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python\enpz2\"/>
    </mc:Choice>
  </mc:AlternateContent>
  <xr:revisionPtr revIDLastSave="0" documentId="13_ncr:1_{D32C4360-298C-4F9D-8575-4CFDEFA44FED}" xr6:coauthVersionLast="47" xr6:coauthVersionMax="47" xr10:uidLastSave="{00000000-0000-0000-0000-000000000000}"/>
  <bookViews>
    <workbookView xWindow="-108" yWindow="-108" windowWidth="30936" windowHeight="16896" firstSheet="3" activeTab="10" xr2:uid="{00000000-000D-0000-FFFF-FFFF00000000}"/>
  </bookViews>
  <sheets>
    <sheet name="А7 СУГ (труба)" sheetId="13" r:id="rId1"/>
    <sheet name="Лист1" sheetId="14" r:id="rId2"/>
    <sheet name="А7 Бензин (труба)" sheetId="12" r:id="rId3"/>
    <sheet name="А7 Бензин" sheetId="11" r:id="rId4"/>
    <sheet name="А7 СУГ" sheetId="9" r:id="rId5"/>
    <sheet name="А10 (трубопровод ЕНПЗ)" sheetId="7" r:id="rId6"/>
    <sheet name="А10 (автоцистерна ЕНПЗ)" sheetId="6" r:id="rId7"/>
    <sheet name="А9 насос ЕНПЗ)" sheetId="5" r:id="rId8"/>
    <sheet name="А1(резервуар ЕНПЗ)" sheetId="4" r:id="rId9"/>
    <sheet name="А7 (емк.давление ЕНПЗ)" sheetId="3" r:id="rId10"/>
    <sheet name="Сценарии" sheetId="2" r:id="rId11"/>
    <sheet name="Лист3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60" i="2" l="1"/>
  <c r="AY261" i="2"/>
  <c r="AY262" i="2"/>
  <c r="AX261" i="2"/>
  <c r="AX262" i="2"/>
  <c r="AX260" i="2"/>
  <c r="AZ253" i="2"/>
  <c r="AZ254" i="2"/>
  <c r="AZ255" i="2"/>
  <c r="AY253" i="2"/>
  <c r="AY254" i="2"/>
  <c r="AY255" i="2"/>
  <c r="AX255" i="2"/>
  <c r="AX254" i="2"/>
  <c r="AX253" i="2"/>
  <c r="AZ250" i="2"/>
  <c r="AY250" i="2"/>
  <c r="AX250" i="2"/>
  <c r="AZ249" i="2"/>
  <c r="AY249" i="2"/>
  <c r="AX249" i="2"/>
  <c r="AZ248" i="2"/>
  <c r="AY248" i="2"/>
  <c r="AX248" i="2"/>
  <c r="AZ247" i="2"/>
  <c r="AY247" i="2"/>
  <c r="AX247" i="2"/>
  <c r="AZ246" i="2"/>
  <c r="AY246" i="2"/>
  <c r="AX246" i="2"/>
  <c r="AZ245" i="2"/>
  <c r="AY245" i="2"/>
  <c r="AX245" i="2"/>
  <c r="AZ244" i="2"/>
  <c r="AY244" i="2"/>
  <c r="AX244" i="2"/>
  <c r="AZ243" i="2"/>
  <c r="AY243" i="2"/>
  <c r="AX243" i="2"/>
  <c r="AZ242" i="2"/>
  <c r="AY242" i="2"/>
  <c r="AX242" i="2"/>
  <c r="AZ241" i="2"/>
  <c r="AY241" i="2"/>
  <c r="AX241" i="2"/>
  <c r="AZ240" i="2"/>
  <c r="AY240" i="2"/>
  <c r="AX240" i="2"/>
  <c r="AZ239" i="2"/>
  <c r="AY239" i="2"/>
  <c r="AX239" i="2"/>
  <c r="AZ238" i="2"/>
  <c r="AY238" i="2"/>
  <c r="AX238" i="2"/>
  <c r="AZ237" i="2"/>
  <c r="AY237" i="2"/>
  <c r="AX237" i="2"/>
  <c r="AZ236" i="2"/>
  <c r="AY236" i="2"/>
  <c r="AX236" i="2"/>
  <c r="AZ235" i="2"/>
  <c r="AY235" i="2"/>
  <c r="AX235" i="2"/>
  <c r="AZ234" i="2"/>
  <c r="AY234" i="2"/>
  <c r="AX234" i="2"/>
  <c r="AZ233" i="2"/>
  <c r="AY233" i="2"/>
  <c r="AX233" i="2"/>
  <c r="AZ232" i="2"/>
  <c r="AY232" i="2"/>
  <c r="AX232" i="2"/>
  <c r="AZ231" i="2"/>
  <c r="AY231" i="2"/>
  <c r="AX231" i="2"/>
  <c r="AZ230" i="2"/>
  <c r="AY230" i="2"/>
  <c r="AX230" i="2"/>
  <c r="AZ229" i="2"/>
  <c r="AY229" i="2"/>
  <c r="AX229" i="2"/>
  <c r="AZ228" i="2"/>
  <c r="AY228" i="2"/>
  <c r="AX228" i="2"/>
  <c r="AZ227" i="2"/>
  <c r="AY227" i="2"/>
  <c r="AX227" i="2"/>
  <c r="AZ226" i="2"/>
  <c r="AY226" i="2"/>
  <c r="AX226" i="2"/>
  <c r="AZ225" i="2"/>
  <c r="AY225" i="2"/>
  <c r="AX225" i="2"/>
  <c r="AZ224" i="2"/>
  <c r="AY224" i="2"/>
  <c r="AX224" i="2"/>
  <c r="AZ223" i="2"/>
  <c r="AY223" i="2"/>
  <c r="AX223" i="2"/>
  <c r="AZ222" i="2"/>
  <c r="AY222" i="2"/>
  <c r="AX222" i="2"/>
  <c r="AZ221" i="2"/>
  <c r="AY221" i="2"/>
  <c r="AX221" i="2"/>
  <c r="AZ220" i="2"/>
  <c r="AY220" i="2"/>
  <c r="AX220" i="2"/>
  <c r="AZ219" i="2"/>
  <c r="AY219" i="2"/>
  <c r="AX219" i="2"/>
  <c r="AZ218" i="2"/>
  <c r="AY218" i="2"/>
  <c r="AX218" i="2"/>
  <c r="AZ217" i="2"/>
  <c r="AY217" i="2"/>
  <c r="AX217" i="2"/>
  <c r="AZ216" i="2"/>
  <c r="AY216" i="2"/>
  <c r="AX216" i="2"/>
  <c r="AZ215" i="2"/>
  <c r="AY215" i="2"/>
  <c r="AX215" i="2"/>
  <c r="AZ214" i="2"/>
  <c r="AY214" i="2"/>
  <c r="AX214" i="2"/>
  <c r="AZ213" i="2"/>
  <c r="AY213" i="2"/>
  <c r="AX213" i="2"/>
  <c r="AZ212" i="2"/>
  <c r="AY212" i="2"/>
  <c r="AX212" i="2"/>
  <c r="AZ211" i="2"/>
  <c r="AY211" i="2"/>
  <c r="AX211" i="2"/>
  <c r="AZ210" i="2"/>
  <c r="AY210" i="2"/>
  <c r="AX210" i="2"/>
  <c r="AZ209" i="2"/>
  <c r="AY209" i="2"/>
  <c r="AX209" i="2"/>
  <c r="AZ208" i="2"/>
  <c r="AY208" i="2"/>
  <c r="AX208" i="2"/>
  <c r="AZ207" i="2"/>
  <c r="AY207" i="2"/>
  <c r="AX207" i="2"/>
  <c r="AZ206" i="2"/>
  <c r="AY206" i="2"/>
  <c r="AX206" i="2"/>
  <c r="AZ205" i="2"/>
  <c r="AY205" i="2"/>
  <c r="AX205" i="2"/>
  <c r="AZ204" i="2"/>
  <c r="AY204" i="2"/>
  <c r="AX204" i="2"/>
  <c r="AZ203" i="2"/>
  <c r="AY203" i="2"/>
  <c r="AX203" i="2"/>
  <c r="AZ202" i="2"/>
  <c r="AY202" i="2"/>
  <c r="AX202" i="2"/>
  <c r="AZ201" i="2"/>
  <c r="AY201" i="2"/>
  <c r="AX201" i="2"/>
  <c r="AZ200" i="2"/>
  <c r="AY200" i="2"/>
  <c r="AX200" i="2"/>
  <c r="AZ199" i="2"/>
  <c r="AY199" i="2"/>
  <c r="AX199" i="2"/>
  <c r="AZ198" i="2"/>
  <c r="AY198" i="2"/>
  <c r="AX198" i="2"/>
  <c r="AZ197" i="2"/>
  <c r="AY197" i="2"/>
  <c r="AX197" i="2"/>
  <c r="AZ196" i="2"/>
  <c r="AY196" i="2"/>
  <c r="AX196" i="2"/>
  <c r="AZ195" i="2"/>
  <c r="AY195" i="2"/>
  <c r="AX195" i="2"/>
  <c r="AZ194" i="2"/>
  <c r="AY194" i="2"/>
  <c r="AX194" i="2"/>
  <c r="AZ193" i="2"/>
  <c r="AY193" i="2"/>
  <c r="AX193" i="2"/>
  <c r="AZ192" i="2"/>
  <c r="AY192" i="2"/>
  <c r="AX192" i="2"/>
  <c r="AZ191" i="2"/>
  <c r="AY191" i="2"/>
  <c r="AX191" i="2"/>
  <c r="AZ190" i="2"/>
  <c r="AY190" i="2"/>
  <c r="AX190" i="2"/>
  <c r="AZ189" i="2"/>
  <c r="AY189" i="2"/>
  <c r="AX189" i="2"/>
  <c r="AZ188" i="2"/>
  <c r="AY188" i="2"/>
  <c r="AX188" i="2"/>
  <c r="AZ187" i="2"/>
  <c r="AY187" i="2"/>
  <c r="AX187" i="2"/>
  <c r="AZ186" i="2"/>
  <c r="AY186" i="2"/>
  <c r="AX186" i="2"/>
  <c r="AZ185" i="2"/>
  <c r="AY185" i="2"/>
  <c r="AX185" i="2"/>
  <c r="AZ184" i="2"/>
  <c r="AY184" i="2"/>
  <c r="AX184" i="2"/>
  <c r="AZ183" i="2"/>
  <c r="AY183" i="2"/>
  <c r="AX183" i="2"/>
  <c r="AZ182" i="2"/>
  <c r="AY182" i="2"/>
  <c r="AX182" i="2"/>
  <c r="AZ181" i="2"/>
  <c r="AY181" i="2"/>
  <c r="AX181" i="2"/>
  <c r="AZ180" i="2"/>
  <c r="AY180" i="2"/>
  <c r="AX180" i="2"/>
  <c r="AZ179" i="2"/>
  <c r="AY179" i="2"/>
  <c r="AX179" i="2"/>
  <c r="AZ178" i="2"/>
  <c r="AY178" i="2"/>
  <c r="AX178" i="2"/>
  <c r="AZ177" i="2"/>
  <c r="AY177" i="2"/>
  <c r="AX177" i="2"/>
  <c r="AZ176" i="2"/>
  <c r="AY176" i="2"/>
  <c r="AX176" i="2"/>
  <c r="AZ175" i="2"/>
  <c r="AY175" i="2"/>
  <c r="AX175" i="2"/>
  <c r="AZ174" i="2"/>
  <c r="AY174" i="2"/>
  <c r="AX174" i="2"/>
  <c r="AZ173" i="2"/>
  <c r="AY173" i="2"/>
  <c r="AX173" i="2"/>
  <c r="AZ172" i="2"/>
  <c r="AY172" i="2"/>
  <c r="AX172" i="2"/>
  <c r="AZ171" i="2"/>
  <c r="AY171" i="2"/>
  <c r="AX171" i="2"/>
  <c r="AZ170" i="2"/>
  <c r="AY170" i="2"/>
  <c r="AX170" i="2"/>
  <c r="AZ169" i="2"/>
  <c r="AY169" i="2"/>
  <c r="AX169" i="2"/>
  <c r="AZ168" i="2"/>
  <c r="AY168" i="2"/>
  <c r="AX168" i="2"/>
  <c r="AZ167" i="2"/>
  <c r="AY167" i="2"/>
  <c r="AX167" i="2"/>
  <c r="AZ166" i="2"/>
  <c r="AY166" i="2"/>
  <c r="AX166" i="2"/>
  <c r="AZ165" i="2"/>
  <c r="AY165" i="2"/>
  <c r="AX165" i="2"/>
  <c r="AZ164" i="2"/>
  <c r="AY164" i="2"/>
  <c r="AX164" i="2"/>
  <c r="AZ163" i="2"/>
  <c r="AY163" i="2"/>
  <c r="AX163" i="2"/>
  <c r="AZ162" i="2"/>
  <c r="AY162" i="2"/>
  <c r="AX162" i="2"/>
  <c r="AZ161" i="2"/>
  <c r="AY161" i="2"/>
  <c r="AX161" i="2"/>
  <c r="AZ160" i="2"/>
  <c r="AY160" i="2"/>
  <c r="AX160" i="2"/>
  <c r="AZ159" i="2"/>
  <c r="AY159" i="2"/>
  <c r="AX159" i="2"/>
  <c r="AZ158" i="2"/>
  <c r="AY158" i="2"/>
  <c r="AX158" i="2"/>
  <c r="AZ157" i="2"/>
  <c r="AY157" i="2"/>
  <c r="AX157" i="2"/>
  <c r="AZ156" i="2"/>
  <c r="AY156" i="2"/>
  <c r="AX156" i="2"/>
  <c r="AZ155" i="2"/>
  <c r="AY155" i="2"/>
  <c r="AX155" i="2"/>
  <c r="AZ154" i="2"/>
  <c r="AY154" i="2"/>
  <c r="AX154" i="2"/>
  <c r="AZ153" i="2"/>
  <c r="AY153" i="2"/>
  <c r="AX153" i="2"/>
  <c r="AZ152" i="2"/>
  <c r="AY152" i="2"/>
  <c r="AX152" i="2"/>
  <c r="AZ151" i="2"/>
  <c r="AY151" i="2"/>
  <c r="AX151" i="2"/>
  <c r="AZ150" i="2"/>
  <c r="AY150" i="2"/>
  <c r="AX150" i="2"/>
  <c r="AZ149" i="2"/>
  <c r="AY149" i="2"/>
  <c r="AX149" i="2"/>
  <c r="AZ148" i="2"/>
  <c r="AY148" i="2"/>
  <c r="AX148" i="2"/>
  <c r="AZ147" i="2"/>
  <c r="AY147" i="2"/>
  <c r="AX147" i="2"/>
  <c r="AZ146" i="2"/>
  <c r="AY146" i="2"/>
  <c r="AX146" i="2"/>
  <c r="AZ145" i="2"/>
  <c r="AY145" i="2"/>
  <c r="AX145" i="2"/>
  <c r="AZ144" i="2"/>
  <c r="AY144" i="2"/>
  <c r="AX144" i="2"/>
  <c r="AZ143" i="2"/>
  <c r="AY143" i="2"/>
  <c r="AX143" i="2"/>
  <c r="AZ142" i="2"/>
  <c r="AY142" i="2"/>
  <c r="AX142" i="2"/>
  <c r="AZ141" i="2"/>
  <c r="AY141" i="2"/>
  <c r="AX141" i="2"/>
  <c r="AZ140" i="2"/>
  <c r="AY140" i="2"/>
  <c r="AX140" i="2"/>
  <c r="AZ139" i="2"/>
  <c r="AY139" i="2"/>
  <c r="AX139" i="2"/>
  <c r="AZ138" i="2"/>
  <c r="AY138" i="2"/>
  <c r="AX138" i="2"/>
  <c r="AZ137" i="2"/>
  <c r="AY137" i="2"/>
  <c r="AX137" i="2"/>
  <c r="AZ136" i="2"/>
  <c r="AY136" i="2"/>
  <c r="AX136" i="2"/>
  <c r="AZ135" i="2"/>
  <c r="AY135" i="2"/>
  <c r="AX135" i="2"/>
  <c r="AZ134" i="2"/>
  <c r="AY134" i="2"/>
  <c r="AX134" i="2"/>
  <c r="AZ133" i="2"/>
  <c r="AY133" i="2"/>
  <c r="AX133" i="2"/>
  <c r="AZ132" i="2"/>
  <c r="AY132" i="2"/>
  <c r="AX132" i="2"/>
  <c r="AZ131" i="2"/>
  <c r="AY131" i="2"/>
  <c r="AX131" i="2"/>
  <c r="AZ130" i="2"/>
  <c r="AY130" i="2"/>
  <c r="AX130" i="2"/>
  <c r="AZ129" i="2"/>
  <c r="AY129" i="2"/>
  <c r="AX129" i="2"/>
  <c r="AZ128" i="2"/>
  <c r="AY128" i="2"/>
  <c r="AX128" i="2"/>
  <c r="AZ127" i="2"/>
  <c r="AY127" i="2"/>
  <c r="AX127" i="2"/>
  <c r="AZ126" i="2"/>
  <c r="AY126" i="2"/>
  <c r="AX126" i="2"/>
  <c r="AZ125" i="2"/>
  <c r="AY125" i="2"/>
  <c r="AX125" i="2"/>
  <c r="AZ124" i="2"/>
  <c r="AY124" i="2"/>
  <c r="AX124" i="2"/>
  <c r="AZ123" i="2"/>
  <c r="AY123" i="2"/>
  <c r="AX123" i="2"/>
  <c r="AZ122" i="2"/>
  <c r="AY122" i="2"/>
  <c r="AX122" i="2"/>
  <c r="AZ121" i="2"/>
  <c r="AY121" i="2"/>
  <c r="AX121" i="2"/>
  <c r="AZ120" i="2"/>
  <c r="AY120" i="2"/>
  <c r="AX120" i="2"/>
  <c r="AZ119" i="2"/>
  <c r="AY119" i="2"/>
  <c r="AX119" i="2"/>
  <c r="AZ118" i="2"/>
  <c r="AY118" i="2"/>
  <c r="AX118" i="2"/>
  <c r="AZ117" i="2"/>
  <c r="AY117" i="2"/>
  <c r="AX117" i="2"/>
  <c r="AZ116" i="2"/>
  <c r="AY116" i="2"/>
  <c r="AX116" i="2"/>
  <c r="AZ115" i="2"/>
  <c r="AY115" i="2"/>
  <c r="AX115" i="2"/>
  <c r="AZ114" i="2"/>
  <c r="AY114" i="2"/>
  <c r="AX114" i="2"/>
  <c r="AZ113" i="2"/>
  <c r="AY113" i="2"/>
  <c r="AX113" i="2"/>
  <c r="AZ112" i="2"/>
  <c r="AY112" i="2"/>
  <c r="AX112" i="2"/>
  <c r="AZ111" i="2"/>
  <c r="AY111" i="2"/>
  <c r="AX111" i="2"/>
  <c r="AZ110" i="2"/>
  <c r="AY110" i="2"/>
  <c r="AX110" i="2"/>
  <c r="AZ109" i="2"/>
  <c r="AY109" i="2"/>
  <c r="AX109" i="2"/>
  <c r="AZ108" i="2"/>
  <c r="AY108" i="2"/>
  <c r="AX108" i="2"/>
  <c r="AZ107" i="2"/>
  <c r="AY107" i="2"/>
  <c r="AX107" i="2"/>
  <c r="AZ106" i="2"/>
  <c r="AY106" i="2"/>
  <c r="AX106" i="2"/>
  <c r="AZ105" i="2"/>
  <c r="AY105" i="2"/>
  <c r="AX105" i="2"/>
  <c r="AZ104" i="2"/>
  <c r="AY104" i="2"/>
  <c r="AX104" i="2"/>
  <c r="AZ103" i="2"/>
  <c r="AY103" i="2"/>
  <c r="AX103" i="2"/>
  <c r="AZ102" i="2"/>
  <c r="AY102" i="2"/>
  <c r="AX102" i="2"/>
  <c r="AZ101" i="2"/>
  <c r="AY101" i="2"/>
  <c r="AX101" i="2"/>
  <c r="AZ100" i="2"/>
  <c r="AY100" i="2"/>
  <c r="AX100" i="2"/>
  <c r="AZ99" i="2"/>
  <c r="AY99" i="2"/>
  <c r="AX99" i="2"/>
  <c r="AZ98" i="2"/>
  <c r="AY98" i="2"/>
  <c r="AX98" i="2"/>
  <c r="AZ97" i="2"/>
  <c r="AY97" i="2"/>
  <c r="AX97" i="2"/>
  <c r="AZ96" i="2"/>
  <c r="AY96" i="2"/>
  <c r="AX96" i="2"/>
  <c r="AZ95" i="2"/>
  <c r="AY95" i="2"/>
  <c r="AX95" i="2"/>
  <c r="AZ94" i="2"/>
  <c r="AY94" i="2"/>
  <c r="AX94" i="2"/>
  <c r="AZ93" i="2"/>
  <c r="AY93" i="2"/>
  <c r="AX93" i="2"/>
  <c r="AZ92" i="2"/>
  <c r="AY92" i="2"/>
  <c r="AX92" i="2"/>
  <c r="AZ91" i="2"/>
  <c r="AY91" i="2"/>
  <c r="AX91" i="2"/>
  <c r="AZ90" i="2"/>
  <c r="AY90" i="2"/>
  <c r="AX90" i="2"/>
  <c r="AZ89" i="2"/>
  <c r="AY89" i="2"/>
  <c r="AX89" i="2"/>
  <c r="AZ88" i="2"/>
  <c r="AY88" i="2"/>
  <c r="AX88" i="2"/>
  <c r="AZ87" i="2"/>
  <c r="AY87" i="2"/>
  <c r="AX87" i="2"/>
  <c r="AZ86" i="2"/>
  <c r="AY86" i="2"/>
  <c r="AX86" i="2"/>
  <c r="AZ85" i="2"/>
  <c r="AY85" i="2"/>
  <c r="AX85" i="2"/>
  <c r="AZ84" i="2"/>
  <c r="AY84" i="2"/>
  <c r="AX84" i="2"/>
  <c r="AZ83" i="2"/>
  <c r="AY83" i="2"/>
  <c r="AX83" i="2"/>
  <c r="AZ82" i="2"/>
  <c r="AY82" i="2"/>
  <c r="AX82" i="2"/>
  <c r="AZ81" i="2"/>
  <c r="AY81" i="2"/>
  <c r="AX81" i="2"/>
  <c r="AZ80" i="2"/>
  <c r="AY80" i="2"/>
  <c r="AX80" i="2"/>
  <c r="AZ79" i="2"/>
  <c r="AY79" i="2"/>
  <c r="AX79" i="2"/>
  <c r="AZ78" i="2"/>
  <c r="AY78" i="2"/>
  <c r="AX78" i="2"/>
  <c r="AZ77" i="2"/>
  <c r="AY77" i="2"/>
  <c r="AX77" i="2"/>
  <c r="AZ76" i="2"/>
  <c r="AY76" i="2"/>
  <c r="AX76" i="2"/>
  <c r="AZ75" i="2"/>
  <c r="AY75" i="2"/>
  <c r="AX75" i="2"/>
  <c r="AZ74" i="2"/>
  <c r="AY74" i="2"/>
  <c r="AX74" i="2"/>
  <c r="AZ73" i="2"/>
  <c r="AY73" i="2"/>
  <c r="AX73" i="2"/>
  <c r="AZ72" i="2"/>
  <c r="AY72" i="2"/>
  <c r="AX72" i="2"/>
  <c r="AZ71" i="2"/>
  <c r="AY71" i="2"/>
  <c r="AX71" i="2"/>
  <c r="AZ70" i="2"/>
  <c r="AY70" i="2"/>
  <c r="AX70" i="2"/>
  <c r="AZ69" i="2"/>
  <c r="AY69" i="2"/>
  <c r="AX69" i="2"/>
  <c r="AZ68" i="2"/>
  <c r="AY68" i="2"/>
  <c r="AX68" i="2"/>
  <c r="AZ67" i="2"/>
  <c r="AY67" i="2"/>
  <c r="AX67" i="2"/>
  <c r="AZ66" i="2"/>
  <c r="AY66" i="2"/>
  <c r="AX66" i="2"/>
  <c r="AZ65" i="2"/>
  <c r="AY65" i="2"/>
  <c r="AX65" i="2"/>
  <c r="AZ64" i="2"/>
  <c r="AY64" i="2"/>
  <c r="AX64" i="2"/>
  <c r="AZ63" i="2"/>
  <c r="AY63" i="2"/>
  <c r="AX63" i="2"/>
  <c r="AZ62" i="2"/>
  <c r="AY62" i="2"/>
  <c r="AX62" i="2"/>
  <c r="AZ61" i="2"/>
  <c r="AY61" i="2"/>
  <c r="AX61" i="2"/>
  <c r="AZ60" i="2"/>
  <c r="AY60" i="2"/>
  <c r="AX60" i="2"/>
  <c r="AZ59" i="2"/>
  <c r="AY59" i="2"/>
  <c r="AX59" i="2"/>
  <c r="AZ58" i="2"/>
  <c r="AY58" i="2"/>
  <c r="AX58" i="2"/>
  <c r="AZ57" i="2"/>
  <c r="AY57" i="2"/>
  <c r="AX57" i="2"/>
  <c r="AZ56" i="2"/>
  <c r="AY56" i="2"/>
  <c r="AX56" i="2"/>
  <c r="AZ55" i="2"/>
  <c r="AY55" i="2"/>
  <c r="AX55" i="2"/>
  <c r="AZ54" i="2"/>
  <c r="AY54" i="2"/>
  <c r="AX54" i="2"/>
  <c r="AZ53" i="2"/>
  <c r="AY53" i="2"/>
  <c r="AX53" i="2"/>
  <c r="AZ52" i="2"/>
  <c r="AY52" i="2"/>
  <c r="AX52" i="2"/>
  <c r="AZ51" i="2"/>
  <c r="AY51" i="2"/>
  <c r="AX51" i="2"/>
  <c r="AZ50" i="2"/>
  <c r="AY50" i="2"/>
  <c r="AX50" i="2"/>
  <c r="AZ49" i="2"/>
  <c r="AY49" i="2"/>
  <c r="AX49" i="2"/>
  <c r="AZ48" i="2"/>
  <c r="AY48" i="2"/>
  <c r="AX48" i="2"/>
  <c r="AZ47" i="2"/>
  <c r="AY47" i="2"/>
  <c r="AX47" i="2"/>
  <c r="AZ46" i="2"/>
  <c r="AY46" i="2"/>
  <c r="AX46" i="2"/>
  <c r="AZ45" i="2"/>
  <c r="AY45" i="2"/>
  <c r="AX45" i="2"/>
  <c r="AZ44" i="2"/>
  <c r="AY44" i="2"/>
  <c r="AX44" i="2"/>
  <c r="AZ43" i="2"/>
  <c r="AY43" i="2"/>
  <c r="AX43" i="2"/>
  <c r="AZ42" i="2"/>
  <c r="AY42" i="2"/>
  <c r="AX42" i="2"/>
  <c r="AZ41" i="2"/>
  <c r="AY41" i="2"/>
  <c r="AX41" i="2"/>
  <c r="AZ40" i="2"/>
  <c r="AY40" i="2"/>
  <c r="AX40" i="2"/>
  <c r="AZ39" i="2"/>
  <c r="AY39" i="2"/>
  <c r="AX39" i="2"/>
  <c r="AZ38" i="2"/>
  <c r="AY38" i="2"/>
  <c r="AX38" i="2"/>
  <c r="AZ37" i="2"/>
  <c r="AY37" i="2"/>
  <c r="AX37" i="2"/>
  <c r="AZ36" i="2"/>
  <c r="AY36" i="2"/>
  <c r="AX36" i="2"/>
  <c r="AZ35" i="2"/>
  <c r="AY35" i="2"/>
  <c r="AX35" i="2"/>
  <c r="AZ34" i="2"/>
  <c r="AY34" i="2"/>
  <c r="AX34" i="2"/>
  <c r="AZ33" i="2"/>
  <c r="AY33" i="2"/>
  <c r="AX33" i="2"/>
  <c r="AZ32" i="2"/>
  <c r="AY32" i="2"/>
  <c r="AX32" i="2"/>
  <c r="AZ31" i="2"/>
  <c r="AY31" i="2"/>
  <c r="AX31" i="2"/>
  <c r="AZ30" i="2"/>
  <c r="AY30" i="2"/>
  <c r="AX30" i="2"/>
  <c r="AZ29" i="2"/>
  <c r="AY29" i="2"/>
  <c r="AX29" i="2"/>
  <c r="AZ28" i="2"/>
  <c r="AY28" i="2"/>
  <c r="AX28" i="2"/>
  <c r="AZ27" i="2"/>
  <c r="AY27" i="2"/>
  <c r="AX27" i="2"/>
  <c r="AZ26" i="2"/>
  <c r="AY26" i="2"/>
  <c r="AX26" i="2"/>
  <c r="AZ25" i="2"/>
  <c r="AY25" i="2"/>
  <c r="AX25" i="2"/>
  <c r="AZ24" i="2"/>
  <c r="AY24" i="2"/>
  <c r="AX24" i="2"/>
  <c r="AZ23" i="2"/>
  <c r="AY23" i="2"/>
  <c r="AX23" i="2"/>
  <c r="AZ22" i="2"/>
  <c r="AY22" i="2"/>
  <c r="AX22" i="2"/>
  <c r="AZ21" i="2"/>
  <c r="AY21" i="2"/>
  <c r="AX21" i="2"/>
  <c r="AZ20" i="2"/>
  <c r="AY20" i="2"/>
  <c r="AX20" i="2"/>
  <c r="AZ19" i="2"/>
  <c r="AY19" i="2"/>
  <c r="AX19" i="2"/>
  <c r="AZ18" i="2"/>
  <c r="AY18" i="2"/>
  <c r="AX18" i="2"/>
  <c r="AZ17" i="2"/>
  <c r="AY17" i="2"/>
  <c r="AX17" i="2"/>
  <c r="AZ16" i="2"/>
  <c r="AY16" i="2"/>
  <c r="AX16" i="2"/>
  <c r="AZ15" i="2"/>
  <c r="AY15" i="2"/>
  <c r="AX15" i="2"/>
  <c r="AZ14" i="2"/>
  <c r="AY14" i="2"/>
  <c r="AX14" i="2"/>
  <c r="AZ13" i="2"/>
  <c r="AY13" i="2"/>
  <c r="AX13" i="2"/>
  <c r="AZ12" i="2"/>
  <c r="AY12" i="2"/>
  <c r="AX12" i="2"/>
  <c r="AZ11" i="2"/>
  <c r="AY11" i="2"/>
  <c r="AX11" i="2"/>
  <c r="AZ10" i="2"/>
  <c r="AY10" i="2"/>
  <c r="AX10" i="2"/>
  <c r="AZ9" i="2"/>
  <c r="AY9" i="2"/>
  <c r="AX9" i="2"/>
  <c r="AZ8" i="2"/>
  <c r="AY8" i="2"/>
  <c r="AX8" i="2"/>
  <c r="AZ7" i="2"/>
  <c r="AY7" i="2"/>
  <c r="AX7" i="2"/>
  <c r="AZ6" i="2"/>
  <c r="AY6" i="2"/>
  <c r="AX6" i="2"/>
  <c r="AZ5" i="2"/>
  <c r="AY5" i="2"/>
  <c r="AX5" i="2"/>
  <c r="AZ4" i="2"/>
  <c r="AY4" i="2"/>
  <c r="AX4" i="2"/>
  <c r="AZ3" i="2"/>
  <c r="AY3" i="2"/>
  <c r="AX3" i="2"/>
  <c r="AZ2" i="2"/>
  <c r="AY2" i="2"/>
  <c r="AV243" i="2"/>
  <c r="AT243" i="2"/>
  <c r="AS243" i="2"/>
  <c r="AR243" i="2"/>
  <c r="AU243" i="2" s="1"/>
  <c r="AV242" i="2"/>
  <c r="AT242" i="2"/>
  <c r="AR242" i="2"/>
  <c r="AV241" i="2"/>
  <c r="AT241" i="2"/>
  <c r="AS241" i="2"/>
  <c r="AR241" i="2"/>
  <c r="AU241" i="2" s="1"/>
  <c r="AV240" i="2"/>
  <c r="AT240" i="2"/>
  <c r="AR240" i="2"/>
  <c r="AS240" i="2" s="1"/>
  <c r="AV239" i="2"/>
  <c r="AT239" i="2"/>
  <c r="AS239" i="2"/>
  <c r="AR239" i="2"/>
  <c r="AU239" i="2" s="1"/>
  <c r="AV238" i="2"/>
  <c r="AT238" i="2"/>
  <c r="AR238" i="2"/>
  <c r="AS238" i="2" s="1"/>
  <c r="AV237" i="2"/>
  <c r="AW237" i="2" s="1"/>
  <c r="AT237" i="2"/>
  <c r="AS237" i="2"/>
  <c r="AR237" i="2"/>
  <c r="AU237" i="2" s="1"/>
  <c r="AV236" i="2"/>
  <c r="AT236" i="2"/>
  <c r="AR236" i="2"/>
  <c r="AV235" i="2"/>
  <c r="AW235" i="2" s="1"/>
  <c r="AT235" i="2"/>
  <c r="AS235" i="2"/>
  <c r="AR235" i="2"/>
  <c r="AU235" i="2" s="1"/>
  <c r="AV234" i="2"/>
  <c r="AT234" i="2"/>
  <c r="AR234" i="2"/>
  <c r="AS234" i="2" s="1"/>
  <c r="AV233" i="2"/>
  <c r="AW233" i="2" s="1"/>
  <c r="AT233" i="2"/>
  <c r="AS233" i="2"/>
  <c r="AR233" i="2"/>
  <c r="AU233" i="2" s="1"/>
  <c r="AV232" i="2"/>
  <c r="AT232" i="2"/>
  <c r="AR232" i="2"/>
  <c r="AV231" i="2"/>
  <c r="AT231" i="2"/>
  <c r="AS231" i="2"/>
  <c r="AR231" i="2"/>
  <c r="AU231" i="2" s="1"/>
  <c r="AV230" i="2"/>
  <c r="AT230" i="2"/>
  <c r="AR230" i="2"/>
  <c r="AV229" i="2"/>
  <c r="AT229" i="2"/>
  <c r="AS229" i="2"/>
  <c r="AR229" i="2"/>
  <c r="AU229" i="2" s="1"/>
  <c r="AV228" i="2"/>
  <c r="AT228" i="2"/>
  <c r="AR228" i="2"/>
  <c r="AV227" i="2"/>
  <c r="AT227" i="2"/>
  <c r="AS227" i="2"/>
  <c r="AR227" i="2"/>
  <c r="AU227" i="2" s="1"/>
  <c r="AV226" i="2"/>
  <c r="AT226" i="2"/>
  <c r="AR226" i="2"/>
  <c r="AV225" i="2"/>
  <c r="AT225" i="2"/>
  <c r="AS225" i="2"/>
  <c r="AR225" i="2"/>
  <c r="AU225" i="2" s="1"/>
  <c r="AV224" i="2"/>
  <c r="AT224" i="2"/>
  <c r="AR224" i="2"/>
  <c r="AV223" i="2"/>
  <c r="AW223" i="2" s="1"/>
  <c r="AT223" i="2"/>
  <c r="AS223" i="2"/>
  <c r="AR223" i="2"/>
  <c r="AU223" i="2" s="1"/>
  <c r="AV222" i="2"/>
  <c r="AT222" i="2"/>
  <c r="AR222" i="2"/>
  <c r="AV221" i="2"/>
  <c r="AT221" i="2"/>
  <c r="AS221" i="2"/>
  <c r="AR221" i="2"/>
  <c r="AU221" i="2" s="1"/>
  <c r="AV220" i="2"/>
  <c r="AT220" i="2"/>
  <c r="AR220" i="2"/>
  <c r="AV219" i="2"/>
  <c r="AT219" i="2"/>
  <c r="AS219" i="2"/>
  <c r="AR219" i="2"/>
  <c r="AU219" i="2" s="1"/>
  <c r="AV218" i="2"/>
  <c r="AT218" i="2"/>
  <c r="AR218" i="2"/>
  <c r="AV217" i="2"/>
  <c r="AT217" i="2"/>
  <c r="AS217" i="2"/>
  <c r="AR217" i="2"/>
  <c r="AU217" i="2" s="1"/>
  <c r="AV216" i="2"/>
  <c r="AT216" i="2"/>
  <c r="AR216" i="2"/>
  <c r="AV215" i="2"/>
  <c r="AT215" i="2"/>
  <c r="AS215" i="2"/>
  <c r="AR215" i="2"/>
  <c r="AU215" i="2" s="1"/>
  <c r="AV214" i="2"/>
  <c r="AT214" i="2"/>
  <c r="AR214" i="2"/>
  <c r="AV213" i="2"/>
  <c r="AW213" i="2" s="1"/>
  <c r="AT213" i="2"/>
  <c r="AS213" i="2"/>
  <c r="AR213" i="2"/>
  <c r="AU213" i="2" s="1"/>
  <c r="AV212" i="2"/>
  <c r="AT212" i="2"/>
  <c r="AR212" i="2"/>
  <c r="AV211" i="2"/>
  <c r="AW211" i="2" s="1"/>
  <c r="AT211" i="2"/>
  <c r="AS211" i="2"/>
  <c r="AR211" i="2"/>
  <c r="AU211" i="2" s="1"/>
  <c r="AV210" i="2"/>
  <c r="AT210" i="2"/>
  <c r="AR210" i="2"/>
  <c r="AV209" i="2"/>
  <c r="AW209" i="2" s="1"/>
  <c r="AT209" i="2"/>
  <c r="AS209" i="2"/>
  <c r="AR209" i="2"/>
  <c r="AU209" i="2" s="1"/>
  <c r="AV208" i="2"/>
  <c r="AT208" i="2"/>
  <c r="AR208" i="2"/>
  <c r="AV207" i="2"/>
  <c r="AW207" i="2" s="1"/>
  <c r="AT207" i="2"/>
  <c r="AS207" i="2"/>
  <c r="AR207" i="2"/>
  <c r="AU207" i="2" s="1"/>
  <c r="AV206" i="2"/>
  <c r="AT206" i="2"/>
  <c r="AR206" i="2"/>
  <c r="AV205" i="2"/>
  <c r="AT205" i="2"/>
  <c r="AS205" i="2"/>
  <c r="AR205" i="2"/>
  <c r="AU205" i="2" s="1"/>
  <c r="AV204" i="2"/>
  <c r="AT204" i="2"/>
  <c r="AR204" i="2"/>
  <c r="AV203" i="2"/>
  <c r="AT203" i="2"/>
  <c r="AS203" i="2"/>
  <c r="AR203" i="2"/>
  <c r="AU203" i="2" s="1"/>
  <c r="AV202" i="2"/>
  <c r="AT202" i="2"/>
  <c r="AS202" i="2"/>
  <c r="AR202" i="2"/>
  <c r="AU202" i="2" s="1"/>
  <c r="AV201" i="2"/>
  <c r="AW201" i="2" s="1"/>
  <c r="AT201" i="2"/>
  <c r="AS201" i="2"/>
  <c r="AR201" i="2"/>
  <c r="AU201" i="2" s="1"/>
  <c r="AV200" i="2"/>
  <c r="AT200" i="2"/>
  <c r="AR200" i="2"/>
  <c r="AS200" i="2" s="1"/>
  <c r="AV199" i="2"/>
  <c r="AW199" i="2" s="1"/>
  <c r="AT199" i="2"/>
  <c r="AS199" i="2"/>
  <c r="AR199" i="2"/>
  <c r="AU199" i="2" s="1"/>
  <c r="AV198" i="2"/>
  <c r="AT198" i="2"/>
  <c r="AR198" i="2"/>
  <c r="AV197" i="2"/>
  <c r="AW197" i="2" s="1"/>
  <c r="AT197" i="2"/>
  <c r="AS197" i="2"/>
  <c r="AR197" i="2"/>
  <c r="AU197" i="2" s="1"/>
  <c r="AV196" i="2"/>
  <c r="AT196" i="2"/>
  <c r="AR196" i="2"/>
  <c r="AV195" i="2"/>
  <c r="AT195" i="2"/>
  <c r="AS195" i="2"/>
  <c r="AR195" i="2"/>
  <c r="AU195" i="2" s="1"/>
  <c r="AV194" i="2"/>
  <c r="AT194" i="2"/>
  <c r="AR194" i="2"/>
  <c r="AV193" i="2"/>
  <c r="AT193" i="2"/>
  <c r="AS193" i="2"/>
  <c r="AR193" i="2"/>
  <c r="AU193" i="2" s="1"/>
  <c r="AV192" i="2"/>
  <c r="AT192" i="2"/>
  <c r="AR192" i="2"/>
  <c r="AS192" i="2" s="1"/>
  <c r="AV191" i="2"/>
  <c r="AT191" i="2"/>
  <c r="AS191" i="2"/>
  <c r="AR191" i="2"/>
  <c r="AU191" i="2" s="1"/>
  <c r="AV190" i="2"/>
  <c r="AT190" i="2"/>
  <c r="AR190" i="2"/>
  <c r="AV189" i="2"/>
  <c r="AW189" i="2" s="1"/>
  <c r="AT189" i="2"/>
  <c r="AS189" i="2"/>
  <c r="AR189" i="2"/>
  <c r="AU189" i="2" s="1"/>
  <c r="AV188" i="2"/>
  <c r="AT188" i="2"/>
  <c r="AR188" i="2"/>
  <c r="AS188" i="2" s="1"/>
  <c r="AV187" i="2"/>
  <c r="AT187" i="2"/>
  <c r="AS187" i="2"/>
  <c r="AR187" i="2"/>
  <c r="AU187" i="2" s="1"/>
  <c r="AV186" i="2"/>
  <c r="AT186" i="2"/>
  <c r="AR186" i="2"/>
  <c r="AV185" i="2"/>
  <c r="AT185" i="2"/>
  <c r="AS185" i="2"/>
  <c r="AR185" i="2"/>
  <c r="AU185" i="2" s="1"/>
  <c r="AV184" i="2"/>
  <c r="AT184" i="2"/>
  <c r="AR184" i="2"/>
  <c r="AS184" i="2" s="1"/>
  <c r="AV183" i="2"/>
  <c r="AT183" i="2"/>
  <c r="AS183" i="2"/>
  <c r="AR183" i="2"/>
  <c r="AU183" i="2" s="1"/>
  <c r="AV182" i="2"/>
  <c r="AT182" i="2"/>
  <c r="AR182" i="2"/>
  <c r="AV181" i="2"/>
  <c r="AT181" i="2"/>
  <c r="AS181" i="2"/>
  <c r="AR181" i="2"/>
  <c r="AU181" i="2" s="1"/>
  <c r="AV180" i="2"/>
  <c r="AT180" i="2"/>
  <c r="AR180" i="2"/>
  <c r="AV179" i="2"/>
  <c r="AW179" i="2" s="1"/>
  <c r="AT179" i="2"/>
  <c r="AS179" i="2"/>
  <c r="AR179" i="2"/>
  <c r="AU179" i="2" s="1"/>
  <c r="AV178" i="2"/>
  <c r="AT178" i="2"/>
  <c r="AR178" i="2"/>
  <c r="AS178" i="2" s="1"/>
  <c r="AV177" i="2"/>
  <c r="AW177" i="2" s="1"/>
  <c r="AT177" i="2"/>
  <c r="AS177" i="2"/>
  <c r="AR177" i="2"/>
  <c r="AU177" i="2" s="1"/>
  <c r="AV176" i="2"/>
  <c r="AT176" i="2"/>
  <c r="AR176" i="2"/>
  <c r="AS176" i="2" s="1"/>
  <c r="AV175" i="2"/>
  <c r="AW175" i="2" s="1"/>
  <c r="AT175" i="2"/>
  <c r="AS175" i="2"/>
  <c r="AR175" i="2"/>
  <c r="AU175" i="2" s="1"/>
  <c r="AV174" i="2"/>
  <c r="AT174" i="2"/>
  <c r="AR174" i="2"/>
  <c r="AV173" i="2"/>
  <c r="AW173" i="2" s="1"/>
  <c r="AT173" i="2"/>
  <c r="AS173" i="2"/>
  <c r="AR173" i="2"/>
  <c r="AU173" i="2" s="1"/>
  <c r="AV172" i="2"/>
  <c r="AT172" i="2"/>
  <c r="AR172" i="2"/>
  <c r="AS172" i="2" s="1"/>
  <c r="AV171" i="2"/>
  <c r="AT171" i="2"/>
  <c r="AS171" i="2"/>
  <c r="AR171" i="2"/>
  <c r="AU171" i="2" s="1"/>
  <c r="AV170" i="2"/>
  <c r="AT170" i="2"/>
  <c r="AR170" i="2"/>
  <c r="AV169" i="2"/>
  <c r="AT169" i="2"/>
  <c r="AS169" i="2"/>
  <c r="AR169" i="2"/>
  <c r="AU169" i="2" s="1"/>
  <c r="AV168" i="2"/>
  <c r="AT168" i="2"/>
  <c r="AR168" i="2"/>
  <c r="AS168" i="2" s="1"/>
  <c r="AV167" i="2"/>
  <c r="AT167" i="2"/>
  <c r="AS167" i="2"/>
  <c r="AR167" i="2"/>
  <c r="AU167" i="2" s="1"/>
  <c r="AV166" i="2"/>
  <c r="AT166" i="2"/>
  <c r="AR166" i="2"/>
  <c r="AS166" i="2" s="1"/>
  <c r="AV165" i="2"/>
  <c r="AW165" i="2" s="1"/>
  <c r="AT165" i="2"/>
  <c r="AS165" i="2"/>
  <c r="AR165" i="2"/>
  <c r="AU165" i="2" s="1"/>
  <c r="AV164" i="2"/>
  <c r="AT164" i="2"/>
  <c r="AR164" i="2"/>
  <c r="AV163" i="2"/>
  <c r="AT163" i="2"/>
  <c r="AS163" i="2"/>
  <c r="AR163" i="2"/>
  <c r="AU163" i="2" s="1"/>
  <c r="AV162" i="2"/>
  <c r="AT162" i="2"/>
  <c r="AR162" i="2"/>
  <c r="AS162" i="2" s="1"/>
  <c r="AV161" i="2"/>
  <c r="AT161" i="2"/>
  <c r="AS161" i="2"/>
  <c r="AR161" i="2"/>
  <c r="AU161" i="2" s="1"/>
  <c r="AV160" i="2"/>
  <c r="AT160" i="2"/>
  <c r="AR160" i="2"/>
  <c r="AS160" i="2" s="1"/>
  <c r="AV159" i="2"/>
  <c r="AT159" i="2"/>
  <c r="AS159" i="2"/>
  <c r="AR159" i="2"/>
  <c r="AU159" i="2" s="1"/>
  <c r="AV158" i="2"/>
  <c r="AT158" i="2"/>
  <c r="AR158" i="2"/>
  <c r="AV157" i="2"/>
  <c r="AT157" i="2"/>
  <c r="AS157" i="2"/>
  <c r="AR157" i="2"/>
  <c r="AU157" i="2" s="1"/>
  <c r="AV156" i="2"/>
  <c r="AT156" i="2"/>
  <c r="AR156" i="2"/>
  <c r="AS156" i="2" s="1"/>
  <c r="AV155" i="2"/>
  <c r="AW155" i="2" s="1"/>
  <c r="AT155" i="2"/>
  <c r="AS155" i="2"/>
  <c r="AR155" i="2"/>
  <c r="AU155" i="2" s="1"/>
  <c r="AV154" i="2"/>
  <c r="AT154" i="2"/>
  <c r="AR154" i="2"/>
  <c r="AS154" i="2" s="1"/>
  <c r="AV153" i="2"/>
  <c r="AW153" i="2" s="1"/>
  <c r="AT153" i="2"/>
  <c r="AS153" i="2"/>
  <c r="AR153" i="2"/>
  <c r="AU153" i="2" s="1"/>
  <c r="AV152" i="2"/>
  <c r="AT152" i="2"/>
  <c r="AR152" i="2"/>
  <c r="AV151" i="2"/>
  <c r="AW151" i="2" s="1"/>
  <c r="AT151" i="2"/>
  <c r="AS151" i="2"/>
  <c r="AR151" i="2"/>
  <c r="AU151" i="2" s="1"/>
  <c r="AV150" i="2"/>
  <c r="AT150" i="2"/>
  <c r="AR150" i="2"/>
  <c r="AS150" i="2" s="1"/>
  <c r="AV149" i="2"/>
  <c r="AW149" i="2" s="1"/>
  <c r="AT149" i="2"/>
  <c r="AS149" i="2"/>
  <c r="AR149" i="2"/>
  <c r="AU149" i="2" s="1"/>
  <c r="AV148" i="2"/>
  <c r="AT148" i="2"/>
  <c r="AR148" i="2"/>
  <c r="AV147" i="2"/>
  <c r="AT147" i="2"/>
  <c r="AS147" i="2"/>
  <c r="AR147" i="2"/>
  <c r="AU147" i="2" s="1"/>
  <c r="AV146" i="2"/>
  <c r="AT146" i="2"/>
  <c r="AR146" i="2"/>
  <c r="AS146" i="2" s="1"/>
  <c r="AV145" i="2"/>
  <c r="AT145" i="2"/>
  <c r="AS145" i="2"/>
  <c r="AR145" i="2"/>
  <c r="AU145" i="2" s="1"/>
  <c r="AV144" i="2"/>
  <c r="AT144" i="2"/>
  <c r="AR144" i="2"/>
  <c r="AS144" i="2" s="1"/>
  <c r="AV143" i="2"/>
  <c r="AT143" i="2"/>
  <c r="AS143" i="2"/>
  <c r="AR143" i="2"/>
  <c r="AU143" i="2" s="1"/>
  <c r="AV142" i="2"/>
  <c r="AT142" i="2"/>
  <c r="AR142" i="2"/>
  <c r="AV141" i="2"/>
  <c r="AW141" i="2" s="1"/>
  <c r="AT141" i="2"/>
  <c r="AS141" i="2"/>
  <c r="AR141" i="2"/>
  <c r="AU141" i="2" s="1"/>
  <c r="AV140" i="2"/>
  <c r="AT140" i="2"/>
  <c r="AR140" i="2"/>
  <c r="AS140" i="2" s="1"/>
  <c r="AV139" i="2"/>
  <c r="AW139" i="2" s="1"/>
  <c r="AT139" i="2"/>
  <c r="AS139" i="2"/>
  <c r="AR139" i="2"/>
  <c r="AU139" i="2" s="1"/>
  <c r="AR244" i="2"/>
  <c r="AS244" i="2"/>
  <c r="AT244" i="2"/>
  <c r="AU244" i="2" s="1"/>
  <c r="AV244" i="2"/>
  <c r="AW244" i="2" s="1"/>
  <c r="AV250" i="2"/>
  <c r="AT250" i="2"/>
  <c r="AR250" i="2"/>
  <c r="AS250" i="2" s="1"/>
  <c r="AU250" i="2" s="1"/>
  <c r="AV249" i="2"/>
  <c r="AT249" i="2"/>
  <c r="AR249" i="2"/>
  <c r="AV248" i="2"/>
  <c r="AT248" i="2"/>
  <c r="AR248" i="2"/>
  <c r="AS248" i="2" s="1"/>
  <c r="AU248" i="2" s="1"/>
  <c r="AV247" i="2"/>
  <c r="AT247" i="2"/>
  <c r="AR247" i="2"/>
  <c r="AV246" i="2"/>
  <c r="AT246" i="2"/>
  <c r="AR246" i="2"/>
  <c r="AS246" i="2" s="1"/>
  <c r="AU246" i="2" s="1"/>
  <c r="AV245" i="2"/>
  <c r="AT245" i="2"/>
  <c r="AR245" i="2"/>
  <c r="AV138" i="2"/>
  <c r="AT138" i="2"/>
  <c r="AR138" i="2"/>
  <c r="AV137" i="2"/>
  <c r="AT137" i="2"/>
  <c r="AR137" i="2"/>
  <c r="AS137" i="2" s="1"/>
  <c r="AV136" i="2"/>
  <c r="AT136" i="2"/>
  <c r="AS136" i="2"/>
  <c r="AR136" i="2"/>
  <c r="AU136" i="2" s="1"/>
  <c r="AV135" i="2"/>
  <c r="AT135" i="2"/>
  <c r="AR135" i="2"/>
  <c r="AV134" i="2"/>
  <c r="AW134" i="2" s="1"/>
  <c r="AT134" i="2"/>
  <c r="AS134" i="2"/>
  <c r="AU134" i="2" s="1"/>
  <c r="AR134" i="2"/>
  <c r="AV133" i="2"/>
  <c r="AT133" i="2"/>
  <c r="AR133" i="2"/>
  <c r="AV131" i="2"/>
  <c r="AT131" i="2"/>
  <c r="AR131" i="2"/>
  <c r="AV130" i="2"/>
  <c r="AT130" i="2"/>
  <c r="AR130" i="2"/>
  <c r="AV129" i="2"/>
  <c r="AT129" i="2"/>
  <c r="AR129" i="2"/>
  <c r="AV128" i="2"/>
  <c r="AT128" i="2"/>
  <c r="AR128" i="2"/>
  <c r="AV127" i="2"/>
  <c r="AT127" i="2"/>
  <c r="AR127" i="2"/>
  <c r="AV126" i="2"/>
  <c r="AT126" i="2"/>
  <c r="AR126" i="2"/>
  <c r="AV125" i="2"/>
  <c r="AT125" i="2"/>
  <c r="AR125" i="2"/>
  <c r="AV124" i="2"/>
  <c r="AT124" i="2"/>
  <c r="AR124" i="2"/>
  <c r="AV123" i="2"/>
  <c r="AT123" i="2"/>
  <c r="AR123" i="2"/>
  <c r="AV122" i="2"/>
  <c r="AT122" i="2"/>
  <c r="AR122" i="2"/>
  <c r="AV121" i="2"/>
  <c r="AT121" i="2"/>
  <c r="AS121" i="2"/>
  <c r="AU121" i="2" s="1"/>
  <c r="AR121" i="2"/>
  <c r="AV120" i="2"/>
  <c r="AT120" i="2"/>
  <c r="AR120" i="2"/>
  <c r="AV119" i="2"/>
  <c r="AW119" i="2" s="1"/>
  <c r="AT119" i="2"/>
  <c r="AS119" i="2"/>
  <c r="AU119" i="2" s="1"/>
  <c r="AR119" i="2"/>
  <c r="AV118" i="2"/>
  <c r="AT118" i="2"/>
  <c r="AR118" i="2"/>
  <c r="AV117" i="2"/>
  <c r="AW117" i="2" s="1"/>
  <c r="AT117" i="2"/>
  <c r="AS117" i="2"/>
  <c r="AU117" i="2" s="1"/>
  <c r="AR117" i="2"/>
  <c r="AV116" i="2"/>
  <c r="AT116" i="2"/>
  <c r="AR116" i="2"/>
  <c r="AV115" i="2"/>
  <c r="AT115" i="2"/>
  <c r="AS115" i="2"/>
  <c r="AU115" i="2" s="1"/>
  <c r="AR115" i="2"/>
  <c r="AV114" i="2"/>
  <c r="AT114" i="2"/>
  <c r="AR114" i="2"/>
  <c r="AV113" i="2"/>
  <c r="AT113" i="2"/>
  <c r="AS113" i="2"/>
  <c r="AU113" i="2" s="1"/>
  <c r="AR113" i="2"/>
  <c r="AV112" i="2"/>
  <c r="AT112" i="2"/>
  <c r="AR112" i="2"/>
  <c r="AV111" i="2"/>
  <c r="AT111" i="2"/>
  <c r="AR111" i="2"/>
  <c r="AV110" i="2"/>
  <c r="AT110" i="2"/>
  <c r="AR110" i="2"/>
  <c r="AV109" i="2"/>
  <c r="AT109" i="2"/>
  <c r="AR109" i="2"/>
  <c r="AV108" i="2"/>
  <c r="AT108" i="2"/>
  <c r="AR108" i="2"/>
  <c r="AV107" i="2"/>
  <c r="AT107" i="2"/>
  <c r="AR107" i="2"/>
  <c r="AV106" i="2"/>
  <c r="AT106" i="2"/>
  <c r="AR106" i="2"/>
  <c r="AV105" i="2"/>
  <c r="AT105" i="2"/>
  <c r="AR105" i="2"/>
  <c r="AV104" i="2"/>
  <c r="AT104" i="2"/>
  <c r="AR104" i="2"/>
  <c r="AV103" i="2"/>
  <c r="AT103" i="2"/>
  <c r="AR103" i="2"/>
  <c r="AV102" i="2"/>
  <c r="AT102" i="2"/>
  <c r="AR102" i="2"/>
  <c r="AV101" i="2"/>
  <c r="AW101" i="2" s="1"/>
  <c r="AT101" i="2"/>
  <c r="AS101" i="2"/>
  <c r="AR101" i="2"/>
  <c r="AU101" i="2" s="1"/>
  <c r="AV100" i="2"/>
  <c r="AT100" i="2"/>
  <c r="AR100" i="2"/>
  <c r="AV99" i="2"/>
  <c r="AT99" i="2"/>
  <c r="AS99" i="2"/>
  <c r="AR99" i="2"/>
  <c r="AU99" i="2" s="1"/>
  <c r="AV98" i="2"/>
  <c r="AT98" i="2"/>
  <c r="AR98" i="2"/>
  <c r="AV97" i="2"/>
  <c r="AW97" i="2" s="1"/>
  <c r="AT97" i="2"/>
  <c r="AS97" i="2"/>
  <c r="AR97" i="2"/>
  <c r="AU97" i="2" s="1"/>
  <c r="AV96" i="2"/>
  <c r="AT96" i="2"/>
  <c r="AR96" i="2"/>
  <c r="AV95" i="2"/>
  <c r="AT95" i="2"/>
  <c r="AS95" i="2"/>
  <c r="AR95" i="2"/>
  <c r="AU95" i="2" s="1"/>
  <c r="AV94" i="2"/>
  <c r="AT94" i="2"/>
  <c r="AR94" i="2"/>
  <c r="AV93" i="2"/>
  <c r="AW93" i="2" s="1"/>
  <c r="AT93" i="2"/>
  <c r="AS93" i="2"/>
  <c r="AR93" i="2"/>
  <c r="AU93" i="2" s="1"/>
  <c r="AV92" i="2"/>
  <c r="AT92" i="2"/>
  <c r="AR92" i="2"/>
  <c r="AV91" i="2"/>
  <c r="AW91" i="2" s="1"/>
  <c r="AT91" i="2"/>
  <c r="AS91" i="2"/>
  <c r="AR91" i="2"/>
  <c r="AU91" i="2" s="1"/>
  <c r="AV90" i="2"/>
  <c r="AT90" i="2"/>
  <c r="AR90" i="2"/>
  <c r="AV89" i="2"/>
  <c r="AW89" i="2" s="1"/>
  <c r="AT89" i="2"/>
  <c r="AS89" i="2"/>
  <c r="AR89" i="2"/>
  <c r="AU89" i="2" s="1"/>
  <c r="AV88" i="2"/>
  <c r="AT88" i="2"/>
  <c r="AR88" i="2"/>
  <c r="AV87" i="2"/>
  <c r="AW87" i="2" s="1"/>
  <c r="AT87" i="2"/>
  <c r="AS87" i="2"/>
  <c r="AR87" i="2"/>
  <c r="AU87" i="2" s="1"/>
  <c r="AV86" i="2"/>
  <c r="AT86" i="2"/>
  <c r="AR86" i="2"/>
  <c r="AV85" i="2"/>
  <c r="AT85" i="2"/>
  <c r="AS85" i="2"/>
  <c r="AR85" i="2"/>
  <c r="AU85" i="2" s="1"/>
  <c r="AV84" i="2"/>
  <c r="AT84" i="2"/>
  <c r="AR84" i="2"/>
  <c r="AV83" i="2"/>
  <c r="AT83" i="2"/>
  <c r="AS83" i="2"/>
  <c r="AR83" i="2"/>
  <c r="AU83" i="2" s="1"/>
  <c r="AV82" i="2"/>
  <c r="AT82" i="2"/>
  <c r="AR82" i="2"/>
  <c r="AV81" i="2"/>
  <c r="AT81" i="2"/>
  <c r="AR81" i="2"/>
  <c r="AV80" i="2"/>
  <c r="AT80" i="2"/>
  <c r="AR80" i="2"/>
  <c r="AV79" i="2"/>
  <c r="AT79" i="2"/>
  <c r="AR79" i="2"/>
  <c r="AV78" i="2"/>
  <c r="AT78" i="2"/>
  <c r="AR78" i="2"/>
  <c r="AV77" i="2"/>
  <c r="AT77" i="2"/>
  <c r="AR77" i="2"/>
  <c r="AV76" i="2"/>
  <c r="AT76" i="2"/>
  <c r="AR76" i="2"/>
  <c r="AV75" i="2"/>
  <c r="AT75" i="2"/>
  <c r="AR75" i="2"/>
  <c r="AV74" i="2"/>
  <c r="AT74" i="2"/>
  <c r="AR74" i="2"/>
  <c r="AV73" i="2"/>
  <c r="AT73" i="2"/>
  <c r="AR73" i="2"/>
  <c r="AV72" i="2"/>
  <c r="AT72" i="2"/>
  <c r="AR72" i="2"/>
  <c r="AV71" i="2"/>
  <c r="AT71" i="2"/>
  <c r="AR71" i="2"/>
  <c r="AV70" i="2"/>
  <c r="AT70" i="2"/>
  <c r="AR70" i="2"/>
  <c r="AV69" i="2"/>
  <c r="AT69" i="2"/>
  <c r="AR69" i="2"/>
  <c r="AV68" i="2"/>
  <c r="AT68" i="2"/>
  <c r="AR68" i="2"/>
  <c r="AV67" i="2"/>
  <c r="AT67" i="2"/>
  <c r="AR67" i="2"/>
  <c r="AV66" i="2"/>
  <c r="AT66" i="2"/>
  <c r="AR66" i="2"/>
  <c r="AV65" i="2"/>
  <c r="AT65" i="2"/>
  <c r="AR65" i="2"/>
  <c r="AV64" i="2"/>
  <c r="AT64" i="2"/>
  <c r="AR64" i="2"/>
  <c r="AV63" i="2"/>
  <c r="AT63" i="2"/>
  <c r="AR63" i="2"/>
  <c r="AV62" i="2"/>
  <c r="AT62" i="2"/>
  <c r="AR62" i="2"/>
  <c r="AV61" i="2"/>
  <c r="AT61" i="2"/>
  <c r="AR61" i="2"/>
  <c r="AS61" i="2" s="1"/>
  <c r="AU61" i="2" s="1"/>
  <c r="AV60" i="2"/>
  <c r="AT60" i="2"/>
  <c r="AR60" i="2"/>
  <c r="AV59" i="2"/>
  <c r="AT59" i="2"/>
  <c r="AR59" i="2"/>
  <c r="AS59" i="2" s="1"/>
  <c r="AU59" i="2" s="1"/>
  <c r="AW59" i="2" s="1"/>
  <c r="AV58" i="2"/>
  <c r="AT58" i="2"/>
  <c r="AR58" i="2"/>
  <c r="AV57" i="2"/>
  <c r="AT57" i="2"/>
  <c r="AR57" i="2"/>
  <c r="AS57" i="2" s="1"/>
  <c r="AU57" i="2" s="1"/>
  <c r="AW57" i="2" s="1"/>
  <c r="AV56" i="2"/>
  <c r="AT56" i="2"/>
  <c r="AR56" i="2"/>
  <c r="AV55" i="2"/>
  <c r="AT55" i="2"/>
  <c r="AR55" i="2"/>
  <c r="AS55" i="2" s="1"/>
  <c r="AU55" i="2" s="1"/>
  <c r="AW55" i="2" s="1"/>
  <c r="AV54" i="2"/>
  <c r="AT54" i="2"/>
  <c r="AR54" i="2"/>
  <c r="AV53" i="2"/>
  <c r="AT53" i="2"/>
  <c r="AR53" i="2"/>
  <c r="AS53" i="2" s="1"/>
  <c r="AU53" i="2" s="1"/>
  <c r="AW53" i="2" s="1"/>
  <c r="AV52" i="2"/>
  <c r="AT52" i="2"/>
  <c r="AR52" i="2"/>
  <c r="AV51" i="2"/>
  <c r="AT51" i="2"/>
  <c r="AR51" i="2"/>
  <c r="AV50" i="2"/>
  <c r="AT50" i="2"/>
  <c r="AR50" i="2"/>
  <c r="AV49" i="2"/>
  <c r="AT49" i="2"/>
  <c r="AR49" i="2"/>
  <c r="AV48" i="2"/>
  <c r="AT48" i="2"/>
  <c r="AR48" i="2"/>
  <c r="AS48" i="2" s="1"/>
  <c r="AV47" i="2"/>
  <c r="AT47" i="2"/>
  <c r="AR47" i="2"/>
  <c r="AV46" i="2"/>
  <c r="AT46" i="2"/>
  <c r="AR46" i="2"/>
  <c r="AS46" i="2" s="1"/>
  <c r="AV45" i="2"/>
  <c r="AT45" i="2"/>
  <c r="AR45" i="2"/>
  <c r="AV44" i="2"/>
  <c r="AT44" i="2"/>
  <c r="AR44" i="2"/>
  <c r="AS44" i="2" s="1"/>
  <c r="AV43" i="2"/>
  <c r="AT43" i="2"/>
  <c r="AR43" i="2"/>
  <c r="AV42" i="2"/>
  <c r="AT42" i="2"/>
  <c r="AR42" i="2"/>
  <c r="AS42" i="2" s="1"/>
  <c r="AV41" i="2"/>
  <c r="AT41" i="2"/>
  <c r="AR41" i="2"/>
  <c r="AV40" i="2"/>
  <c r="AT40" i="2"/>
  <c r="AR40" i="2"/>
  <c r="AV39" i="2"/>
  <c r="AT39" i="2"/>
  <c r="AR39" i="2"/>
  <c r="AV38" i="2"/>
  <c r="AT38" i="2"/>
  <c r="AR38" i="2"/>
  <c r="AV37" i="2"/>
  <c r="AT37" i="2"/>
  <c r="AR37" i="2"/>
  <c r="AV36" i="2"/>
  <c r="AT36" i="2"/>
  <c r="AR36" i="2"/>
  <c r="AS36" i="2" s="1"/>
  <c r="AV35" i="2"/>
  <c r="AT35" i="2"/>
  <c r="AR35" i="2"/>
  <c r="AV34" i="2"/>
  <c r="AT34" i="2"/>
  <c r="AR34" i="2"/>
  <c r="AS34" i="2" s="1"/>
  <c r="AV33" i="2"/>
  <c r="AT33" i="2"/>
  <c r="AR33" i="2"/>
  <c r="AV32" i="2"/>
  <c r="AT32" i="2"/>
  <c r="AR32" i="2"/>
  <c r="AS32" i="2" s="1"/>
  <c r="AV31" i="2"/>
  <c r="AT31" i="2"/>
  <c r="AR31" i="2"/>
  <c r="AV30" i="2"/>
  <c r="AT30" i="2"/>
  <c r="AR30" i="2"/>
  <c r="AV29" i="2"/>
  <c r="AT29" i="2"/>
  <c r="AR29" i="2"/>
  <c r="AV28" i="2"/>
  <c r="AT28" i="2"/>
  <c r="AR28" i="2"/>
  <c r="AV27" i="2"/>
  <c r="AT27" i="2"/>
  <c r="AR27" i="2"/>
  <c r="AV26" i="2"/>
  <c r="AT26" i="2"/>
  <c r="AR26" i="2"/>
  <c r="AV25" i="2"/>
  <c r="AT25" i="2"/>
  <c r="AR25" i="2"/>
  <c r="AV24" i="2"/>
  <c r="AT24" i="2"/>
  <c r="AR24" i="2"/>
  <c r="AV23" i="2"/>
  <c r="AT23" i="2"/>
  <c r="AR23" i="2"/>
  <c r="AV22" i="2"/>
  <c r="AT22" i="2"/>
  <c r="AR22" i="2"/>
  <c r="AV21" i="2"/>
  <c r="AW21" i="2" s="1"/>
  <c r="AT21" i="2"/>
  <c r="AS21" i="2"/>
  <c r="AU21" i="2" s="1"/>
  <c r="AR21" i="2"/>
  <c r="AV20" i="2"/>
  <c r="AT20" i="2"/>
  <c r="AR20" i="2"/>
  <c r="AV19" i="2"/>
  <c r="AT19" i="2"/>
  <c r="AS19" i="2"/>
  <c r="AU19" i="2" s="1"/>
  <c r="AR19" i="2"/>
  <c r="AV18" i="2"/>
  <c r="AT18" i="2"/>
  <c r="AR18" i="2"/>
  <c r="AV17" i="2"/>
  <c r="AT17" i="2"/>
  <c r="AS17" i="2"/>
  <c r="AU17" i="2" s="1"/>
  <c r="AR17" i="2"/>
  <c r="AV16" i="2"/>
  <c r="AT16" i="2"/>
  <c r="AR16" i="2"/>
  <c r="AV15" i="2"/>
  <c r="AT15" i="2"/>
  <c r="AS15" i="2"/>
  <c r="AU15" i="2" s="1"/>
  <c r="AR15" i="2"/>
  <c r="AV14" i="2"/>
  <c r="AT14" i="2"/>
  <c r="AR14" i="2"/>
  <c r="AV13" i="2"/>
  <c r="AT13" i="2"/>
  <c r="AS13" i="2"/>
  <c r="AU13" i="2" s="1"/>
  <c r="AR13" i="2"/>
  <c r="AV12" i="2"/>
  <c r="AT12" i="2"/>
  <c r="AR12" i="2"/>
  <c r="AV3" i="2"/>
  <c r="AV4" i="2"/>
  <c r="AW4" i="2" s="1"/>
  <c r="AV5" i="2"/>
  <c r="AV6" i="2"/>
  <c r="AV7" i="2"/>
  <c r="AV8" i="2"/>
  <c r="AV9" i="2"/>
  <c r="AV10" i="2"/>
  <c r="AV11" i="2"/>
  <c r="AT6" i="2"/>
  <c r="AT7" i="2"/>
  <c r="AT8" i="2"/>
  <c r="AT9" i="2"/>
  <c r="AT10" i="2"/>
  <c r="AT11" i="2"/>
  <c r="AS7" i="2"/>
  <c r="AS8" i="2"/>
  <c r="AS9" i="2"/>
  <c r="AS10" i="2"/>
  <c r="AS11" i="2"/>
  <c r="AR7" i="2"/>
  <c r="AR8" i="2"/>
  <c r="AR9" i="2"/>
  <c r="AR10" i="2"/>
  <c r="AR11" i="2"/>
  <c r="AR6" i="2"/>
  <c r="AW5" i="2"/>
  <c r="AR4" i="2"/>
  <c r="AW3" i="2"/>
  <c r="AV2" i="2"/>
  <c r="AU3" i="2"/>
  <c r="AU4" i="2"/>
  <c r="AU5" i="2"/>
  <c r="AU6" i="2"/>
  <c r="AU11" i="2"/>
  <c r="AW11" i="2" s="1"/>
  <c r="AT3" i="2"/>
  <c r="AR3" i="2"/>
  <c r="AX2" i="2"/>
  <c r="AU2" i="2"/>
  <c r="AT2" i="2"/>
  <c r="AR2" i="2"/>
  <c r="AO6" i="2"/>
  <c r="AO7" i="2"/>
  <c r="AO8" i="2"/>
  <c r="AO9" i="2"/>
  <c r="AO10" i="2"/>
  <c r="AO11" i="2"/>
  <c r="P107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14" i="2"/>
  <c r="R13" i="2"/>
  <c r="R12" i="2"/>
  <c r="R2" i="2"/>
  <c r="R3" i="2"/>
  <c r="R4" i="2"/>
  <c r="R5" i="2"/>
  <c r="R6" i="2"/>
  <c r="R7" i="2"/>
  <c r="R8" i="2"/>
  <c r="R9" i="2"/>
  <c r="R10" i="2"/>
  <c r="R1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O147" i="2"/>
  <c r="O148" i="2"/>
  <c r="O149" i="2"/>
  <c r="O146" i="2"/>
  <c r="P146" i="2" s="1"/>
  <c r="O152" i="2"/>
  <c r="M152" i="2" s="1"/>
  <c r="H152" i="2"/>
  <c r="O151" i="2"/>
  <c r="M151" i="2" s="1"/>
  <c r="H151" i="2"/>
  <c r="O150" i="2"/>
  <c r="P150" i="2" s="1"/>
  <c r="H150" i="2"/>
  <c r="H149" i="2"/>
  <c r="H148" i="2"/>
  <c r="P147" i="2"/>
  <c r="H147" i="2"/>
  <c r="P148" i="2"/>
  <c r="H146" i="2"/>
  <c r="R71" i="2"/>
  <c r="O71" i="2"/>
  <c r="H71" i="2"/>
  <c r="R70" i="2"/>
  <c r="O70" i="2"/>
  <c r="P70" i="2" s="1"/>
  <c r="H70" i="2"/>
  <c r="R69" i="2"/>
  <c r="O69" i="2"/>
  <c r="H69" i="2"/>
  <c r="R68" i="2"/>
  <c r="O68" i="2"/>
  <c r="H68" i="2"/>
  <c r="R67" i="2"/>
  <c r="O67" i="2"/>
  <c r="P67" i="2" s="1"/>
  <c r="H67" i="2"/>
  <c r="R66" i="2"/>
  <c r="O66" i="2"/>
  <c r="H66" i="2"/>
  <c r="R65" i="2"/>
  <c r="H65" i="2"/>
  <c r="R64" i="2"/>
  <c r="P64" i="2"/>
  <c r="H64" i="2"/>
  <c r="R63" i="2"/>
  <c r="P63" i="2"/>
  <c r="H63" i="2"/>
  <c r="R62" i="2"/>
  <c r="P62" i="2"/>
  <c r="H62" i="2"/>
  <c r="O194" i="2"/>
  <c r="M194" i="2" s="1"/>
  <c r="O193" i="2"/>
  <c r="M193" i="2" s="1"/>
  <c r="O192" i="2"/>
  <c r="P192" i="2" s="1"/>
  <c r="O191" i="2"/>
  <c r="M191" i="2" s="1"/>
  <c r="O190" i="2"/>
  <c r="M190" i="2" s="1"/>
  <c r="O189" i="2"/>
  <c r="M189" i="2" s="1"/>
  <c r="O188" i="2"/>
  <c r="P188" i="2" s="1"/>
  <c r="H194" i="2"/>
  <c r="H193" i="2"/>
  <c r="H192" i="2"/>
  <c r="H191" i="2"/>
  <c r="H190" i="2"/>
  <c r="H189" i="2"/>
  <c r="H188" i="2"/>
  <c r="O187" i="2"/>
  <c r="M187" i="2" s="1"/>
  <c r="H187" i="2"/>
  <c r="O186" i="2"/>
  <c r="M186" i="2" s="1"/>
  <c r="H186" i="2"/>
  <c r="O185" i="2"/>
  <c r="M185" i="2" s="1"/>
  <c r="P186" i="2" s="1"/>
  <c r="H185" i="2"/>
  <c r="O184" i="2"/>
  <c r="M184" i="2" s="1"/>
  <c r="H184" i="2"/>
  <c r="O183" i="2"/>
  <c r="M183" i="2" s="1"/>
  <c r="H183" i="2"/>
  <c r="O182" i="2"/>
  <c r="M182" i="2" s="1"/>
  <c r="H182" i="2"/>
  <c r="O181" i="2"/>
  <c r="P181" i="2" s="1"/>
  <c r="H181" i="2"/>
  <c r="P162" i="2"/>
  <c r="P161" i="2"/>
  <c r="P169" i="2"/>
  <c r="P175" i="2"/>
  <c r="P168" i="2"/>
  <c r="P176" i="2"/>
  <c r="O180" i="2"/>
  <c r="M180" i="2" s="1"/>
  <c r="H180" i="2"/>
  <c r="O179" i="2"/>
  <c r="M179" i="2" s="1"/>
  <c r="H179" i="2"/>
  <c r="O178" i="2"/>
  <c r="P178" i="2" s="1"/>
  <c r="H178" i="2"/>
  <c r="H177" i="2"/>
  <c r="H176" i="2"/>
  <c r="H175" i="2"/>
  <c r="P174" i="2"/>
  <c r="H174" i="2"/>
  <c r="O173" i="2"/>
  <c r="M173" i="2" s="1"/>
  <c r="H173" i="2"/>
  <c r="O172" i="2"/>
  <c r="M172" i="2" s="1"/>
  <c r="H172" i="2"/>
  <c r="O171" i="2"/>
  <c r="P171" i="2" s="1"/>
  <c r="H171" i="2"/>
  <c r="H170" i="2"/>
  <c r="H169" i="2"/>
  <c r="H168" i="2"/>
  <c r="P167" i="2"/>
  <c r="H167" i="2"/>
  <c r="O166" i="2"/>
  <c r="M166" i="2" s="1"/>
  <c r="H166" i="2"/>
  <c r="O165" i="2"/>
  <c r="M165" i="2" s="1"/>
  <c r="H165" i="2"/>
  <c r="O164" i="2"/>
  <c r="P164" i="2" s="1"/>
  <c r="H164" i="2"/>
  <c r="H163" i="2"/>
  <c r="H162" i="2"/>
  <c r="H161" i="2"/>
  <c r="P160" i="2"/>
  <c r="H160" i="2"/>
  <c r="P155" i="2"/>
  <c r="P154" i="2"/>
  <c r="AW162" i="2" l="1"/>
  <c r="AW186" i="2"/>
  <c r="AU190" i="2"/>
  <c r="AW190" i="2" s="1"/>
  <c r="AW145" i="2"/>
  <c r="AW169" i="2"/>
  <c r="AW193" i="2"/>
  <c r="AW203" i="2"/>
  <c r="AU214" i="2"/>
  <c r="AW214" i="2" s="1"/>
  <c r="AW227" i="2"/>
  <c r="AW159" i="2"/>
  <c r="AW183" i="2"/>
  <c r="AU204" i="2"/>
  <c r="AW204" i="2" s="1"/>
  <c r="AW217" i="2"/>
  <c r="AW241" i="2"/>
  <c r="AU218" i="2"/>
  <c r="AW218" i="2" s="1"/>
  <c r="AW231" i="2"/>
  <c r="AW146" i="2"/>
  <c r="AW163" i="2"/>
  <c r="AW187" i="2"/>
  <c r="AW221" i="2"/>
  <c r="AU164" i="2"/>
  <c r="AW164" i="2" s="1"/>
  <c r="AW184" i="2"/>
  <c r="AW191" i="2"/>
  <c r="AW225" i="2"/>
  <c r="AU186" i="2"/>
  <c r="AW143" i="2"/>
  <c r="AW167" i="2"/>
  <c r="AW157" i="2"/>
  <c r="AW181" i="2"/>
  <c r="AW188" i="2"/>
  <c r="AW215" i="2"/>
  <c r="AW239" i="2"/>
  <c r="AW147" i="2"/>
  <c r="AW171" i="2"/>
  <c r="AU182" i="2"/>
  <c r="AW182" i="2" s="1"/>
  <c r="AW195" i="2"/>
  <c r="AW205" i="2"/>
  <c r="AW229" i="2"/>
  <c r="AW144" i="2"/>
  <c r="AW161" i="2"/>
  <c r="AW185" i="2"/>
  <c r="AW192" i="2"/>
  <c r="AU196" i="2"/>
  <c r="AW196" i="2" s="1"/>
  <c r="AW202" i="2"/>
  <c r="AU206" i="2"/>
  <c r="AW206" i="2" s="1"/>
  <c r="AW219" i="2"/>
  <c r="AW243" i="2"/>
  <c r="AS164" i="2"/>
  <c r="AS142" i="2"/>
  <c r="AU142" i="2" s="1"/>
  <c r="AW142" i="2" s="1"/>
  <c r="AS148" i="2"/>
  <c r="AU148" i="2" s="1"/>
  <c r="AW148" i="2" s="1"/>
  <c r="AS152" i="2"/>
  <c r="AU152" i="2" s="1"/>
  <c r="AW152" i="2" s="1"/>
  <c r="AS158" i="2"/>
  <c r="AU158" i="2" s="1"/>
  <c r="AW158" i="2" s="1"/>
  <c r="AS170" i="2"/>
  <c r="AU170" i="2" s="1"/>
  <c r="AW170" i="2" s="1"/>
  <c r="AS174" i="2"/>
  <c r="AU174" i="2" s="1"/>
  <c r="AW174" i="2" s="1"/>
  <c r="AS180" i="2"/>
  <c r="AU180" i="2" s="1"/>
  <c r="AW180" i="2" s="1"/>
  <c r="AS182" i="2"/>
  <c r="AS186" i="2"/>
  <c r="AS190" i="2"/>
  <c r="AS194" i="2"/>
  <c r="AU194" i="2" s="1"/>
  <c r="AW194" i="2" s="1"/>
  <c r="AS196" i="2"/>
  <c r="AS198" i="2"/>
  <c r="AU198" i="2" s="1"/>
  <c r="AW198" i="2" s="1"/>
  <c r="AS204" i="2"/>
  <c r="AS206" i="2"/>
  <c r="AS208" i="2"/>
  <c r="AU208" i="2" s="1"/>
  <c r="AW208" i="2" s="1"/>
  <c r="AS210" i="2"/>
  <c r="AU210" i="2" s="1"/>
  <c r="AW210" i="2" s="1"/>
  <c r="AS212" i="2"/>
  <c r="AU212" i="2" s="1"/>
  <c r="AW212" i="2" s="1"/>
  <c r="AS214" i="2"/>
  <c r="AS216" i="2"/>
  <c r="AU216" i="2" s="1"/>
  <c r="AW216" i="2" s="1"/>
  <c r="AS218" i="2"/>
  <c r="AS220" i="2"/>
  <c r="AU220" i="2" s="1"/>
  <c r="AW220" i="2" s="1"/>
  <c r="AS222" i="2"/>
  <c r="AU222" i="2" s="1"/>
  <c r="AW222" i="2" s="1"/>
  <c r="AS224" i="2"/>
  <c r="AU224" i="2" s="1"/>
  <c r="AW224" i="2" s="1"/>
  <c r="AS226" i="2"/>
  <c r="AU226" i="2" s="1"/>
  <c r="AW226" i="2" s="1"/>
  <c r="AS228" i="2"/>
  <c r="AU228" i="2" s="1"/>
  <c r="AW228" i="2" s="1"/>
  <c r="AS230" i="2"/>
  <c r="AU230" i="2" s="1"/>
  <c r="AW230" i="2" s="1"/>
  <c r="AS232" i="2"/>
  <c r="AU232" i="2" s="1"/>
  <c r="AW232" i="2" s="1"/>
  <c r="AS236" i="2"/>
  <c r="AU236" i="2" s="1"/>
  <c r="AW236" i="2" s="1"/>
  <c r="AS242" i="2"/>
  <c r="AU242" i="2" s="1"/>
  <c r="AW242" i="2" s="1"/>
  <c r="AU140" i="2"/>
  <c r="AW140" i="2" s="1"/>
  <c r="AU144" i="2"/>
  <c r="AU146" i="2"/>
  <c r="AU150" i="2"/>
  <c r="AW150" i="2" s="1"/>
  <c r="AU154" i="2"/>
  <c r="AW154" i="2" s="1"/>
  <c r="AU156" i="2"/>
  <c r="AW156" i="2" s="1"/>
  <c r="AU160" i="2"/>
  <c r="AW160" i="2" s="1"/>
  <c r="AU162" i="2"/>
  <c r="AU166" i="2"/>
  <c r="AW166" i="2" s="1"/>
  <c r="AU168" i="2"/>
  <c r="AW168" i="2" s="1"/>
  <c r="AU172" i="2"/>
  <c r="AW172" i="2" s="1"/>
  <c r="AU176" i="2"/>
  <c r="AW176" i="2" s="1"/>
  <c r="AU178" i="2"/>
  <c r="AW178" i="2" s="1"/>
  <c r="AU184" i="2"/>
  <c r="AU188" i="2"/>
  <c r="AU192" i="2"/>
  <c r="AU200" i="2"/>
  <c r="AW200" i="2" s="1"/>
  <c r="AU234" i="2"/>
  <c r="AW234" i="2" s="1"/>
  <c r="AU238" i="2"/>
  <c r="AW238" i="2" s="1"/>
  <c r="AU240" i="2"/>
  <c r="AW240" i="2" s="1"/>
  <c r="AW248" i="2"/>
  <c r="AW246" i="2"/>
  <c r="AW250" i="2"/>
  <c r="AS245" i="2"/>
  <c r="AU245" i="2" s="1"/>
  <c r="AW245" i="2" s="1"/>
  <c r="AS247" i="2"/>
  <c r="AU247" i="2" s="1"/>
  <c r="AW247" i="2" s="1"/>
  <c r="AS249" i="2"/>
  <c r="AU249" i="2" s="1"/>
  <c r="AW249" i="2" s="1"/>
  <c r="AW136" i="2"/>
  <c r="AU137" i="2"/>
  <c r="AW137" i="2" s="1"/>
  <c r="AS138" i="2"/>
  <c r="AU138" i="2" s="1"/>
  <c r="AW138" i="2" s="1"/>
  <c r="AS135" i="2"/>
  <c r="AU135" i="2" s="1"/>
  <c r="AW135" i="2" s="1"/>
  <c r="AS133" i="2"/>
  <c r="AU133" i="2" s="1"/>
  <c r="AW133" i="2" s="1"/>
  <c r="AU122" i="2"/>
  <c r="AW122" i="2" s="1"/>
  <c r="AU123" i="2"/>
  <c r="AW123" i="2" s="1"/>
  <c r="AS122" i="2"/>
  <c r="AS124" i="2"/>
  <c r="AU124" i="2" s="1"/>
  <c r="AW124" i="2" s="1"/>
  <c r="AS126" i="2"/>
  <c r="AU126" i="2" s="1"/>
  <c r="AW126" i="2" s="1"/>
  <c r="AS128" i="2"/>
  <c r="AU128" i="2" s="1"/>
  <c r="AW128" i="2" s="1"/>
  <c r="AS130" i="2"/>
  <c r="AU130" i="2" s="1"/>
  <c r="AW130" i="2" s="1"/>
  <c r="AS123" i="2"/>
  <c r="AS125" i="2"/>
  <c r="AU125" i="2" s="1"/>
  <c r="AW125" i="2" s="1"/>
  <c r="AS127" i="2"/>
  <c r="AU127" i="2" s="1"/>
  <c r="AW127" i="2" s="1"/>
  <c r="AS129" i="2"/>
  <c r="AU129" i="2" s="1"/>
  <c r="AW129" i="2" s="1"/>
  <c r="AS131" i="2"/>
  <c r="AU131" i="2" s="1"/>
  <c r="AW131" i="2" s="1"/>
  <c r="AW115" i="2"/>
  <c r="AU116" i="2"/>
  <c r="AW116" i="2"/>
  <c r="AU120" i="2"/>
  <c r="AW113" i="2"/>
  <c r="AW120" i="2"/>
  <c r="AU114" i="2"/>
  <c r="AW114" i="2"/>
  <c r="AU118" i="2"/>
  <c r="AW118" i="2" s="1"/>
  <c r="AW121" i="2"/>
  <c r="AS112" i="2"/>
  <c r="AU112" i="2" s="1"/>
  <c r="AW112" i="2" s="1"/>
  <c r="AS114" i="2"/>
  <c r="AS116" i="2"/>
  <c r="AS118" i="2"/>
  <c r="AS120" i="2"/>
  <c r="AU106" i="2"/>
  <c r="AW106" i="2" s="1"/>
  <c r="AU110" i="2"/>
  <c r="AW110" i="2" s="1"/>
  <c r="AU108" i="2"/>
  <c r="AW108" i="2" s="1"/>
  <c r="AU103" i="2"/>
  <c r="AW103" i="2" s="1"/>
  <c r="AU107" i="2"/>
  <c r="AW107" i="2" s="1"/>
  <c r="AU111" i="2"/>
  <c r="AW111" i="2" s="1"/>
  <c r="AS102" i="2"/>
  <c r="AU102" i="2" s="1"/>
  <c r="AW102" i="2" s="1"/>
  <c r="AS104" i="2"/>
  <c r="AU104" i="2" s="1"/>
  <c r="AW104" i="2" s="1"/>
  <c r="AS106" i="2"/>
  <c r="AS108" i="2"/>
  <c r="AS110" i="2"/>
  <c r="AS103" i="2"/>
  <c r="AS105" i="2"/>
  <c r="AU105" i="2" s="1"/>
  <c r="AW105" i="2" s="1"/>
  <c r="AS107" i="2"/>
  <c r="AS109" i="2"/>
  <c r="AU109" i="2" s="1"/>
  <c r="AW109" i="2" s="1"/>
  <c r="AS111" i="2"/>
  <c r="AW95" i="2"/>
  <c r="AW99" i="2"/>
  <c r="AS92" i="2"/>
  <c r="AU92" i="2" s="1"/>
  <c r="AW92" i="2" s="1"/>
  <c r="AS94" i="2"/>
  <c r="AU94" i="2" s="1"/>
  <c r="AW94" i="2" s="1"/>
  <c r="AS96" i="2"/>
  <c r="AU96" i="2" s="1"/>
  <c r="AW96" i="2" s="1"/>
  <c r="AS98" i="2"/>
  <c r="AU98" i="2" s="1"/>
  <c r="AW98" i="2" s="1"/>
  <c r="AS100" i="2"/>
  <c r="AU100" i="2" s="1"/>
  <c r="AW100" i="2" s="1"/>
  <c r="AU82" i="2"/>
  <c r="AW85" i="2"/>
  <c r="AW82" i="2"/>
  <c r="AU86" i="2"/>
  <c r="AW86" i="2"/>
  <c r="AU90" i="2"/>
  <c r="AW83" i="2"/>
  <c r="AW90" i="2"/>
  <c r="AU84" i="2"/>
  <c r="AW84" i="2"/>
  <c r="AU88" i="2"/>
  <c r="AW88" i="2" s="1"/>
  <c r="AS82" i="2"/>
  <c r="AS84" i="2"/>
  <c r="AS86" i="2"/>
  <c r="AS88" i="2"/>
  <c r="AS90" i="2"/>
  <c r="AU80" i="2"/>
  <c r="AW80" i="2" s="1"/>
  <c r="AU73" i="2"/>
  <c r="AW73" i="2"/>
  <c r="AS72" i="2"/>
  <c r="AU72" i="2" s="1"/>
  <c r="AW72" i="2" s="1"/>
  <c r="AS74" i="2"/>
  <c r="AU74" i="2" s="1"/>
  <c r="AW74" i="2" s="1"/>
  <c r="AS76" i="2"/>
  <c r="AU76" i="2" s="1"/>
  <c r="AW76" i="2" s="1"/>
  <c r="AS78" i="2"/>
  <c r="AU78" i="2" s="1"/>
  <c r="AW78" i="2" s="1"/>
  <c r="AS80" i="2"/>
  <c r="AS73" i="2"/>
  <c r="AS75" i="2"/>
  <c r="AU75" i="2" s="1"/>
  <c r="AW75" i="2" s="1"/>
  <c r="AS77" i="2"/>
  <c r="AU77" i="2" s="1"/>
  <c r="AW77" i="2" s="1"/>
  <c r="AS79" i="2"/>
  <c r="AU79" i="2" s="1"/>
  <c r="AW79" i="2" s="1"/>
  <c r="AS81" i="2"/>
  <c r="AU81" i="2" s="1"/>
  <c r="AW81" i="2" s="1"/>
  <c r="AU65" i="2"/>
  <c r="AW65" i="2"/>
  <c r="AU70" i="2"/>
  <c r="AW70" i="2" s="1"/>
  <c r="AU63" i="2"/>
  <c r="AW63" i="2"/>
  <c r="AS62" i="2"/>
  <c r="AU62" i="2" s="1"/>
  <c r="AW62" i="2" s="1"/>
  <c r="AS64" i="2"/>
  <c r="AU64" i="2" s="1"/>
  <c r="AW64" i="2" s="1"/>
  <c r="AS66" i="2"/>
  <c r="AU66" i="2" s="1"/>
  <c r="AW66" i="2" s="1"/>
  <c r="AS68" i="2"/>
  <c r="AU68" i="2" s="1"/>
  <c r="AW68" i="2" s="1"/>
  <c r="AS70" i="2"/>
  <c r="AS63" i="2"/>
  <c r="AS65" i="2"/>
  <c r="AS67" i="2"/>
  <c r="AU67" i="2" s="1"/>
  <c r="AW67" i="2" s="1"/>
  <c r="AS69" i="2"/>
  <c r="AU69" i="2" s="1"/>
  <c r="AW69" i="2" s="1"/>
  <c r="AS71" i="2"/>
  <c r="AU71" i="2" s="1"/>
  <c r="AW71" i="2" s="1"/>
  <c r="AU56" i="2"/>
  <c r="AU60" i="2"/>
  <c r="AW56" i="2"/>
  <c r="AW60" i="2"/>
  <c r="AW61" i="2"/>
  <c r="AS52" i="2"/>
  <c r="AU52" i="2" s="1"/>
  <c r="AW52" i="2" s="1"/>
  <c r="AS54" i="2"/>
  <c r="AU54" i="2" s="1"/>
  <c r="AW54" i="2" s="1"/>
  <c r="AS56" i="2"/>
  <c r="AS58" i="2"/>
  <c r="AU58" i="2" s="1"/>
  <c r="AW58" i="2" s="1"/>
  <c r="AS60" i="2"/>
  <c r="AU49" i="2"/>
  <c r="AW49" i="2"/>
  <c r="AU50" i="2"/>
  <c r="AW42" i="2"/>
  <c r="AW46" i="2"/>
  <c r="AW50" i="2"/>
  <c r="AU43" i="2"/>
  <c r="AW43" i="2" s="1"/>
  <c r="AU47" i="2"/>
  <c r="AW47" i="2" s="1"/>
  <c r="AS50" i="2"/>
  <c r="AU42" i="2"/>
  <c r="AU44" i="2"/>
  <c r="AW44" i="2" s="1"/>
  <c r="AU46" i="2"/>
  <c r="AU48" i="2"/>
  <c r="AW48" i="2" s="1"/>
  <c r="AS43" i="2"/>
  <c r="AS45" i="2"/>
  <c r="AU45" i="2" s="1"/>
  <c r="AW45" i="2" s="1"/>
  <c r="AS47" i="2"/>
  <c r="AS49" i="2"/>
  <c r="AS51" i="2"/>
  <c r="AU51" i="2" s="1"/>
  <c r="AW51" i="2" s="1"/>
  <c r="AU39" i="2"/>
  <c r="AW39" i="2"/>
  <c r="AS38" i="2"/>
  <c r="AU38" i="2" s="1"/>
  <c r="AW38" i="2" s="1"/>
  <c r="AS40" i="2"/>
  <c r="AU40" i="2" s="1"/>
  <c r="AW40" i="2" s="1"/>
  <c r="AU32" i="2"/>
  <c r="AW32" i="2" s="1"/>
  <c r="AU34" i="2"/>
  <c r="AW34" i="2" s="1"/>
  <c r="AU36" i="2"/>
  <c r="AW36" i="2" s="1"/>
  <c r="AS33" i="2"/>
  <c r="AU33" i="2" s="1"/>
  <c r="AW33" i="2" s="1"/>
  <c r="AS35" i="2"/>
  <c r="AU35" i="2" s="1"/>
  <c r="AW35" i="2" s="1"/>
  <c r="AS37" i="2"/>
  <c r="AU37" i="2" s="1"/>
  <c r="AW37" i="2" s="1"/>
  <c r="AS39" i="2"/>
  <c r="AS41" i="2"/>
  <c r="AU41" i="2" s="1"/>
  <c r="AW41" i="2" s="1"/>
  <c r="AU30" i="2"/>
  <c r="AW30" i="2" s="1"/>
  <c r="AU23" i="2"/>
  <c r="AW23" i="2"/>
  <c r="AS22" i="2"/>
  <c r="AU22" i="2" s="1"/>
  <c r="AW22" i="2" s="1"/>
  <c r="AS24" i="2"/>
  <c r="AU24" i="2" s="1"/>
  <c r="AW24" i="2" s="1"/>
  <c r="AS26" i="2"/>
  <c r="AU26" i="2" s="1"/>
  <c r="AW26" i="2" s="1"/>
  <c r="AS28" i="2"/>
  <c r="AU28" i="2" s="1"/>
  <c r="AW28" i="2" s="1"/>
  <c r="AS30" i="2"/>
  <c r="AS23" i="2"/>
  <c r="AS25" i="2"/>
  <c r="AU25" i="2" s="1"/>
  <c r="AW25" i="2" s="1"/>
  <c r="AS27" i="2"/>
  <c r="AU27" i="2" s="1"/>
  <c r="AW27" i="2" s="1"/>
  <c r="AS29" i="2"/>
  <c r="AU29" i="2" s="1"/>
  <c r="AW29" i="2" s="1"/>
  <c r="AS31" i="2"/>
  <c r="AU31" i="2" s="1"/>
  <c r="AW31" i="2" s="1"/>
  <c r="AW15" i="2"/>
  <c r="AW19" i="2"/>
  <c r="AU12" i="2"/>
  <c r="AW12" i="2" s="1"/>
  <c r="AU20" i="2"/>
  <c r="AW20" i="2" s="1"/>
  <c r="AW13" i="2"/>
  <c r="AU14" i="2"/>
  <c r="AW14" i="2" s="1"/>
  <c r="AW17" i="2"/>
  <c r="AS12" i="2"/>
  <c r="AS14" i="2"/>
  <c r="AS16" i="2"/>
  <c r="AU16" i="2" s="1"/>
  <c r="AW16" i="2" s="1"/>
  <c r="AS18" i="2"/>
  <c r="AU18" i="2" s="1"/>
  <c r="AW18" i="2" s="1"/>
  <c r="AS20" i="2"/>
  <c r="AW6" i="2"/>
  <c r="M150" i="2"/>
  <c r="P151" i="2" s="1"/>
  <c r="P66" i="2"/>
  <c r="P69" i="2"/>
  <c r="M188" i="2"/>
  <c r="M192" i="2"/>
  <c r="P193" i="2" s="1"/>
  <c r="M181" i="2"/>
  <c r="P185" i="2"/>
  <c r="M171" i="2"/>
  <c r="P172" i="2" s="1"/>
  <c r="M178" i="2"/>
  <c r="P179" i="2" s="1"/>
  <c r="M164" i="2"/>
  <c r="P165" i="2" s="1"/>
  <c r="P189" i="2" l="1"/>
  <c r="P190" i="2"/>
  <c r="P183" i="2"/>
  <c r="P182" i="2"/>
  <c r="O159" i="2" l="1"/>
  <c r="M159" i="2" s="1"/>
  <c r="H159" i="2"/>
  <c r="O158" i="2"/>
  <c r="M158" i="2" s="1"/>
  <c r="H158" i="2"/>
  <c r="O157" i="2"/>
  <c r="P157" i="2" s="1"/>
  <c r="H157" i="2"/>
  <c r="H156" i="2"/>
  <c r="H155" i="2"/>
  <c r="H154" i="2"/>
  <c r="P153" i="2"/>
  <c r="H153" i="2"/>
  <c r="O145" i="2"/>
  <c r="M145" i="2" s="1"/>
  <c r="H145" i="2"/>
  <c r="O144" i="2"/>
  <c r="M144" i="2" s="1"/>
  <c r="H144" i="2"/>
  <c r="O143" i="2"/>
  <c r="P143" i="2" s="1"/>
  <c r="H143" i="2"/>
  <c r="O142" i="2"/>
  <c r="M142" i="2" s="1"/>
  <c r="H142" i="2"/>
  <c r="O141" i="2"/>
  <c r="M141" i="2" s="1"/>
  <c r="H141" i="2"/>
  <c r="O140" i="2"/>
  <c r="M140" i="2" s="1"/>
  <c r="P141" i="2" s="1"/>
  <c r="H140" i="2"/>
  <c r="O139" i="2"/>
  <c r="H139" i="2"/>
  <c r="O250" i="2"/>
  <c r="M250" i="2" s="1"/>
  <c r="H250" i="2"/>
  <c r="O249" i="2"/>
  <c r="H249" i="2"/>
  <c r="O248" i="2"/>
  <c r="H248" i="2"/>
  <c r="O247" i="2"/>
  <c r="M247" i="2" s="1"/>
  <c r="H247" i="2"/>
  <c r="O246" i="2"/>
  <c r="H246" i="2"/>
  <c r="O245" i="2"/>
  <c r="H245" i="2"/>
  <c r="O244" i="2"/>
  <c r="P244" i="2" s="1"/>
  <c r="H244" i="2"/>
  <c r="O243" i="2"/>
  <c r="M243" i="2" s="1"/>
  <c r="H243" i="2"/>
  <c r="O242" i="2"/>
  <c r="H242" i="2"/>
  <c r="O241" i="2"/>
  <c r="H241" i="2"/>
  <c r="O240" i="2"/>
  <c r="M240" i="2" s="1"/>
  <c r="H240" i="2"/>
  <c r="O239" i="2"/>
  <c r="H239" i="2"/>
  <c r="O238" i="2"/>
  <c r="H238" i="2"/>
  <c r="O237" i="2"/>
  <c r="P237" i="2" s="1"/>
  <c r="H237" i="2"/>
  <c r="O236" i="2"/>
  <c r="M236" i="2" s="1"/>
  <c r="H236" i="2"/>
  <c r="O235" i="2"/>
  <c r="H235" i="2"/>
  <c r="O234" i="2"/>
  <c r="P234" i="2" s="1"/>
  <c r="H234" i="2"/>
  <c r="O233" i="2"/>
  <c r="M233" i="2" s="1"/>
  <c r="H233" i="2"/>
  <c r="O232" i="2"/>
  <c r="H232" i="2"/>
  <c r="O231" i="2"/>
  <c r="H231" i="2"/>
  <c r="O230" i="2"/>
  <c r="P230" i="2" s="1"/>
  <c r="H230" i="2"/>
  <c r="O229" i="2"/>
  <c r="M229" i="2" s="1"/>
  <c r="H229" i="2"/>
  <c r="O228" i="2"/>
  <c r="H228" i="2"/>
  <c r="O227" i="2"/>
  <c r="P227" i="2" s="1"/>
  <c r="H227" i="2"/>
  <c r="O226" i="2"/>
  <c r="M226" i="2" s="1"/>
  <c r="H226" i="2"/>
  <c r="O225" i="2"/>
  <c r="H225" i="2"/>
  <c r="O224" i="2"/>
  <c r="H224" i="2"/>
  <c r="O223" i="2"/>
  <c r="P223" i="2" s="1"/>
  <c r="H223" i="2"/>
  <c r="H122" i="2"/>
  <c r="P122" i="2"/>
  <c r="H123" i="2"/>
  <c r="P123" i="2"/>
  <c r="H124" i="2"/>
  <c r="P124" i="2"/>
  <c r="H125" i="2"/>
  <c r="H126" i="2"/>
  <c r="O126" i="2"/>
  <c r="P126" i="2" s="1"/>
  <c r="H127" i="2"/>
  <c r="O127" i="2"/>
  <c r="H128" i="2"/>
  <c r="O128" i="2"/>
  <c r="M128" i="2" s="1"/>
  <c r="H129" i="2"/>
  <c r="O129" i="2"/>
  <c r="P129" i="2" s="1"/>
  <c r="H130" i="2"/>
  <c r="O130" i="2"/>
  <c r="P130" i="2" s="1"/>
  <c r="H131" i="2"/>
  <c r="O131" i="2"/>
  <c r="O121" i="2"/>
  <c r="H121" i="2"/>
  <c r="O120" i="2"/>
  <c r="P120" i="2" s="1"/>
  <c r="H120" i="2"/>
  <c r="O119" i="2"/>
  <c r="P119" i="2" s="1"/>
  <c r="H119" i="2"/>
  <c r="O118" i="2"/>
  <c r="M118" i="2" s="1"/>
  <c r="H118" i="2"/>
  <c r="O117" i="2"/>
  <c r="H117" i="2"/>
  <c r="O116" i="2"/>
  <c r="P116" i="2" s="1"/>
  <c r="H116" i="2"/>
  <c r="H115" i="2"/>
  <c r="P114" i="2"/>
  <c r="H114" i="2"/>
  <c r="P113" i="2"/>
  <c r="H113" i="2"/>
  <c r="P112" i="2"/>
  <c r="H112" i="2"/>
  <c r="R61" i="2"/>
  <c r="O61" i="2"/>
  <c r="H61" i="2"/>
  <c r="R60" i="2"/>
  <c r="O60" i="2"/>
  <c r="P60" i="2" s="1"/>
  <c r="H60" i="2"/>
  <c r="R59" i="2"/>
  <c r="O59" i="2"/>
  <c r="P59" i="2" s="1"/>
  <c r="H59" i="2"/>
  <c r="R58" i="2"/>
  <c r="O58" i="2"/>
  <c r="H58" i="2"/>
  <c r="R57" i="2"/>
  <c r="O57" i="2"/>
  <c r="P57" i="2" s="1"/>
  <c r="H57" i="2"/>
  <c r="R56" i="2"/>
  <c r="O56" i="2"/>
  <c r="P56" i="2" s="1"/>
  <c r="H56" i="2"/>
  <c r="R55" i="2"/>
  <c r="H55" i="2"/>
  <c r="R54" i="2"/>
  <c r="P54" i="2"/>
  <c r="H54" i="2"/>
  <c r="R53" i="2"/>
  <c r="P53" i="2"/>
  <c r="H53" i="2"/>
  <c r="R52" i="2"/>
  <c r="P52" i="2"/>
  <c r="H52" i="2"/>
  <c r="P104" i="2"/>
  <c r="P103" i="2"/>
  <c r="M127" i="2" l="1"/>
  <c r="P235" i="2"/>
  <c r="M235" i="2"/>
  <c r="P241" i="2"/>
  <c r="M241" i="2"/>
  <c r="P228" i="2"/>
  <c r="M228" i="2"/>
  <c r="P246" i="2"/>
  <c r="M246" i="2"/>
  <c r="P224" i="2"/>
  <c r="M224" i="2"/>
  <c r="P242" i="2"/>
  <c r="M242" i="2"/>
  <c r="P248" i="2"/>
  <c r="M248" i="2"/>
  <c r="P231" i="2"/>
  <c r="M231" i="2"/>
  <c r="P249" i="2"/>
  <c r="M249" i="2"/>
  <c r="P225" i="2"/>
  <c r="M225" i="2"/>
  <c r="P232" i="2"/>
  <c r="M232" i="2"/>
  <c r="P238" i="2"/>
  <c r="M238" i="2"/>
  <c r="M117" i="2"/>
  <c r="P239" i="2"/>
  <c r="M239" i="2"/>
  <c r="P245" i="2"/>
  <c r="M245" i="2"/>
  <c r="M234" i="2"/>
  <c r="P139" i="2"/>
  <c r="M139" i="2"/>
  <c r="M143" i="2"/>
  <c r="P144" i="2" s="1"/>
  <c r="M157" i="2"/>
  <c r="P158" i="2" s="1"/>
  <c r="M244" i="2"/>
  <c r="M237" i="2"/>
  <c r="M230" i="2"/>
  <c r="M227" i="2"/>
  <c r="M223" i="2"/>
  <c r="M126" i="2"/>
  <c r="P127" i="2" s="1"/>
  <c r="M116" i="2"/>
  <c r="P117" i="2" s="1"/>
  <c r="O111" i="2"/>
  <c r="H111" i="2"/>
  <c r="O110" i="2"/>
  <c r="P110" i="2" s="1"/>
  <c r="H110" i="2"/>
  <c r="O109" i="2"/>
  <c r="P109" i="2" s="1"/>
  <c r="H109" i="2"/>
  <c r="O108" i="2"/>
  <c r="M108" i="2" s="1"/>
  <c r="H108" i="2"/>
  <c r="O107" i="2"/>
  <c r="H107" i="2"/>
  <c r="O106" i="2"/>
  <c r="P106" i="2" s="1"/>
  <c r="H106" i="2"/>
  <c r="H105" i="2"/>
  <c r="H104" i="2"/>
  <c r="H103" i="2"/>
  <c r="P102" i="2"/>
  <c r="H102" i="2"/>
  <c r="O222" i="2"/>
  <c r="M222" i="2" s="1"/>
  <c r="H222" i="2"/>
  <c r="O221" i="2"/>
  <c r="H221" i="2"/>
  <c r="O220" i="2"/>
  <c r="P220" i="2" s="1"/>
  <c r="H220" i="2"/>
  <c r="O219" i="2"/>
  <c r="M219" i="2" s="1"/>
  <c r="H219" i="2"/>
  <c r="O218" i="2"/>
  <c r="H218" i="2"/>
  <c r="O217" i="2"/>
  <c r="H217" i="2"/>
  <c r="O216" i="2"/>
  <c r="P216" i="2" s="1"/>
  <c r="H216" i="2"/>
  <c r="O215" i="2"/>
  <c r="M215" i="2" s="1"/>
  <c r="H215" i="2"/>
  <c r="O214" i="2"/>
  <c r="H214" i="2"/>
  <c r="O213" i="2"/>
  <c r="P213" i="2" s="1"/>
  <c r="H213" i="2"/>
  <c r="O212" i="2"/>
  <c r="M212" i="2" s="1"/>
  <c r="H212" i="2"/>
  <c r="O211" i="2"/>
  <c r="H211" i="2"/>
  <c r="O210" i="2"/>
  <c r="H210" i="2"/>
  <c r="O209" i="2"/>
  <c r="P209" i="2" s="1"/>
  <c r="H209" i="2"/>
  <c r="O208" i="2"/>
  <c r="M208" i="2" s="1"/>
  <c r="H208" i="2"/>
  <c r="O207" i="2"/>
  <c r="H207" i="2"/>
  <c r="O206" i="2"/>
  <c r="P206" i="2" s="1"/>
  <c r="H206" i="2"/>
  <c r="O205" i="2"/>
  <c r="M205" i="2" s="1"/>
  <c r="H205" i="2"/>
  <c r="O204" i="2"/>
  <c r="H204" i="2"/>
  <c r="O203" i="2"/>
  <c r="H203" i="2"/>
  <c r="O202" i="2"/>
  <c r="P202" i="2" s="1"/>
  <c r="H202" i="2"/>
  <c r="O195" i="2"/>
  <c r="P195" i="2" s="1"/>
  <c r="O201" i="2"/>
  <c r="M201" i="2" s="1"/>
  <c r="H201" i="2"/>
  <c r="O200" i="2"/>
  <c r="H200" i="2"/>
  <c r="O199" i="2"/>
  <c r="P199" i="2" s="1"/>
  <c r="H199" i="2"/>
  <c r="O198" i="2"/>
  <c r="M198" i="2" s="1"/>
  <c r="H198" i="2"/>
  <c r="O197" i="2"/>
  <c r="H197" i="2"/>
  <c r="O196" i="2"/>
  <c r="H196" i="2"/>
  <c r="H195" i="2"/>
  <c r="J28" i="13"/>
  <c r="J24" i="13"/>
  <c r="J22" i="13"/>
  <c r="B18" i="13"/>
  <c r="B17" i="13"/>
  <c r="J14" i="13"/>
  <c r="J8" i="13"/>
  <c r="J5" i="13"/>
  <c r="J3" i="13"/>
  <c r="O136" i="2"/>
  <c r="P136" i="2" s="1"/>
  <c r="O132" i="2"/>
  <c r="M132" i="2" s="1"/>
  <c r="P134" i="2" s="1"/>
  <c r="O133" i="2"/>
  <c r="M133" i="2" s="1"/>
  <c r="O134" i="2"/>
  <c r="M134" i="2" s="1"/>
  <c r="O135" i="2"/>
  <c r="M135" i="2" s="1"/>
  <c r="O138" i="2"/>
  <c r="M138" i="2" s="1"/>
  <c r="H138" i="2"/>
  <c r="O137" i="2"/>
  <c r="M137" i="2" s="1"/>
  <c r="H137" i="2"/>
  <c r="H136" i="2"/>
  <c r="H135" i="2"/>
  <c r="H134" i="2"/>
  <c r="H133" i="2"/>
  <c r="H132" i="2"/>
  <c r="J23" i="12"/>
  <c r="J25" i="12"/>
  <c r="J29" i="12"/>
  <c r="B18" i="12"/>
  <c r="B17" i="12"/>
  <c r="J14" i="12"/>
  <c r="J8" i="12"/>
  <c r="J5" i="12"/>
  <c r="J3" i="12"/>
  <c r="O101" i="2"/>
  <c r="H101" i="2"/>
  <c r="O100" i="2"/>
  <c r="P100" i="2" s="1"/>
  <c r="H100" i="2"/>
  <c r="O99" i="2"/>
  <c r="P99" i="2" s="1"/>
  <c r="H99" i="2"/>
  <c r="O98" i="2"/>
  <c r="M98" i="2" s="1"/>
  <c r="H98" i="2"/>
  <c r="O97" i="2"/>
  <c r="H97" i="2"/>
  <c r="O96" i="2"/>
  <c r="P96" i="2" s="1"/>
  <c r="H96" i="2"/>
  <c r="H95" i="2"/>
  <c r="P94" i="2"/>
  <c r="H94" i="2"/>
  <c r="P93" i="2"/>
  <c r="H93" i="2"/>
  <c r="P92" i="2"/>
  <c r="H92" i="2"/>
  <c r="O91" i="2"/>
  <c r="H91" i="2"/>
  <c r="O90" i="2"/>
  <c r="P90" i="2" s="1"/>
  <c r="H90" i="2"/>
  <c r="O89" i="2"/>
  <c r="P89" i="2" s="1"/>
  <c r="H89" i="2"/>
  <c r="O88" i="2"/>
  <c r="M88" i="2" s="1"/>
  <c r="H88" i="2"/>
  <c r="O87" i="2"/>
  <c r="H87" i="2"/>
  <c r="O86" i="2"/>
  <c r="P86" i="2" s="1"/>
  <c r="H86" i="2"/>
  <c r="H85" i="2"/>
  <c r="P84" i="2"/>
  <c r="H84" i="2"/>
  <c r="P83" i="2"/>
  <c r="H83" i="2"/>
  <c r="P82" i="2"/>
  <c r="H82" i="2"/>
  <c r="R51" i="2"/>
  <c r="O51" i="2"/>
  <c r="H51" i="2"/>
  <c r="R50" i="2"/>
  <c r="O50" i="2"/>
  <c r="P50" i="2" s="1"/>
  <c r="H50" i="2"/>
  <c r="R49" i="2"/>
  <c r="O49" i="2"/>
  <c r="H49" i="2"/>
  <c r="R48" i="2"/>
  <c r="O48" i="2"/>
  <c r="H48" i="2"/>
  <c r="R47" i="2"/>
  <c r="O47" i="2"/>
  <c r="P47" i="2" s="1"/>
  <c r="H47" i="2"/>
  <c r="R46" i="2"/>
  <c r="O46" i="2"/>
  <c r="H46" i="2"/>
  <c r="R45" i="2"/>
  <c r="H45" i="2"/>
  <c r="R44" i="2"/>
  <c r="P44" i="2"/>
  <c r="H44" i="2"/>
  <c r="R43" i="2"/>
  <c r="P43" i="2"/>
  <c r="H43" i="2"/>
  <c r="R42" i="2"/>
  <c r="P42" i="2"/>
  <c r="H42" i="2"/>
  <c r="O41" i="2"/>
  <c r="O40" i="2"/>
  <c r="P40" i="2" s="1"/>
  <c r="O39" i="2"/>
  <c r="P39" i="2" s="1"/>
  <c r="O38" i="2"/>
  <c r="O37" i="2"/>
  <c r="P37" i="2" s="1"/>
  <c r="O36" i="2"/>
  <c r="P34" i="2"/>
  <c r="P33" i="2"/>
  <c r="P32" i="2"/>
  <c r="R41" i="2"/>
  <c r="H41" i="2"/>
  <c r="R40" i="2"/>
  <c r="H40" i="2"/>
  <c r="R39" i="2"/>
  <c r="H39" i="2"/>
  <c r="R38" i="2"/>
  <c r="H38" i="2"/>
  <c r="R37" i="2"/>
  <c r="H37" i="2"/>
  <c r="R36" i="2"/>
  <c r="H36" i="2"/>
  <c r="R35" i="2"/>
  <c r="H35" i="2"/>
  <c r="R34" i="2"/>
  <c r="H34" i="2"/>
  <c r="R33" i="2"/>
  <c r="H33" i="2"/>
  <c r="R32" i="2"/>
  <c r="H32" i="2"/>
  <c r="R31" i="2"/>
  <c r="O31" i="2"/>
  <c r="H31" i="2"/>
  <c r="R30" i="2"/>
  <c r="O30" i="2"/>
  <c r="P30" i="2" s="1"/>
  <c r="H30" i="2"/>
  <c r="R29" i="2"/>
  <c r="O29" i="2"/>
  <c r="H29" i="2"/>
  <c r="R28" i="2"/>
  <c r="O28" i="2"/>
  <c r="H28" i="2"/>
  <c r="R27" i="2"/>
  <c r="O27" i="2"/>
  <c r="P27" i="2" s="1"/>
  <c r="H27" i="2"/>
  <c r="R26" i="2"/>
  <c r="O26" i="2"/>
  <c r="H26" i="2"/>
  <c r="R25" i="2"/>
  <c r="H25" i="2"/>
  <c r="R24" i="2"/>
  <c r="P24" i="2"/>
  <c r="H24" i="2"/>
  <c r="R23" i="2"/>
  <c r="P23" i="2"/>
  <c r="H23" i="2"/>
  <c r="R22" i="2"/>
  <c r="P22" i="2"/>
  <c r="H22" i="2"/>
  <c r="P74" i="2"/>
  <c r="P73" i="2"/>
  <c r="P72" i="2"/>
  <c r="P200" i="2" l="1"/>
  <c r="M200" i="2"/>
  <c r="P218" i="2"/>
  <c r="M218" i="2"/>
  <c r="M87" i="2"/>
  <c r="P207" i="2"/>
  <c r="M207" i="2"/>
  <c r="P196" i="2"/>
  <c r="M196" i="2"/>
  <c r="P214" i="2"/>
  <c r="M214" i="2"/>
  <c r="P197" i="2"/>
  <c r="M197" i="2"/>
  <c r="M107" i="2"/>
  <c r="P203" i="2"/>
  <c r="M203" i="2"/>
  <c r="P221" i="2"/>
  <c r="M221" i="2"/>
  <c r="M97" i="2"/>
  <c r="P204" i="2"/>
  <c r="M204" i="2"/>
  <c r="P210" i="2"/>
  <c r="M210" i="2"/>
  <c r="P211" i="2"/>
  <c r="M211" i="2"/>
  <c r="P217" i="2"/>
  <c r="M217" i="2"/>
  <c r="M136" i="2"/>
  <c r="P137" i="2" s="1"/>
  <c r="P132" i="2"/>
  <c r="P140" i="2"/>
  <c r="M106" i="2"/>
  <c r="M220" i="2"/>
  <c r="M86" i="2"/>
  <c r="P87" i="2" s="1"/>
  <c r="M202" i="2"/>
  <c r="P133" i="2"/>
  <c r="M209" i="2"/>
  <c r="M199" i="2"/>
  <c r="M206" i="2"/>
  <c r="M216" i="2"/>
  <c r="M213" i="2"/>
  <c r="M195" i="2"/>
  <c r="M96" i="2"/>
  <c r="P97" i="2" s="1"/>
  <c r="P49" i="2"/>
  <c r="P46" i="2"/>
  <c r="P36" i="2"/>
  <c r="P29" i="2"/>
  <c r="P26" i="2"/>
  <c r="R81" i="2"/>
  <c r="O81" i="2"/>
  <c r="H81" i="2"/>
  <c r="R80" i="2"/>
  <c r="O80" i="2"/>
  <c r="P80" i="2" s="1"/>
  <c r="H80" i="2"/>
  <c r="R79" i="2"/>
  <c r="O79" i="2"/>
  <c r="P79" i="2" s="1"/>
  <c r="H79" i="2"/>
  <c r="R78" i="2"/>
  <c r="O78" i="2"/>
  <c r="M78" i="2" s="1"/>
  <c r="H78" i="2"/>
  <c r="R77" i="2"/>
  <c r="O77" i="2"/>
  <c r="H77" i="2"/>
  <c r="R76" i="2"/>
  <c r="O76" i="2"/>
  <c r="H76" i="2"/>
  <c r="R75" i="2"/>
  <c r="H75" i="2"/>
  <c r="R74" i="2"/>
  <c r="H74" i="2"/>
  <c r="R73" i="2"/>
  <c r="H73" i="2"/>
  <c r="R72" i="2"/>
  <c r="H72" i="2"/>
  <c r="J43" i="11"/>
  <c r="J39" i="11"/>
  <c r="J37" i="11"/>
  <c r="J31" i="11"/>
  <c r="J27" i="11"/>
  <c r="J25" i="11"/>
  <c r="B20" i="11"/>
  <c r="B19" i="11"/>
  <c r="J14" i="11"/>
  <c r="J8" i="11"/>
  <c r="J5" i="11"/>
  <c r="J3" i="11"/>
  <c r="P14" i="2"/>
  <c r="P13" i="2"/>
  <c r="R21" i="2"/>
  <c r="O21" i="2"/>
  <c r="H21" i="2"/>
  <c r="R20" i="2"/>
  <c r="O20" i="2"/>
  <c r="P20" i="2" s="1"/>
  <c r="H20" i="2"/>
  <c r="R19" i="2"/>
  <c r="O19" i="2"/>
  <c r="H19" i="2"/>
  <c r="R18" i="2"/>
  <c r="O18" i="2"/>
  <c r="M18" i="2" s="1"/>
  <c r="H18" i="2"/>
  <c r="R17" i="2"/>
  <c r="O17" i="2"/>
  <c r="H17" i="2"/>
  <c r="R16" i="2"/>
  <c r="O16" i="2"/>
  <c r="H16" i="2"/>
  <c r="R15" i="2"/>
  <c r="H15" i="2"/>
  <c r="H14" i="2"/>
  <c r="H13" i="2"/>
  <c r="P12" i="2"/>
  <c r="H12" i="2"/>
  <c r="O7" i="2"/>
  <c r="O8" i="2"/>
  <c r="M8" i="2" s="1"/>
  <c r="O9" i="2"/>
  <c r="P9" i="2" s="1"/>
  <c r="O10" i="2"/>
  <c r="P10" i="2" s="1"/>
  <c r="O11" i="2"/>
  <c r="O6" i="2"/>
  <c r="P2" i="2"/>
  <c r="H3" i="2"/>
  <c r="H4" i="2"/>
  <c r="H5" i="2"/>
  <c r="H6" i="2"/>
  <c r="H7" i="2"/>
  <c r="H8" i="2"/>
  <c r="H9" i="2"/>
  <c r="H10" i="2"/>
  <c r="H11" i="2"/>
  <c r="H2" i="2"/>
  <c r="S2" i="2"/>
  <c r="T2" i="2"/>
  <c r="J31" i="9"/>
  <c r="J27" i="9"/>
  <c r="J14" i="9"/>
  <c r="J5" i="9"/>
  <c r="J8" i="9"/>
  <c r="J43" i="9"/>
  <c r="J39" i="9"/>
  <c r="J37" i="9"/>
  <c r="J25" i="9"/>
  <c r="B20" i="9"/>
  <c r="B19" i="9"/>
  <c r="J3" i="9"/>
  <c r="O21" i="8"/>
  <c r="O20" i="8"/>
  <c r="AS3" i="2"/>
  <c r="AS4" i="2"/>
  <c r="AT4" i="2"/>
  <c r="AO5" i="2"/>
  <c r="AT5" i="2"/>
  <c r="I28" i="3"/>
  <c r="M77" i="2" l="1"/>
  <c r="P77" i="2" s="1"/>
  <c r="P7" i="2"/>
  <c r="M7" i="2"/>
  <c r="P17" i="2"/>
  <c r="M17" i="2"/>
  <c r="P6" i="2"/>
  <c r="M6" i="2"/>
  <c r="M16" i="2"/>
  <c r="AS2" i="2"/>
  <c r="M76" i="2"/>
  <c r="P76" i="2"/>
  <c r="P16" i="2"/>
  <c r="P19" i="2"/>
  <c r="G15" i="8"/>
  <c r="G4" i="8"/>
  <c r="G5" i="8"/>
  <c r="G6" i="8"/>
  <c r="G7" i="8"/>
  <c r="G8" i="8"/>
  <c r="G9" i="8"/>
  <c r="G10" i="8"/>
  <c r="G3" i="8"/>
  <c r="AX419" i="2" l="1"/>
  <c r="AX414" i="2"/>
  <c r="AY414" i="2"/>
  <c r="AY419" i="2"/>
  <c r="G11" i="8"/>
  <c r="H34" i="6" l="1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I34" i="7" l="1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AR5" i="2" l="1"/>
  <c r="AS5" i="2" s="1"/>
  <c r="T1" i="2"/>
  <c r="S1" i="2"/>
  <c r="R1" i="2"/>
  <c r="AY413" i="2" l="1"/>
  <c r="AY418" i="2"/>
  <c r="AX418" i="2"/>
  <c r="AX413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AU8" i="2" l="1"/>
  <c r="AW8" i="2" s="1"/>
  <c r="AU7" i="2"/>
  <c r="AW7" i="2" s="1"/>
  <c r="AU9" i="2"/>
  <c r="AW9" i="2" s="1"/>
  <c r="AS6" i="2"/>
  <c r="AU10" i="2"/>
  <c r="AW10" i="2" s="1"/>
  <c r="AW2" i="2"/>
  <c r="J9" i="3"/>
  <c r="J34" i="3"/>
  <c r="J17" i="3"/>
  <c r="J20" i="3"/>
  <c r="M12" i="4"/>
  <c r="M21" i="4"/>
  <c r="J3" i="3"/>
  <c r="J5" i="3"/>
  <c r="AX417" i="2" l="1"/>
  <c r="AX412" i="2"/>
  <c r="AY417" i="2"/>
  <c r="AY412" i="2"/>
  <c r="AZ410" i="2" l="1"/>
</calcChain>
</file>

<file path=xl/sharedStrings.xml><?xml version="1.0" encoding="utf-8"?>
<sst xmlns="http://schemas.openxmlformats.org/spreadsheetml/2006/main" count="5515" uniqueCount="478">
  <si>
    <t>Оборудование</t>
  </si>
  <si>
    <t>№ сценария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</si>
  <si>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</si>
  <si>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</si>
  <si>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</si>
  <si>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</si>
  <si>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</si>
  <si>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</si>
  <si>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</si>
  <si>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</si>
  <si>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</si>
  <si>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</si>
  <si>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</si>
  <si>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</si>
  <si>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</si>
  <si>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</si>
  <si>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</si>
  <si>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</si>
  <si>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</si>
  <si>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</si>
  <si>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</si>
  <si>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</si>
  <si>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</si>
  <si>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</si>
  <si>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</si>
  <si>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</si>
  <si>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</si>
  <si>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</si>
  <si>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</si>
  <si>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</si>
  <si>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</si>
  <si>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</si>
  <si>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</si>
  <si>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</si>
  <si>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</si>
  <si>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</si>
  <si>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</si>
  <si>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</si>
  <si>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</si>
  <si>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</si>
  <si>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</si>
  <si>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</si>
  <si>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</si>
  <si>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</si>
  <si>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</si>
  <si>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</si>
  <si>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</si>
  <si>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</si>
  <si>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</si>
  <si>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</si>
  <si>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</si>
  <si>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</si>
  <si>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</si>
  <si>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</si>
  <si>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</si>
  <si>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</si>
  <si>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</si>
  <si>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</si>
  <si>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</si>
  <si>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</si>
  <si>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</si>
  <si>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</si>
  <si>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</si>
  <si>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</si>
  <si>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</si>
  <si>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</si>
  <si>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</si>
  <si>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</si>
  <si>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</si>
  <si>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</si>
  <si>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</si>
  <si>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</si>
  <si>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</si>
  <si>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</si>
  <si>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</si>
  <si>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</si>
  <si>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</si>
  <si>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</si>
  <si>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</si>
  <si>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</si>
  <si>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</si>
  <si>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</si>
  <si>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</si>
  <si>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</si>
  <si>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</si>
  <si>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</si>
  <si>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</si>
  <si>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</si>
  <si>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</si>
  <si>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</si>
  <si>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</si>
  <si>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</si>
  <si>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</si>
  <si>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</si>
  <si>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</si>
  <si>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</si>
  <si>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</si>
  <si>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</si>
  <si>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</si>
  <si>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</si>
  <si>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</si>
  <si>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</si>
  <si>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</si>
  <si>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</si>
  <si>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</si>
  <si>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</si>
  <si>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</si>
  <si>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</si>
  <si>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</si>
  <si>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</si>
  <si>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</si>
  <si>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</si>
  <si>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</si>
  <si>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</si>
  <si>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</si>
  <si>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</si>
  <si>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</si>
  <si>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</si>
  <si>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</si>
  <si>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</si>
  <si>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</si>
  <si>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</si>
  <si>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</si>
  <si>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</si>
  <si>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</si>
  <si>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</si>
  <si>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</si>
  <si>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</si>
  <si>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</si>
  <si>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</si>
  <si>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</si>
  <si>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</si>
  <si>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</si>
  <si>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</si>
  <si>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</si>
  <si>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</si>
  <si>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</si>
  <si>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</si>
  <si>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</si>
  <si>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</si>
  <si>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</si>
  <si>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</si>
  <si>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</si>
  <si>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</si>
  <si>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</si>
  <si>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</si>
  <si>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</si>
  <si>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</si>
  <si>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</si>
  <si>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</si>
  <si>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</si>
  <si>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</si>
  <si>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</si>
  <si>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</si>
  <si>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</si>
  <si>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</si>
  <si>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</si>
  <si>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</si>
  <si>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</si>
  <si>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</si>
  <si>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</si>
  <si>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</si>
  <si>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</si>
  <si>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</si>
  <si>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</si>
  <si>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</si>
  <si>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</si>
  <si>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</si>
  <si>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</si>
  <si>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</si>
  <si>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</si>
  <si>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</si>
  <si>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</si>
  <si>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</si>
  <si>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</si>
  <si>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</si>
  <si>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</si>
  <si>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</si>
  <si>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</si>
  <si>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</si>
  <si>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</si>
  <si>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</si>
  <si>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</si>
  <si>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</si>
  <si>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</si>
  <si>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</si>
  <si>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</si>
  <si>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</si>
  <si>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</si>
  <si>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</si>
  <si>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</si>
  <si>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</si>
  <si>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</si>
  <si>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</si>
  <si>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</si>
  <si>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</si>
  <si>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</si>
  <si>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</si>
  <si>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</si>
  <si>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</si>
  <si>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</si>
  <si>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</si>
  <si>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</si>
  <si>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</si>
  <si>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</si>
  <si>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</si>
  <si>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</si>
  <si>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</si>
  <si>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</si>
  <si>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</si>
  <si>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</si>
  <si>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</si>
  <si>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</si>
  <si>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</si>
  <si>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</si>
  <si>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</si>
  <si>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</si>
  <si>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</si>
  <si>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</si>
  <si>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</si>
  <si>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</si>
  <si>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</si>
  <si>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</si>
  <si>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</si>
  <si>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</si>
  <si>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</si>
  <si>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</si>
  <si>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</si>
  <si>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</si>
  <si>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</si>
  <si>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</si>
  <si>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</si>
  <si>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</si>
  <si>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</si>
  <si>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</si>
  <si>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</si>
  <si>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</si>
  <si>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</si>
  <si>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</si>
  <si>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</si>
  <si>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</si>
  <si>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</si>
  <si>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</si>
  <si>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</si>
  <si>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</si>
  <si>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</si>
  <si>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</si>
  <si>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</si>
  <si>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</si>
  <si>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</si>
  <si>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</si>
  <si>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</si>
  <si>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</si>
  <si>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</si>
  <si>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</si>
  <si>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</si>
  <si>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</si>
  <si>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</si>
  <si>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</si>
  <si>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</si>
  <si>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</si>
  <si>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</si>
  <si>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</si>
  <si>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</si>
  <si>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</si>
  <si>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</si>
  <si>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</si>
  <si>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</si>
  <si>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</si>
  <si>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</si>
  <si>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</si>
  <si>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</si>
  <si>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</si>
  <si>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</si>
  <si>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</si>
  <si>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</si>
  <si>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</si>
  <si>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</si>
  <si>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</si>
  <si>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</si>
  <si>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</si>
  <si>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</si>
  <si>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</si>
  <si>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</si>
  <si>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</si>
  <si>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</si>
  <si>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</si>
  <si>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</si>
  <si>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</si>
  <si>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</si>
  <si>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</si>
  <si>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</si>
  <si>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</si>
  <si>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</si>
  <si>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Емкости Е-1…Е-24</t>
  </si>
  <si>
    <t>Емкости Е-37, Е-43</t>
  </si>
  <si>
    <t>Емкости Е-69…Е-78</t>
  </si>
  <si>
    <t>Продуктопровод, «Линия нормального бутана из Е37-48 на прием насосов»</t>
  </si>
  <si>
    <t>Продуктопровод, «Подача  ШФЛУ в 3-й ряд  (Е-25-36)»</t>
  </si>
  <si>
    <t>Емкость Е-3</t>
  </si>
  <si>
    <t>Трубопровод нормального бутана от насосов на эстакаду</t>
  </si>
  <si>
    <t>Линия слива ШФЛУ</t>
  </si>
  <si>
    <t>Линия бытового пропана эстакады 5/6 завода</t>
  </si>
  <si>
    <t>Линия стабильного бензина эстакады 7/8 завода</t>
  </si>
  <si>
    <t>Керосинопровод  от емкостей Е-1, Е-2, Е-3 склада ГСМ на ГФУ 7/8 завода и на сливо-наливные стояки</t>
  </si>
  <si>
    <t>Линия компаудирования</t>
  </si>
  <si>
    <t>Колл.риск пострадавшие</t>
  </si>
  <si>
    <t>Склад готовой продукции (СГП)</t>
  </si>
  <si>
    <t>Инд.риск</t>
  </si>
  <si>
    <t>Инд.риск постр</t>
  </si>
  <si>
    <t>Колл.риск</t>
  </si>
  <si>
    <t>Колл.риск постр</t>
  </si>
  <si>
    <t>Сливо-наливные эстакады (СНЭ)</t>
  </si>
  <si>
    <t>Склад горюче- смазочных материалов
(Склад ГСМ)</t>
  </si>
  <si>
    <t>Огненный шар</t>
  </si>
  <si>
    <t>Сильный источник воспламенения</t>
  </si>
  <si>
    <t>Вспышка</t>
  </si>
  <si>
    <t>да(0,1)</t>
  </si>
  <si>
    <t>нет(0,9)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</si>
  <si>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</si>
  <si>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</si>
  <si>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</si>
  <si>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</si>
  <si>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</si>
  <si>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</si>
  <si>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</si>
  <si>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</si>
  <si>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</si>
  <si>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</si>
  <si>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Описание реализации типового сценария</t>
  </si>
  <si>
    <t>Дерево событий, № описания типового сценария</t>
  </si>
  <si>
    <t>Рисунок 7, №1</t>
  </si>
  <si>
    <t>Рисунок 7, №2</t>
  </si>
  <si>
    <t>Рисунок 7, №3</t>
  </si>
  <si>
    <t>Рисунок 7, №4</t>
  </si>
  <si>
    <t>Рисунок 7, №5</t>
  </si>
  <si>
    <t>Рисунок 7, №6</t>
  </si>
  <si>
    <t>Рисунок 7, №7</t>
  </si>
  <si>
    <t>Рисунок 7, №8</t>
  </si>
  <si>
    <t>Рисунок 7, №9</t>
  </si>
  <si>
    <t>Рисунок 7, №10</t>
  </si>
  <si>
    <t>Полное разрушение - огненный шар</t>
  </si>
  <si>
    <t>Полное разрушение - взрыв</t>
  </si>
  <si>
    <t>Полное разрушение - пожар-вспышка</t>
  </si>
  <si>
    <t>Частичное разрушение (10 мм) - факельное горение (жидкостной факел)</t>
  </si>
  <si>
    <t>Частичное разрушение (10 мм) - пожар-вспышка</t>
  </si>
  <si>
    <t>С1</t>
  </si>
  <si>
    <t>Частичное разрушение (10 мм) - рассеивание выброса (ликвидация аварии)</t>
  </si>
  <si>
    <t>Полное разрушение - рассеивание выброса (ликвидация аварии)</t>
  </si>
  <si>
    <t>Частичное разрушение (10 мм) - факельное горение (газовый факел)</t>
  </si>
  <si>
    <t>Масса мгновенно испарившегося, т</t>
  </si>
  <si>
    <t>НКПР, м</t>
  </si>
  <si>
    <t>ВКПР, м</t>
  </si>
  <si>
    <t>Максимальная масса во взр. пределах достигается на момент времени 100 с составляет 5747,13 кг
Размеры зоны НКПВ на момент времени 100 составляют Xmin=-250,82 ,Xmax=321,48,Ymax=286,01,Zmax=2,21
Положение центра масс взрывоопасной части облака (35,3;0,0;0,9) м</t>
  </si>
  <si>
    <t>Расход через деффектное отверстие, кг/с</t>
  </si>
  <si>
    <t>Результирующее событие аварии</t>
  </si>
  <si>
    <t>Емкости Е-17…Е-18</t>
  </si>
  <si>
    <t>Площадь пролива, м2</t>
  </si>
  <si>
    <t>Максимальная масса во взр. пределах достигается на момент времени 280 с составляет 6662,82 кг
Размеры зоны НКПВ на момент времени 280 составляют Xmin=-434,07 ,Xmax=604,02,Ymax=518,79,Zmax=1,73
Положение центра масс взрывоопасной части облака (84,5;0,0;0,3) м</t>
  </si>
  <si>
    <t>Частичное разрушение (10 мм) - пожар пролива</t>
  </si>
  <si>
    <t>Полное разрушение - ликвидация пролива и рассеивание выброса (ликвидация аварии)</t>
  </si>
  <si>
    <t>Частичное разрушение (10 мм) - ликвидация пролива и рассеивание выброса (ликвидация аварии)</t>
  </si>
  <si>
    <t>Рисунок 8, №1</t>
  </si>
  <si>
    <t>Рисунок 8, №2</t>
  </si>
  <si>
    <t>Рисунок 8, №3</t>
  </si>
  <si>
    <t>Рисунок 8, №4</t>
  </si>
  <si>
    <t>Рисунок 8, №5</t>
  </si>
  <si>
    <t>Рисунок 8, №6</t>
  </si>
  <si>
    <t>Рисунок 8, №7</t>
  </si>
  <si>
    <t>Рисунок 8, №8</t>
  </si>
  <si>
    <t>Рисунок 8, №9</t>
  </si>
  <si>
    <t>Рисунок 8, №10</t>
  </si>
  <si>
    <t>Емкости Е-25, Е28-…Е-36</t>
  </si>
  <si>
    <t xml:space="preserve">Масса во взр. пределах на момент времени 1 с составляет 76,09 кг
Размеры зоны НКПВ на момент времени 1 составляют Xmin=-10,56 ,Xmax=11,45,Ymax=11,00,Zmax=6,96
Положение центра масс взрывоопасной части облака (0,4;0,0;5,9) м
</t>
  </si>
  <si>
    <t>Полное разрушение - пожар пролива</t>
  </si>
  <si>
    <t xml:space="preserve">Емкости Е-38, Е-40…42, Е-44, Е-46…Е-48, Е-39, Е-45
</t>
  </si>
  <si>
    <t>Максимальная масса во взр. пределах достигается на момент времени 220 с составляет 13072,37 кг
Размеры зоны НКПВ на момент времени 220 составляют Xmin=-435,26 ,Xmax=605,07,Ymax=519,91,Zmax=1,95
Положение центра масс взрывоопасной части облака (84,7;0,0;0,8) м</t>
  </si>
  <si>
    <t xml:space="preserve">Емкости Е-49…Е-52
</t>
  </si>
  <si>
    <t xml:space="preserve">Емкости Е-53…Е-56, Е-63…Е-64, Е-57…Е-62, Е-65…Е-68
</t>
  </si>
  <si>
    <t xml:space="preserve">Максимальная масса во взр. пределах достигается на момент времени 80 с составляет 110,55 кг
Размеры зоны НКПВ на момент времени 80 составляют Xmin=-78,20 ,Xmax=104,19,Ymax=91,15,Zmax=0,48
Положение центра масс взрывоопасной части облака (12,6;0,0;0,1) м
</t>
  </si>
  <si>
    <t>Рисунок 9, №1</t>
  </si>
  <si>
    <t>Рисунок 9, №2</t>
  </si>
  <si>
    <t>Рисунок 9, №3</t>
  </si>
  <si>
    <t>Рисунок 9, №4</t>
  </si>
  <si>
    <t>Рисунок 9, №5</t>
  </si>
  <si>
    <t>Рисунок 9, №6</t>
  </si>
  <si>
    <t>Рисунок 9, №7</t>
  </si>
  <si>
    <t>Рисунок 10, №1</t>
  </si>
  <si>
    <t>Рисунок 10, №2</t>
  </si>
  <si>
    <t>Рисунок 10, №3</t>
  </si>
  <si>
    <t>Рисунок 10, №4</t>
  </si>
  <si>
    <t>Рисунок 10, №5</t>
  </si>
  <si>
    <t>Рисунок 10, №6</t>
  </si>
  <si>
    <t>Рисунок 10, №7</t>
  </si>
  <si>
    <t>Частичное разрушение (10 мм) - факельное горения</t>
  </si>
  <si>
    <t>Продуктопровод, 
«Линия изобутана от емкостей Е49-52 на прием насосов»</t>
  </si>
  <si>
    <t>Продуктопровод « Ст. бензин на прием насосов»</t>
  </si>
  <si>
    <t>Продуктопровод,  « Пропан от емкостей Е1-24 на прием насосов»</t>
  </si>
  <si>
    <t>Емкость Е-5</t>
  </si>
  <si>
    <t xml:space="preserve">Максимальная масса во взр. пределах достигается на момент времени 20 с составляет 79,34 кг
Размеры зоны НКПВ на момент времени 20 составляют Xmin=-34,84 ,Xmax=44,59,Ymax=39,69,Zmax=0,94
Положение центра масс взрывоопасной части облака (4,8;0,0;0,4) м
</t>
  </si>
  <si>
    <t xml:space="preserve">Максимальная масса во взр. пределах достигается на момент времени 200 с составляет 4430,19 кг
Размеры зоны НКПВ на момент времени 200 составляют Xmin=-317,89 ,Xmax=441,40,Ymax=379,46,Zmax=1,24
Положение центра масс взрывоопасной части облака (61,4;0,0;0,5) м
</t>
  </si>
  <si>
    <t xml:space="preserve">Емкость Е-4
</t>
  </si>
  <si>
    <t>Емкости Е-5, Е-6</t>
  </si>
  <si>
    <t>Емкости Е-9</t>
  </si>
  <si>
    <t>Трубопровод изобутана от насосов на эст. 5/8 завода</t>
  </si>
  <si>
    <t>Емкости Е-1, Е-3</t>
  </si>
  <si>
    <t>Емкость Е-19</t>
  </si>
  <si>
    <t>Емкости Е-20…Е-22</t>
  </si>
  <si>
    <t xml:space="preserve">Максимальная масса во взр. пределах достигается на момент времени 100 с составляет 1946,62 кг
Размеры зоны НКПВ на момент времени 100 составляют Xmin=-193,47 ,Xmax=247,58,Ymax=216,22,Zmax=1,40
Положение центра масс взрывоопасной части облака (27,1;0,0;0,6) м
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</si>
  <si>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</si>
  <si>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</si>
  <si>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</si>
  <si>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</si>
  <si>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</si>
  <si>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</si>
  <si>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</si>
  <si>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</si>
  <si>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</si>
  <si>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</si>
  <si>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</si>
  <si>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</si>
  <si>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</si>
  <si>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</si>
  <si>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</si>
  <si>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</si>
  <si>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</si>
  <si>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</si>
  <si>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</si>
  <si>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</si>
  <si>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</si>
  <si>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</si>
  <si>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</si>
  <si>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</si>
  <si>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</si>
  <si>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</si>
  <si>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</si>
  <si>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</si>
  <si>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</si>
  <si>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</si>
  <si>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</si>
  <si>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</si>
  <si>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</si>
  <si>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</si>
  <si>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</si>
  <si>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</si>
  <si>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</si>
  <si>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</si>
  <si>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</si>
  <si>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</si>
  <si>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</si>
  <si>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</si>
  <si>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</si>
  <si>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</si>
  <si>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</si>
  <si>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</si>
  <si>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</si>
  <si>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</si>
  <si>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</si>
  <si>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</si>
  <si>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</si>
  <si>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</si>
  <si>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Цистерна с ЛВЖ (бензин)</t>
  </si>
  <si>
    <t xml:space="preserve">Цистерна с СУГ
</t>
  </si>
  <si>
    <t>Рисунок 11, №1</t>
  </si>
  <si>
    <t>Рисунок 11, №2</t>
  </si>
  <si>
    <t>Рисунок 11, №3</t>
  </si>
  <si>
    <t>Рисунок 11, №4</t>
  </si>
  <si>
    <t>Рисунок 11, №5</t>
  </si>
  <si>
    <t>Рисунок 11, №6</t>
  </si>
  <si>
    <t>Рисунок 11, №7</t>
  </si>
  <si>
    <t>Кол.риск погибшие, чел/год</t>
  </si>
  <si>
    <t>Колл.риск погибш СГП</t>
  </si>
  <si>
    <t>Колл.риск погибш СНЭ</t>
  </si>
  <si>
    <t>Колл.риск погибш ГСМ</t>
  </si>
  <si>
    <t>Кол-во сотрудников</t>
  </si>
  <si>
    <t>Инд.риск погибш СГП</t>
  </si>
  <si>
    <t>Инд.риск погибш СНЭ</t>
  </si>
  <si>
    <t>Инд.риск погибш ГСМ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</si>
</sst>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b/>
      <sz val="11"/>
      <color rgb="FFFF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00B0F0"/>
      <name val="Arial Narrow"/>
      <family val="2"/>
      <charset val="204"/>
    </font>
    <font>
      <b/>
      <sz val="11"/>
      <color rgb="FF00B0F0"/>
      <name val="Arial Narrow"/>
      <family val="2"/>
      <charset val="204"/>
    </font>
    <font>
      <b/>
      <sz val="11"/>
      <color rgb="FF00B0F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11" fontId="5" fillId="0" borderId="0" xfId="0" applyNumberFormat="1" applyFont="1"/>
    <xf numFmtId="0" fontId="5" fillId="7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7" borderId="0" xfId="0" applyFont="1" applyFill="1"/>
    <xf numFmtId="0" fontId="0" fillId="7" borderId="0" xfId="0" applyFill="1"/>
    <xf numFmtId="0" fontId="5" fillId="7" borderId="0" xfId="0" applyFont="1" applyFill="1" applyAlignment="1">
      <alignment horizontal="right"/>
    </xf>
    <xf numFmtId="0" fontId="5" fillId="7" borderId="1" xfId="0" applyFont="1" applyFill="1" applyBorder="1"/>
    <xf numFmtId="164" fontId="0" fillId="7" borderId="1" xfId="0" applyNumberFormat="1" applyFill="1" applyBorder="1"/>
    <xf numFmtId="11" fontId="5" fillId="0" borderId="1" xfId="0" applyNumberFormat="1" applyFont="1" applyBorder="1"/>
    <xf numFmtId="0" fontId="6" fillId="7" borderId="4" xfId="0" applyFont="1" applyFill="1" applyBorder="1" applyAlignment="1">
      <alignment horizontal="left"/>
    </xf>
    <xf numFmtId="0" fontId="5" fillId="7" borderId="5" xfId="0" applyFont="1" applyFill="1" applyBorder="1"/>
    <xf numFmtId="164" fontId="0" fillId="7" borderId="0" xfId="0" applyNumberFormat="1" applyFill="1"/>
    <xf numFmtId="0" fontId="5" fillId="7" borderId="6" xfId="0" applyFont="1" applyFill="1" applyBorder="1"/>
    <xf numFmtId="0" fontId="5" fillId="7" borderId="7" xfId="0" applyFont="1" applyFill="1" applyBorder="1"/>
    <xf numFmtId="0" fontId="6" fillId="7" borderId="7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right"/>
    </xf>
    <xf numFmtId="0" fontId="5" fillId="7" borderId="8" xfId="0" applyFont="1" applyFill="1" applyBorder="1" applyAlignment="1">
      <alignment horizontal="right"/>
    </xf>
    <xf numFmtId="0" fontId="5" fillId="7" borderId="8" xfId="0" applyFont="1" applyFill="1" applyBorder="1"/>
    <xf numFmtId="11" fontId="7" fillId="7" borderId="6" xfId="0" applyNumberFormat="1" applyFont="1" applyFill="1" applyBorder="1"/>
    <xf numFmtId="0" fontId="5" fillId="7" borderId="9" xfId="0" applyFont="1" applyFill="1" applyBorder="1" applyAlignment="1">
      <alignment horizontal="right"/>
    </xf>
    <xf numFmtId="11" fontId="7" fillId="7" borderId="0" xfId="0" applyNumberFormat="1" applyFont="1" applyFill="1"/>
    <xf numFmtId="0" fontId="5" fillId="7" borderId="6" xfId="0" applyFont="1" applyFill="1" applyBorder="1" applyAlignment="1">
      <alignment horizontal="right"/>
    </xf>
    <xf numFmtId="0" fontId="5" fillId="7" borderId="7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165" fontId="5" fillId="7" borderId="1" xfId="0" applyNumberFormat="1" applyFont="1" applyFill="1" applyBorder="1"/>
    <xf numFmtId="165" fontId="5" fillId="7" borderId="0" xfId="0" applyNumberFormat="1" applyFont="1" applyFill="1"/>
    <xf numFmtId="0" fontId="5" fillId="7" borderId="4" xfId="0" applyFont="1" applyFill="1" applyBorder="1"/>
    <xf numFmtId="0" fontId="5" fillId="7" borderId="4" xfId="0" applyFont="1" applyFill="1" applyBorder="1" applyAlignment="1">
      <alignment horizontal="left"/>
    </xf>
    <xf numFmtId="0" fontId="6" fillId="7" borderId="0" xfId="0" applyFont="1" applyFill="1" applyAlignment="1">
      <alignment horizontal="left"/>
    </xf>
    <xf numFmtId="0" fontId="5" fillId="7" borderId="10" xfId="0" applyFont="1" applyFill="1" applyBorder="1"/>
    <xf numFmtId="0" fontId="5" fillId="7" borderId="11" xfId="0" applyFont="1" applyFill="1" applyBorder="1"/>
    <xf numFmtId="0" fontId="5" fillId="7" borderId="10" xfId="0" applyFont="1" applyFill="1" applyBorder="1" applyAlignment="1">
      <alignment horizontal="right"/>
    </xf>
    <xf numFmtId="0" fontId="5" fillId="7" borderId="9" xfId="0" applyFont="1" applyFill="1" applyBorder="1"/>
    <xf numFmtId="11" fontId="5" fillId="7" borderId="11" xfId="0" applyNumberFormat="1" applyFont="1" applyFill="1" applyBorder="1"/>
    <xf numFmtId="0" fontId="5" fillId="7" borderId="0" xfId="0" applyFont="1" applyFill="1" applyAlignment="1">
      <alignment horizontal="left"/>
    </xf>
    <xf numFmtId="0" fontId="8" fillId="7" borderId="0" xfId="0" applyFont="1" applyFill="1" applyAlignment="1">
      <alignment horizontal="right"/>
    </xf>
    <xf numFmtId="0" fontId="6" fillId="7" borderId="7" xfId="0" applyFont="1" applyFill="1" applyBorder="1"/>
    <xf numFmtId="0" fontId="6" fillId="7" borderId="0" xfId="0" applyFont="1" applyFill="1"/>
    <xf numFmtId="11" fontId="6" fillId="7" borderId="6" xfId="0" applyNumberFormat="1" applyFont="1" applyFill="1" applyBorder="1"/>
    <xf numFmtId="11" fontId="6" fillId="7" borderId="0" xfId="0" applyNumberFormat="1" applyFont="1" applyFill="1"/>
    <xf numFmtId="0" fontId="5" fillId="7" borderId="11" xfId="0" applyFont="1" applyFill="1" applyBorder="1" applyAlignment="1">
      <alignment horizontal="right"/>
    </xf>
    <xf numFmtId="0" fontId="5" fillId="7" borderId="12" xfId="0" applyFont="1" applyFill="1" applyBorder="1"/>
    <xf numFmtId="0" fontId="5" fillId="7" borderId="13" xfId="0" applyFont="1" applyFill="1" applyBorder="1"/>
    <xf numFmtId="0" fontId="6" fillId="0" borderId="0" xfId="0" applyFont="1" applyAlignment="1">
      <alignment horizontal="left"/>
    </xf>
    <xf numFmtId="0" fontId="8" fillId="7" borderId="0" xfId="0" applyFont="1" applyFill="1"/>
    <xf numFmtId="0" fontId="9" fillId="7" borderId="0" xfId="0" applyFont="1" applyFill="1"/>
    <xf numFmtId="0" fontId="8" fillId="0" borderId="0" xfId="0" applyFont="1"/>
    <xf numFmtId="0" fontId="8" fillId="7" borderId="1" xfId="0" applyFont="1" applyFill="1" applyBorder="1"/>
    <xf numFmtId="164" fontId="9" fillId="7" borderId="1" xfId="0" applyNumberFormat="1" applyFont="1" applyFill="1" applyBorder="1"/>
    <xf numFmtId="11" fontId="8" fillId="0" borderId="1" xfId="0" applyNumberFormat="1" applyFont="1" applyBorder="1"/>
    <xf numFmtId="0" fontId="8" fillId="7" borderId="5" xfId="0" applyFont="1" applyFill="1" applyBorder="1"/>
    <xf numFmtId="164" fontId="9" fillId="7" borderId="0" xfId="0" applyNumberFormat="1" applyFont="1" applyFill="1"/>
    <xf numFmtId="0" fontId="8" fillId="7" borderId="6" xfId="0" applyFont="1" applyFill="1" applyBorder="1"/>
    <xf numFmtId="0" fontId="8" fillId="7" borderId="7" xfId="0" applyFont="1" applyFill="1" applyBorder="1"/>
    <xf numFmtId="11" fontId="8" fillId="0" borderId="0" xfId="0" applyNumberFormat="1" applyFont="1"/>
    <xf numFmtId="0" fontId="8" fillId="7" borderId="7" xfId="0" applyFont="1" applyFill="1" applyBorder="1" applyAlignment="1">
      <alignment horizontal="right"/>
    </xf>
    <xf numFmtId="0" fontId="8" fillId="7" borderId="8" xfId="0" applyFont="1" applyFill="1" applyBorder="1" applyAlignment="1">
      <alignment horizontal="right"/>
    </xf>
    <xf numFmtId="0" fontId="8" fillId="7" borderId="8" xfId="0" applyFont="1" applyFill="1" applyBorder="1"/>
    <xf numFmtId="0" fontId="8" fillId="7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7" borderId="0" xfId="0" applyFont="1" applyFill="1"/>
    <xf numFmtId="0" fontId="5" fillId="7" borderId="18" xfId="0" applyFont="1" applyFill="1" applyBorder="1" applyAlignment="1">
      <alignment wrapText="1"/>
    </xf>
    <xf numFmtId="0" fontId="5" fillId="7" borderId="19" xfId="0" applyFont="1" applyFill="1" applyBorder="1" applyAlignment="1">
      <alignment wrapText="1"/>
    </xf>
    <xf numFmtId="165" fontId="5" fillId="7" borderId="1" xfId="0" applyNumberFormat="1" applyFont="1" applyFill="1" applyBorder="1" applyAlignment="1">
      <alignment wrapText="1"/>
    </xf>
    <xf numFmtId="165" fontId="9" fillId="7" borderId="0" xfId="0" applyNumberFormat="1" applyFont="1" applyFill="1"/>
    <xf numFmtId="165" fontId="9" fillId="7" borderId="1" xfId="0" applyNumberFormat="1" applyFont="1" applyFill="1" applyBorder="1"/>
    <xf numFmtId="165" fontId="0" fillId="0" borderId="0" xfId="0" applyNumberFormat="1"/>
    <xf numFmtId="0" fontId="8" fillId="7" borderId="11" xfId="0" applyFont="1" applyFill="1" applyBorder="1"/>
    <xf numFmtId="0" fontId="8" fillId="7" borderId="11" xfId="0" applyFont="1" applyFill="1" applyBorder="1" applyAlignment="1">
      <alignment horizontal="right"/>
    </xf>
    <xf numFmtId="11" fontId="7" fillId="7" borderId="10" xfId="0" applyNumberFormat="1" applyFont="1" applyFill="1" applyBorder="1"/>
    <xf numFmtId="11" fontId="7" fillId="7" borderId="13" xfId="0" applyNumberFormat="1" applyFont="1" applyFill="1" applyBorder="1"/>
    <xf numFmtId="0" fontId="5" fillId="0" borderId="11" xfId="0" applyFont="1" applyBorder="1"/>
    <xf numFmtId="0" fontId="4" fillId="7" borderId="0" xfId="0" applyFont="1" applyFill="1" applyAlignment="1">
      <alignment wrapText="1"/>
    </xf>
    <xf numFmtId="0" fontId="0" fillId="0" borderId="22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5" fillId="8" borderId="0" xfId="0" applyFont="1" applyFill="1"/>
    <xf numFmtId="0" fontId="0" fillId="8" borderId="0" xfId="0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0" fillId="0" borderId="0" xfId="0" applyNumberFormat="1"/>
    <xf numFmtId="11" fontId="3" fillId="0" borderId="26" xfId="0" applyNumberFormat="1" applyFont="1" applyBorder="1" applyAlignment="1">
      <alignment horizontal="center" vertical="center" wrapText="1"/>
    </xf>
    <xf numFmtId="11" fontId="3" fillId="0" borderId="27" xfId="0" applyNumberFormat="1" applyFont="1" applyBorder="1" applyAlignment="1">
      <alignment horizontal="center" vertical="center" wrapText="1"/>
    </xf>
    <xf numFmtId="11" fontId="0" fillId="0" borderId="0" xfId="0" applyNumberFormat="1" applyAlignment="1">
      <alignment wrapText="1"/>
    </xf>
    <xf numFmtId="11" fontId="1" fillId="0" borderId="0" xfId="0" applyNumberFormat="1" applyFont="1"/>
    <xf numFmtId="0" fontId="5" fillId="8" borderId="1" xfId="0" applyFont="1" applyFill="1" applyBorder="1"/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4" fillId="8" borderId="1" xfId="0" applyNumberFormat="1" applyFont="1" applyFill="1" applyBorder="1"/>
    <xf numFmtId="0" fontId="5" fillId="8" borderId="9" xfId="0" applyFont="1" applyFill="1" applyBorder="1"/>
    <xf numFmtId="11" fontId="5" fillId="8" borderId="0" xfId="0" applyNumberFormat="1" applyFont="1" applyFill="1"/>
    <xf numFmtId="11" fontId="0" fillId="8" borderId="0" xfId="0" applyNumberFormat="1" applyFill="1"/>
    <xf numFmtId="0" fontId="5" fillId="8" borderId="7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1" fontId="4" fillId="0" borderId="1" xfId="0" applyNumberFormat="1" applyFont="1" applyBorder="1"/>
    <xf numFmtId="0" fontId="5" fillId="0" borderId="9" xfId="0" applyFont="1" applyBorder="1"/>
    <xf numFmtId="165" fontId="5" fillId="0" borderId="0" xfId="0" applyNumberFormat="1" applyFont="1"/>
    <xf numFmtId="2" fontId="5" fillId="0" borderId="0" xfId="0" applyNumberFormat="1" applyFont="1"/>
    <xf numFmtId="0" fontId="5" fillId="0" borderId="7" xfId="0" applyFont="1" applyBorder="1"/>
    <xf numFmtId="0" fontId="4" fillId="0" borderId="12" xfId="0" applyFont="1" applyBorder="1"/>
    <xf numFmtId="0" fontId="1" fillId="0" borderId="12" xfId="0" applyFont="1" applyBorder="1"/>
    <xf numFmtId="0" fontId="1" fillId="0" borderId="12" xfId="0" applyFont="1" applyBorder="1" applyAlignment="1">
      <alignment wrapText="1"/>
    </xf>
    <xf numFmtId="11" fontId="4" fillId="0" borderId="12" xfId="0" applyNumberFormat="1" applyFont="1" applyBorder="1"/>
    <xf numFmtId="0" fontId="4" fillId="0" borderId="9" xfId="0" applyFont="1" applyBorder="1"/>
    <xf numFmtId="2" fontId="4" fillId="0" borderId="1" xfId="0" applyNumberFormat="1" applyFont="1" applyBorder="1"/>
    <xf numFmtId="0" fontId="4" fillId="0" borderId="7" xfId="0" applyFont="1" applyBorder="1"/>
    <xf numFmtId="0" fontId="1" fillId="0" borderId="15" xfId="0" applyFont="1" applyBorder="1"/>
    <xf numFmtId="0" fontId="1" fillId="0" borderId="15" xfId="0" applyFont="1" applyBorder="1" applyAlignment="1">
      <alignment wrapText="1"/>
    </xf>
    <xf numFmtId="11" fontId="4" fillId="0" borderId="15" xfId="0" applyNumberFormat="1" applyFont="1" applyBorder="1"/>
    <xf numFmtId="0" fontId="4" fillId="0" borderId="15" xfId="0" applyFont="1" applyBorder="1"/>
    <xf numFmtId="2" fontId="4" fillId="0" borderId="15" xfId="0" applyNumberFormat="1" applyFont="1" applyBorder="1"/>
    <xf numFmtId="0" fontId="5" fillId="0" borderId="14" xfId="0" applyFont="1" applyBorder="1"/>
    <xf numFmtId="0" fontId="4" fillId="0" borderId="16" xfId="0" applyFont="1" applyBorder="1"/>
    <xf numFmtId="0" fontId="4" fillId="0" borderId="14" xfId="0" applyFont="1" applyBorder="1"/>
    <xf numFmtId="0" fontId="1" fillId="0" borderId="17" xfId="0" applyFont="1" applyBorder="1"/>
    <xf numFmtId="0" fontId="1" fillId="0" borderId="17" xfId="0" applyFont="1" applyBorder="1" applyAlignment="1">
      <alignment wrapText="1"/>
    </xf>
    <xf numFmtId="0" fontId="4" fillId="0" borderId="17" xfId="0" applyFont="1" applyBorder="1"/>
    <xf numFmtId="11" fontId="4" fillId="0" borderId="17" xfId="0" applyNumberFormat="1" applyFont="1" applyBorder="1"/>
    <xf numFmtId="0" fontId="5" fillId="0" borderId="15" xfId="0" applyFont="1" applyBorder="1"/>
    <xf numFmtId="0" fontId="0" fillId="0" borderId="1" xfId="0" applyBorder="1"/>
    <xf numFmtId="0" fontId="8" fillId="7" borderId="1" xfId="0" applyFont="1" applyFill="1" applyBorder="1" applyAlignment="1">
      <alignment wrapText="1"/>
    </xf>
    <xf numFmtId="0" fontId="8" fillId="7" borderId="7" xfId="0" applyFont="1" applyFill="1" applyBorder="1" applyAlignment="1">
      <alignment horizontal="left"/>
    </xf>
    <xf numFmtId="0" fontId="8" fillId="7" borderId="0" xfId="0" applyFont="1" applyFill="1" applyAlignment="1">
      <alignment horizontal="left"/>
    </xf>
    <xf numFmtId="0" fontId="8" fillId="7" borderId="6" xfId="0" applyFont="1" applyFill="1" applyBorder="1" applyAlignment="1">
      <alignment horizontal="right"/>
    </xf>
    <xf numFmtId="0" fontId="8" fillId="7" borderId="8" xfId="0" applyFont="1" applyFill="1" applyBorder="1" applyAlignment="1">
      <alignment horizontal="left"/>
    </xf>
    <xf numFmtId="0" fontId="8" fillId="7" borderId="10" xfId="0" applyFont="1" applyFill="1" applyBorder="1"/>
    <xf numFmtId="0" fontId="9" fillId="0" borderId="0" xfId="0" applyFont="1"/>
    <xf numFmtId="0" fontId="8" fillId="7" borderId="5" xfId="0" applyFont="1" applyFill="1" applyBorder="1" applyAlignment="1">
      <alignment horizontal="left"/>
    </xf>
    <xf numFmtId="0" fontId="8" fillId="0" borderId="5" xfId="0" applyFont="1" applyBorder="1"/>
    <xf numFmtId="0" fontId="8" fillId="0" borderId="4" xfId="0" applyFont="1" applyBorder="1"/>
    <xf numFmtId="0" fontId="8" fillId="7" borderId="18" xfId="0" applyFont="1" applyFill="1" applyBorder="1"/>
    <xf numFmtId="0" fontId="6" fillId="7" borderId="0" xfId="0" applyFont="1" applyFill="1" applyAlignment="1">
      <alignment horizontal="right"/>
    </xf>
    <xf numFmtId="0" fontId="6" fillId="0" borderId="4" xfId="0" applyFont="1" applyBorder="1" applyAlignment="1">
      <alignment horizontal="left"/>
    </xf>
    <xf numFmtId="0" fontId="6" fillId="7" borderId="5" xfId="0" applyFont="1" applyFill="1" applyBorder="1" applyAlignment="1">
      <alignment horizontal="left"/>
    </xf>
    <xf numFmtId="0" fontId="8" fillId="0" borderId="7" xfId="0" applyFont="1" applyBorder="1"/>
    <xf numFmtId="0" fontId="8" fillId="0" borderId="8" xfId="0" applyFont="1" applyBorder="1"/>
    <xf numFmtId="0" fontId="4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1" fontId="4" fillId="2" borderId="1" xfId="0" applyNumberFormat="1" applyFont="1" applyFill="1" applyBorder="1"/>
    <xf numFmtId="0" fontId="5" fillId="2" borderId="9" xfId="0" applyFont="1" applyFill="1" applyBorder="1"/>
    <xf numFmtId="0" fontId="5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0" fillId="2" borderId="0" xfId="0" applyNumberFormat="1" applyFill="1"/>
    <xf numFmtId="0" fontId="5" fillId="2" borderId="7" xfId="0" applyFont="1" applyFill="1" applyBorder="1"/>
    <xf numFmtId="2" fontId="4" fillId="2" borderId="1" xfId="0" applyNumberFormat="1" applyFont="1" applyFill="1" applyBorder="1"/>
    <xf numFmtId="2" fontId="4" fillId="8" borderId="1" xfId="0" applyNumberFormat="1" applyFont="1" applyFill="1" applyBorder="1"/>
    <xf numFmtId="0" fontId="4" fillId="9" borderId="1" xfId="0" applyFont="1" applyFill="1" applyBorder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1" fontId="4" fillId="9" borderId="1" xfId="0" applyNumberFormat="1" applyFont="1" applyFill="1" applyBorder="1"/>
    <xf numFmtId="2" fontId="4" fillId="9" borderId="1" xfId="0" applyNumberFormat="1" applyFont="1" applyFill="1" applyBorder="1"/>
    <xf numFmtId="0" fontId="5" fillId="9" borderId="9" xfId="0" applyFont="1" applyFill="1" applyBorder="1"/>
    <xf numFmtId="0" fontId="0" fillId="9" borderId="0" xfId="0" applyFill="1"/>
    <xf numFmtId="0" fontId="5" fillId="9" borderId="0" xfId="0" applyFont="1" applyFill="1"/>
    <xf numFmtId="165" fontId="5" fillId="9" borderId="0" xfId="0" applyNumberFormat="1" applyFont="1" applyFill="1"/>
    <xf numFmtId="2" fontId="5" fillId="9" borderId="0" xfId="0" applyNumberFormat="1" applyFont="1" applyFill="1"/>
    <xf numFmtId="11" fontId="5" fillId="9" borderId="0" xfId="0" applyNumberFormat="1" applyFont="1" applyFill="1"/>
    <xf numFmtId="11" fontId="0" fillId="9" borderId="0" xfId="0" applyNumberFormat="1" applyFill="1"/>
    <xf numFmtId="0" fontId="5" fillId="9" borderId="7" xfId="0" applyFont="1" applyFill="1" applyBorder="1"/>
    <xf numFmtId="0" fontId="1" fillId="9" borderId="0" xfId="0" applyFont="1" applyFill="1"/>
    <xf numFmtId="0" fontId="4" fillId="6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11" fontId="4" fillId="6" borderId="1" xfId="0" applyNumberFormat="1" applyFont="1" applyFill="1" applyBorder="1"/>
    <xf numFmtId="2" fontId="4" fillId="6" borderId="1" xfId="0" applyNumberFormat="1" applyFont="1" applyFill="1" applyBorder="1"/>
    <xf numFmtId="0" fontId="5" fillId="6" borderId="9" xfId="0" applyFont="1" applyFill="1" applyBorder="1"/>
    <xf numFmtId="0" fontId="5" fillId="6" borderId="0" xfId="0" applyFont="1" applyFill="1"/>
    <xf numFmtId="165" fontId="5" fillId="6" borderId="0" xfId="0" applyNumberFormat="1" applyFont="1" applyFill="1"/>
    <xf numFmtId="2" fontId="5" fillId="6" borderId="0" xfId="0" applyNumberFormat="1" applyFont="1" applyFill="1"/>
    <xf numFmtId="11" fontId="5" fillId="6" borderId="0" xfId="0" applyNumberFormat="1" applyFont="1" applyFill="1"/>
    <xf numFmtId="11" fontId="0" fillId="6" borderId="0" xfId="0" applyNumberFormat="1" applyFill="1"/>
    <xf numFmtId="0" fontId="5" fillId="6" borderId="7" xfId="0" applyFont="1" applyFill="1" applyBorder="1"/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0" fontId="5" fillId="4" borderId="9" xfId="0" applyFont="1" applyFill="1" applyBorder="1"/>
    <xf numFmtId="0" fontId="5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0" fillId="4" borderId="0" xfId="0" applyNumberFormat="1" applyFill="1"/>
    <xf numFmtId="0" fontId="5" fillId="4" borderId="7" xfId="0" applyFont="1" applyFill="1" applyBorder="1"/>
    <xf numFmtId="0" fontId="4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11" fontId="4" fillId="3" borderId="1" xfId="0" applyNumberFormat="1" applyFont="1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0" fontId="5" fillId="3" borderId="9" xfId="0" applyFont="1" applyFill="1" applyBorder="1"/>
    <xf numFmtId="0" fontId="5" fillId="3" borderId="0" xfId="0" applyFont="1" applyFill="1"/>
    <xf numFmtId="165" fontId="5" fillId="3" borderId="0" xfId="0" applyNumberFormat="1" applyFont="1" applyFill="1"/>
    <xf numFmtId="2" fontId="5" fillId="3" borderId="0" xfId="0" applyNumberFormat="1" applyFont="1" applyFill="1"/>
    <xf numFmtId="11" fontId="5" fillId="3" borderId="0" xfId="0" applyNumberFormat="1" applyFont="1" applyFill="1"/>
    <xf numFmtId="11" fontId="0" fillId="3" borderId="0" xfId="0" applyNumberFormat="1" applyFill="1"/>
    <xf numFmtId="0" fontId="5" fillId="3" borderId="7" xfId="0" applyFont="1" applyFill="1" applyBorder="1"/>
    <xf numFmtId="0" fontId="5" fillId="5" borderId="1" xfId="0" applyFont="1" applyFill="1" applyBorder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0" fontId="5" fillId="5" borderId="7" xfId="0" applyFont="1" applyFill="1" applyBorder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11" fontId="0" fillId="5" borderId="0" xfId="0" applyNumberFormat="1" applyFill="1"/>
    <xf numFmtId="0" fontId="1" fillId="5" borderId="0" xfId="0" applyFont="1" applyFill="1"/>
    <xf numFmtId="0" fontId="4" fillId="5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0" xfId="0" applyFont="1" applyFill="1"/>
    <xf numFmtId="0" fontId="4" fillId="6" borderId="1" xfId="0" applyFont="1" applyFill="1" applyBorder="1" applyAlignment="1">
      <alignment wrapText="1"/>
    </xf>
    <xf numFmtId="0" fontId="1" fillId="6" borderId="0" xfId="0" applyFont="1" applyFill="1"/>
    <xf numFmtId="0" fontId="5" fillId="10" borderId="1" xfId="0" applyFont="1" applyFill="1" applyBorder="1"/>
    <xf numFmtId="0" fontId="4" fillId="10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11" fontId="4" fillId="10" borderId="1" xfId="0" applyNumberFormat="1" applyFont="1" applyFill="1" applyBorder="1"/>
    <xf numFmtId="2" fontId="4" fillId="10" borderId="1" xfId="0" applyNumberFormat="1" applyFont="1" applyFill="1" applyBorder="1"/>
    <xf numFmtId="0" fontId="5" fillId="10" borderId="7" xfId="0" applyFont="1" applyFill="1" applyBorder="1"/>
    <xf numFmtId="0" fontId="0" fillId="10" borderId="0" xfId="0" applyFill="1"/>
    <xf numFmtId="165" fontId="5" fillId="10" borderId="0" xfId="0" applyNumberFormat="1" applyFont="1" applyFill="1"/>
    <xf numFmtId="2" fontId="5" fillId="10" borderId="0" xfId="0" applyNumberFormat="1" applyFont="1" applyFill="1"/>
    <xf numFmtId="11" fontId="5" fillId="10" borderId="0" xfId="0" applyNumberFormat="1" applyFont="1" applyFill="1"/>
    <xf numFmtId="11" fontId="0" fillId="10" borderId="0" xfId="0" applyNumberFormat="1" applyFill="1"/>
    <xf numFmtId="0" fontId="1" fillId="10" borderId="0" xfId="0" applyFont="1" applyFill="1"/>
    <xf numFmtId="0" fontId="17" fillId="10" borderId="1" xfId="0" applyFont="1" applyFill="1" applyBorder="1"/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11" fontId="17" fillId="10" borderId="1" xfId="0" applyNumberFormat="1" applyFont="1" applyFill="1" applyBorder="1"/>
    <xf numFmtId="2" fontId="17" fillId="10" borderId="1" xfId="0" applyNumberFormat="1" applyFont="1" applyFill="1" applyBorder="1"/>
    <xf numFmtId="0" fontId="16" fillId="10" borderId="7" xfId="0" applyFont="1" applyFill="1" applyBorder="1"/>
    <xf numFmtId="0" fontId="15" fillId="10" borderId="0" xfId="0" applyFont="1" applyFill="1"/>
    <xf numFmtId="165" fontId="16" fillId="10" borderId="0" xfId="0" applyNumberFormat="1" applyFont="1" applyFill="1"/>
    <xf numFmtId="2" fontId="16" fillId="10" borderId="0" xfId="0" applyNumberFormat="1" applyFont="1" applyFill="1"/>
    <xf numFmtId="11" fontId="16" fillId="10" borderId="0" xfId="0" applyNumberFormat="1" applyFont="1" applyFill="1"/>
    <xf numFmtId="11" fontId="15" fillId="10" borderId="0" xfId="0" applyNumberFormat="1" applyFont="1" applyFill="1"/>
    <xf numFmtId="0" fontId="18" fillId="10" borderId="0" xfId="0" applyFont="1" applyFill="1"/>
    <xf numFmtId="0" fontId="17" fillId="3" borderId="1" xfId="0" applyFont="1" applyFill="1" applyBorder="1" applyAlignment="1">
      <alignment wrapText="1"/>
    </xf>
    <xf numFmtId="0" fontId="18" fillId="3" borderId="1" xfId="0" applyFont="1" applyFill="1" applyBorder="1"/>
    <xf numFmtId="0" fontId="18" fillId="3" borderId="1" xfId="0" applyFont="1" applyFill="1" applyBorder="1" applyAlignment="1">
      <alignment wrapText="1"/>
    </xf>
    <xf numFmtId="11" fontId="17" fillId="3" borderId="1" xfId="0" applyNumberFormat="1" applyFont="1" applyFill="1" applyBorder="1"/>
    <xf numFmtId="0" fontId="17" fillId="3" borderId="1" xfId="0" applyFont="1" applyFill="1" applyBorder="1"/>
    <xf numFmtId="2" fontId="17" fillId="3" borderId="1" xfId="0" applyNumberFormat="1" applyFont="1" applyFill="1" applyBorder="1"/>
    <xf numFmtId="0" fontId="15" fillId="3" borderId="0" xfId="0" applyFont="1" applyFill="1"/>
    <xf numFmtId="165" fontId="16" fillId="3" borderId="0" xfId="0" applyNumberFormat="1" applyFont="1" applyFill="1"/>
    <xf numFmtId="2" fontId="16" fillId="3" borderId="0" xfId="0" applyNumberFormat="1" applyFont="1" applyFill="1"/>
    <xf numFmtId="11" fontId="16" fillId="3" borderId="0" xfId="0" applyNumberFormat="1" applyFont="1" applyFill="1"/>
    <xf numFmtId="11" fontId="15" fillId="3" borderId="0" xfId="0" applyNumberFormat="1" applyFont="1" applyFill="1"/>
    <xf numFmtId="0" fontId="16" fillId="3" borderId="7" xfId="0" applyFont="1" applyFill="1" applyBorder="1"/>
    <xf numFmtId="0" fontId="17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8" fillId="5" borderId="1" xfId="0" applyFont="1" applyFill="1" applyBorder="1" applyAlignment="1">
      <alignment wrapText="1"/>
    </xf>
    <xf numFmtId="11" fontId="17" fillId="5" borderId="1" xfId="0" applyNumberFormat="1" applyFont="1" applyFill="1" applyBorder="1"/>
    <xf numFmtId="0" fontId="17" fillId="5" borderId="1" xfId="0" applyFont="1" applyFill="1" applyBorder="1"/>
    <xf numFmtId="2" fontId="17" fillId="5" borderId="1" xfId="0" applyNumberFormat="1" applyFont="1" applyFill="1" applyBorder="1"/>
    <xf numFmtId="0" fontId="16" fillId="5" borderId="9" xfId="0" applyFont="1" applyFill="1" applyBorder="1"/>
    <xf numFmtId="0" fontId="15" fillId="5" borderId="0" xfId="0" applyFont="1" applyFill="1"/>
    <xf numFmtId="0" fontId="16" fillId="5" borderId="0" xfId="0" applyFont="1" applyFill="1"/>
    <xf numFmtId="165" fontId="16" fillId="5" borderId="0" xfId="0" applyNumberFormat="1" applyFont="1" applyFill="1"/>
    <xf numFmtId="2" fontId="16" fillId="5" borderId="0" xfId="0" applyNumberFormat="1" applyFont="1" applyFill="1"/>
    <xf numFmtId="11" fontId="16" fillId="5" borderId="0" xfId="0" applyNumberFormat="1" applyFont="1" applyFill="1"/>
    <xf numFmtId="11" fontId="15" fillId="5" borderId="0" xfId="0" applyNumberFormat="1" applyFont="1" applyFill="1"/>
    <xf numFmtId="0" fontId="16" fillId="5" borderId="7" xfId="0" applyFont="1" applyFill="1" applyBorder="1"/>
    <xf numFmtId="0" fontId="18" fillId="3" borderId="0" xfId="0" applyFont="1" applyFill="1"/>
    <xf numFmtId="0" fontId="17" fillId="9" borderId="1" xfId="0" applyFont="1" applyFill="1" applyBorder="1" applyAlignment="1">
      <alignment wrapText="1"/>
    </xf>
    <xf numFmtId="0" fontId="18" fillId="9" borderId="1" xfId="0" applyFont="1" applyFill="1" applyBorder="1"/>
    <xf numFmtId="0" fontId="18" fillId="9" borderId="1" xfId="0" applyFont="1" applyFill="1" applyBorder="1" applyAlignment="1">
      <alignment wrapText="1"/>
    </xf>
    <xf numFmtId="11" fontId="17" fillId="9" borderId="1" xfId="0" applyNumberFormat="1" applyFont="1" applyFill="1" applyBorder="1"/>
    <xf numFmtId="0" fontId="17" fillId="9" borderId="1" xfId="0" applyFont="1" applyFill="1" applyBorder="1"/>
    <xf numFmtId="0" fontId="18" fillId="9" borderId="0" xfId="0" applyFont="1" applyFill="1"/>
    <xf numFmtId="2" fontId="17" fillId="9" borderId="1" xfId="0" applyNumberFormat="1" applyFont="1" applyFill="1" applyBorder="1"/>
    <xf numFmtId="0" fontId="16" fillId="9" borderId="7" xfId="0" applyFont="1" applyFill="1" applyBorder="1"/>
    <xf numFmtId="0" fontId="15" fillId="9" borderId="0" xfId="0" applyFont="1" applyFill="1"/>
    <xf numFmtId="165" fontId="16" fillId="9" borderId="0" xfId="0" applyNumberFormat="1" applyFont="1" applyFill="1"/>
    <xf numFmtId="2" fontId="16" fillId="9" borderId="0" xfId="0" applyNumberFormat="1" applyFont="1" applyFill="1"/>
    <xf numFmtId="11" fontId="16" fillId="9" borderId="0" xfId="0" applyNumberFormat="1" applyFont="1" applyFill="1"/>
    <xf numFmtId="11" fontId="15" fillId="9" borderId="0" xfId="0" applyNumberFormat="1" applyFont="1" applyFill="1"/>
    <xf numFmtId="0" fontId="17" fillId="4" borderId="1" xfId="0" applyFont="1" applyFill="1" applyBorder="1" applyAlignment="1">
      <alignment wrapText="1"/>
    </xf>
    <xf numFmtId="0" fontId="18" fillId="4" borderId="1" xfId="0" applyFont="1" applyFill="1" applyBorder="1"/>
    <xf numFmtId="0" fontId="18" fillId="4" borderId="1" xfId="0" applyFont="1" applyFill="1" applyBorder="1" applyAlignment="1">
      <alignment wrapText="1"/>
    </xf>
    <xf numFmtId="11" fontId="17" fillId="4" borderId="1" xfId="0" applyNumberFormat="1" applyFont="1" applyFill="1" applyBorder="1"/>
    <xf numFmtId="0" fontId="17" fillId="4" borderId="1" xfId="0" applyFont="1" applyFill="1" applyBorder="1"/>
    <xf numFmtId="0" fontId="18" fillId="4" borderId="0" xfId="0" applyFont="1" applyFill="1"/>
    <xf numFmtId="2" fontId="17" fillId="4" borderId="1" xfId="0" applyNumberFormat="1" applyFont="1" applyFill="1" applyBorder="1"/>
    <xf numFmtId="0" fontId="16" fillId="4" borderId="7" xfId="0" applyFont="1" applyFill="1" applyBorder="1"/>
    <xf numFmtId="0" fontId="15" fillId="4" borderId="0" xfId="0" applyFont="1" applyFill="1"/>
    <xf numFmtId="165" fontId="16" fillId="4" borderId="0" xfId="0" applyNumberFormat="1" applyFont="1" applyFill="1"/>
    <xf numFmtId="2" fontId="16" fillId="4" borderId="0" xfId="0" applyNumberFormat="1" applyFont="1" applyFill="1"/>
    <xf numFmtId="11" fontId="16" fillId="4" borderId="0" xfId="0" applyNumberFormat="1" applyFont="1" applyFill="1"/>
    <xf numFmtId="11" fontId="15" fillId="4" borderId="0" xfId="0" applyNumberFormat="1" applyFont="1" applyFill="1"/>
    <xf numFmtId="0" fontId="17" fillId="11" borderId="1" xfId="0" applyFont="1" applyFill="1" applyBorder="1" applyAlignment="1">
      <alignment wrapText="1"/>
    </xf>
    <xf numFmtId="0" fontId="18" fillId="11" borderId="1" xfId="0" applyFont="1" applyFill="1" applyBorder="1"/>
    <xf numFmtId="0" fontId="18" fillId="11" borderId="1" xfId="0" applyFont="1" applyFill="1" applyBorder="1" applyAlignment="1">
      <alignment wrapText="1"/>
    </xf>
    <xf numFmtId="11" fontId="17" fillId="11" borderId="1" xfId="0" applyNumberFormat="1" applyFont="1" applyFill="1" applyBorder="1"/>
    <xf numFmtId="0" fontId="17" fillId="11" borderId="1" xfId="0" applyFont="1" applyFill="1" applyBorder="1"/>
    <xf numFmtId="0" fontId="18" fillId="11" borderId="0" xfId="0" applyFont="1" applyFill="1"/>
    <xf numFmtId="2" fontId="17" fillId="11" borderId="1" xfId="0" applyNumberFormat="1" applyFont="1" applyFill="1" applyBorder="1"/>
    <xf numFmtId="0" fontId="16" fillId="11" borderId="7" xfId="0" applyFont="1" applyFill="1" applyBorder="1"/>
    <xf numFmtId="0" fontId="15" fillId="11" borderId="0" xfId="0" applyFont="1" applyFill="1"/>
    <xf numFmtId="165" fontId="16" fillId="11" borderId="0" xfId="0" applyNumberFormat="1" applyFont="1" applyFill="1"/>
    <xf numFmtId="2" fontId="16" fillId="11" borderId="0" xfId="0" applyNumberFormat="1" applyFont="1" applyFill="1"/>
    <xf numFmtId="11" fontId="16" fillId="11" borderId="0" xfId="0" applyNumberFormat="1" applyFont="1" applyFill="1"/>
    <xf numFmtId="11" fontId="15" fillId="11" borderId="0" xfId="0" applyNumberFormat="1" applyFont="1" applyFill="1"/>
    <xf numFmtId="0" fontId="18" fillId="5" borderId="0" xfId="0" applyFont="1" applyFill="1"/>
    <xf numFmtId="0" fontId="20" fillId="5" borderId="1" xfId="0" applyFont="1" applyFill="1" applyBorder="1" applyAlignment="1">
      <alignment wrapText="1"/>
    </xf>
    <xf numFmtId="0" fontId="21" fillId="5" borderId="1" xfId="0" applyFont="1" applyFill="1" applyBorder="1"/>
    <xf numFmtId="0" fontId="21" fillId="5" borderId="1" xfId="0" applyFont="1" applyFill="1" applyBorder="1" applyAlignment="1">
      <alignment wrapText="1"/>
    </xf>
    <xf numFmtId="11" fontId="20" fillId="5" borderId="1" xfId="0" applyNumberFormat="1" applyFont="1" applyFill="1" applyBorder="1"/>
    <xf numFmtId="0" fontId="20" fillId="5" borderId="1" xfId="0" applyFont="1" applyFill="1" applyBorder="1"/>
    <xf numFmtId="0" fontId="21" fillId="5" borderId="0" xfId="0" applyFont="1" applyFill="1"/>
    <xf numFmtId="2" fontId="20" fillId="5" borderId="1" xfId="0" applyNumberFormat="1" applyFont="1" applyFill="1" applyBorder="1"/>
    <xf numFmtId="0" fontId="19" fillId="5" borderId="7" xfId="0" applyFont="1" applyFill="1" applyBorder="1"/>
    <xf numFmtId="0" fontId="22" fillId="5" borderId="0" xfId="0" applyFont="1" applyFill="1"/>
    <xf numFmtId="165" fontId="19" fillId="5" borderId="0" xfId="0" applyNumberFormat="1" applyFont="1" applyFill="1"/>
    <xf numFmtId="2" fontId="19" fillId="5" borderId="0" xfId="0" applyNumberFormat="1" applyFont="1" applyFill="1"/>
    <xf numFmtId="11" fontId="19" fillId="5" borderId="0" xfId="0" applyNumberFormat="1" applyFont="1" applyFill="1"/>
    <xf numFmtId="11" fontId="22" fillId="5" borderId="0" xfId="0" applyNumberFormat="1" applyFont="1" applyFill="1"/>
    <xf numFmtId="0" fontId="20" fillId="6" borderId="1" xfId="0" applyFont="1" applyFill="1" applyBorder="1" applyAlignment="1">
      <alignment wrapText="1"/>
    </xf>
    <xf numFmtId="0" fontId="21" fillId="6" borderId="1" xfId="0" applyFont="1" applyFill="1" applyBorder="1"/>
    <xf numFmtId="0" fontId="21" fillId="6" borderId="1" xfId="0" applyFont="1" applyFill="1" applyBorder="1" applyAlignment="1">
      <alignment wrapText="1"/>
    </xf>
    <xf numFmtId="11" fontId="20" fillId="6" borderId="1" xfId="0" applyNumberFormat="1" applyFont="1" applyFill="1" applyBorder="1"/>
    <xf numFmtId="0" fontId="20" fillId="6" borderId="1" xfId="0" applyFont="1" applyFill="1" applyBorder="1"/>
    <xf numFmtId="0" fontId="21" fillId="6" borderId="0" xfId="0" applyFont="1" applyFill="1"/>
    <xf numFmtId="2" fontId="20" fillId="6" borderId="1" xfId="0" applyNumberFormat="1" applyFont="1" applyFill="1" applyBorder="1"/>
    <xf numFmtId="0" fontId="19" fillId="6" borderId="7" xfId="0" applyFont="1" applyFill="1" applyBorder="1"/>
    <xf numFmtId="0" fontId="22" fillId="6" borderId="0" xfId="0" applyFont="1" applyFill="1"/>
    <xf numFmtId="165" fontId="19" fillId="6" borderId="0" xfId="0" applyNumberFormat="1" applyFont="1" applyFill="1"/>
    <xf numFmtId="2" fontId="19" fillId="6" borderId="0" xfId="0" applyNumberFormat="1" applyFont="1" applyFill="1"/>
    <xf numFmtId="11" fontId="19" fillId="6" borderId="0" xfId="0" applyNumberFormat="1" applyFont="1" applyFill="1"/>
    <xf numFmtId="11" fontId="22" fillId="6" borderId="0" xfId="0" applyNumberFormat="1" applyFont="1" applyFill="1"/>
    <xf numFmtId="0" fontId="20" fillId="3" borderId="1" xfId="0" applyFont="1" applyFill="1" applyBorder="1" applyAlignment="1">
      <alignment wrapText="1"/>
    </xf>
    <xf numFmtId="0" fontId="21" fillId="3" borderId="1" xfId="0" applyFont="1" applyFill="1" applyBorder="1"/>
    <xf numFmtId="0" fontId="21" fillId="3" borderId="1" xfId="0" applyFont="1" applyFill="1" applyBorder="1" applyAlignment="1">
      <alignment wrapText="1"/>
    </xf>
    <xf numFmtId="11" fontId="20" fillId="3" borderId="1" xfId="0" applyNumberFormat="1" applyFont="1" applyFill="1" applyBorder="1"/>
    <xf numFmtId="0" fontId="20" fillId="3" borderId="1" xfId="0" applyFont="1" applyFill="1" applyBorder="1"/>
    <xf numFmtId="0" fontId="21" fillId="3" borderId="0" xfId="0" applyFont="1" applyFill="1"/>
    <xf numFmtId="2" fontId="20" fillId="3" borderId="1" xfId="0" applyNumberFormat="1" applyFont="1" applyFill="1" applyBorder="1"/>
    <xf numFmtId="0" fontId="19" fillId="3" borderId="7" xfId="0" applyFont="1" applyFill="1" applyBorder="1"/>
    <xf numFmtId="0" fontId="22" fillId="3" borderId="0" xfId="0" applyFont="1" applyFill="1"/>
    <xf numFmtId="165" fontId="19" fillId="3" borderId="0" xfId="0" applyNumberFormat="1" applyFont="1" applyFill="1"/>
    <xf numFmtId="2" fontId="19" fillId="3" borderId="0" xfId="0" applyNumberFormat="1" applyFont="1" applyFill="1"/>
    <xf numFmtId="11" fontId="19" fillId="3" borderId="0" xfId="0" applyNumberFormat="1" applyFont="1" applyFill="1"/>
    <xf numFmtId="11" fontId="22" fillId="3" borderId="0" xfId="0" applyNumberFormat="1" applyFont="1" applyFill="1"/>
    <xf numFmtId="0" fontId="20" fillId="12" borderId="1" xfId="0" applyFont="1" applyFill="1" applyBorder="1" applyAlignment="1">
      <alignment wrapText="1"/>
    </xf>
    <xf numFmtId="0" fontId="21" fillId="12" borderId="1" xfId="0" applyFont="1" applyFill="1" applyBorder="1"/>
    <xf numFmtId="0" fontId="21" fillId="12" borderId="1" xfId="0" applyFont="1" applyFill="1" applyBorder="1" applyAlignment="1">
      <alignment wrapText="1"/>
    </xf>
    <xf numFmtId="11" fontId="20" fillId="12" borderId="1" xfId="0" applyNumberFormat="1" applyFont="1" applyFill="1" applyBorder="1"/>
    <xf numFmtId="0" fontId="20" fillId="12" borderId="1" xfId="0" applyFont="1" applyFill="1" applyBorder="1"/>
    <xf numFmtId="0" fontId="21" fillId="12" borderId="0" xfId="0" applyFont="1" applyFill="1"/>
    <xf numFmtId="2" fontId="20" fillId="12" borderId="1" xfId="0" applyNumberFormat="1" applyFont="1" applyFill="1" applyBorder="1"/>
    <xf numFmtId="0" fontId="19" fillId="12" borderId="7" xfId="0" applyFont="1" applyFill="1" applyBorder="1"/>
    <xf numFmtId="0" fontId="22" fillId="12" borderId="0" xfId="0" applyFont="1" applyFill="1"/>
    <xf numFmtId="165" fontId="19" fillId="12" borderId="0" xfId="0" applyNumberFormat="1" applyFont="1" applyFill="1"/>
    <xf numFmtId="2" fontId="19" fillId="12" borderId="0" xfId="0" applyNumberFormat="1" applyFont="1" applyFill="1"/>
    <xf numFmtId="11" fontId="19" fillId="12" borderId="0" xfId="0" applyNumberFormat="1" applyFont="1" applyFill="1"/>
    <xf numFmtId="11" fontId="22" fillId="12" borderId="0" xfId="0" applyNumberFormat="1" applyFont="1" applyFill="1"/>
    <xf numFmtId="0" fontId="20" fillId="9" borderId="1" xfId="0" applyFont="1" applyFill="1" applyBorder="1" applyAlignment="1">
      <alignment wrapText="1"/>
    </xf>
    <xf numFmtId="0" fontId="21" fillId="9" borderId="1" xfId="0" applyFont="1" applyFill="1" applyBorder="1"/>
    <xf numFmtId="0" fontId="21" fillId="9" borderId="1" xfId="0" applyFont="1" applyFill="1" applyBorder="1" applyAlignment="1">
      <alignment wrapText="1"/>
    </xf>
    <xf numFmtId="11" fontId="20" fillId="9" borderId="1" xfId="0" applyNumberFormat="1" applyFont="1" applyFill="1" applyBorder="1"/>
    <xf numFmtId="0" fontId="20" fillId="9" borderId="1" xfId="0" applyFont="1" applyFill="1" applyBorder="1"/>
    <xf numFmtId="0" fontId="21" fillId="9" borderId="0" xfId="0" applyFont="1" applyFill="1"/>
    <xf numFmtId="2" fontId="20" fillId="9" borderId="1" xfId="0" applyNumberFormat="1" applyFont="1" applyFill="1" applyBorder="1"/>
    <xf numFmtId="0" fontId="19" fillId="9" borderId="7" xfId="0" applyFont="1" applyFill="1" applyBorder="1"/>
    <xf numFmtId="0" fontId="22" fillId="9" borderId="0" xfId="0" applyFont="1" applyFill="1"/>
    <xf numFmtId="165" fontId="19" fillId="9" borderId="0" xfId="0" applyNumberFormat="1" applyFont="1" applyFill="1"/>
    <xf numFmtId="2" fontId="19" fillId="9" borderId="0" xfId="0" applyNumberFormat="1" applyFont="1" applyFill="1"/>
    <xf numFmtId="11" fontId="19" fillId="9" borderId="0" xfId="0" applyNumberFormat="1" applyFont="1" applyFill="1"/>
    <xf numFmtId="11" fontId="22" fillId="9" borderId="0" xfId="0" applyNumberFormat="1" applyFont="1" applyFill="1"/>
    <xf numFmtId="164" fontId="20" fillId="5" borderId="1" xfId="0" applyNumberFormat="1" applyFont="1" applyFill="1" applyBorder="1"/>
    <xf numFmtId="0" fontId="17" fillId="6" borderId="1" xfId="0" applyFont="1" applyFill="1" applyBorder="1" applyAlignment="1">
      <alignment wrapText="1"/>
    </xf>
    <xf numFmtId="0" fontId="18" fillId="6" borderId="1" xfId="0" applyFont="1" applyFill="1" applyBorder="1"/>
    <xf numFmtId="0" fontId="18" fillId="6" borderId="1" xfId="0" applyFont="1" applyFill="1" applyBorder="1" applyAlignment="1">
      <alignment wrapText="1"/>
    </xf>
    <xf numFmtId="11" fontId="17" fillId="6" borderId="1" xfId="0" applyNumberFormat="1" applyFont="1" applyFill="1" applyBorder="1"/>
    <xf numFmtId="0" fontId="17" fillId="6" borderId="1" xfId="0" applyFont="1" applyFill="1" applyBorder="1"/>
    <xf numFmtId="2" fontId="17" fillId="6" borderId="1" xfId="0" applyNumberFormat="1" applyFont="1" applyFill="1" applyBorder="1"/>
    <xf numFmtId="0" fontId="16" fillId="6" borderId="9" xfId="0" applyFont="1" applyFill="1" applyBorder="1"/>
    <xf numFmtId="0" fontId="15" fillId="6" borderId="0" xfId="0" applyFont="1" applyFill="1"/>
    <xf numFmtId="0" fontId="16" fillId="6" borderId="0" xfId="0" applyFont="1" applyFill="1"/>
    <xf numFmtId="165" fontId="16" fillId="6" borderId="0" xfId="0" applyNumberFormat="1" applyFont="1" applyFill="1"/>
    <xf numFmtId="2" fontId="16" fillId="6" borderId="0" xfId="0" applyNumberFormat="1" applyFont="1" applyFill="1"/>
    <xf numFmtId="11" fontId="16" fillId="6" borderId="0" xfId="0" applyNumberFormat="1" applyFont="1" applyFill="1"/>
    <xf numFmtId="11" fontId="15" fillId="6" borderId="0" xfId="0" applyNumberFormat="1" applyFont="1" applyFill="1"/>
    <xf numFmtId="0" fontId="16" fillId="6" borderId="7" xfId="0" applyFont="1" applyFill="1" applyBorder="1"/>
    <xf numFmtId="0" fontId="18" fillId="6" borderId="0" xfId="0" applyFont="1" applyFill="1"/>
    <xf numFmtId="0" fontId="0" fillId="8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15" fillId="5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0" fontId="15" fillId="10" borderId="0" xfId="0" applyFont="1" applyFill="1" applyAlignment="1">
      <alignment wrapText="1"/>
    </xf>
    <xf numFmtId="0" fontId="15" fillId="3" borderId="0" xfId="0" applyFont="1" applyFill="1" applyAlignment="1">
      <alignment wrapText="1"/>
    </xf>
    <xf numFmtId="0" fontId="15" fillId="9" borderId="0" xfId="0" applyFont="1" applyFill="1" applyAlignment="1">
      <alignment wrapText="1"/>
    </xf>
    <xf numFmtId="0" fontId="22" fillId="5" borderId="0" xfId="0" applyFont="1" applyFill="1" applyAlignment="1">
      <alignment wrapText="1"/>
    </xf>
    <xf numFmtId="0" fontId="22" fillId="6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12" borderId="0" xfId="0" applyFont="1" applyFill="1" applyAlignment="1">
      <alignment wrapText="1"/>
    </xf>
    <xf numFmtId="0" fontId="22" fillId="9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0" fontId="15" fillId="11" borderId="0" xfId="0" applyFont="1" applyFill="1" applyAlignment="1">
      <alignment wrapText="1"/>
    </xf>
    <xf numFmtId="0" fontId="4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15" fillId="4" borderId="9" xfId="0" applyFont="1" applyFill="1" applyBorder="1" applyAlignment="1">
      <alignment horizontal="center" wrapText="1"/>
    </xf>
    <xf numFmtId="0" fontId="15" fillId="4" borderId="9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 wrapText="1"/>
    </xf>
    <xf numFmtId="0" fontId="15" fillId="11" borderId="9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 wrapText="1"/>
    </xf>
    <xf numFmtId="0" fontId="15" fillId="9" borderId="9" xfId="0" applyFont="1" applyFill="1" applyBorder="1" applyAlignment="1">
      <alignment horizontal="center"/>
    </xf>
    <xf numFmtId="0" fontId="22" fillId="5" borderId="9" xfId="0" applyFont="1" applyFill="1" applyBorder="1" applyAlignment="1">
      <alignment horizontal="center" wrapText="1"/>
    </xf>
    <xf numFmtId="0" fontId="22" fillId="5" borderId="9" xfId="0" applyFont="1" applyFill="1" applyBorder="1" applyAlignment="1">
      <alignment horizontal="center"/>
    </xf>
    <xf numFmtId="0" fontId="22" fillId="6" borderId="9" xfId="0" applyFont="1" applyFill="1" applyBorder="1" applyAlignment="1">
      <alignment horizontal="center" wrapText="1"/>
    </xf>
    <xf numFmtId="0" fontId="22" fillId="6" borderId="9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 wrapText="1"/>
    </xf>
    <xf numFmtId="0" fontId="22" fillId="3" borderId="9" xfId="0" applyFont="1" applyFill="1" applyBorder="1" applyAlignment="1">
      <alignment horizontal="center"/>
    </xf>
    <xf numFmtId="0" fontId="22" fillId="12" borderId="9" xfId="0" applyFont="1" applyFill="1" applyBorder="1" applyAlignment="1">
      <alignment horizontal="center" wrapText="1"/>
    </xf>
    <xf numFmtId="0" fontId="22" fillId="12" borderId="9" xfId="0" applyFont="1" applyFill="1" applyBorder="1" applyAlignment="1">
      <alignment horizontal="center"/>
    </xf>
    <xf numFmtId="0" fontId="22" fillId="9" borderId="9" xfId="0" applyFont="1" applyFill="1" applyBorder="1" applyAlignment="1">
      <alignment horizontal="center" wrapText="1"/>
    </xf>
    <xf numFmtId="0" fontId="22" fillId="9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5" borderId="9" xfId="0" applyFill="1" applyBorder="1" applyAlignment="1">
      <alignment horizontal="center" wrapText="1"/>
    </xf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 wrapText="1"/>
    </xf>
    <xf numFmtId="0" fontId="0" fillId="6" borderId="9" xfId="0" applyFill="1" applyBorder="1" applyAlignment="1">
      <alignment horizontal="center"/>
    </xf>
    <xf numFmtId="0" fontId="0" fillId="9" borderId="9" xfId="0" applyFill="1" applyBorder="1" applyAlignment="1">
      <alignment horizontal="center" wrapText="1"/>
    </xf>
    <xf numFmtId="0" fontId="0" fillId="9" borderId="9" xfId="0" applyFill="1" applyBorder="1" applyAlignment="1">
      <alignment horizontal="center"/>
    </xf>
    <xf numFmtId="0" fontId="15" fillId="10" borderId="9" xfId="0" applyFont="1" applyFill="1" applyBorder="1" applyAlignment="1">
      <alignment horizontal="center" wrapText="1"/>
    </xf>
    <xf numFmtId="0" fontId="15" fillId="10" borderId="9" xfId="0" applyFont="1" applyFill="1" applyBorder="1" applyAlignment="1">
      <alignment horizontal="center"/>
    </xf>
    <xf numFmtId="0" fontId="15" fillId="10" borderId="12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5" borderId="9" xfId="0" applyFont="1" applyFill="1" applyBorder="1" applyAlignment="1">
      <alignment horizontal="center" wrapText="1"/>
    </xf>
    <xf numFmtId="0" fontId="15" fillId="5" borderId="9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9" xfId="0" applyFill="1" applyBorder="1" applyAlignment="1">
      <alignment horizontal="center" wrapText="1"/>
    </xf>
    <xf numFmtId="0" fontId="0" fillId="10" borderId="9" xfId="0" applyFill="1" applyBorder="1" applyAlignment="1">
      <alignment horizontal="center"/>
    </xf>
    <xf numFmtId="0" fontId="0" fillId="8" borderId="9" xfId="0" applyFill="1" applyBorder="1" applyAlignment="1">
      <alignment horizontal="center" wrapText="1"/>
    </xf>
    <xf numFmtId="0" fontId="0" fillId="8" borderId="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19" fillId="6" borderId="9" xfId="0" applyFont="1" applyFill="1" applyBorder="1"/>
    <xf numFmtId="0" fontId="19" fillId="6" borderId="0" xfId="0" applyFont="1" applyFill="1"/>
    <xf numFmtId="0" fontId="16" fillId="6" borderId="1" xfId="0" applyFont="1" applyFill="1" applyBorder="1"/>
    <xf numFmtId="1" fontId="5" fillId="0" borderId="0" xfId="0" applyNumberFormat="1" applyFont="1"/>
    <xf numFmtId="0" fontId="19" fillId="8" borderId="1" xfId="0" applyFont="1" applyFill="1" applyBorder="1"/>
    <xf numFmtId="0" fontId="20" fillId="8" borderId="1" xfId="0" applyFont="1" applyFill="1" applyBorder="1"/>
    <xf numFmtId="0" fontId="21" fillId="8" borderId="1" xfId="0" applyFont="1" applyFill="1" applyBorder="1"/>
    <xf numFmtId="0" fontId="21" fillId="8" borderId="1" xfId="0" applyFont="1" applyFill="1" applyBorder="1" applyAlignment="1">
      <alignment wrapText="1"/>
    </xf>
    <xf numFmtId="11" fontId="20" fillId="8" borderId="1" xfId="0" applyNumberFormat="1" applyFont="1" applyFill="1" applyBorder="1"/>
    <xf numFmtId="0" fontId="22" fillId="8" borderId="0" xfId="0" applyFont="1" applyFill="1"/>
    <xf numFmtId="2" fontId="20" fillId="8" borderId="1" xfId="0" applyNumberFormat="1" applyFont="1" applyFill="1" applyBorder="1"/>
    <xf numFmtId="0" fontId="19" fillId="8" borderId="7" xfId="0" applyFont="1" applyFill="1" applyBorder="1"/>
    <xf numFmtId="0" fontId="22" fillId="8" borderId="0" xfId="0" applyFont="1" applyFill="1" applyAlignment="1">
      <alignment wrapText="1"/>
    </xf>
    <xf numFmtId="165" fontId="19" fillId="8" borderId="0" xfId="0" applyNumberFormat="1" applyFont="1" applyFill="1"/>
    <xf numFmtId="2" fontId="19" fillId="8" borderId="0" xfId="0" applyNumberFormat="1" applyFont="1" applyFill="1"/>
    <xf numFmtId="11" fontId="19" fillId="8" borderId="0" xfId="0" applyNumberFormat="1" applyFont="1" applyFill="1"/>
    <xf numFmtId="11" fontId="22" fillId="8" borderId="0" xfId="0" applyNumberFormat="1" applyFont="1" applyFill="1"/>
  </cellXfs>
  <cellStyles count="1">
    <cellStyle name="Обычный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ABB5-84D6-4E04-A945-0BBC17B970FC}">
  <dimension ref="B1:R41"/>
  <sheetViews>
    <sheetView workbookViewId="0">
      <pane ySplit="1" topLeftCell="A2" activePane="bottomLeft" state="frozen"/>
      <selection pane="bottomLeft" activeCell="R18" sqref="R18:R24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/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314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8" ht="13.8" x14ac:dyDescent="0.25">
      <c r="B17" s="30">
        <f>0.00001</f>
        <v>1.0000000000000001E-5</v>
      </c>
      <c r="C17" s="65"/>
      <c r="D17" s="56"/>
      <c r="E17" s="56"/>
      <c r="F17" s="56"/>
      <c r="G17" s="56"/>
      <c r="H17" s="56"/>
      <c r="I17" s="56"/>
      <c r="J17" s="56"/>
      <c r="K17" s="56"/>
    </row>
    <row r="18" spans="2:18" ht="13.8" x14ac:dyDescent="0.25">
      <c r="B18" s="32">
        <f>0.0001</f>
        <v>1E-4</v>
      </c>
      <c r="C18" s="65"/>
      <c r="D18" s="56"/>
      <c r="E18" s="56"/>
      <c r="F18" s="56"/>
      <c r="G18" s="56"/>
      <c r="H18" s="56"/>
      <c r="I18" s="56"/>
      <c r="J18" s="56"/>
      <c r="K18" s="56"/>
      <c r="R18" s="10">
        <v>0.05</v>
      </c>
    </row>
    <row r="19" spans="2:18" ht="13.8" x14ac:dyDescent="0.25">
      <c r="B19" s="56"/>
      <c r="C19" s="65"/>
      <c r="D19" s="49"/>
      <c r="E19" s="56"/>
      <c r="F19" s="56"/>
      <c r="G19" s="56"/>
      <c r="H19" s="56"/>
      <c r="I19" s="56"/>
      <c r="J19" s="56"/>
      <c r="K19" s="56"/>
      <c r="P19" s="10">
        <v>0.05</v>
      </c>
      <c r="R19" s="10">
        <v>1.9000000000000003E-2</v>
      </c>
    </row>
    <row r="20" spans="2:18" ht="13.8" x14ac:dyDescent="0.25">
      <c r="B20" s="56"/>
      <c r="C20" s="65"/>
      <c r="D20" s="56"/>
      <c r="E20" s="56"/>
      <c r="F20" s="56"/>
      <c r="G20" s="56"/>
      <c r="H20" s="56"/>
      <c r="I20" s="56"/>
      <c r="J20" s="56"/>
      <c r="K20" s="56"/>
      <c r="P20" s="10">
        <v>0.17100000000000001</v>
      </c>
      <c r="R20" s="10">
        <v>0.17100000000000001</v>
      </c>
    </row>
    <row r="21" spans="2:18" x14ac:dyDescent="0.3">
      <c r="B21" s="56"/>
      <c r="C21" s="65"/>
      <c r="D21" s="56"/>
      <c r="E21" s="56"/>
      <c r="F21" s="56"/>
      <c r="G21" s="56"/>
      <c r="H21" s="56"/>
      <c r="I21" s="56"/>
      <c r="J21" s="63"/>
      <c r="K21" s="56"/>
      <c r="L21" s="58"/>
      <c r="P21" s="10">
        <v>0.76</v>
      </c>
      <c r="R21" s="10">
        <v>0.76</v>
      </c>
    </row>
    <row r="22" spans="2:18" x14ac:dyDescent="0.3">
      <c r="B22" s="47" t="s">
        <v>51</v>
      </c>
      <c r="C22" s="65"/>
      <c r="D22" s="56"/>
      <c r="E22" s="64"/>
      <c r="F22" s="64"/>
      <c r="G22" s="64"/>
      <c r="H22" s="149" t="s">
        <v>50</v>
      </c>
      <c r="I22" s="59"/>
      <c r="J22" s="60">
        <f>E23*D31*C24</f>
        <v>0.2</v>
      </c>
      <c r="K22" s="47" t="s">
        <v>323</v>
      </c>
      <c r="L22" s="58"/>
      <c r="P22" s="10">
        <v>4.0000000000000008E-2</v>
      </c>
      <c r="R22" s="10">
        <v>0.2</v>
      </c>
    </row>
    <row r="23" spans="2:18" x14ac:dyDescent="0.3">
      <c r="B23" s="56"/>
      <c r="C23" s="65"/>
      <c r="D23" s="47" t="s">
        <v>43</v>
      </c>
      <c r="E23" s="26">
        <v>0.2</v>
      </c>
      <c r="F23" s="56"/>
      <c r="G23" s="56"/>
      <c r="H23" s="56"/>
      <c r="I23" s="56"/>
      <c r="J23" s="63"/>
      <c r="K23" s="56"/>
      <c r="L23" s="58"/>
      <c r="P23" s="10">
        <v>3.2000000000000008E-2</v>
      </c>
      <c r="R23" s="10">
        <v>0.16000000000000003</v>
      </c>
    </row>
    <row r="24" spans="2:18" x14ac:dyDescent="0.3">
      <c r="C24" s="35">
        <v>1</v>
      </c>
      <c r="D24" s="151"/>
      <c r="E24" s="147"/>
      <c r="F24" s="56"/>
      <c r="G24" s="56"/>
      <c r="H24" s="149" t="s">
        <v>55</v>
      </c>
      <c r="I24" s="59"/>
      <c r="J24" s="60">
        <f>H25*E25*D31*C24</f>
        <v>0.16000000000000003</v>
      </c>
      <c r="K24" s="47" t="s">
        <v>324</v>
      </c>
      <c r="L24" s="58"/>
      <c r="P24" s="10">
        <v>0.12800000000000003</v>
      </c>
      <c r="R24" s="10">
        <v>0.64000000000000012</v>
      </c>
    </row>
    <row r="25" spans="2:18" x14ac:dyDescent="0.3">
      <c r="B25" s="47"/>
      <c r="C25" s="148"/>
      <c r="D25" s="47" t="s">
        <v>47</v>
      </c>
      <c r="E25" s="26">
        <v>0.8</v>
      </c>
      <c r="F25" s="47" t="s">
        <v>43</v>
      </c>
      <c r="G25" s="155"/>
      <c r="H25" s="159">
        <v>0.2</v>
      </c>
      <c r="I25" s="56"/>
      <c r="J25" s="63"/>
      <c r="K25" s="56"/>
      <c r="L25" s="58"/>
      <c r="P25" s="10">
        <v>4.0000000000000008E-2</v>
      </c>
    </row>
    <row r="26" spans="2:18" x14ac:dyDescent="0.3">
      <c r="B26" s="47"/>
      <c r="C26" s="148"/>
      <c r="D26" s="56"/>
      <c r="E26" s="150"/>
      <c r="F26" s="64"/>
      <c r="G26" s="65"/>
      <c r="H26" s="148"/>
      <c r="I26" s="56"/>
      <c r="J26" s="63"/>
      <c r="K26" s="56"/>
      <c r="L26" s="58"/>
      <c r="P26" s="10">
        <v>0.15200000000000002</v>
      </c>
    </row>
    <row r="27" spans="2:18" x14ac:dyDescent="0.3">
      <c r="B27" s="47"/>
      <c r="C27" s="148"/>
      <c r="D27" s="56"/>
      <c r="E27" s="153"/>
      <c r="F27" s="56"/>
      <c r="G27" s="65"/>
      <c r="H27" s="40">
        <v>0.8</v>
      </c>
      <c r="I27" s="56"/>
      <c r="J27" s="63"/>
      <c r="K27" s="56"/>
      <c r="L27" s="58"/>
      <c r="P27" s="10">
        <v>0.6080000000000001</v>
      </c>
    </row>
    <row r="28" spans="2:18" x14ac:dyDescent="0.3">
      <c r="B28" s="47"/>
      <c r="C28" s="148"/>
      <c r="D28" s="56"/>
      <c r="E28" s="148"/>
      <c r="F28" s="47" t="s">
        <v>47</v>
      </c>
      <c r="G28" s="161"/>
      <c r="H28" s="149" t="s">
        <v>48</v>
      </c>
      <c r="I28" s="59"/>
      <c r="J28" s="60">
        <f>H27*E25*D31*C24</f>
        <v>0.64000000000000012</v>
      </c>
      <c r="K28" s="47" t="s">
        <v>325</v>
      </c>
      <c r="L28" s="58"/>
    </row>
    <row r="29" spans="2:18" x14ac:dyDescent="0.3">
      <c r="B29" s="56"/>
      <c r="C29" s="56"/>
      <c r="D29" s="56"/>
      <c r="E29" s="148"/>
      <c r="F29" s="56"/>
      <c r="G29" s="56"/>
      <c r="H29" s="56"/>
      <c r="I29" s="56"/>
      <c r="J29" s="63"/>
      <c r="K29" s="56"/>
      <c r="L29" s="58"/>
    </row>
    <row r="30" spans="2:18" x14ac:dyDescent="0.3">
      <c r="B30" s="56"/>
      <c r="C30" s="56"/>
      <c r="D30" s="47"/>
      <c r="E30" s="56"/>
      <c r="F30" s="56"/>
      <c r="G30" s="56"/>
      <c r="H30" s="56"/>
      <c r="I30" s="56"/>
      <c r="J30" s="63"/>
      <c r="K30" s="56"/>
      <c r="L30" s="58"/>
    </row>
    <row r="31" spans="2:18" x14ac:dyDescent="0.3">
      <c r="B31" s="56"/>
      <c r="C31" s="47"/>
      <c r="D31" s="40">
        <v>1</v>
      </c>
      <c r="E31" s="56"/>
      <c r="F31" s="56"/>
      <c r="G31" s="56"/>
      <c r="H31" s="56"/>
      <c r="I31" s="56"/>
      <c r="J31" s="63"/>
      <c r="K31" s="56"/>
      <c r="L31" s="58"/>
    </row>
    <row r="32" spans="2:18" x14ac:dyDescent="0.3">
      <c r="B32" s="56"/>
      <c r="C32" s="56"/>
      <c r="D32" s="56"/>
      <c r="E32" s="56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56"/>
      <c r="D33" s="56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56"/>
      <c r="D34" s="56"/>
      <c r="E34" s="56"/>
      <c r="F34" s="56"/>
      <c r="G34" s="56"/>
      <c r="H34" s="47"/>
      <c r="I34" s="56"/>
      <c r="J34" s="63"/>
      <c r="K34" s="47"/>
      <c r="L34" s="58"/>
    </row>
    <row r="35" spans="2:12" x14ac:dyDescent="0.3">
      <c r="B35" s="56"/>
      <c r="C35" s="47"/>
      <c r="D35" s="47"/>
      <c r="E35" s="40"/>
      <c r="F35" s="56"/>
      <c r="G35" s="56"/>
      <c r="H35" s="56"/>
      <c r="I35" s="56"/>
      <c r="J35" s="63"/>
      <c r="K35" s="56"/>
      <c r="L35" s="58"/>
    </row>
    <row r="36" spans="2:12" x14ac:dyDescent="0.3">
      <c r="B36" s="56"/>
      <c r="C36" s="56"/>
      <c r="D36" s="40"/>
      <c r="E36" s="56"/>
      <c r="F36" s="56"/>
      <c r="G36" s="56"/>
      <c r="H36" s="47"/>
      <c r="I36" s="56"/>
      <c r="J36" s="63"/>
      <c r="K36" s="47"/>
      <c r="L36" s="58"/>
    </row>
    <row r="37" spans="2:12" x14ac:dyDescent="0.3">
      <c r="B37" s="56"/>
      <c r="C37" s="56"/>
      <c r="D37" s="56"/>
      <c r="E37" s="56"/>
      <c r="F37" s="47"/>
      <c r="H37" s="40"/>
      <c r="I37" s="56"/>
      <c r="J37" s="63"/>
      <c r="K37" s="56"/>
      <c r="L37" s="58"/>
    </row>
    <row r="38" spans="2:12" x14ac:dyDescent="0.3">
      <c r="B38" s="56"/>
      <c r="C38" s="56"/>
      <c r="D38" s="47"/>
      <c r="E38" s="40"/>
      <c r="F38" s="56"/>
      <c r="G38" s="56"/>
      <c r="H38" s="148"/>
      <c r="I38" s="56"/>
      <c r="J38" s="63"/>
      <c r="K38" s="56"/>
      <c r="L38" s="58"/>
    </row>
    <row r="39" spans="2:12" x14ac:dyDescent="0.3">
      <c r="B39" s="56"/>
      <c r="C39" s="56"/>
      <c r="D39" s="56"/>
      <c r="E39" s="56"/>
      <c r="F39" s="56"/>
      <c r="G39" s="56"/>
      <c r="H39" s="40"/>
      <c r="I39" s="56"/>
      <c r="J39" s="63"/>
      <c r="K39" s="56"/>
      <c r="L39" s="58"/>
    </row>
    <row r="40" spans="2:12" x14ac:dyDescent="0.3">
      <c r="B40" s="56"/>
      <c r="C40" s="56"/>
      <c r="D40" s="56"/>
      <c r="E40" s="56"/>
      <c r="F40" s="47"/>
      <c r="H40" s="47"/>
      <c r="I40" s="56"/>
      <c r="J40" s="63"/>
      <c r="K40" s="47"/>
      <c r="L40" s="58"/>
    </row>
    <row r="41" spans="2:12" x14ac:dyDescent="0.3">
      <c r="L41" s="5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O19" sqref="O19:O26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7.6640625" style="10" customWidth="1"/>
    <col min="4" max="4" width="18.33203125" style="10" customWidth="1"/>
    <col min="5" max="5" width="21.6640625" style="10" customWidth="1"/>
    <col min="6" max="6" width="17.33203125" style="10" customWidth="1"/>
    <col min="7" max="7" width="28.44140625" style="10" customWidth="1"/>
    <col min="8" max="8" width="12" style="10" hidden="1" customWidth="1"/>
    <col min="9" max="9" width="12.109375" customWidth="1"/>
    <col min="10" max="10" width="16.6640625" style="10" customWidth="1"/>
    <col min="11" max="16384" width="8.88671875" style="10"/>
  </cols>
  <sheetData>
    <row r="1" spans="2:10" ht="58.95" customHeight="1" x14ac:dyDescent="0.25"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1</v>
      </c>
      <c r="I1" s="13" t="s">
        <v>4</v>
      </c>
      <c r="J1" s="14" t="s">
        <v>39</v>
      </c>
    </row>
    <row r="2" spans="2:10" x14ac:dyDescent="0.3">
      <c r="B2" s="15"/>
      <c r="C2" s="15"/>
      <c r="D2" s="15"/>
      <c r="E2" s="15"/>
      <c r="F2" s="15"/>
      <c r="G2" s="15"/>
      <c r="H2" s="15"/>
      <c r="I2" s="16"/>
    </row>
    <row r="3" spans="2:10" x14ac:dyDescent="0.3">
      <c r="B3" s="15"/>
      <c r="C3" s="15"/>
      <c r="D3" s="15"/>
      <c r="E3" s="15"/>
      <c r="F3" s="15"/>
      <c r="G3" s="17" t="s">
        <v>40</v>
      </c>
      <c r="H3" s="18"/>
      <c r="I3" s="19">
        <f>C9*E4</f>
        <v>0.05</v>
      </c>
      <c r="J3" s="20">
        <f>B14*I3</f>
        <v>5.0000000000000008E-7</v>
      </c>
    </row>
    <row r="4" spans="2:10" x14ac:dyDescent="0.3">
      <c r="B4" s="15"/>
      <c r="C4" s="15"/>
      <c r="D4" s="17" t="s">
        <v>41</v>
      </c>
      <c r="E4" s="21">
        <v>0.05</v>
      </c>
      <c r="F4" s="22"/>
      <c r="G4" s="22"/>
      <c r="H4" s="15"/>
      <c r="I4" s="23"/>
    </row>
    <row r="5" spans="2:10" x14ac:dyDescent="0.3">
      <c r="B5" s="15"/>
      <c r="C5" s="24"/>
      <c r="D5" s="24"/>
      <c r="E5" s="25"/>
      <c r="F5" s="15"/>
      <c r="G5" s="17" t="s">
        <v>42</v>
      </c>
      <c r="H5" s="18"/>
      <c r="I5" s="19">
        <f>C9*E7*G6</f>
        <v>0.19</v>
      </c>
      <c r="J5" s="20">
        <f>B14*I5</f>
        <v>1.9000000000000002E-6</v>
      </c>
    </row>
    <row r="6" spans="2:10" x14ac:dyDescent="0.3">
      <c r="B6" s="15"/>
      <c r="C6" s="25"/>
      <c r="D6" s="15"/>
      <c r="E6" s="25"/>
      <c r="F6" s="17" t="s">
        <v>43</v>
      </c>
      <c r="G6" s="21">
        <v>0.2</v>
      </c>
      <c r="H6" s="15"/>
      <c r="I6" s="23"/>
      <c r="J6" s="12"/>
    </row>
    <row r="7" spans="2:10" x14ac:dyDescent="0.3">
      <c r="B7" s="15"/>
      <c r="C7" s="25"/>
      <c r="D7" s="17" t="s">
        <v>44</v>
      </c>
      <c r="E7" s="26">
        <v>0.95</v>
      </c>
      <c r="F7" s="15"/>
      <c r="G7" s="25"/>
      <c r="H7" s="15"/>
      <c r="I7" s="23"/>
      <c r="J7" s="12"/>
    </row>
    <row r="8" spans="2:10" x14ac:dyDescent="0.3">
      <c r="B8" s="15"/>
      <c r="C8" s="25"/>
      <c r="D8" s="15"/>
      <c r="E8" s="25"/>
      <c r="F8" s="21">
        <v>1</v>
      </c>
      <c r="G8" s="26">
        <v>0.8</v>
      </c>
      <c r="H8" s="15"/>
      <c r="I8" s="23"/>
      <c r="J8" s="12"/>
    </row>
    <row r="9" spans="2:10" x14ac:dyDescent="0.3">
      <c r="B9" s="17" t="s">
        <v>45</v>
      </c>
      <c r="C9" s="26">
        <v>1</v>
      </c>
      <c r="D9" s="15"/>
      <c r="E9" s="27" t="s">
        <v>46</v>
      </c>
      <c r="F9" s="27" t="s">
        <v>47</v>
      </c>
      <c r="G9" s="28" t="s">
        <v>48</v>
      </c>
      <c r="H9" s="18"/>
      <c r="I9" s="19">
        <f>C9*E7*F8*G8</f>
        <v>0.76</v>
      </c>
      <c r="J9" s="20">
        <f>B14*I9</f>
        <v>7.6000000000000009E-6</v>
      </c>
    </row>
    <row r="10" spans="2:10" x14ac:dyDescent="0.3">
      <c r="B10" s="15"/>
      <c r="C10" s="25"/>
      <c r="D10" s="15"/>
      <c r="E10" s="25"/>
      <c r="F10" s="25"/>
      <c r="G10" s="15"/>
      <c r="H10" s="15"/>
      <c r="I10" s="23"/>
      <c r="J10" s="12"/>
    </row>
    <row r="11" spans="2:10" x14ac:dyDescent="0.3">
      <c r="B11" s="15"/>
      <c r="C11" s="25"/>
      <c r="D11" s="15"/>
      <c r="E11" s="29"/>
      <c r="F11" s="25"/>
      <c r="G11" s="15"/>
      <c r="H11" s="15"/>
      <c r="I11" s="23"/>
      <c r="J11" s="12"/>
    </row>
    <row r="12" spans="2:10" x14ac:dyDescent="0.3">
      <c r="B12" s="15"/>
      <c r="C12" s="25"/>
      <c r="D12" s="15"/>
      <c r="E12" s="15"/>
      <c r="F12" s="25"/>
      <c r="G12" s="15"/>
      <c r="H12" s="15"/>
      <c r="I12" s="23"/>
      <c r="J12" s="12"/>
    </row>
    <row r="13" spans="2:10" x14ac:dyDescent="0.3">
      <c r="B13" s="15"/>
      <c r="C13" s="25"/>
      <c r="D13" s="15"/>
      <c r="E13" s="15"/>
      <c r="F13" s="26">
        <v>0</v>
      </c>
      <c r="G13" s="17" t="s">
        <v>40</v>
      </c>
      <c r="H13" s="18"/>
      <c r="I13" s="19">
        <f>G14*F13*E7*C9</f>
        <v>0</v>
      </c>
      <c r="J13" s="20">
        <f>I13*B14</f>
        <v>0</v>
      </c>
    </row>
    <row r="14" spans="2:10" x14ac:dyDescent="0.3">
      <c r="B14" s="30">
        <f>0.00001</f>
        <v>1.0000000000000001E-5</v>
      </c>
      <c r="C14" s="25"/>
      <c r="D14" s="15"/>
      <c r="E14" s="17" t="s">
        <v>49</v>
      </c>
      <c r="F14" s="31" t="s">
        <v>43</v>
      </c>
      <c r="G14" s="21">
        <v>0.2</v>
      </c>
      <c r="H14" s="15"/>
      <c r="I14" s="23"/>
      <c r="J14" s="12"/>
    </row>
    <row r="15" spans="2:10" x14ac:dyDescent="0.3">
      <c r="B15" s="32">
        <f>0.0001</f>
        <v>1E-4</v>
      </c>
      <c r="C15" s="25"/>
      <c r="D15" s="15"/>
      <c r="E15" s="15"/>
      <c r="F15" s="29"/>
      <c r="G15" s="25"/>
      <c r="H15" s="15"/>
      <c r="I15" s="23"/>
      <c r="J15" s="12"/>
    </row>
    <row r="16" spans="2:10" x14ac:dyDescent="0.3">
      <c r="B16" s="15"/>
      <c r="C16" s="25"/>
      <c r="D16" s="15"/>
      <c r="E16" s="15"/>
      <c r="F16" s="15"/>
      <c r="G16" s="26">
        <v>0.8</v>
      </c>
      <c r="H16" s="15"/>
      <c r="I16" s="23"/>
      <c r="J16" s="12"/>
    </row>
    <row r="17" spans="2:15" x14ac:dyDescent="0.3">
      <c r="B17" s="15"/>
      <c r="C17" s="25"/>
      <c r="D17" s="15"/>
      <c r="E17" s="15"/>
      <c r="F17" s="17" t="s">
        <v>47</v>
      </c>
      <c r="G17" s="28" t="s">
        <v>48</v>
      </c>
      <c r="H17" s="18"/>
      <c r="I17" s="19">
        <f>G16*F13*E7*C9</f>
        <v>0</v>
      </c>
      <c r="J17" s="20">
        <f>B14*I17</f>
        <v>0</v>
      </c>
    </row>
    <row r="18" spans="2:15" x14ac:dyDescent="0.3">
      <c r="B18" s="15"/>
      <c r="C18" s="25"/>
      <c r="D18" s="15"/>
      <c r="E18" s="15"/>
      <c r="F18" s="15"/>
      <c r="G18" s="15"/>
      <c r="H18" s="15"/>
      <c r="I18" s="23"/>
      <c r="J18" s="12"/>
    </row>
    <row r="19" spans="2:15" x14ac:dyDescent="0.3">
      <c r="B19" s="15"/>
      <c r="C19" s="25"/>
      <c r="D19" s="15"/>
      <c r="E19" s="15"/>
      <c r="F19" s="15"/>
      <c r="G19" s="15"/>
      <c r="H19" s="15"/>
      <c r="I19" s="23"/>
      <c r="J19" s="12"/>
      <c r="O19" s="10">
        <v>0.05</v>
      </c>
    </row>
    <row r="20" spans="2:15" x14ac:dyDescent="0.3">
      <c r="B20" s="15"/>
      <c r="C20" s="25"/>
      <c r="D20" s="15"/>
      <c r="E20" s="24"/>
      <c r="F20" s="24"/>
      <c r="G20" s="33" t="s">
        <v>50</v>
      </c>
      <c r="H20" s="18"/>
      <c r="I20" s="19">
        <f>E21*D25*C22</f>
        <v>4.0000000000000008E-2</v>
      </c>
      <c r="J20" s="20">
        <f>I20*B15</f>
        <v>4.0000000000000007E-6</v>
      </c>
      <c r="O20" s="10">
        <v>0.19</v>
      </c>
    </row>
    <row r="21" spans="2:15" x14ac:dyDescent="0.3">
      <c r="B21" s="15"/>
      <c r="C21" s="25"/>
      <c r="D21" s="17" t="s">
        <v>43</v>
      </c>
      <c r="E21" s="26">
        <v>0.2</v>
      </c>
      <c r="F21" s="15"/>
      <c r="G21" s="15"/>
      <c r="H21" s="15"/>
      <c r="I21" s="23"/>
      <c r="J21" s="12"/>
      <c r="O21" s="10">
        <v>0.76</v>
      </c>
    </row>
    <row r="22" spans="2:15" x14ac:dyDescent="0.3">
      <c r="B22" s="17" t="s">
        <v>51</v>
      </c>
      <c r="C22" s="26">
        <v>1</v>
      </c>
      <c r="D22" s="24"/>
      <c r="E22" s="34"/>
      <c r="F22" s="15"/>
      <c r="G22" s="15"/>
      <c r="H22" s="15"/>
      <c r="I22" s="23"/>
      <c r="J22" s="12"/>
      <c r="O22" s="10">
        <v>4.0000000000000008E-2</v>
      </c>
    </row>
    <row r="23" spans="2:15" x14ac:dyDescent="0.3">
      <c r="B23" s="15"/>
      <c r="C23" s="25"/>
      <c r="D23" s="25"/>
      <c r="E23" s="34"/>
      <c r="F23" s="15"/>
      <c r="G23" s="15"/>
      <c r="H23" s="15"/>
      <c r="I23" s="23"/>
      <c r="J23" s="12"/>
      <c r="O23" s="10">
        <v>0.16000000000000003</v>
      </c>
    </row>
    <row r="24" spans="2:15" x14ac:dyDescent="0.3">
      <c r="B24" s="15"/>
      <c r="C24" s="25"/>
      <c r="D24" s="31" t="s">
        <v>47</v>
      </c>
      <c r="E24" s="35">
        <v>0.8</v>
      </c>
      <c r="F24" s="24"/>
      <c r="G24" s="33" t="s">
        <v>48</v>
      </c>
      <c r="H24" s="18"/>
      <c r="I24" s="19">
        <f>E24*D25*C22</f>
        <v>0.16000000000000003</v>
      </c>
      <c r="J24" s="20">
        <f>I24*B15</f>
        <v>1.6000000000000003E-5</v>
      </c>
      <c r="O24" s="10">
        <v>4.0000000000000008E-2</v>
      </c>
    </row>
    <row r="25" spans="2:15" x14ac:dyDescent="0.3">
      <c r="B25" s="15"/>
      <c r="C25" s="31" t="s">
        <v>52</v>
      </c>
      <c r="D25" s="26">
        <v>0.2</v>
      </c>
      <c r="E25" s="15"/>
      <c r="F25" s="15"/>
      <c r="G25" s="15"/>
      <c r="H25" s="15"/>
      <c r="I25" s="23"/>
      <c r="J25" s="12"/>
      <c r="O25" s="10">
        <v>0.15200000000000002</v>
      </c>
    </row>
    <row r="26" spans="2:15" x14ac:dyDescent="0.3">
      <c r="B26" s="15"/>
      <c r="C26" s="25"/>
      <c r="D26" s="25"/>
      <c r="E26" s="15"/>
      <c r="F26" s="15"/>
      <c r="G26" s="15"/>
      <c r="H26" s="15"/>
      <c r="I26" s="23"/>
      <c r="J26" s="12"/>
      <c r="O26" s="10">
        <v>0.6080000000000001</v>
      </c>
    </row>
    <row r="27" spans="2:15" x14ac:dyDescent="0.3">
      <c r="B27" s="15"/>
      <c r="C27" s="29"/>
      <c r="D27" s="25"/>
      <c r="E27" s="15"/>
      <c r="F27" s="15"/>
      <c r="G27" s="15"/>
      <c r="H27" s="15"/>
      <c r="I27" s="23"/>
      <c r="J27" s="12"/>
    </row>
    <row r="28" spans="2:15" x14ac:dyDescent="0.3">
      <c r="B28" s="15"/>
      <c r="C28" s="15"/>
      <c r="D28" s="25"/>
      <c r="E28" s="15"/>
      <c r="F28" s="15"/>
      <c r="G28" s="17" t="s">
        <v>53</v>
      </c>
      <c r="H28" s="18"/>
      <c r="I28" s="19">
        <f>E29*D30*C22</f>
        <v>4.0000000000000008E-2</v>
      </c>
      <c r="J28" s="20">
        <f>I28*B15</f>
        <v>4.0000000000000007E-6</v>
      </c>
    </row>
    <row r="29" spans="2:15" x14ac:dyDescent="0.3">
      <c r="B29" s="15"/>
      <c r="C29" s="17" t="s">
        <v>54</v>
      </c>
      <c r="D29" s="27" t="s">
        <v>41</v>
      </c>
      <c r="E29" s="21">
        <v>0.05</v>
      </c>
      <c r="F29" s="22"/>
      <c r="G29" s="22"/>
      <c r="H29" s="15"/>
      <c r="I29" s="23"/>
      <c r="J29" s="12"/>
    </row>
    <row r="30" spans="2:15" x14ac:dyDescent="0.3">
      <c r="B30" s="15"/>
      <c r="C30" s="15"/>
      <c r="D30" s="35">
        <v>0.8</v>
      </c>
      <c r="E30" s="25"/>
      <c r="F30" s="15"/>
      <c r="G30" s="33" t="s">
        <v>55</v>
      </c>
      <c r="H30" s="18"/>
      <c r="I30" s="19">
        <f>G31*E32*D30*C22</f>
        <v>0.15200000000000002</v>
      </c>
      <c r="J30" s="20">
        <f>I30*B15</f>
        <v>1.5200000000000004E-5</v>
      </c>
    </row>
    <row r="31" spans="2:15" x14ac:dyDescent="0.3">
      <c r="B31" s="15"/>
      <c r="C31" s="15"/>
      <c r="D31" s="15"/>
      <c r="E31" s="25"/>
      <c r="F31" s="17" t="s">
        <v>43</v>
      </c>
      <c r="G31" s="21">
        <v>0.2</v>
      </c>
      <c r="H31" s="15"/>
      <c r="I31" s="23"/>
    </row>
    <row r="32" spans="2:15" x14ac:dyDescent="0.3">
      <c r="B32" s="15"/>
      <c r="C32" s="15"/>
      <c r="D32" s="17" t="s">
        <v>44</v>
      </c>
      <c r="E32" s="35">
        <v>0.95</v>
      </c>
      <c r="F32" s="24"/>
      <c r="G32" s="34"/>
      <c r="H32" s="15"/>
      <c r="I32" s="23"/>
    </row>
    <row r="33" spans="2:10" x14ac:dyDescent="0.3">
      <c r="B33" s="15"/>
      <c r="C33" s="15"/>
      <c r="D33" s="15"/>
      <c r="E33" s="15"/>
      <c r="F33" s="15"/>
      <c r="G33" s="26">
        <v>0.8</v>
      </c>
      <c r="H33" s="15"/>
      <c r="I33" s="23"/>
    </row>
    <row r="34" spans="2:10" x14ac:dyDescent="0.3">
      <c r="B34" s="15"/>
      <c r="C34" s="15"/>
      <c r="D34" s="15"/>
      <c r="E34" s="15"/>
      <c r="F34" s="17" t="s">
        <v>47</v>
      </c>
      <c r="G34" s="28" t="s">
        <v>48</v>
      </c>
      <c r="H34" s="18"/>
      <c r="I34" s="19">
        <f>G33*E32*D30*C22</f>
        <v>0.6080000000000001</v>
      </c>
      <c r="J34" s="20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19"/>
  <sheetViews>
    <sheetView tabSelected="1" zoomScale="70" zoomScaleNormal="70" workbookViewId="0">
      <pane ySplit="1" topLeftCell="A131" activePane="bottomLeft" state="frozen"/>
      <selection pane="bottomLeft" activeCell="A63" sqref="A63:XFD63"/>
    </sheetView>
  </sheetViews>
  <sheetFormatPr defaultRowHeight="14.4" x14ac:dyDescent="0.3"/>
  <cols>
    <col min="1" max="1" width="12" style="10" customWidth="1"/>
    <col min="2" max="2" width="39.21875" style="10" customWidth="1"/>
    <col min="3" max="3" width="27.109375" style="11" customWidth="1"/>
    <col min="4" max="4" width="45.5546875" style="11" customWidth="1"/>
    <col min="5" max="5" width="16.5546875" style="10" customWidth="1"/>
    <col min="6" max="6" width="16.33203125" style="10" customWidth="1"/>
    <col min="7" max="7" width="11.5546875" style="10" customWidth="1"/>
    <col min="8" max="8" width="16.5546875" style="10" customWidth="1"/>
    <col min="9" max="9" width="16.109375" style="10" customWidth="1"/>
    <col min="10" max="13" width="14.6640625" style="10" customWidth="1"/>
    <col min="14" max="14" width="25.5546875" style="10" customWidth="1"/>
    <col min="15" max="15" width="14.6640625" style="10" customWidth="1"/>
    <col min="16" max="16" width="20.6640625" style="10" customWidth="1"/>
    <col min="17" max="17" width="8.88671875" customWidth="1"/>
    <col min="18" max="18" width="13.33203125" customWidth="1"/>
    <col min="19" max="19" width="35.5546875" customWidth="1"/>
    <col min="20" max="20" width="41.5546875" style="11" customWidth="1"/>
    <col min="21" max="40" width="8.88671875" customWidth="1"/>
    <col min="41" max="41" width="17" customWidth="1"/>
    <col min="42" max="42" width="17.88671875" customWidth="1"/>
    <col min="43" max="43" width="13.33203125" customWidth="1"/>
    <col min="44" max="44" width="8.88671875" customWidth="1"/>
    <col min="45" max="45" width="12.33203125" customWidth="1"/>
    <col min="46" max="46" width="11.88671875" customWidth="1"/>
    <col min="47" max="47" width="10.44140625" customWidth="1"/>
    <col min="48" max="48" width="11.44140625" customWidth="1"/>
    <col min="49" max="49" width="22.44140625" customWidth="1"/>
    <col min="50" max="50" width="14.109375" customWidth="1"/>
    <col min="51" max="51" width="14.77734375" customWidth="1"/>
    <col min="52" max="52" width="13.6640625" customWidth="1"/>
  </cols>
  <sheetData>
    <row r="1" spans="1:52" ht="54" customHeight="1" x14ac:dyDescent="0.3">
      <c r="A1" s="8" t="s">
        <v>1</v>
      </c>
      <c r="B1" s="8" t="s">
        <v>0</v>
      </c>
      <c r="C1" s="9" t="s">
        <v>330</v>
      </c>
      <c r="D1" s="9" t="s">
        <v>355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350</v>
      </c>
      <c r="J1" s="9" t="s">
        <v>354</v>
      </c>
      <c r="K1" s="9" t="s">
        <v>351</v>
      </c>
      <c r="L1" s="9" t="s">
        <v>352</v>
      </c>
      <c r="M1" s="9" t="s">
        <v>357</v>
      </c>
      <c r="O1" s="9" t="s">
        <v>6</v>
      </c>
      <c r="P1" s="9" t="s">
        <v>7</v>
      </c>
      <c r="R1" s="1" t="str">
        <f>A1</f>
        <v>№ сценария</v>
      </c>
      <c r="S1" s="1" t="str">
        <f>B1</f>
        <v>Оборудование</v>
      </c>
      <c r="T1" s="7" t="str">
        <f>D1</f>
        <v>Результирующее событие аварии</v>
      </c>
      <c r="U1" s="73" t="s">
        <v>80</v>
      </c>
      <c r="V1" s="73" t="s">
        <v>81</v>
      </c>
      <c r="W1" s="73" t="s">
        <v>82</v>
      </c>
      <c r="X1" s="73" t="s">
        <v>83</v>
      </c>
      <c r="Y1" s="73" t="s">
        <v>84</v>
      </c>
      <c r="Z1" s="73" t="s">
        <v>85</v>
      </c>
      <c r="AA1" s="73" t="s">
        <v>86</v>
      </c>
      <c r="AB1" s="73" t="s">
        <v>87</v>
      </c>
      <c r="AC1" s="73" t="s">
        <v>88</v>
      </c>
      <c r="AD1" s="73" t="s">
        <v>89</v>
      </c>
      <c r="AE1" s="73" t="s">
        <v>90</v>
      </c>
      <c r="AF1" s="73" t="s">
        <v>91</v>
      </c>
      <c r="AG1" s="8" t="s">
        <v>92</v>
      </c>
      <c r="AH1" s="8" t="s">
        <v>93</v>
      </c>
      <c r="AI1" s="73" t="s">
        <v>94</v>
      </c>
      <c r="AJ1" s="73" t="s">
        <v>95</v>
      </c>
      <c r="AK1" s="73" t="s">
        <v>96</v>
      </c>
      <c r="AL1" s="73" t="s">
        <v>97</v>
      </c>
      <c r="AM1" s="9" t="s">
        <v>263</v>
      </c>
      <c r="AN1" s="9" t="s">
        <v>264</v>
      </c>
      <c r="AO1" s="85" t="s">
        <v>272</v>
      </c>
      <c r="AP1" s="7" t="s">
        <v>273</v>
      </c>
      <c r="AQ1" s="7" t="s">
        <v>274</v>
      </c>
      <c r="AR1" s="9" t="s">
        <v>265</v>
      </c>
      <c r="AS1" s="9" t="s">
        <v>266</v>
      </c>
      <c r="AT1" s="9" t="s">
        <v>267</v>
      </c>
      <c r="AU1" s="9" t="s">
        <v>268</v>
      </c>
      <c r="AV1" s="9" t="s">
        <v>269</v>
      </c>
      <c r="AW1" s="9" t="s">
        <v>270</v>
      </c>
      <c r="AX1" s="9" t="s">
        <v>470</v>
      </c>
      <c r="AY1" s="9" t="s">
        <v>306</v>
      </c>
      <c r="AZ1" s="9" t="s">
        <v>271</v>
      </c>
    </row>
    <row r="2" spans="1:52" s="99" customFormat="1" x14ac:dyDescent="0.3">
      <c r="A2" s="107" t="s">
        <v>346</v>
      </c>
      <c r="B2" s="108" t="s">
        <v>294</v>
      </c>
      <c r="C2" s="109" t="s">
        <v>331</v>
      </c>
      <c r="D2" s="110" t="s">
        <v>341</v>
      </c>
      <c r="E2" s="111">
        <v>9.9999999999999995E-7</v>
      </c>
      <c r="F2" s="108">
        <v>24</v>
      </c>
      <c r="G2" s="108">
        <v>0.05</v>
      </c>
      <c r="H2" s="111">
        <f>E2*F2*G2</f>
        <v>1.2000000000000002E-6</v>
      </c>
      <c r="I2" s="108">
        <v>28.1</v>
      </c>
      <c r="J2" s="108">
        <v>0</v>
      </c>
      <c r="K2" s="108">
        <v>613</v>
      </c>
      <c r="L2" s="108">
        <v>265</v>
      </c>
      <c r="M2" s="108">
        <v>2800</v>
      </c>
      <c r="N2" s="478" t="s">
        <v>353</v>
      </c>
      <c r="O2" s="174">
        <v>72.5</v>
      </c>
      <c r="P2" s="174">
        <f>I2</f>
        <v>28.1</v>
      </c>
      <c r="Q2" s="112"/>
      <c r="R2" s="99" t="str">
        <f>A2</f>
        <v>С1</v>
      </c>
      <c r="S2" s="99" t="str">
        <f>B2</f>
        <v>Емкости Е-1…Е-24</v>
      </c>
      <c r="T2" s="418" t="str">
        <f t="shared" ref="T2" si="0">D2</f>
        <v>Полное разрушение - огненный шар</v>
      </c>
      <c r="U2" s="99" t="s">
        <v>98</v>
      </c>
      <c r="V2" s="99" t="s">
        <v>98</v>
      </c>
      <c r="W2" s="99" t="s">
        <v>98</v>
      </c>
      <c r="X2" s="99" t="s">
        <v>98</v>
      </c>
      <c r="Y2" s="99" t="s">
        <v>98</v>
      </c>
      <c r="Z2" s="99" t="s">
        <v>98</v>
      </c>
      <c r="AA2" s="99" t="s">
        <v>98</v>
      </c>
      <c r="AB2" s="99" t="s">
        <v>98</v>
      </c>
      <c r="AC2" s="99" t="s">
        <v>98</v>
      </c>
      <c r="AD2" s="99" t="s">
        <v>98</v>
      </c>
      <c r="AE2" s="99" t="s">
        <v>98</v>
      </c>
      <c r="AF2" s="99" t="s">
        <v>98</v>
      </c>
      <c r="AG2" s="99" t="s">
        <v>98</v>
      </c>
      <c r="AH2" s="99" t="s">
        <v>98</v>
      </c>
      <c r="AI2" s="99">
        <v>175</v>
      </c>
      <c r="AJ2" s="99">
        <v>237</v>
      </c>
      <c r="AK2" s="99">
        <v>277</v>
      </c>
      <c r="AL2" s="99">
        <v>349</v>
      </c>
      <c r="AM2" s="98">
        <v>1</v>
      </c>
      <c r="AN2" s="98">
        <v>2</v>
      </c>
      <c r="AO2" s="99">
        <v>0.75</v>
      </c>
      <c r="AP2" s="99">
        <v>0.02</v>
      </c>
      <c r="AQ2" s="99">
        <v>10</v>
      </c>
      <c r="AR2" s="100">
        <f>AP2*O2+AO2</f>
        <v>2.2000000000000002</v>
      </c>
      <c r="AS2" s="100">
        <f>0.1*AR2</f>
        <v>0.22000000000000003</v>
      </c>
      <c r="AT2" s="101">
        <f>AM2*1.72+115*0.012*AN2</f>
        <v>4.4800000000000004</v>
      </c>
      <c r="AU2" s="101">
        <f>SUM(AR2:AT2)*0.1</f>
        <v>0.69000000000000006</v>
      </c>
      <c r="AV2" s="100">
        <f>10068.2*O2*POWER(10,-6)</f>
        <v>0.7299445</v>
      </c>
      <c r="AW2" s="101">
        <f t="shared" ref="AW2:AW11" si="1">AV2+AU2+AT2+AS2+AR2</f>
        <v>8.3199445000000001</v>
      </c>
      <c r="AX2" s="113">
        <f t="shared" ref="AX2:AX20" si="2">AM2*H2</f>
        <v>1.2000000000000002E-6</v>
      </c>
      <c r="AY2" s="114">
        <f>AN2*H2</f>
        <v>2.4000000000000003E-6</v>
      </c>
      <c r="AZ2" s="113">
        <f>H2*AW2</f>
        <v>9.9839334000000011E-6</v>
      </c>
    </row>
    <row r="3" spans="1:52" s="99" customFormat="1" x14ac:dyDescent="0.3">
      <c r="A3" s="107" t="s">
        <v>8</v>
      </c>
      <c r="B3" s="108" t="s">
        <v>294</v>
      </c>
      <c r="C3" s="109" t="s">
        <v>332</v>
      </c>
      <c r="D3" s="110" t="s">
        <v>342</v>
      </c>
      <c r="E3" s="111">
        <v>9.9999999999999995E-7</v>
      </c>
      <c r="F3" s="108">
        <v>24</v>
      </c>
      <c r="G3" s="108">
        <v>1.9000000000000003E-2</v>
      </c>
      <c r="H3" s="111">
        <f t="shared" ref="H3:H11" si="3">E3*F3*G3</f>
        <v>4.5600000000000006E-7</v>
      </c>
      <c r="I3" s="108">
        <v>28.1</v>
      </c>
      <c r="J3" s="108">
        <v>0</v>
      </c>
      <c r="K3" s="108">
        <v>613</v>
      </c>
      <c r="L3" s="108">
        <v>265</v>
      </c>
      <c r="M3" s="108">
        <v>2800</v>
      </c>
      <c r="N3" s="479"/>
      <c r="O3" s="174">
        <v>72.5</v>
      </c>
      <c r="P3" s="174">
        <v>7.25</v>
      </c>
      <c r="Q3" s="112"/>
      <c r="R3" s="99" t="str">
        <f t="shared" ref="R3:R14" si="4">A3</f>
        <v>С2</v>
      </c>
      <c r="S3" s="99" t="str">
        <f t="shared" ref="S3:S66" si="5">B3</f>
        <v>Емкости Е-1…Е-24</v>
      </c>
      <c r="T3" s="418" t="str">
        <f t="shared" ref="T3:T66" si="6">D3</f>
        <v>Полное разрушение - взрыв</v>
      </c>
      <c r="U3" s="99" t="s">
        <v>98</v>
      </c>
      <c r="V3" s="99" t="s">
        <v>98</v>
      </c>
      <c r="W3" s="99" t="s">
        <v>98</v>
      </c>
      <c r="X3" s="99" t="s">
        <v>98</v>
      </c>
      <c r="Y3" s="99">
        <v>78</v>
      </c>
      <c r="Z3" s="99">
        <v>180</v>
      </c>
      <c r="AA3" s="99">
        <v>491</v>
      </c>
      <c r="AB3" s="99">
        <v>842</v>
      </c>
      <c r="AC3" s="99" t="s">
        <v>98</v>
      </c>
      <c r="AD3" s="99" t="s">
        <v>98</v>
      </c>
      <c r="AE3" s="99" t="s">
        <v>98</v>
      </c>
      <c r="AF3" s="99" t="s">
        <v>98</v>
      </c>
      <c r="AG3" s="99" t="s">
        <v>98</v>
      </c>
      <c r="AH3" s="99" t="s">
        <v>98</v>
      </c>
      <c r="AI3" s="99" t="s">
        <v>98</v>
      </c>
      <c r="AJ3" s="99" t="s">
        <v>98</v>
      </c>
      <c r="AK3" s="99" t="s">
        <v>98</v>
      </c>
      <c r="AL3" s="99" t="s">
        <v>98</v>
      </c>
      <c r="AM3" s="98">
        <v>3</v>
      </c>
      <c r="AN3" s="98">
        <v>0</v>
      </c>
      <c r="AO3" s="99">
        <v>0.75</v>
      </c>
      <c r="AP3" s="99">
        <v>0.02</v>
      </c>
      <c r="AQ3" s="99">
        <v>10</v>
      </c>
      <c r="AR3" s="100">
        <f>AP3*O3+AO3</f>
        <v>2.2000000000000002</v>
      </c>
      <c r="AS3" s="100">
        <f t="shared" ref="AS3:AS11" si="7">0.1*AR3</f>
        <v>0.22000000000000003</v>
      </c>
      <c r="AT3" s="101">
        <f>AM3*1.72+115*0.012*AN3</f>
        <v>5.16</v>
      </c>
      <c r="AU3" s="101">
        <f t="shared" ref="AU3:AU11" si="8">SUM(AR3:AT3)*0.1</f>
        <v>0.75800000000000001</v>
      </c>
      <c r="AV3" s="100">
        <f t="shared" ref="AV3:AV11" si="9">10068.2*O3*POWER(10,-6)</f>
        <v>0.7299445</v>
      </c>
      <c r="AW3" s="101">
        <f t="shared" si="1"/>
        <v>9.0679444999999994</v>
      </c>
      <c r="AX3" s="113">
        <f t="shared" ref="AX3:AX66" si="10">AM3*H3</f>
        <v>1.3680000000000003E-6</v>
      </c>
      <c r="AY3" s="114">
        <f t="shared" ref="AY3:AY66" si="11">AN3*H3</f>
        <v>0</v>
      </c>
      <c r="AZ3" s="113">
        <f t="shared" ref="AZ3:AZ66" si="12">H3*AW3</f>
        <v>4.1349826920000005E-6</v>
      </c>
    </row>
    <row r="4" spans="1:52" s="99" customFormat="1" x14ac:dyDescent="0.3">
      <c r="A4" s="107" t="s">
        <v>9</v>
      </c>
      <c r="B4" s="108" t="s">
        <v>294</v>
      </c>
      <c r="C4" s="109" t="s">
        <v>333</v>
      </c>
      <c r="D4" s="110" t="s">
        <v>343</v>
      </c>
      <c r="E4" s="111">
        <v>9.9999999999999995E-7</v>
      </c>
      <c r="F4" s="108">
        <v>24</v>
      </c>
      <c r="G4" s="108">
        <v>0.17100000000000001</v>
      </c>
      <c r="H4" s="111">
        <f t="shared" si="3"/>
        <v>4.104E-6</v>
      </c>
      <c r="I4" s="108">
        <v>28.1</v>
      </c>
      <c r="J4" s="108">
        <v>0</v>
      </c>
      <c r="K4" s="108">
        <v>613</v>
      </c>
      <c r="L4" s="108">
        <v>265</v>
      </c>
      <c r="M4" s="108">
        <v>2800</v>
      </c>
      <c r="N4" s="479"/>
      <c r="O4" s="174">
        <v>72.5</v>
      </c>
      <c r="P4" s="174">
        <v>7.25</v>
      </c>
      <c r="Q4" s="112"/>
      <c r="R4" s="99" t="str">
        <f t="shared" si="4"/>
        <v>С3</v>
      </c>
      <c r="S4" s="99" t="str">
        <f t="shared" si="5"/>
        <v>Емкости Е-1…Е-24</v>
      </c>
      <c r="T4" s="418" t="str">
        <f t="shared" si="6"/>
        <v>Полное разрушение - пожар-вспышка</v>
      </c>
      <c r="U4" s="99" t="s">
        <v>98</v>
      </c>
      <c r="V4" s="99" t="s">
        <v>98</v>
      </c>
      <c r="W4" s="99" t="s">
        <v>98</v>
      </c>
      <c r="X4" s="99" t="s">
        <v>98</v>
      </c>
      <c r="Y4" s="99" t="s">
        <v>98</v>
      </c>
      <c r="Z4" s="99" t="s">
        <v>98</v>
      </c>
      <c r="AA4" s="99" t="s">
        <v>98</v>
      </c>
      <c r="AB4" s="99" t="s">
        <v>98</v>
      </c>
      <c r="AC4" s="99" t="s">
        <v>98</v>
      </c>
      <c r="AD4" s="99" t="s">
        <v>98</v>
      </c>
      <c r="AE4" s="99">
        <v>62</v>
      </c>
      <c r="AF4" s="99">
        <v>74</v>
      </c>
      <c r="AG4" s="99" t="s">
        <v>98</v>
      </c>
      <c r="AH4" s="99" t="s">
        <v>98</v>
      </c>
      <c r="AI4" s="99" t="s">
        <v>98</v>
      </c>
      <c r="AJ4" s="99" t="s">
        <v>98</v>
      </c>
      <c r="AK4" s="99" t="s">
        <v>98</v>
      </c>
      <c r="AL4" s="99" t="s">
        <v>98</v>
      </c>
      <c r="AM4" s="99">
        <v>1</v>
      </c>
      <c r="AN4" s="99">
        <v>2</v>
      </c>
      <c r="AO4" s="99">
        <v>0.75</v>
      </c>
      <c r="AP4" s="99">
        <v>0.02</v>
      </c>
      <c r="AQ4" s="99">
        <v>10</v>
      </c>
      <c r="AR4" s="100">
        <f>AP4*P4+AO4</f>
        <v>0.89500000000000002</v>
      </c>
      <c r="AS4" s="100">
        <f t="shared" si="7"/>
        <v>8.950000000000001E-2</v>
      </c>
      <c r="AT4" s="101">
        <f>AM4*1.72+115*0.012*AN4</f>
        <v>4.4800000000000004</v>
      </c>
      <c r="AU4" s="101">
        <f t="shared" si="8"/>
        <v>0.54644999999999999</v>
      </c>
      <c r="AV4" s="100">
        <f t="shared" si="9"/>
        <v>0.7299445</v>
      </c>
      <c r="AW4" s="101">
        <f t="shared" si="1"/>
        <v>6.7408945000000013</v>
      </c>
      <c r="AX4" s="113">
        <f t="shared" si="10"/>
        <v>4.104E-6</v>
      </c>
      <c r="AY4" s="114">
        <f t="shared" si="11"/>
        <v>8.208E-6</v>
      </c>
      <c r="AZ4" s="113">
        <f t="shared" si="12"/>
        <v>2.7664631028000006E-5</v>
      </c>
    </row>
    <row r="5" spans="1:52" s="99" customFormat="1" ht="28.8" x14ac:dyDescent="0.3">
      <c r="A5" s="107" t="s">
        <v>10</v>
      </c>
      <c r="B5" s="108" t="s">
        <v>294</v>
      </c>
      <c r="C5" s="109" t="s">
        <v>334</v>
      </c>
      <c r="D5" s="110" t="s">
        <v>348</v>
      </c>
      <c r="E5" s="111">
        <v>9.9999999999999995E-7</v>
      </c>
      <c r="F5" s="108">
        <v>24</v>
      </c>
      <c r="G5" s="108">
        <v>0.76</v>
      </c>
      <c r="H5" s="111">
        <f t="shared" si="3"/>
        <v>1.8240000000000002E-5</v>
      </c>
      <c r="I5" s="108">
        <v>28.1</v>
      </c>
      <c r="J5" s="108">
        <v>0</v>
      </c>
      <c r="K5" s="108">
        <v>613</v>
      </c>
      <c r="L5" s="108">
        <v>265</v>
      </c>
      <c r="M5" s="108">
        <v>2800</v>
      </c>
      <c r="N5" s="479"/>
      <c r="O5" s="174">
        <v>72.5</v>
      </c>
      <c r="P5" s="174">
        <v>0</v>
      </c>
      <c r="Q5" s="112"/>
      <c r="R5" s="99" t="str">
        <f t="shared" si="4"/>
        <v>С4</v>
      </c>
      <c r="S5" s="99" t="str">
        <f t="shared" si="5"/>
        <v>Емкости Е-1…Е-24</v>
      </c>
      <c r="T5" s="418" t="str">
        <f t="shared" si="6"/>
        <v>Полное разрушение - рассеивание выброса (ликвидация аварии)</v>
      </c>
      <c r="U5" s="99" t="s">
        <v>98</v>
      </c>
      <c r="V5" s="99" t="s">
        <v>98</v>
      </c>
      <c r="W5" s="99" t="s">
        <v>98</v>
      </c>
      <c r="X5" s="99" t="s">
        <v>98</v>
      </c>
      <c r="Y5" s="99" t="s">
        <v>98</v>
      </c>
      <c r="Z5" s="99" t="s">
        <v>98</v>
      </c>
      <c r="AA5" s="99" t="s">
        <v>98</v>
      </c>
      <c r="AB5" s="99" t="s">
        <v>98</v>
      </c>
      <c r="AC5" s="99" t="s">
        <v>98</v>
      </c>
      <c r="AD5" s="99" t="s">
        <v>98</v>
      </c>
      <c r="AE5" s="99" t="s">
        <v>98</v>
      </c>
      <c r="AF5" s="99" t="s">
        <v>98</v>
      </c>
      <c r="AG5" s="99" t="s">
        <v>98</v>
      </c>
      <c r="AH5" s="99" t="s">
        <v>98</v>
      </c>
      <c r="AI5" s="99" t="s">
        <v>98</v>
      </c>
      <c r="AJ5" s="99" t="s">
        <v>98</v>
      </c>
      <c r="AK5" s="99" t="s">
        <v>98</v>
      </c>
      <c r="AL5" s="99" t="s">
        <v>98</v>
      </c>
      <c r="AM5" s="99">
        <v>0</v>
      </c>
      <c r="AN5" s="99">
        <v>0</v>
      </c>
      <c r="AO5" s="99">
        <f>0.1*$AO$4</f>
        <v>7.5000000000000011E-2</v>
      </c>
      <c r="AP5" s="99">
        <v>0.02</v>
      </c>
      <c r="AQ5" s="99">
        <v>10</v>
      </c>
      <c r="AR5" s="100">
        <f>AP5*P5+AO5</f>
        <v>7.5000000000000011E-2</v>
      </c>
      <c r="AS5" s="100">
        <f t="shared" si="7"/>
        <v>7.5000000000000015E-3</v>
      </c>
      <c r="AT5" s="101">
        <f>AM5*1.72+115*0.012*AN5</f>
        <v>0</v>
      </c>
      <c r="AU5" s="101">
        <f t="shared" si="8"/>
        <v>8.2500000000000021E-3</v>
      </c>
      <c r="AV5" s="100">
        <f t="shared" si="9"/>
        <v>0.7299445</v>
      </c>
      <c r="AW5" s="101">
        <f t="shared" si="1"/>
        <v>0.82069449999999988</v>
      </c>
      <c r="AX5" s="113">
        <f t="shared" si="10"/>
        <v>0</v>
      </c>
      <c r="AY5" s="114">
        <f t="shared" si="11"/>
        <v>0</v>
      </c>
      <c r="AZ5" s="113">
        <f t="shared" si="12"/>
        <v>1.4969467679999999E-5</v>
      </c>
    </row>
    <row r="6" spans="1:52" s="99" customFormat="1" ht="28.8" x14ac:dyDescent="0.3">
      <c r="A6" s="107" t="s">
        <v>11</v>
      </c>
      <c r="B6" s="108" t="s">
        <v>294</v>
      </c>
      <c r="C6" s="109" t="s">
        <v>335</v>
      </c>
      <c r="D6" s="110" t="s">
        <v>344</v>
      </c>
      <c r="E6" s="111">
        <v>1.0000000000000001E-5</v>
      </c>
      <c r="F6" s="108">
        <v>24</v>
      </c>
      <c r="G6" s="108">
        <v>4.0000000000000008E-2</v>
      </c>
      <c r="H6" s="111">
        <f t="shared" si="3"/>
        <v>9.600000000000003E-6</v>
      </c>
      <c r="I6" s="108">
        <v>0</v>
      </c>
      <c r="J6" s="108">
        <v>4.2</v>
      </c>
      <c r="K6" s="108">
        <v>0</v>
      </c>
      <c r="L6" s="108">
        <v>0</v>
      </c>
      <c r="M6" s="99">
        <f>O6*20/0.75</f>
        <v>403.2</v>
      </c>
      <c r="N6" s="479"/>
      <c r="O6" s="174">
        <f>J6*3600/1000</f>
        <v>15.12</v>
      </c>
      <c r="P6" s="174">
        <f>O6</f>
        <v>15.12</v>
      </c>
      <c r="Q6" s="98"/>
      <c r="R6" s="99" t="str">
        <f t="shared" si="4"/>
        <v>С5</v>
      </c>
      <c r="S6" s="99" t="str">
        <f t="shared" si="5"/>
        <v>Емкости Е-1…Е-24</v>
      </c>
      <c r="T6" s="418" t="str">
        <f t="shared" si="6"/>
        <v>Частичное разрушение (10 мм) - факельное горение (жидкостной факел)</v>
      </c>
      <c r="U6" s="99" t="s">
        <v>98</v>
      </c>
      <c r="V6" s="99" t="s">
        <v>98</v>
      </c>
      <c r="W6" s="99" t="s">
        <v>98</v>
      </c>
      <c r="X6" s="99" t="s">
        <v>98</v>
      </c>
      <c r="Y6" s="99" t="s">
        <v>98</v>
      </c>
      <c r="Z6" s="99" t="s">
        <v>98</v>
      </c>
      <c r="AA6" s="99" t="s">
        <v>98</v>
      </c>
      <c r="AB6" s="99" t="s">
        <v>98</v>
      </c>
      <c r="AC6" s="99">
        <v>26</v>
      </c>
      <c r="AD6" s="99">
        <v>4</v>
      </c>
      <c r="AE6" s="99" t="s">
        <v>98</v>
      </c>
      <c r="AF6" s="99" t="s">
        <v>98</v>
      </c>
      <c r="AG6" s="99" t="s">
        <v>98</v>
      </c>
      <c r="AH6" s="99" t="s">
        <v>98</v>
      </c>
      <c r="AI6" s="99" t="s">
        <v>98</v>
      </c>
      <c r="AJ6" s="99" t="s">
        <v>98</v>
      </c>
      <c r="AK6" s="99" t="s">
        <v>98</v>
      </c>
      <c r="AL6" s="99" t="s">
        <v>98</v>
      </c>
      <c r="AM6" s="99">
        <v>0</v>
      </c>
      <c r="AN6" s="99">
        <v>1</v>
      </c>
      <c r="AO6" s="99">
        <f t="shared" ref="AO6:AO11" si="13">0.1*$AO$4</f>
        <v>7.5000000000000011E-2</v>
      </c>
      <c r="AP6" s="99">
        <v>0.02</v>
      </c>
      <c r="AQ6" s="99">
        <v>3</v>
      </c>
      <c r="AR6" s="100">
        <f>AP6*O6+AO6</f>
        <v>0.37740000000000001</v>
      </c>
      <c r="AS6" s="100">
        <f t="shared" si="7"/>
        <v>3.7740000000000003E-2</v>
      </c>
      <c r="AT6" s="101">
        <f t="shared" ref="AT6:AT11" si="14">AM6*1.72+115*0.012*AN6</f>
        <v>1.3800000000000001</v>
      </c>
      <c r="AU6" s="101">
        <f t="shared" si="8"/>
        <v>0.17951400000000003</v>
      </c>
      <c r="AV6" s="100">
        <f t="shared" si="9"/>
        <v>0.15223118399999999</v>
      </c>
      <c r="AW6" s="101">
        <f t="shared" si="1"/>
        <v>2.1268851840000003</v>
      </c>
      <c r="AX6" s="113">
        <f t="shared" si="10"/>
        <v>0</v>
      </c>
      <c r="AY6" s="114">
        <f t="shared" si="11"/>
        <v>9.600000000000003E-6</v>
      </c>
      <c r="AZ6" s="113">
        <f t="shared" si="12"/>
        <v>2.041809776640001E-5</v>
      </c>
    </row>
    <row r="7" spans="1:52" s="99" customFormat="1" ht="28.8" x14ac:dyDescent="0.3">
      <c r="A7" s="107" t="s">
        <v>12</v>
      </c>
      <c r="B7" s="108" t="s">
        <v>294</v>
      </c>
      <c r="C7" s="109" t="s">
        <v>336</v>
      </c>
      <c r="D7" s="110" t="s">
        <v>345</v>
      </c>
      <c r="E7" s="111">
        <v>1.0000000000000001E-5</v>
      </c>
      <c r="F7" s="108">
        <v>24</v>
      </c>
      <c r="G7" s="108">
        <v>3.2000000000000008E-2</v>
      </c>
      <c r="H7" s="111">
        <f t="shared" si="3"/>
        <v>7.6800000000000027E-6</v>
      </c>
      <c r="I7" s="108">
        <v>0</v>
      </c>
      <c r="J7" s="108">
        <v>4.2</v>
      </c>
      <c r="K7" s="108">
        <v>0</v>
      </c>
      <c r="L7" s="108">
        <v>0</v>
      </c>
      <c r="M7" s="99">
        <f t="shared" ref="M7:M8" si="15">O7*20/0.75</f>
        <v>403.2</v>
      </c>
      <c r="N7" s="479"/>
      <c r="O7" s="174">
        <f t="shared" ref="O7:O11" si="16">J7*3600/1000</f>
        <v>15.12</v>
      </c>
      <c r="P7" s="174">
        <f>O7*0.1</f>
        <v>1.512</v>
      </c>
      <c r="Q7" s="112"/>
      <c r="R7" s="99" t="str">
        <f t="shared" si="4"/>
        <v>С6</v>
      </c>
      <c r="S7" s="99" t="str">
        <f t="shared" si="5"/>
        <v>Емкости Е-1…Е-24</v>
      </c>
      <c r="T7" s="418" t="str">
        <f t="shared" si="6"/>
        <v>Частичное разрушение (10 мм) - пожар-вспышка</v>
      </c>
      <c r="U7" s="99" t="s">
        <v>98</v>
      </c>
      <c r="V7" s="99" t="s">
        <v>98</v>
      </c>
      <c r="W7" s="99" t="s">
        <v>98</v>
      </c>
      <c r="X7" s="99" t="s">
        <v>98</v>
      </c>
      <c r="Y7" s="99" t="s">
        <v>98</v>
      </c>
      <c r="Z7" s="99" t="s">
        <v>98</v>
      </c>
      <c r="AA7" s="99" t="s">
        <v>98</v>
      </c>
      <c r="AB7" s="99" t="s">
        <v>98</v>
      </c>
      <c r="AC7" s="99" t="s">
        <v>98</v>
      </c>
      <c r="AD7" s="99" t="s">
        <v>98</v>
      </c>
      <c r="AE7" s="99">
        <v>37</v>
      </c>
      <c r="AF7" s="99">
        <v>44</v>
      </c>
      <c r="AG7" s="99" t="s">
        <v>98</v>
      </c>
      <c r="AH7" s="99" t="s">
        <v>98</v>
      </c>
      <c r="AI7" s="99" t="s">
        <v>98</v>
      </c>
      <c r="AJ7" s="99" t="s">
        <v>98</v>
      </c>
      <c r="AK7" s="99" t="s">
        <v>98</v>
      </c>
      <c r="AL7" s="99" t="s">
        <v>98</v>
      </c>
      <c r="AM7" s="99">
        <v>0</v>
      </c>
      <c r="AN7" s="99">
        <v>1</v>
      </c>
      <c r="AO7" s="99">
        <f t="shared" si="13"/>
        <v>7.5000000000000011E-2</v>
      </c>
      <c r="AP7" s="99">
        <v>0.02</v>
      </c>
      <c r="AQ7" s="99">
        <v>3</v>
      </c>
      <c r="AR7" s="100">
        <f t="shared" ref="AR7:AR11" si="17">AP7*O7+AO7</f>
        <v>0.37740000000000001</v>
      </c>
      <c r="AS7" s="100">
        <f t="shared" si="7"/>
        <v>3.7740000000000003E-2</v>
      </c>
      <c r="AT7" s="101">
        <f t="shared" si="14"/>
        <v>1.3800000000000001</v>
      </c>
      <c r="AU7" s="101">
        <f t="shared" si="8"/>
        <v>0.17951400000000003</v>
      </c>
      <c r="AV7" s="100">
        <f t="shared" si="9"/>
        <v>0.15223118399999999</v>
      </c>
      <c r="AW7" s="101">
        <f t="shared" si="1"/>
        <v>2.1268851840000003</v>
      </c>
      <c r="AX7" s="113">
        <f t="shared" si="10"/>
        <v>0</v>
      </c>
      <c r="AY7" s="114">
        <f t="shared" si="11"/>
        <v>7.6800000000000027E-6</v>
      </c>
      <c r="AZ7" s="113">
        <f t="shared" si="12"/>
        <v>1.6334478213120009E-5</v>
      </c>
    </row>
    <row r="8" spans="1:52" s="99" customFormat="1" ht="28.8" x14ac:dyDescent="0.3">
      <c r="A8" s="107" t="s">
        <v>13</v>
      </c>
      <c r="B8" s="108" t="s">
        <v>294</v>
      </c>
      <c r="C8" s="109" t="s">
        <v>337</v>
      </c>
      <c r="D8" s="110" t="s">
        <v>347</v>
      </c>
      <c r="E8" s="111">
        <v>1.0000000000000001E-5</v>
      </c>
      <c r="F8" s="108">
        <v>24</v>
      </c>
      <c r="G8" s="108">
        <v>0.12800000000000003</v>
      </c>
      <c r="H8" s="111">
        <f t="shared" si="3"/>
        <v>3.0720000000000011E-5</v>
      </c>
      <c r="I8" s="108">
        <v>0</v>
      </c>
      <c r="J8" s="108">
        <v>4.2</v>
      </c>
      <c r="K8" s="108">
        <v>0</v>
      </c>
      <c r="L8" s="108">
        <v>0</v>
      </c>
      <c r="M8" s="99">
        <f t="shared" si="15"/>
        <v>403.2</v>
      </c>
      <c r="N8" s="479"/>
      <c r="O8" s="174">
        <f t="shared" si="16"/>
        <v>15.12</v>
      </c>
      <c r="P8" s="174">
        <v>0</v>
      </c>
      <c r="Q8" s="115"/>
      <c r="R8" s="99" t="str">
        <f t="shared" si="4"/>
        <v>С7</v>
      </c>
      <c r="S8" s="99" t="str">
        <f t="shared" si="5"/>
        <v>Емкости Е-1…Е-24</v>
      </c>
      <c r="T8" s="418" t="str">
        <f t="shared" si="6"/>
        <v>Частичное разрушение (10 мм) - рассеивание выброса (ликвидация аварии)</v>
      </c>
      <c r="U8" s="99" t="s">
        <v>98</v>
      </c>
      <c r="V8" s="99" t="s">
        <v>98</v>
      </c>
      <c r="W8" s="99" t="s">
        <v>98</v>
      </c>
      <c r="X8" s="99" t="s">
        <v>98</v>
      </c>
      <c r="Y8" s="99" t="s">
        <v>98</v>
      </c>
      <c r="Z8" s="99" t="s">
        <v>98</v>
      </c>
      <c r="AA8" s="99" t="s">
        <v>98</v>
      </c>
      <c r="AB8" s="99" t="s">
        <v>98</v>
      </c>
      <c r="AC8" s="99" t="s">
        <v>98</v>
      </c>
      <c r="AD8" s="99" t="s">
        <v>98</v>
      </c>
      <c r="AE8" s="99" t="s">
        <v>98</v>
      </c>
      <c r="AF8" s="99" t="s">
        <v>98</v>
      </c>
      <c r="AG8" s="99" t="s">
        <v>98</v>
      </c>
      <c r="AH8" s="99" t="s">
        <v>98</v>
      </c>
      <c r="AI8" s="99" t="s">
        <v>98</v>
      </c>
      <c r="AJ8" s="99" t="s">
        <v>98</v>
      </c>
      <c r="AK8" s="99" t="s">
        <v>98</v>
      </c>
      <c r="AL8" s="99" t="s">
        <v>98</v>
      </c>
      <c r="AM8" s="99">
        <v>0</v>
      </c>
      <c r="AN8" s="99">
        <v>0</v>
      </c>
      <c r="AO8" s="99">
        <f t="shared" si="13"/>
        <v>7.5000000000000011E-2</v>
      </c>
      <c r="AP8" s="99">
        <v>0.02</v>
      </c>
      <c r="AQ8" s="99">
        <v>3</v>
      </c>
      <c r="AR8" s="100">
        <f t="shared" si="17"/>
        <v>0.37740000000000001</v>
      </c>
      <c r="AS8" s="100">
        <f t="shared" si="7"/>
        <v>3.7740000000000003E-2</v>
      </c>
      <c r="AT8" s="101">
        <f t="shared" si="14"/>
        <v>0</v>
      </c>
      <c r="AU8" s="101">
        <f t="shared" si="8"/>
        <v>4.1514000000000002E-2</v>
      </c>
      <c r="AV8" s="100">
        <f t="shared" si="9"/>
        <v>0.15223118399999999</v>
      </c>
      <c r="AW8" s="101">
        <f t="shared" si="1"/>
        <v>0.60888518400000002</v>
      </c>
      <c r="AX8" s="113">
        <f t="shared" si="10"/>
        <v>0</v>
      </c>
      <c r="AY8" s="114">
        <f t="shared" si="11"/>
        <v>0</v>
      </c>
      <c r="AZ8" s="113">
        <f t="shared" si="12"/>
        <v>1.8704952852480006E-5</v>
      </c>
    </row>
    <row r="9" spans="1:52" s="99" customFormat="1" ht="28.8" x14ac:dyDescent="0.3">
      <c r="A9" s="107" t="s">
        <v>14</v>
      </c>
      <c r="B9" s="108" t="s">
        <v>294</v>
      </c>
      <c r="C9" s="109" t="s">
        <v>338</v>
      </c>
      <c r="D9" s="110" t="s">
        <v>349</v>
      </c>
      <c r="E9" s="111">
        <v>1.0000000000000001E-5</v>
      </c>
      <c r="F9" s="108">
        <v>24</v>
      </c>
      <c r="G9" s="108">
        <v>4.0000000000000008E-2</v>
      </c>
      <c r="H9" s="111">
        <f t="shared" si="3"/>
        <v>9.600000000000003E-6</v>
      </c>
      <c r="I9" s="108">
        <v>0</v>
      </c>
      <c r="J9" s="108">
        <v>0.25</v>
      </c>
      <c r="K9" s="108">
        <v>0</v>
      </c>
      <c r="L9" s="108">
        <v>0</v>
      </c>
      <c r="M9" s="99">
        <v>0</v>
      </c>
      <c r="N9" s="479"/>
      <c r="O9" s="174">
        <f t="shared" si="16"/>
        <v>0.9</v>
      </c>
      <c r="P9" s="174">
        <f>O9</f>
        <v>0.9</v>
      </c>
      <c r="Q9" s="115"/>
      <c r="R9" s="99" t="str">
        <f t="shared" si="4"/>
        <v>С8</v>
      </c>
      <c r="S9" s="99" t="str">
        <f t="shared" si="5"/>
        <v>Емкости Е-1…Е-24</v>
      </c>
      <c r="T9" s="418" t="str">
        <f t="shared" si="6"/>
        <v>Частичное разрушение (10 мм) - факельное горение (газовый факел)</v>
      </c>
      <c r="U9" s="99" t="s">
        <v>98</v>
      </c>
      <c r="V9" s="99" t="s">
        <v>98</v>
      </c>
      <c r="W9" s="99" t="s">
        <v>98</v>
      </c>
      <c r="X9" s="99" t="s">
        <v>98</v>
      </c>
      <c r="Y9" s="99" t="s">
        <v>98</v>
      </c>
      <c r="Z9" s="99" t="s">
        <v>98</v>
      </c>
      <c r="AA9" s="99" t="s">
        <v>98</v>
      </c>
      <c r="AB9" s="99" t="s">
        <v>98</v>
      </c>
      <c r="AC9" s="99">
        <v>7</v>
      </c>
      <c r="AD9" s="99">
        <v>2</v>
      </c>
      <c r="AE9" s="99" t="s">
        <v>98</v>
      </c>
      <c r="AF9" s="99" t="s">
        <v>98</v>
      </c>
      <c r="AG9" s="99" t="s">
        <v>98</v>
      </c>
      <c r="AH9" s="99" t="s">
        <v>98</v>
      </c>
      <c r="AI9" s="99" t="s">
        <v>98</v>
      </c>
      <c r="AJ9" s="99" t="s">
        <v>98</v>
      </c>
      <c r="AK9" s="99" t="s">
        <v>98</v>
      </c>
      <c r="AL9" s="99" t="s">
        <v>98</v>
      </c>
      <c r="AM9" s="99">
        <v>0</v>
      </c>
      <c r="AN9" s="99">
        <v>1</v>
      </c>
      <c r="AO9" s="99">
        <f t="shared" si="13"/>
        <v>7.5000000000000011E-2</v>
      </c>
      <c r="AP9" s="99">
        <v>0.02</v>
      </c>
      <c r="AQ9" s="99">
        <v>3</v>
      </c>
      <c r="AR9" s="100">
        <f t="shared" si="17"/>
        <v>9.3000000000000013E-2</v>
      </c>
      <c r="AS9" s="100">
        <f t="shared" si="7"/>
        <v>9.300000000000001E-3</v>
      </c>
      <c r="AT9" s="101">
        <f t="shared" si="14"/>
        <v>1.3800000000000001</v>
      </c>
      <c r="AU9" s="101">
        <f t="shared" si="8"/>
        <v>0.14823000000000003</v>
      </c>
      <c r="AV9" s="100">
        <f t="shared" si="9"/>
        <v>9.0613800000000008E-3</v>
      </c>
      <c r="AW9" s="101">
        <f t="shared" si="1"/>
        <v>1.6395913800000002</v>
      </c>
      <c r="AX9" s="113">
        <f t="shared" si="10"/>
        <v>0</v>
      </c>
      <c r="AY9" s="114">
        <f t="shared" si="11"/>
        <v>9.600000000000003E-6</v>
      </c>
      <c r="AZ9" s="113">
        <f t="shared" si="12"/>
        <v>1.5740077248000008E-5</v>
      </c>
    </row>
    <row r="10" spans="1:52" s="99" customFormat="1" ht="28.8" x14ac:dyDescent="0.3">
      <c r="A10" s="107" t="s">
        <v>15</v>
      </c>
      <c r="B10" s="108" t="s">
        <v>294</v>
      </c>
      <c r="C10" s="109" t="s">
        <v>339</v>
      </c>
      <c r="D10" s="110" t="s">
        <v>345</v>
      </c>
      <c r="E10" s="111">
        <v>1.0000000000000001E-5</v>
      </c>
      <c r="F10" s="108">
        <v>24</v>
      </c>
      <c r="G10" s="108">
        <v>0.15200000000000002</v>
      </c>
      <c r="H10" s="111">
        <f t="shared" si="3"/>
        <v>3.648000000000001E-5</v>
      </c>
      <c r="I10" s="108">
        <v>0</v>
      </c>
      <c r="J10" s="108">
        <v>0.25</v>
      </c>
      <c r="K10" s="108">
        <v>0</v>
      </c>
      <c r="L10" s="108">
        <v>0</v>
      </c>
      <c r="M10" s="99">
        <v>0</v>
      </c>
      <c r="N10" s="479"/>
      <c r="O10" s="174">
        <f t="shared" si="16"/>
        <v>0.9</v>
      </c>
      <c r="P10" s="174">
        <f>O10*0.1</f>
        <v>9.0000000000000011E-2</v>
      </c>
      <c r="Q10" s="115"/>
      <c r="R10" s="99" t="str">
        <f t="shared" si="4"/>
        <v>С9</v>
      </c>
      <c r="S10" s="99" t="str">
        <f t="shared" si="5"/>
        <v>Емкости Е-1…Е-24</v>
      </c>
      <c r="T10" s="418" t="str">
        <f t="shared" si="6"/>
        <v>Частичное разрушение (10 мм) - пожар-вспышка</v>
      </c>
      <c r="U10" s="99" t="s">
        <v>98</v>
      </c>
      <c r="V10" s="99" t="s">
        <v>98</v>
      </c>
      <c r="W10" s="99" t="s">
        <v>98</v>
      </c>
      <c r="X10" s="99" t="s">
        <v>98</v>
      </c>
      <c r="Y10" s="99" t="s">
        <v>98</v>
      </c>
      <c r="Z10" s="99" t="s">
        <v>98</v>
      </c>
      <c r="AA10" s="99" t="s">
        <v>98</v>
      </c>
      <c r="AB10" s="99" t="s">
        <v>98</v>
      </c>
      <c r="AC10" s="99" t="s">
        <v>98</v>
      </c>
      <c r="AD10" s="99" t="s">
        <v>98</v>
      </c>
      <c r="AE10" s="99">
        <v>14</v>
      </c>
      <c r="AF10" s="99">
        <v>16</v>
      </c>
      <c r="AG10" s="99" t="s">
        <v>98</v>
      </c>
      <c r="AH10" s="99" t="s">
        <v>98</v>
      </c>
      <c r="AI10" s="99" t="s">
        <v>98</v>
      </c>
      <c r="AJ10" s="99" t="s">
        <v>98</v>
      </c>
      <c r="AK10" s="99" t="s">
        <v>98</v>
      </c>
      <c r="AL10" s="99" t="s">
        <v>98</v>
      </c>
      <c r="AM10" s="99">
        <v>0</v>
      </c>
      <c r="AN10" s="99">
        <v>1</v>
      </c>
      <c r="AO10" s="99">
        <f t="shared" si="13"/>
        <v>7.5000000000000011E-2</v>
      </c>
      <c r="AP10" s="99">
        <v>0.02</v>
      </c>
      <c r="AQ10" s="99">
        <v>3</v>
      </c>
      <c r="AR10" s="100">
        <f t="shared" si="17"/>
        <v>9.3000000000000013E-2</v>
      </c>
      <c r="AS10" s="100">
        <f t="shared" si="7"/>
        <v>9.300000000000001E-3</v>
      </c>
      <c r="AT10" s="101">
        <f t="shared" si="14"/>
        <v>1.3800000000000001</v>
      </c>
      <c r="AU10" s="101">
        <f t="shared" si="8"/>
        <v>0.14823000000000003</v>
      </c>
      <c r="AV10" s="100">
        <f t="shared" si="9"/>
        <v>9.0613800000000008E-3</v>
      </c>
      <c r="AW10" s="101">
        <f t="shared" si="1"/>
        <v>1.6395913800000002</v>
      </c>
      <c r="AX10" s="113">
        <f t="shared" si="10"/>
        <v>0</v>
      </c>
      <c r="AY10" s="114">
        <f t="shared" si="11"/>
        <v>3.648000000000001E-5</v>
      </c>
      <c r="AZ10" s="113">
        <f t="shared" si="12"/>
        <v>5.9812293542400019E-5</v>
      </c>
    </row>
    <row r="11" spans="1:52" s="503" customFormat="1" ht="28.8" x14ac:dyDescent="0.3">
      <c r="A11" s="498" t="s">
        <v>16</v>
      </c>
      <c r="B11" s="499" t="s">
        <v>294</v>
      </c>
      <c r="C11" s="500" t="s">
        <v>340</v>
      </c>
      <c r="D11" s="501" t="s">
        <v>347</v>
      </c>
      <c r="E11" s="502">
        <v>1.0000000000000001E-5</v>
      </c>
      <c r="F11" s="499">
        <v>24</v>
      </c>
      <c r="G11" s="499">
        <v>0.6080000000000001</v>
      </c>
      <c r="H11" s="502">
        <f t="shared" si="3"/>
        <v>1.4592000000000004E-4</v>
      </c>
      <c r="I11" s="499">
        <v>0</v>
      </c>
      <c r="J11" s="499">
        <v>0.25</v>
      </c>
      <c r="K11" s="499">
        <v>0</v>
      </c>
      <c r="L11" s="499">
        <v>0</v>
      </c>
      <c r="M11" s="503">
        <v>0</v>
      </c>
      <c r="N11" s="480"/>
      <c r="O11" s="504">
        <f t="shared" si="16"/>
        <v>0.9</v>
      </c>
      <c r="P11" s="504">
        <v>0</v>
      </c>
      <c r="Q11" s="505"/>
      <c r="R11" s="503" t="str">
        <f t="shared" si="4"/>
        <v>С10</v>
      </c>
      <c r="S11" s="503" t="str">
        <f t="shared" si="5"/>
        <v>Емкости Е-1…Е-24</v>
      </c>
      <c r="T11" s="506" t="str">
        <f t="shared" si="6"/>
        <v>Частичное разрушение (10 мм) - рассеивание выброса (ликвидация аварии)</v>
      </c>
      <c r="U11" s="503" t="s">
        <v>98</v>
      </c>
      <c r="V11" s="503" t="s">
        <v>98</v>
      </c>
      <c r="W11" s="503" t="s">
        <v>98</v>
      </c>
      <c r="X11" s="503" t="s">
        <v>98</v>
      </c>
      <c r="Y11" s="503" t="s">
        <v>98</v>
      </c>
      <c r="Z11" s="503" t="s">
        <v>98</v>
      </c>
      <c r="AA11" s="503" t="s">
        <v>98</v>
      </c>
      <c r="AB11" s="503" t="s">
        <v>98</v>
      </c>
      <c r="AC11" s="503" t="s">
        <v>98</v>
      </c>
      <c r="AD11" s="503" t="s">
        <v>98</v>
      </c>
      <c r="AE11" s="503" t="s">
        <v>98</v>
      </c>
      <c r="AF11" s="503" t="s">
        <v>98</v>
      </c>
      <c r="AG11" s="503" t="s">
        <v>98</v>
      </c>
      <c r="AH11" s="503" t="s">
        <v>98</v>
      </c>
      <c r="AI11" s="503" t="s">
        <v>98</v>
      </c>
      <c r="AJ11" s="503" t="s">
        <v>98</v>
      </c>
      <c r="AK11" s="503" t="s">
        <v>98</v>
      </c>
      <c r="AL11" s="503" t="s">
        <v>98</v>
      </c>
      <c r="AM11" s="503">
        <v>0</v>
      </c>
      <c r="AN11" s="503">
        <v>0</v>
      </c>
      <c r="AO11" s="503">
        <f t="shared" si="13"/>
        <v>7.5000000000000011E-2</v>
      </c>
      <c r="AP11" s="503">
        <v>0.02</v>
      </c>
      <c r="AQ11" s="503">
        <v>3</v>
      </c>
      <c r="AR11" s="507">
        <f t="shared" si="17"/>
        <v>9.3000000000000013E-2</v>
      </c>
      <c r="AS11" s="507">
        <f t="shared" si="7"/>
        <v>9.300000000000001E-3</v>
      </c>
      <c r="AT11" s="508">
        <f t="shared" si="14"/>
        <v>0</v>
      </c>
      <c r="AU11" s="508">
        <f t="shared" si="8"/>
        <v>1.0230000000000003E-2</v>
      </c>
      <c r="AV11" s="507">
        <f t="shared" si="9"/>
        <v>9.0613800000000008E-3</v>
      </c>
      <c r="AW11" s="508">
        <f t="shared" si="1"/>
        <v>0.12159138000000003</v>
      </c>
      <c r="AX11" s="509">
        <f t="shared" si="10"/>
        <v>0</v>
      </c>
      <c r="AY11" s="510">
        <f t="shared" si="11"/>
        <v>0</v>
      </c>
      <c r="AZ11" s="509">
        <f t="shared" si="12"/>
        <v>1.7742614169600008E-5</v>
      </c>
    </row>
    <row r="12" spans="1:52" s="2" customFormat="1" x14ac:dyDescent="0.3">
      <c r="A12" s="107" t="s">
        <v>17</v>
      </c>
      <c r="B12" s="162" t="s">
        <v>356</v>
      </c>
      <c r="C12" s="163" t="s">
        <v>331</v>
      </c>
      <c r="D12" s="164" t="s">
        <v>341</v>
      </c>
      <c r="E12" s="165">
        <v>9.9999999999999995E-7</v>
      </c>
      <c r="F12" s="162">
        <v>2</v>
      </c>
      <c r="G12" s="162">
        <v>0.05</v>
      </c>
      <c r="H12" s="165">
        <f>E12*F12*G12</f>
        <v>9.9999999999999995E-8</v>
      </c>
      <c r="I12" s="162">
        <v>28.1</v>
      </c>
      <c r="J12" s="162">
        <v>0</v>
      </c>
      <c r="K12" s="162">
        <v>649</v>
      </c>
      <c r="L12" s="162">
        <v>280</v>
      </c>
      <c r="M12" s="163">
        <v>2800</v>
      </c>
      <c r="N12" s="459" t="s">
        <v>358</v>
      </c>
      <c r="O12" s="173">
        <v>84.82</v>
      </c>
      <c r="P12" s="173">
        <f>I12</f>
        <v>28.1</v>
      </c>
      <c r="Q12" s="166"/>
      <c r="R12" s="2" t="str">
        <f t="shared" si="4"/>
        <v>С11</v>
      </c>
      <c r="S12" s="2" t="str">
        <f t="shared" si="5"/>
        <v>Емкости Е-17…Е-18</v>
      </c>
      <c r="T12" s="419" t="str">
        <f t="shared" si="6"/>
        <v>Полное разрушение - огненный шар</v>
      </c>
      <c r="U12" s="2" t="s">
        <v>98</v>
      </c>
      <c r="V12" s="2" t="s">
        <v>98</v>
      </c>
      <c r="W12" s="2" t="s">
        <v>98</v>
      </c>
      <c r="X12" s="2" t="s">
        <v>98</v>
      </c>
      <c r="Y12" s="2" t="s">
        <v>98</v>
      </c>
      <c r="Z12" s="2" t="s">
        <v>98</v>
      </c>
      <c r="AA12" s="2" t="s">
        <v>98</v>
      </c>
      <c r="AB12" s="2" t="s">
        <v>98</v>
      </c>
      <c r="AC12" s="2" t="s">
        <v>98</v>
      </c>
      <c r="AD12" s="2" t="s">
        <v>98</v>
      </c>
      <c r="AE12" s="2" t="s">
        <v>98</v>
      </c>
      <c r="AF12" s="2" t="s">
        <v>98</v>
      </c>
      <c r="AG12" s="2" t="s">
        <v>98</v>
      </c>
      <c r="AH12" s="2" t="s">
        <v>98</v>
      </c>
      <c r="AI12" s="2">
        <v>175</v>
      </c>
      <c r="AJ12" s="2">
        <v>237</v>
      </c>
      <c r="AK12" s="2">
        <v>277</v>
      </c>
      <c r="AL12" s="2">
        <v>349</v>
      </c>
      <c r="AM12" s="167">
        <v>1</v>
      </c>
      <c r="AN12" s="167">
        <v>2</v>
      </c>
      <c r="AO12" s="2">
        <v>0.75</v>
      </c>
      <c r="AP12" s="2">
        <v>0.02</v>
      </c>
      <c r="AQ12" s="2">
        <v>10</v>
      </c>
      <c r="AR12" s="168">
        <f>AP12*O12+AO12</f>
        <v>2.4463999999999997</v>
      </c>
      <c r="AS12" s="168">
        <f>0.1*AR12</f>
        <v>0.24463999999999997</v>
      </c>
      <c r="AT12" s="169">
        <f>AM12*1.72+115*0.012*AN12</f>
        <v>4.4800000000000004</v>
      </c>
      <c r="AU12" s="169">
        <f>SUM(AR12:AT12)*0.1</f>
        <v>0.71710399999999996</v>
      </c>
      <c r="AV12" s="168">
        <f>10068.2*O12*POWER(10,-6)</f>
        <v>0.85398472400000003</v>
      </c>
      <c r="AW12" s="169">
        <f t="shared" ref="AW12:AW31" si="18">AV12+AU12+AT12+AS12+AR12</f>
        <v>8.7421287240000005</v>
      </c>
      <c r="AX12" s="170">
        <f t="shared" si="10"/>
        <v>9.9999999999999995E-8</v>
      </c>
      <c r="AY12" s="171">
        <f t="shared" si="11"/>
        <v>1.9999999999999999E-7</v>
      </c>
      <c r="AZ12" s="170">
        <f t="shared" si="12"/>
        <v>8.7421287240000001E-7</v>
      </c>
    </row>
    <row r="13" spans="1:52" s="2" customFormat="1" x14ac:dyDescent="0.3">
      <c r="A13" s="107" t="s">
        <v>18</v>
      </c>
      <c r="B13" s="162" t="s">
        <v>356</v>
      </c>
      <c r="C13" s="163" t="s">
        <v>332</v>
      </c>
      <c r="D13" s="164" t="s">
        <v>342</v>
      </c>
      <c r="E13" s="165">
        <v>9.9999999999999995E-7</v>
      </c>
      <c r="F13" s="162">
        <v>2</v>
      </c>
      <c r="G13" s="162">
        <v>1.9000000000000003E-2</v>
      </c>
      <c r="H13" s="165">
        <f t="shared" ref="H13:H21" si="19">E13*F13*G13</f>
        <v>3.8000000000000003E-8</v>
      </c>
      <c r="I13" s="162">
        <v>28.1</v>
      </c>
      <c r="J13" s="162">
        <v>0</v>
      </c>
      <c r="K13" s="162">
        <v>649</v>
      </c>
      <c r="L13" s="162">
        <v>280</v>
      </c>
      <c r="M13" s="2">
        <v>2800</v>
      </c>
      <c r="N13" s="460"/>
      <c r="O13" s="173">
        <v>84.82</v>
      </c>
      <c r="P13" s="173">
        <f>0.1*O13</f>
        <v>8.4819999999999993</v>
      </c>
      <c r="Q13" s="166"/>
      <c r="R13" s="2" t="str">
        <f t="shared" si="4"/>
        <v>С12</v>
      </c>
      <c r="S13" s="2" t="str">
        <f t="shared" si="5"/>
        <v>Емкости Е-17…Е-18</v>
      </c>
      <c r="T13" s="419" t="str">
        <f t="shared" si="6"/>
        <v>Полное разрушение - взрыв</v>
      </c>
      <c r="U13" s="2" t="s">
        <v>98</v>
      </c>
      <c r="V13" s="2" t="s">
        <v>98</v>
      </c>
      <c r="W13" s="2" t="s">
        <v>98</v>
      </c>
      <c r="X13" s="2" t="s">
        <v>98</v>
      </c>
      <c r="Y13" s="2">
        <v>82</v>
      </c>
      <c r="Z13" s="2">
        <v>190</v>
      </c>
      <c r="AA13" s="2">
        <v>518</v>
      </c>
      <c r="AB13" s="2">
        <v>887</v>
      </c>
      <c r="AC13" s="2" t="s">
        <v>98</v>
      </c>
      <c r="AD13" s="2" t="s">
        <v>98</v>
      </c>
      <c r="AE13" s="2" t="s">
        <v>98</v>
      </c>
      <c r="AF13" s="2" t="s">
        <v>98</v>
      </c>
      <c r="AG13" s="2" t="s">
        <v>98</v>
      </c>
      <c r="AH13" s="2" t="s">
        <v>98</v>
      </c>
      <c r="AI13" s="2" t="s">
        <v>98</v>
      </c>
      <c r="AJ13" s="2" t="s">
        <v>98</v>
      </c>
      <c r="AK13" s="2" t="s">
        <v>98</v>
      </c>
      <c r="AL13" s="2" t="s">
        <v>98</v>
      </c>
      <c r="AM13" s="167">
        <v>3</v>
      </c>
      <c r="AN13" s="167">
        <v>0</v>
      </c>
      <c r="AO13" s="2">
        <v>0.75</v>
      </c>
      <c r="AP13" s="2">
        <v>0.02</v>
      </c>
      <c r="AQ13" s="2">
        <v>10</v>
      </c>
      <c r="AR13" s="168">
        <f>AP13*O13+AO13</f>
        <v>2.4463999999999997</v>
      </c>
      <c r="AS13" s="168">
        <f t="shared" ref="AS13:AS21" si="20">0.1*AR13</f>
        <v>0.24463999999999997</v>
      </c>
      <c r="AT13" s="169">
        <f>AM13*1.72+115*0.012*AN13</f>
        <v>5.16</v>
      </c>
      <c r="AU13" s="169">
        <f t="shared" ref="AU13:AU21" si="21">SUM(AR13:AT13)*0.1</f>
        <v>0.78510400000000002</v>
      </c>
      <c r="AV13" s="168">
        <f t="shared" ref="AV13:AV21" si="22">10068.2*O13*POWER(10,-6)</f>
        <v>0.85398472400000003</v>
      </c>
      <c r="AW13" s="169">
        <f t="shared" si="18"/>
        <v>9.4901287240000016</v>
      </c>
      <c r="AX13" s="170">
        <f t="shared" si="10"/>
        <v>1.1400000000000001E-7</v>
      </c>
      <c r="AY13" s="171">
        <f t="shared" si="11"/>
        <v>0</v>
      </c>
      <c r="AZ13" s="170">
        <f t="shared" si="12"/>
        <v>3.6062489151200009E-7</v>
      </c>
    </row>
    <row r="14" spans="1:52" s="2" customFormat="1" x14ac:dyDescent="0.3">
      <c r="A14" s="107" t="s">
        <v>19</v>
      </c>
      <c r="B14" s="162" t="s">
        <v>356</v>
      </c>
      <c r="C14" s="163" t="s">
        <v>333</v>
      </c>
      <c r="D14" s="164" t="s">
        <v>343</v>
      </c>
      <c r="E14" s="165">
        <v>9.9999999999999995E-7</v>
      </c>
      <c r="F14" s="162">
        <v>2</v>
      </c>
      <c r="G14" s="162">
        <v>0.17100000000000001</v>
      </c>
      <c r="H14" s="165">
        <f t="shared" si="19"/>
        <v>3.4200000000000002E-7</v>
      </c>
      <c r="I14" s="162">
        <v>28.1</v>
      </c>
      <c r="J14" s="162">
        <v>0</v>
      </c>
      <c r="K14" s="162">
        <v>649</v>
      </c>
      <c r="L14" s="162">
        <v>280</v>
      </c>
      <c r="M14" s="2">
        <v>2800</v>
      </c>
      <c r="N14" s="460"/>
      <c r="O14" s="173">
        <v>84.82</v>
      </c>
      <c r="P14" s="173">
        <f>0.1*O14</f>
        <v>8.4819999999999993</v>
      </c>
      <c r="Q14" s="166"/>
      <c r="R14" s="2" t="str">
        <f t="shared" si="4"/>
        <v>С13</v>
      </c>
      <c r="S14" s="2" t="str">
        <f t="shared" si="5"/>
        <v>Емкости Е-17…Е-18</v>
      </c>
      <c r="T14" s="419" t="str">
        <f t="shared" si="6"/>
        <v>Полное разрушение - пожар-вспышка</v>
      </c>
      <c r="U14" s="2" t="s">
        <v>98</v>
      </c>
      <c r="V14" s="2" t="s">
        <v>98</v>
      </c>
      <c r="W14" s="2" t="s">
        <v>98</v>
      </c>
      <c r="X14" s="2" t="s">
        <v>98</v>
      </c>
      <c r="Y14" s="2" t="s">
        <v>98</v>
      </c>
      <c r="Z14" s="2" t="s">
        <v>98</v>
      </c>
      <c r="AA14" s="2" t="s">
        <v>98</v>
      </c>
      <c r="AB14" s="2" t="s">
        <v>98</v>
      </c>
      <c r="AC14" s="2" t="s">
        <v>98</v>
      </c>
      <c r="AD14" s="2" t="s">
        <v>98</v>
      </c>
      <c r="AE14" s="2">
        <v>65</v>
      </c>
      <c r="AF14" s="2">
        <v>78</v>
      </c>
      <c r="AG14" s="2" t="s">
        <v>98</v>
      </c>
      <c r="AH14" s="2" t="s">
        <v>98</v>
      </c>
      <c r="AI14" s="2" t="s">
        <v>98</v>
      </c>
      <c r="AJ14" s="2" t="s">
        <v>98</v>
      </c>
      <c r="AK14" s="2" t="s">
        <v>98</v>
      </c>
      <c r="AL14" s="2" t="s">
        <v>98</v>
      </c>
      <c r="AM14" s="2">
        <v>1</v>
      </c>
      <c r="AN14" s="2">
        <v>2</v>
      </c>
      <c r="AO14" s="2">
        <v>0.75</v>
      </c>
      <c r="AP14" s="2">
        <v>0.02</v>
      </c>
      <c r="AQ14" s="2">
        <v>10</v>
      </c>
      <c r="AR14" s="168">
        <f>AP14*P14+AO14</f>
        <v>0.91964000000000001</v>
      </c>
      <c r="AS14" s="168">
        <f t="shared" si="20"/>
        <v>9.1964000000000004E-2</v>
      </c>
      <c r="AT14" s="169">
        <f>AM14*1.72+115*0.012*AN14</f>
        <v>4.4800000000000004</v>
      </c>
      <c r="AU14" s="169">
        <f t="shared" si="21"/>
        <v>0.5491604000000001</v>
      </c>
      <c r="AV14" s="168">
        <f t="shared" si="22"/>
        <v>0.85398472400000003</v>
      </c>
      <c r="AW14" s="169">
        <f t="shared" si="18"/>
        <v>6.8947491240000005</v>
      </c>
      <c r="AX14" s="170">
        <f t="shared" si="10"/>
        <v>3.4200000000000002E-7</v>
      </c>
      <c r="AY14" s="171">
        <f t="shared" si="11"/>
        <v>6.8400000000000004E-7</v>
      </c>
      <c r="AZ14" s="170">
        <f t="shared" si="12"/>
        <v>2.3580042004080002E-6</v>
      </c>
    </row>
    <row r="15" spans="1:52" s="2" customFormat="1" ht="28.8" x14ac:dyDescent="0.3">
      <c r="A15" s="107" t="s">
        <v>20</v>
      </c>
      <c r="B15" s="162" t="s">
        <v>356</v>
      </c>
      <c r="C15" s="163" t="s">
        <v>334</v>
      </c>
      <c r="D15" s="164" t="s">
        <v>348</v>
      </c>
      <c r="E15" s="165">
        <v>9.9999999999999995E-7</v>
      </c>
      <c r="F15" s="162">
        <v>2</v>
      </c>
      <c r="G15" s="162">
        <v>0.76</v>
      </c>
      <c r="H15" s="165">
        <f t="shared" si="19"/>
        <v>1.5199999999999998E-6</v>
      </c>
      <c r="I15" s="162">
        <v>28.1</v>
      </c>
      <c r="J15" s="162">
        <v>0</v>
      </c>
      <c r="K15" s="162">
        <v>649</v>
      </c>
      <c r="L15" s="162">
        <v>280</v>
      </c>
      <c r="M15" s="2">
        <v>2800</v>
      </c>
      <c r="N15" s="460"/>
      <c r="O15" s="173">
        <v>84.82</v>
      </c>
      <c r="P15" s="173">
        <v>0</v>
      </c>
      <c r="Q15" s="166"/>
      <c r="R15" s="2" t="str">
        <f t="shared" ref="R15:R21" si="23">A15</f>
        <v>С14</v>
      </c>
      <c r="S15" s="2" t="str">
        <f t="shared" si="5"/>
        <v>Емкости Е-17…Е-18</v>
      </c>
      <c r="T15" s="419" t="str">
        <f t="shared" si="6"/>
        <v>Полное разрушение - рассеивание выброса (ликвидация аварии)</v>
      </c>
      <c r="U15" s="2" t="s">
        <v>98</v>
      </c>
      <c r="V15" s="2" t="s">
        <v>98</v>
      </c>
      <c r="W15" s="2" t="s">
        <v>98</v>
      </c>
      <c r="X15" s="2" t="s">
        <v>98</v>
      </c>
      <c r="Y15" s="2" t="s">
        <v>98</v>
      </c>
      <c r="Z15" s="2" t="s">
        <v>98</v>
      </c>
      <c r="AA15" s="2" t="s">
        <v>98</v>
      </c>
      <c r="AB15" s="2" t="s">
        <v>98</v>
      </c>
      <c r="AC15" s="2" t="s">
        <v>98</v>
      </c>
      <c r="AD15" s="2" t="s">
        <v>98</v>
      </c>
      <c r="AE15" s="2" t="s">
        <v>98</v>
      </c>
      <c r="AF15" s="2" t="s">
        <v>98</v>
      </c>
      <c r="AG15" s="2" t="s">
        <v>98</v>
      </c>
      <c r="AH15" s="2" t="s">
        <v>98</v>
      </c>
      <c r="AI15" s="2" t="s">
        <v>98</v>
      </c>
      <c r="AJ15" s="2" t="s">
        <v>98</v>
      </c>
      <c r="AK15" s="2" t="s">
        <v>98</v>
      </c>
      <c r="AL15" s="2" t="s">
        <v>98</v>
      </c>
      <c r="AM15" s="2">
        <v>0</v>
      </c>
      <c r="AN15" s="2">
        <v>0</v>
      </c>
      <c r="AO15" s="2">
        <v>7.5000000000000011E-2</v>
      </c>
      <c r="AP15" s="2">
        <v>0.02</v>
      </c>
      <c r="AQ15" s="2">
        <v>10</v>
      </c>
      <c r="AR15" s="168">
        <f>AP15*P15+AO15</f>
        <v>7.5000000000000011E-2</v>
      </c>
      <c r="AS15" s="168">
        <f t="shared" si="20"/>
        <v>7.5000000000000015E-3</v>
      </c>
      <c r="AT15" s="169">
        <f>AM15*1.72+115*0.012*AN15</f>
        <v>0</v>
      </c>
      <c r="AU15" s="169">
        <f t="shared" si="21"/>
        <v>8.2500000000000021E-3</v>
      </c>
      <c r="AV15" s="168">
        <f t="shared" si="22"/>
        <v>0.85398472400000003</v>
      </c>
      <c r="AW15" s="169">
        <f t="shared" si="18"/>
        <v>0.94473472399999991</v>
      </c>
      <c r="AX15" s="170">
        <f t="shared" si="10"/>
        <v>0</v>
      </c>
      <c r="AY15" s="171">
        <f t="shared" si="11"/>
        <v>0</v>
      </c>
      <c r="AZ15" s="170">
        <f t="shared" si="12"/>
        <v>1.4359967804799997E-6</v>
      </c>
    </row>
    <row r="16" spans="1:52" s="2" customFormat="1" ht="28.8" x14ac:dyDescent="0.3">
      <c r="A16" s="107" t="s">
        <v>21</v>
      </c>
      <c r="B16" s="162" t="s">
        <v>356</v>
      </c>
      <c r="C16" s="163" t="s">
        <v>335</v>
      </c>
      <c r="D16" s="164" t="s">
        <v>344</v>
      </c>
      <c r="E16" s="165">
        <v>1.0000000000000001E-5</v>
      </c>
      <c r="F16" s="162">
        <v>2</v>
      </c>
      <c r="G16" s="162">
        <v>4.0000000000000008E-2</v>
      </c>
      <c r="H16" s="165">
        <f t="shared" si="19"/>
        <v>8.0000000000000018E-7</v>
      </c>
      <c r="I16" s="162">
        <v>0</v>
      </c>
      <c r="J16" s="162">
        <v>4.2</v>
      </c>
      <c r="K16" s="162">
        <v>0</v>
      </c>
      <c r="L16" s="162">
        <v>0</v>
      </c>
      <c r="M16" s="2">
        <f>O16*20/0.75</f>
        <v>403.2</v>
      </c>
      <c r="N16" s="460"/>
      <c r="O16" s="173">
        <f>J16*3600/1000</f>
        <v>15.12</v>
      </c>
      <c r="P16" s="173">
        <f>O16</f>
        <v>15.12</v>
      </c>
      <c r="Q16" s="167"/>
      <c r="R16" s="2" t="str">
        <f t="shared" si="23"/>
        <v>С15</v>
      </c>
      <c r="S16" s="2" t="str">
        <f t="shared" si="5"/>
        <v>Емкости Е-17…Е-18</v>
      </c>
      <c r="T16" s="419" t="str">
        <f t="shared" si="6"/>
        <v>Частичное разрушение (10 мм) - факельное горение (жидкостной факел)</v>
      </c>
      <c r="U16" s="2" t="s">
        <v>98</v>
      </c>
      <c r="V16" s="2" t="s">
        <v>98</v>
      </c>
      <c r="W16" s="2" t="s">
        <v>98</v>
      </c>
      <c r="X16" s="2" t="s">
        <v>98</v>
      </c>
      <c r="Y16" s="2" t="s">
        <v>98</v>
      </c>
      <c r="Z16" s="2" t="s">
        <v>98</v>
      </c>
      <c r="AA16" s="2" t="s">
        <v>98</v>
      </c>
      <c r="AB16" s="2" t="s">
        <v>98</v>
      </c>
      <c r="AC16" s="2">
        <v>26</v>
      </c>
      <c r="AD16" s="2">
        <v>4</v>
      </c>
      <c r="AE16" s="2" t="s">
        <v>98</v>
      </c>
      <c r="AF16" s="2" t="s">
        <v>98</v>
      </c>
      <c r="AG16" s="2" t="s">
        <v>98</v>
      </c>
      <c r="AH16" s="2" t="s">
        <v>98</v>
      </c>
      <c r="AI16" s="2" t="s">
        <v>98</v>
      </c>
      <c r="AJ16" s="2" t="s">
        <v>98</v>
      </c>
      <c r="AK16" s="2" t="s">
        <v>98</v>
      </c>
      <c r="AL16" s="2" t="s">
        <v>98</v>
      </c>
      <c r="AM16" s="2">
        <v>0</v>
      </c>
      <c r="AN16" s="2">
        <v>1</v>
      </c>
      <c r="AO16" s="2">
        <v>7.5000000000000011E-2</v>
      </c>
      <c r="AP16" s="2">
        <v>0.02</v>
      </c>
      <c r="AQ16" s="2">
        <v>3</v>
      </c>
      <c r="AR16" s="168">
        <f>AP16*O16+AO16</f>
        <v>0.37740000000000001</v>
      </c>
      <c r="AS16" s="168">
        <f t="shared" si="20"/>
        <v>3.7740000000000003E-2</v>
      </c>
      <c r="AT16" s="169">
        <f t="shared" ref="AT16:AT21" si="24">AM16*1.72+115*0.012*AN16</f>
        <v>1.3800000000000001</v>
      </c>
      <c r="AU16" s="169">
        <f t="shared" si="21"/>
        <v>0.17951400000000003</v>
      </c>
      <c r="AV16" s="168">
        <f t="shared" si="22"/>
        <v>0.15223118399999999</v>
      </c>
      <c r="AW16" s="169">
        <f t="shared" si="18"/>
        <v>2.1268851840000003</v>
      </c>
      <c r="AX16" s="170">
        <f t="shared" si="10"/>
        <v>0</v>
      </c>
      <c r="AY16" s="171">
        <f t="shared" si="11"/>
        <v>8.0000000000000018E-7</v>
      </c>
      <c r="AZ16" s="170">
        <f t="shared" si="12"/>
        <v>1.7015081472000005E-6</v>
      </c>
    </row>
    <row r="17" spans="1:52" s="2" customFormat="1" ht="28.8" x14ac:dyDescent="0.3">
      <c r="A17" s="107" t="s">
        <v>22</v>
      </c>
      <c r="B17" s="162" t="s">
        <v>356</v>
      </c>
      <c r="C17" s="163" t="s">
        <v>336</v>
      </c>
      <c r="D17" s="164" t="s">
        <v>345</v>
      </c>
      <c r="E17" s="165">
        <v>1.0000000000000001E-5</v>
      </c>
      <c r="F17" s="162">
        <v>2</v>
      </c>
      <c r="G17" s="162">
        <v>3.2000000000000008E-2</v>
      </c>
      <c r="H17" s="165">
        <f t="shared" si="19"/>
        <v>6.4000000000000023E-7</v>
      </c>
      <c r="I17" s="162">
        <v>0</v>
      </c>
      <c r="J17" s="162">
        <v>4.2</v>
      </c>
      <c r="K17" s="162">
        <v>0</v>
      </c>
      <c r="L17" s="162">
        <v>0</v>
      </c>
      <c r="M17" s="2">
        <f t="shared" ref="M17:M18" si="25">O17*20/0.75</f>
        <v>403.2</v>
      </c>
      <c r="N17" s="460"/>
      <c r="O17" s="173">
        <f t="shared" ref="O17:O21" si="26">J17*3600/1000</f>
        <v>15.12</v>
      </c>
      <c r="P17" s="173">
        <f>O17*0.1</f>
        <v>1.512</v>
      </c>
      <c r="Q17" s="166"/>
      <c r="R17" s="2" t="str">
        <f t="shared" si="23"/>
        <v>С16</v>
      </c>
      <c r="S17" s="2" t="str">
        <f t="shared" si="5"/>
        <v>Емкости Е-17…Е-18</v>
      </c>
      <c r="T17" s="419" t="str">
        <f t="shared" si="6"/>
        <v>Частичное разрушение (10 мм) - пожар-вспышка</v>
      </c>
      <c r="U17" s="2" t="s">
        <v>98</v>
      </c>
      <c r="V17" s="2" t="s">
        <v>98</v>
      </c>
      <c r="W17" s="2" t="s">
        <v>98</v>
      </c>
      <c r="X17" s="2" t="s">
        <v>98</v>
      </c>
      <c r="Y17" s="2" t="s">
        <v>98</v>
      </c>
      <c r="Z17" s="2" t="s">
        <v>98</v>
      </c>
      <c r="AA17" s="2" t="s">
        <v>98</v>
      </c>
      <c r="AB17" s="2" t="s">
        <v>98</v>
      </c>
      <c r="AC17" s="2" t="s">
        <v>98</v>
      </c>
      <c r="AD17" s="2" t="s">
        <v>98</v>
      </c>
      <c r="AE17" s="2">
        <v>37</v>
      </c>
      <c r="AF17" s="2">
        <v>44</v>
      </c>
      <c r="AG17" s="2" t="s">
        <v>98</v>
      </c>
      <c r="AH17" s="2" t="s">
        <v>98</v>
      </c>
      <c r="AI17" s="2" t="s">
        <v>98</v>
      </c>
      <c r="AJ17" s="2" t="s">
        <v>98</v>
      </c>
      <c r="AK17" s="2" t="s">
        <v>98</v>
      </c>
      <c r="AL17" s="2" t="s">
        <v>98</v>
      </c>
      <c r="AM17" s="2">
        <v>0</v>
      </c>
      <c r="AN17" s="2">
        <v>1</v>
      </c>
      <c r="AO17" s="2">
        <v>7.5000000000000011E-2</v>
      </c>
      <c r="AP17" s="2">
        <v>0.02</v>
      </c>
      <c r="AQ17" s="2">
        <v>3</v>
      </c>
      <c r="AR17" s="168">
        <f t="shared" ref="AR17:AR21" si="27">AP17*O17+AO17</f>
        <v>0.37740000000000001</v>
      </c>
      <c r="AS17" s="168">
        <f t="shared" si="20"/>
        <v>3.7740000000000003E-2</v>
      </c>
      <c r="AT17" s="169">
        <f t="shared" si="24"/>
        <v>1.3800000000000001</v>
      </c>
      <c r="AU17" s="169">
        <f t="shared" si="21"/>
        <v>0.17951400000000003</v>
      </c>
      <c r="AV17" s="168">
        <f t="shared" si="22"/>
        <v>0.15223118399999999</v>
      </c>
      <c r="AW17" s="169">
        <f t="shared" si="18"/>
        <v>2.1268851840000003</v>
      </c>
      <c r="AX17" s="170">
        <f t="shared" si="10"/>
        <v>0</v>
      </c>
      <c r="AY17" s="171">
        <f t="shared" si="11"/>
        <v>6.4000000000000023E-7</v>
      </c>
      <c r="AZ17" s="170">
        <f t="shared" si="12"/>
        <v>1.3612065177600008E-6</v>
      </c>
    </row>
    <row r="18" spans="1:52" s="2" customFormat="1" ht="28.8" x14ac:dyDescent="0.3">
      <c r="A18" s="107" t="s">
        <v>23</v>
      </c>
      <c r="B18" s="162" t="s">
        <v>356</v>
      </c>
      <c r="C18" s="163" t="s">
        <v>337</v>
      </c>
      <c r="D18" s="164" t="s">
        <v>347</v>
      </c>
      <c r="E18" s="165">
        <v>1.0000000000000001E-5</v>
      </c>
      <c r="F18" s="162">
        <v>2</v>
      </c>
      <c r="G18" s="162">
        <v>0.12800000000000003</v>
      </c>
      <c r="H18" s="165">
        <f t="shared" si="19"/>
        <v>2.5600000000000009E-6</v>
      </c>
      <c r="I18" s="162">
        <v>0</v>
      </c>
      <c r="J18" s="162">
        <v>4.2</v>
      </c>
      <c r="K18" s="162">
        <v>0</v>
      </c>
      <c r="L18" s="162">
        <v>0</v>
      </c>
      <c r="M18" s="2">
        <f t="shared" si="25"/>
        <v>403.2</v>
      </c>
      <c r="N18" s="460"/>
      <c r="O18" s="173">
        <f t="shared" si="26"/>
        <v>15.12</v>
      </c>
      <c r="P18" s="173">
        <v>0</v>
      </c>
      <c r="Q18" s="172"/>
      <c r="R18" s="2" t="str">
        <f t="shared" si="23"/>
        <v>С17</v>
      </c>
      <c r="S18" s="2" t="str">
        <f t="shared" si="5"/>
        <v>Емкости Е-17…Е-18</v>
      </c>
      <c r="T18" s="419" t="str">
        <f t="shared" si="6"/>
        <v>Частичное разрушение (10 мм) - рассеивание выброса (ликвидация аварии)</v>
      </c>
      <c r="U18" s="2" t="s">
        <v>98</v>
      </c>
      <c r="V18" s="2" t="s">
        <v>98</v>
      </c>
      <c r="W18" s="2" t="s">
        <v>98</v>
      </c>
      <c r="X18" s="2" t="s">
        <v>98</v>
      </c>
      <c r="Y18" s="2" t="s">
        <v>98</v>
      </c>
      <c r="Z18" s="2" t="s">
        <v>98</v>
      </c>
      <c r="AA18" s="2" t="s">
        <v>98</v>
      </c>
      <c r="AB18" s="2" t="s">
        <v>98</v>
      </c>
      <c r="AC18" s="2" t="s">
        <v>98</v>
      </c>
      <c r="AD18" s="2" t="s">
        <v>98</v>
      </c>
      <c r="AE18" s="2" t="s">
        <v>98</v>
      </c>
      <c r="AF18" s="2" t="s">
        <v>98</v>
      </c>
      <c r="AG18" s="2" t="s">
        <v>98</v>
      </c>
      <c r="AH18" s="2" t="s">
        <v>98</v>
      </c>
      <c r="AI18" s="2" t="s">
        <v>98</v>
      </c>
      <c r="AJ18" s="2" t="s">
        <v>98</v>
      </c>
      <c r="AK18" s="2" t="s">
        <v>98</v>
      </c>
      <c r="AL18" s="2" t="s">
        <v>98</v>
      </c>
      <c r="AM18" s="2">
        <v>0</v>
      </c>
      <c r="AN18" s="2">
        <v>0</v>
      </c>
      <c r="AO18" s="2">
        <v>7.5000000000000011E-2</v>
      </c>
      <c r="AP18" s="2">
        <v>0.02</v>
      </c>
      <c r="AQ18" s="2">
        <v>3</v>
      </c>
      <c r="AR18" s="168">
        <f t="shared" si="27"/>
        <v>0.37740000000000001</v>
      </c>
      <c r="AS18" s="168">
        <f t="shared" si="20"/>
        <v>3.7740000000000003E-2</v>
      </c>
      <c r="AT18" s="169">
        <f t="shared" si="24"/>
        <v>0</v>
      </c>
      <c r="AU18" s="169">
        <f t="shared" si="21"/>
        <v>4.1514000000000002E-2</v>
      </c>
      <c r="AV18" s="168">
        <f t="shared" si="22"/>
        <v>0.15223118399999999</v>
      </c>
      <c r="AW18" s="169">
        <f t="shared" si="18"/>
        <v>0.60888518400000002</v>
      </c>
      <c r="AX18" s="170">
        <f t="shared" si="10"/>
        <v>0</v>
      </c>
      <c r="AY18" s="171">
        <f t="shared" si="11"/>
        <v>0</v>
      </c>
      <c r="AZ18" s="170">
        <f t="shared" si="12"/>
        <v>1.5587460710400006E-6</v>
      </c>
    </row>
    <row r="19" spans="1:52" s="2" customFormat="1" ht="28.8" x14ac:dyDescent="0.3">
      <c r="A19" s="107" t="s">
        <v>24</v>
      </c>
      <c r="B19" s="162" t="s">
        <v>356</v>
      </c>
      <c r="C19" s="163" t="s">
        <v>338</v>
      </c>
      <c r="D19" s="164" t="s">
        <v>349</v>
      </c>
      <c r="E19" s="165">
        <v>1.0000000000000001E-5</v>
      </c>
      <c r="F19" s="162">
        <v>2</v>
      </c>
      <c r="G19" s="162">
        <v>4.0000000000000008E-2</v>
      </c>
      <c r="H19" s="165">
        <f t="shared" si="19"/>
        <v>8.0000000000000018E-7</v>
      </c>
      <c r="I19" s="162">
        <v>0</v>
      </c>
      <c r="J19" s="162">
        <v>0.25</v>
      </c>
      <c r="K19" s="162">
        <v>0</v>
      </c>
      <c r="L19" s="162">
        <v>0</v>
      </c>
      <c r="M19" s="2">
        <v>0</v>
      </c>
      <c r="N19" s="460"/>
      <c r="O19" s="173">
        <f t="shared" si="26"/>
        <v>0.9</v>
      </c>
      <c r="P19" s="173">
        <f>O19</f>
        <v>0.9</v>
      </c>
      <c r="Q19" s="172"/>
      <c r="R19" s="2" t="str">
        <f t="shared" si="23"/>
        <v>С18</v>
      </c>
      <c r="S19" s="2" t="str">
        <f t="shared" si="5"/>
        <v>Емкости Е-17…Е-18</v>
      </c>
      <c r="T19" s="419" t="str">
        <f t="shared" si="6"/>
        <v>Частичное разрушение (10 мм) - факельное горение (газовый факел)</v>
      </c>
      <c r="U19" s="2" t="s">
        <v>98</v>
      </c>
      <c r="V19" s="2" t="s">
        <v>98</v>
      </c>
      <c r="W19" s="2" t="s">
        <v>98</v>
      </c>
      <c r="X19" s="2" t="s">
        <v>98</v>
      </c>
      <c r="Y19" s="2" t="s">
        <v>98</v>
      </c>
      <c r="Z19" s="2" t="s">
        <v>98</v>
      </c>
      <c r="AA19" s="2" t="s">
        <v>98</v>
      </c>
      <c r="AB19" s="2" t="s">
        <v>98</v>
      </c>
      <c r="AC19" s="2">
        <v>7</v>
      </c>
      <c r="AD19" s="2">
        <v>2</v>
      </c>
      <c r="AE19" s="2" t="s">
        <v>98</v>
      </c>
      <c r="AF19" s="2" t="s">
        <v>98</v>
      </c>
      <c r="AG19" s="2" t="s">
        <v>98</v>
      </c>
      <c r="AH19" s="2" t="s">
        <v>98</v>
      </c>
      <c r="AI19" s="2" t="s">
        <v>98</v>
      </c>
      <c r="AJ19" s="2" t="s">
        <v>98</v>
      </c>
      <c r="AK19" s="2" t="s">
        <v>98</v>
      </c>
      <c r="AL19" s="2" t="s">
        <v>98</v>
      </c>
      <c r="AM19" s="2">
        <v>0</v>
      </c>
      <c r="AN19" s="2">
        <v>1</v>
      </c>
      <c r="AO19" s="2">
        <v>7.5000000000000011E-2</v>
      </c>
      <c r="AP19" s="2">
        <v>0.02</v>
      </c>
      <c r="AQ19" s="2">
        <v>3</v>
      </c>
      <c r="AR19" s="168">
        <f t="shared" si="27"/>
        <v>9.3000000000000013E-2</v>
      </c>
      <c r="AS19" s="168">
        <f t="shared" si="20"/>
        <v>9.300000000000001E-3</v>
      </c>
      <c r="AT19" s="169">
        <f t="shared" si="24"/>
        <v>1.3800000000000001</v>
      </c>
      <c r="AU19" s="169">
        <f t="shared" si="21"/>
        <v>0.14823000000000003</v>
      </c>
      <c r="AV19" s="168">
        <f t="shared" si="22"/>
        <v>9.0613800000000008E-3</v>
      </c>
      <c r="AW19" s="169">
        <f t="shared" si="18"/>
        <v>1.6395913800000002</v>
      </c>
      <c r="AX19" s="170">
        <f t="shared" si="10"/>
        <v>0</v>
      </c>
      <c r="AY19" s="171">
        <f t="shared" si="11"/>
        <v>8.0000000000000018E-7</v>
      </c>
      <c r="AZ19" s="170">
        <f t="shared" si="12"/>
        <v>1.3116731040000003E-6</v>
      </c>
    </row>
    <row r="20" spans="1:52" s="2" customFormat="1" ht="28.8" x14ac:dyDescent="0.3">
      <c r="A20" s="107" t="s">
        <v>25</v>
      </c>
      <c r="B20" s="162" t="s">
        <v>356</v>
      </c>
      <c r="C20" s="163" t="s">
        <v>339</v>
      </c>
      <c r="D20" s="164" t="s">
        <v>345</v>
      </c>
      <c r="E20" s="165">
        <v>1.0000000000000001E-5</v>
      </c>
      <c r="F20" s="162">
        <v>2</v>
      </c>
      <c r="G20" s="162">
        <v>0.15200000000000002</v>
      </c>
      <c r="H20" s="165">
        <f t="shared" si="19"/>
        <v>3.0400000000000005E-6</v>
      </c>
      <c r="I20" s="162">
        <v>0</v>
      </c>
      <c r="J20" s="162">
        <v>0.25</v>
      </c>
      <c r="K20" s="162">
        <v>0</v>
      </c>
      <c r="L20" s="162">
        <v>0</v>
      </c>
      <c r="M20" s="2">
        <v>0</v>
      </c>
      <c r="N20" s="460"/>
      <c r="O20" s="173">
        <f t="shared" si="26"/>
        <v>0.9</v>
      </c>
      <c r="P20" s="173">
        <f>O20*0.1</f>
        <v>9.0000000000000011E-2</v>
      </c>
      <c r="Q20" s="172"/>
      <c r="R20" s="2" t="str">
        <f t="shared" si="23"/>
        <v>С19</v>
      </c>
      <c r="S20" s="2" t="str">
        <f t="shared" si="5"/>
        <v>Емкости Е-17…Е-18</v>
      </c>
      <c r="T20" s="419" t="str">
        <f t="shared" si="6"/>
        <v>Частичное разрушение (10 мм) - пожар-вспышка</v>
      </c>
      <c r="U20" s="2" t="s">
        <v>98</v>
      </c>
      <c r="V20" s="2" t="s">
        <v>98</v>
      </c>
      <c r="W20" s="2" t="s">
        <v>98</v>
      </c>
      <c r="X20" s="2" t="s">
        <v>98</v>
      </c>
      <c r="Y20" s="2" t="s">
        <v>98</v>
      </c>
      <c r="Z20" s="2" t="s">
        <v>98</v>
      </c>
      <c r="AA20" s="2" t="s">
        <v>98</v>
      </c>
      <c r="AB20" s="2" t="s">
        <v>98</v>
      </c>
      <c r="AC20" s="2" t="s">
        <v>98</v>
      </c>
      <c r="AD20" s="2" t="s">
        <v>98</v>
      </c>
      <c r="AE20" s="2">
        <v>14</v>
      </c>
      <c r="AF20" s="2">
        <v>16</v>
      </c>
      <c r="AG20" s="2" t="s">
        <v>98</v>
      </c>
      <c r="AH20" s="2" t="s">
        <v>98</v>
      </c>
      <c r="AI20" s="2" t="s">
        <v>98</v>
      </c>
      <c r="AJ20" s="2" t="s">
        <v>98</v>
      </c>
      <c r="AK20" s="2" t="s">
        <v>98</v>
      </c>
      <c r="AL20" s="2" t="s">
        <v>98</v>
      </c>
      <c r="AM20" s="2">
        <v>0</v>
      </c>
      <c r="AN20" s="2">
        <v>1</v>
      </c>
      <c r="AO20" s="2">
        <v>7.5000000000000011E-2</v>
      </c>
      <c r="AP20" s="2">
        <v>0.02</v>
      </c>
      <c r="AQ20" s="2">
        <v>3</v>
      </c>
      <c r="AR20" s="168">
        <f t="shared" si="27"/>
        <v>9.3000000000000013E-2</v>
      </c>
      <c r="AS20" s="168">
        <f t="shared" si="20"/>
        <v>9.300000000000001E-3</v>
      </c>
      <c r="AT20" s="169">
        <f t="shared" si="24"/>
        <v>1.3800000000000001</v>
      </c>
      <c r="AU20" s="169">
        <f t="shared" si="21"/>
        <v>0.14823000000000003</v>
      </c>
      <c r="AV20" s="168">
        <f t="shared" si="22"/>
        <v>9.0613800000000008E-3</v>
      </c>
      <c r="AW20" s="169">
        <f t="shared" si="18"/>
        <v>1.6395913800000002</v>
      </c>
      <c r="AX20" s="170">
        <f t="shared" si="10"/>
        <v>0</v>
      </c>
      <c r="AY20" s="171">
        <f t="shared" si="11"/>
        <v>3.0400000000000005E-6</v>
      </c>
      <c r="AZ20" s="170">
        <f t="shared" si="12"/>
        <v>4.984357795200001E-6</v>
      </c>
    </row>
    <row r="21" spans="1:52" s="2" customFormat="1" ht="28.8" x14ac:dyDescent="0.3">
      <c r="A21" s="107" t="s">
        <v>26</v>
      </c>
      <c r="B21" s="162" t="s">
        <v>356</v>
      </c>
      <c r="C21" s="163" t="s">
        <v>340</v>
      </c>
      <c r="D21" s="164" t="s">
        <v>347</v>
      </c>
      <c r="E21" s="165">
        <v>1.0000000000000001E-5</v>
      </c>
      <c r="F21" s="162">
        <v>2</v>
      </c>
      <c r="G21" s="162">
        <v>0.6080000000000001</v>
      </c>
      <c r="H21" s="165">
        <f t="shared" si="19"/>
        <v>1.2160000000000002E-5</v>
      </c>
      <c r="I21" s="162">
        <v>0</v>
      </c>
      <c r="J21" s="162">
        <v>0.25</v>
      </c>
      <c r="K21" s="162">
        <v>0</v>
      </c>
      <c r="L21" s="162">
        <v>0</v>
      </c>
      <c r="M21" s="2">
        <v>0</v>
      </c>
      <c r="N21" s="481"/>
      <c r="O21" s="173">
        <f t="shared" si="26"/>
        <v>0.9</v>
      </c>
      <c r="P21" s="173">
        <v>0</v>
      </c>
      <c r="Q21" s="172"/>
      <c r="R21" s="2" t="str">
        <f t="shared" si="23"/>
        <v>С20</v>
      </c>
      <c r="S21" s="2" t="str">
        <f t="shared" si="5"/>
        <v>Емкости Е-17…Е-18</v>
      </c>
      <c r="T21" s="419" t="str">
        <f t="shared" si="6"/>
        <v>Частичное разрушение (10 мм) - рассеивание выброса (ликвидация аварии)</v>
      </c>
      <c r="U21" s="2" t="s">
        <v>98</v>
      </c>
      <c r="V21" s="2" t="s">
        <v>98</v>
      </c>
      <c r="W21" s="2" t="s">
        <v>98</v>
      </c>
      <c r="X21" s="2" t="s">
        <v>98</v>
      </c>
      <c r="Y21" s="2" t="s">
        <v>98</v>
      </c>
      <c r="Z21" s="2" t="s">
        <v>98</v>
      </c>
      <c r="AA21" s="2" t="s">
        <v>98</v>
      </c>
      <c r="AB21" s="2" t="s">
        <v>98</v>
      </c>
      <c r="AC21" s="2" t="s">
        <v>98</v>
      </c>
      <c r="AD21" s="2" t="s">
        <v>98</v>
      </c>
      <c r="AE21" s="2" t="s">
        <v>98</v>
      </c>
      <c r="AF21" s="2" t="s">
        <v>98</v>
      </c>
      <c r="AG21" s="2" t="s">
        <v>98</v>
      </c>
      <c r="AH21" s="2" t="s">
        <v>98</v>
      </c>
      <c r="AI21" s="2" t="s">
        <v>98</v>
      </c>
      <c r="AJ21" s="2" t="s">
        <v>98</v>
      </c>
      <c r="AK21" s="2" t="s">
        <v>98</v>
      </c>
      <c r="AL21" s="2" t="s">
        <v>98</v>
      </c>
      <c r="AM21" s="2">
        <v>0</v>
      </c>
      <c r="AN21" s="2">
        <v>0</v>
      </c>
      <c r="AO21" s="2">
        <v>7.5000000000000011E-2</v>
      </c>
      <c r="AP21" s="2">
        <v>0.02</v>
      </c>
      <c r="AQ21" s="2">
        <v>3</v>
      </c>
      <c r="AR21" s="168">
        <f t="shared" si="27"/>
        <v>9.3000000000000013E-2</v>
      </c>
      <c r="AS21" s="168">
        <f t="shared" si="20"/>
        <v>9.300000000000001E-3</v>
      </c>
      <c r="AT21" s="169">
        <f t="shared" si="24"/>
        <v>0</v>
      </c>
      <c r="AU21" s="169">
        <f t="shared" si="21"/>
        <v>1.0230000000000003E-2</v>
      </c>
      <c r="AV21" s="168">
        <f t="shared" si="22"/>
        <v>9.0613800000000008E-3</v>
      </c>
      <c r="AW21" s="169">
        <f t="shared" si="18"/>
        <v>0.12159138000000003</v>
      </c>
      <c r="AX21" s="170">
        <f t="shared" si="10"/>
        <v>0</v>
      </c>
      <c r="AY21" s="171">
        <f t="shared" si="11"/>
        <v>0</v>
      </c>
      <c r="AZ21" s="170">
        <f t="shared" si="12"/>
        <v>1.4785511808000007E-6</v>
      </c>
    </row>
    <row r="22" spans="1:52" s="6" customFormat="1" x14ac:dyDescent="0.3">
      <c r="A22" s="107" t="s">
        <v>409</v>
      </c>
      <c r="B22" s="189" t="s">
        <v>295</v>
      </c>
      <c r="C22" s="190" t="s">
        <v>331</v>
      </c>
      <c r="D22" s="191" t="s">
        <v>341</v>
      </c>
      <c r="E22" s="192">
        <v>9.9999999999999995E-7</v>
      </c>
      <c r="F22" s="189">
        <v>2</v>
      </c>
      <c r="G22" s="189">
        <v>0.05</v>
      </c>
      <c r="H22" s="192">
        <f>E22*F22*G22</f>
        <v>9.9999999999999995E-8</v>
      </c>
      <c r="I22" s="189">
        <v>63.6</v>
      </c>
      <c r="J22" s="189">
        <v>0</v>
      </c>
      <c r="K22" s="189">
        <v>847</v>
      </c>
      <c r="L22" s="189">
        <v>286</v>
      </c>
      <c r="M22" s="190">
        <v>4100</v>
      </c>
      <c r="N22" s="463" t="s">
        <v>376</v>
      </c>
      <c r="O22" s="193">
        <v>294.25</v>
      </c>
      <c r="P22" s="193">
        <f>I22</f>
        <v>63.6</v>
      </c>
      <c r="Q22" s="194"/>
      <c r="R22" s="6" t="str">
        <f>A22</f>
        <v>С21</v>
      </c>
      <c r="S22" s="6" t="str">
        <f t="shared" si="5"/>
        <v>Емкости Е-37, Е-43</v>
      </c>
      <c r="T22" s="420" t="str">
        <f t="shared" si="6"/>
        <v>Полное разрушение - огненный шар</v>
      </c>
      <c r="U22" s="6" t="s">
        <v>98</v>
      </c>
      <c r="V22" s="6" t="s">
        <v>98</v>
      </c>
      <c r="W22" s="6" t="s">
        <v>98</v>
      </c>
      <c r="X22" s="6" t="s">
        <v>98</v>
      </c>
      <c r="Y22" s="6" t="s">
        <v>98</v>
      </c>
      <c r="Z22" s="6" t="s">
        <v>98</v>
      </c>
      <c r="AA22" s="6" t="s">
        <v>98</v>
      </c>
      <c r="AB22" s="6" t="s">
        <v>98</v>
      </c>
      <c r="AC22" s="6" t="s">
        <v>98</v>
      </c>
      <c r="AD22" s="6" t="s">
        <v>98</v>
      </c>
      <c r="AE22" s="6" t="s">
        <v>98</v>
      </c>
      <c r="AF22" s="6" t="s">
        <v>98</v>
      </c>
      <c r="AG22" s="6" t="s">
        <v>98</v>
      </c>
      <c r="AH22" s="6" t="s">
        <v>98</v>
      </c>
      <c r="AI22" s="6">
        <v>256</v>
      </c>
      <c r="AJ22" s="6">
        <v>338</v>
      </c>
      <c r="AK22" s="6">
        <v>391</v>
      </c>
      <c r="AL22" s="6">
        <v>487</v>
      </c>
      <c r="AM22" s="195">
        <v>1</v>
      </c>
      <c r="AN22" s="195">
        <v>2</v>
      </c>
      <c r="AO22" s="6">
        <v>0.75</v>
      </c>
      <c r="AP22" s="6">
        <v>0.02</v>
      </c>
      <c r="AQ22" s="6">
        <v>10</v>
      </c>
      <c r="AR22" s="196">
        <f>AP22*O22+AO22</f>
        <v>6.6349999999999998</v>
      </c>
      <c r="AS22" s="196">
        <f>0.1*AR22</f>
        <v>0.66349999999999998</v>
      </c>
      <c r="AT22" s="197">
        <f>AM22*1.72+115*0.012*AN22</f>
        <v>4.4800000000000004</v>
      </c>
      <c r="AU22" s="197">
        <f>SUM(AR22:AT22)*0.1</f>
        <v>1.1778500000000001</v>
      </c>
      <c r="AV22" s="196">
        <f>10068.2*O22*POWER(10,-6)</f>
        <v>2.9625678500000001</v>
      </c>
      <c r="AW22" s="197">
        <f t="shared" si="18"/>
        <v>15.918917850000001</v>
      </c>
      <c r="AX22" s="198">
        <f t="shared" si="10"/>
        <v>9.9999999999999995E-8</v>
      </c>
      <c r="AY22" s="199">
        <f t="shared" si="11"/>
        <v>1.9999999999999999E-7</v>
      </c>
      <c r="AZ22" s="198">
        <f t="shared" si="12"/>
        <v>1.5918917850000001E-6</v>
      </c>
    </row>
    <row r="23" spans="1:52" s="358" customFormat="1" x14ac:dyDescent="0.3">
      <c r="A23" s="498" t="s">
        <v>410</v>
      </c>
      <c r="B23" s="354" t="s">
        <v>295</v>
      </c>
      <c r="C23" s="351" t="s">
        <v>332</v>
      </c>
      <c r="D23" s="352" t="s">
        <v>342</v>
      </c>
      <c r="E23" s="353">
        <v>9.9999999999999995E-7</v>
      </c>
      <c r="F23" s="354">
        <v>2</v>
      </c>
      <c r="G23" s="354">
        <v>1.9000000000000003E-2</v>
      </c>
      <c r="H23" s="353">
        <f t="shared" ref="H23:H31" si="28">E23*F23*G23</f>
        <v>3.8000000000000003E-8</v>
      </c>
      <c r="I23" s="354">
        <v>63.6</v>
      </c>
      <c r="J23" s="354">
        <v>0</v>
      </c>
      <c r="K23" s="354">
        <v>847</v>
      </c>
      <c r="L23" s="354">
        <v>286</v>
      </c>
      <c r="M23" s="351">
        <v>4100</v>
      </c>
      <c r="N23" s="464"/>
      <c r="O23" s="356">
        <v>294.25</v>
      </c>
      <c r="P23" s="356">
        <f>0.1*O23</f>
        <v>29.425000000000001</v>
      </c>
      <c r="Q23" s="494"/>
      <c r="R23" s="358" t="str">
        <f t="shared" ref="R23:R31" si="29">A23</f>
        <v>С22</v>
      </c>
      <c r="S23" s="358" t="str">
        <f t="shared" si="5"/>
        <v>Емкости Е-37, Е-43</v>
      </c>
      <c r="T23" s="431" t="str">
        <f t="shared" si="6"/>
        <v>Полное разрушение - взрыв</v>
      </c>
      <c r="U23" s="358" t="s">
        <v>98</v>
      </c>
      <c r="V23" s="358" t="s">
        <v>98</v>
      </c>
      <c r="W23" s="358" t="s">
        <v>98</v>
      </c>
      <c r="X23" s="358" t="s">
        <v>98</v>
      </c>
      <c r="Y23" s="358">
        <v>125</v>
      </c>
      <c r="Z23" s="358">
        <v>288</v>
      </c>
      <c r="AA23" s="358">
        <v>784</v>
      </c>
      <c r="AB23" s="358">
        <v>1343</v>
      </c>
      <c r="AC23" s="358" t="s">
        <v>98</v>
      </c>
      <c r="AD23" s="358" t="s">
        <v>98</v>
      </c>
      <c r="AE23" s="358" t="s">
        <v>98</v>
      </c>
      <c r="AF23" s="358" t="s">
        <v>98</v>
      </c>
      <c r="AG23" s="358" t="s">
        <v>98</v>
      </c>
      <c r="AH23" s="358" t="s">
        <v>98</v>
      </c>
      <c r="AI23" s="358" t="s">
        <v>98</v>
      </c>
      <c r="AJ23" s="358" t="s">
        <v>98</v>
      </c>
      <c r="AK23" s="358" t="s">
        <v>98</v>
      </c>
      <c r="AL23" s="358" t="s">
        <v>98</v>
      </c>
      <c r="AM23" s="495">
        <v>4</v>
      </c>
      <c r="AN23" s="495">
        <v>0</v>
      </c>
      <c r="AO23" s="358">
        <v>0.75</v>
      </c>
      <c r="AP23" s="358">
        <v>0.02</v>
      </c>
      <c r="AQ23" s="358">
        <v>10</v>
      </c>
      <c r="AR23" s="359">
        <f>AP23*O23+AO23</f>
        <v>6.6349999999999998</v>
      </c>
      <c r="AS23" s="359">
        <f t="shared" ref="AS23:AS31" si="30">0.1*AR23</f>
        <v>0.66349999999999998</v>
      </c>
      <c r="AT23" s="360">
        <f>AM23*1.72+115*0.012*AN23</f>
        <v>6.88</v>
      </c>
      <c r="AU23" s="360">
        <f t="shared" ref="AU23:AU31" si="31">SUM(AR23:AT23)*0.1</f>
        <v>1.4178500000000001</v>
      </c>
      <c r="AV23" s="359">
        <f t="shared" ref="AV23:AV31" si="32">10068.2*O23*POWER(10,-6)</f>
        <v>2.9625678500000001</v>
      </c>
      <c r="AW23" s="360">
        <f t="shared" si="18"/>
        <v>18.55891785</v>
      </c>
      <c r="AX23" s="361">
        <f t="shared" si="10"/>
        <v>1.5200000000000001E-7</v>
      </c>
      <c r="AY23" s="362">
        <f t="shared" si="11"/>
        <v>0</v>
      </c>
      <c r="AZ23" s="361">
        <f t="shared" si="12"/>
        <v>7.0523887830000005E-7</v>
      </c>
    </row>
    <row r="24" spans="1:52" s="6" customFormat="1" x14ac:dyDescent="0.3">
      <c r="A24" s="107" t="s">
        <v>411</v>
      </c>
      <c r="B24" s="189" t="s">
        <v>295</v>
      </c>
      <c r="C24" s="190" t="s">
        <v>333</v>
      </c>
      <c r="D24" s="191" t="s">
        <v>343</v>
      </c>
      <c r="E24" s="192">
        <v>9.9999999999999995E-7</v>
      </c>
      <c r="F24" s="189">
        <v>2</v>
      </c>
      <c r="G24" s="189">
        <v>0.17100000000000001</v>
      </c>
      <c r="H24" s="192">
        <f t="shared" si="28"/>
        <v>3.4200000000000002E-7</v>
      </c>
      <c r="I24" s="189">
        <v>63.6</v>
      </c>
      <c r="J24" s="189">
        <v>0</v>
      </c>
      <c r="K24" s="189">
        <v>847</v>
      </c>
      <c r="L24" s="189">
        <v>286</v>
      </c>
      <c r="M24" s="190">
        <v>4100</v>
      </c>
      <c r="N24" s="464"/>
      <c r="O24" s="193">
        <v>294.25</v>
      </c>
      <c r="P24" s="193">
        <f>0.1*O24</f>
        <v>29.425000000000001</v>
      </c>
      <c r="Q24" s="194"/>
      <c r="R24" s="6" t="str">
        <f t="shared" si="29"/>
        <v>С23</v>
      </c>
      <c r="S24" s="6" t="str">
        <f t="shared" si="5"/>
        <v>Емкости Е-37, Е-43</v>
      </c>
      <c r="T24" s="420" t="str">
        <f t="shared" si="6"/>
        <v>Полное разрушение - пожар-вспышка</v>
      </c>
      <c r="U24" s="6" t="s">
        <v>98</v>
      </c>
      <c r="V24" s="6" t="s">
        <v>98</v>
      </c>
      <c r="W24" s="6" t="s">
        <v>98</v>
      </c>
      <c r="X24" s="6" t="s">
        <v>98</v>
      </c>
      <c r="Y24" s="6" t="s">
        <v>98</v>
      </c>
      <c r="Z24" s="6" t="s">
        <v>98</v>
      </c>
      <c r="AA24" s="6" t="s">
        <v>98</v>
      </c>
      <c r="AB24" s="6" t="s">
        <v>98</v>
      </c>
      <c r="AC24" s="6" t="s">
        <v>98</v>
      </c>
      <c r="AD24" s="6" t="s">
        <v>98</v>
      </c>
      <c r="AE24" s="6">
        <v>99</v>
      </c>
      <c r="AF24" s="6">
        <v>118</v>
      </c>
      <c r="AG24" s="6" t="s">
        <v>98</v>
      </c>
      <c r="AH24" s="6" t="s">
        <v>98</v>
      </c>
      <c r="AI24" s="6" t="s">
        <v>98</v>
      </c>
      <c r="AJ24" s="6" t="s">
        <v>98</v>
      </c>
      <c r="AK24" s="6" t="s">
        <v>98</v>
      </c>
      <c r="AL24" s="6" t="s">
        <v>98</v>
      </c>
      <c r="AM24" s="6">
        <v>1</v>
      </c>
      <c r="AN24" s="6">
        <v>2</v>
      </c>
      <c r="AO24" s="6">
        <v>0.75</v>
      </c>
      <c r="AP24" s="6">
        <v>0.02</v>
      </c>
      <c r="AQ24" s="6">
        <v>10</v>
      </c>
      <c r="AR24" s="196">
        <f>AP24*P24+AO24</f>
        <v>1.3385</v>
      </c>
      <c r="AS24" s="196">
        <f t="shared" si="30"/>
        <v>0.13385</v>
      </c>
      <c r="AT24" s="197">
        <f>AM24*1.72+115*0.012*AN24</f>
        <v>4.4800000000000004</v>
      </c>
      <c r="AU24" s="197">
        <f t="shared" si="31"/>
        <v>0.59523500000000007</v>
      </c>
      <c r="AV24" s="196">
        <f t="shared" si="32"/>
        <v>2.9625678500000001</v>
      </c>
      <c r="AW24" s="197">
        <f t="shared" si="18"/>
        <v>9.5101528500000008</v>
      </c>
      <c r="AX24" s="198">
        <f t="shared" si="10"/>
        <v>3.4200000000000002E-7</v>
      </c>
      <c r="AY24" s="199">
        <f t="shared" si="11"/>
        <v>6.8400000000000004E-7</v>
      </c>
      <c r="AZ24" s="198">
        <f t="shared" si="12"/>
        <v>3.2524722747000005E-6</v>
      </c>
    </row>
    <row r="25" spans="1:52" s="6" customFormat="1" ht="28.8" x14ac:dyDescent="0.3">
      <c r="A25" s="107" t="s">
        <v>412</v>
      </c>
      <c r="B25" s="189" t="s">
        <v>295</v>
      </c>
      <c r="C25" s="190" t="s">
        <v>334</v>
      </c>
      <c r="D25" s="191" t="s">
        <v>348</v>
      </c>
      <c r="E25" s="192">
        <v>9.9999999999999995E-7</v>
      </c>
      <c r="F25" s="189">
        <v>2</v>
      </c>
      <c r="G25" s="189">
        <v>0.76</v>
      </c>
      <c r="H25" s="192">
        <f t="shared" si="28"/>
        <v>1.5199999999999998E-6</v>
      </c>
      <c r="I25" s="189">
        <v>63.6</v>
      </c>
      <c r="J25" s="189">
        <v>0</v>
      </c>
      <c r="K25" s="189">
        <v>847</v>
      </c>
      <c r="L25" s="189">
        <v>286</v>
      </c>
      <c r="M25" s="190">
        <v>4100</v>
      </c>
      <c r="N25" s="464"/>
      <c r="O25" s="193">
        <v>294.25</v>
      </c>
      <c r="P25" s="193">
        <v>0</v>
      </c>
      <c r="Q25" s="194"/>
      <c r="R25" s="6" t="str">
        <f t="shared" si="29"/>
        <v>С24</v>
      </c>
      <c r="S25" s="6" t="str">
        <f t="shared" si="5"/>
        <v>Емкости Е-37, Е-43</v>
      </c>
      <c r="T25" s="420" t="str">
        <f t="shared" si="6"/>
        <v>Полное разрушение - рассеивание выброса (ликвидация аварии)</v>
      </c>
      <c r="U25" s="6" t="s">
        <v>98</v>
      </c>
      <c r="V25" s="6" t="s">
        <v>98</v>
      </c>
      <c r="W25" s="6" t="s">
        <v>98</v>
      </c>
      <c r="X25" s="6" t="s">
        <v>98</v>
      </c>
      <c r="Y25" s="6" t="s">
        <v>98</v>
      </c>
      <c r="Z25" s="6" t="s">
        <v>98</v>
      </c>
      <c r="AA25" s="6" t="s">
        <v>98</v>
      </c>
      <c r="AB25" s="6" t="s">
        <v>98</v>
      </c>
      <c r="AC25" s="6" t="s">
        <v>98</v>
      </c>
      <c r="AD25" s="6" t="s">
        <v>98</v>
      </c>
      <c r="AE25" s="6" t="s">
        <v>98</v>
      </c>
      <c r="AF25" s="6" t="s">
        <v>98</v>
      </c>
      <c r="AG25" s="6" t="s">
        <v>98</v>
      </c>
      <c r="AH25" s="6" t="s">
        <v>98</v>
      </c>
      <c r="AI25" s="6" t="s">
        <v>98</v>
      </c>
      <c r="AJ25" s="6" t="s">
        <v>98</v>
      </c>
      <c r="AK25" s="6" t="s">
        <v>98</v>
      </c>
      <c r="AL25" s="6" t="s">
        <v>98</v>
      </c>
      <c r="AM25" s="6">
        <v>0</v>
      </c>
      <c r="AN25" s="6">
        <v>0</v>
      </c>
      <c r="AO25" s="6">
        <v>7.5000000000000011E-2</v>
      </c>
      <c r="AP25" s="6">
        <v>0.02</v>
      </c>
      <c r="AQ25" s="6">
        <v>10</v>
      </c>
      <c r="AR25" s="196">
        <f>AP25*P25+AO25</f>
        <v>7.5000000000000011E-2</v>
      </c>
      <c r="AS25" s="196">
        <f t="shared" si="30"/>
        <v>7.5000000000000015E-3</v>
      </c>
      <c r="AT25" s="197">
        <f>AM25*1.72+115*0.012*AN25</f>
        <v>0</v>
      </c>
      <c r="AU25" s="197">
        <f t="shared" si="31"/>
        <v>8.2500000000000021E-3</v>
      </c>
      <c r="AV25" s="196">
        <f t="shared" si="32"/>
        <v>2.9625678500000001</v>
      </c>
      <c r="AW25" s="197">
        <f t="shared" si="18"/>
        <v>3.05331785</v>
      </c>
      <c r="AX25" s="198">
        <f t="shared" si="10"/>
        <v>0</v>
      </c>
      <c r="AY25" s="199">
        <f t="shared" si="11"/>
        <v>0</v>
      </c>
      <c r="AZ25" s="198">
        <f t="shared" si="12"/>
        <v>4.6410431319999995E-6</v>
      </c>
    </row>
    <row r="26" spans="1:52" s="6" customFormat="1" ht="28.8" x14ac:dyDescent="0.3">
      <c r="A26" s="107" t="s">
        <v>413</v>
      </c>
      <c r="B26" s="189" t="s">
        <v>295</v>
      </c>
      <c r="C26" s="190" t="s">
        <v>335</v>
      </c>
      <c r="D26" s="191" t="s">
        <v>344</v>
      </c>
      <c r="E26" s="192">
        <v>1.0000000000000001E-5</v>
      </c>
      <c r="F26" s="189">
        <v>2</v>
      </c>
      <c r="G26" s="189">
        <v>4.0000000000000008E-2</v>
      </c>
      <c r="H26" s="192">
        <f t="shared" si="28"/>
        <v>8.0000000000000018E-7</v>
      </c>
      <c r="I26" s="189">
        <v>0</v>
      </c>
      <c r="J26" s="189">
        <v>2.5</v>
      </c>
      <c r="K26" s="189">
        <v>0</v>
      </c>
      <c r="L26" s="189">
        <v>0</v>
      </c>
      <c r="M26" s="6">
        <v>403.2</v>
      </c>
      <c r="N26" s="464"/>
      <c r="O26" s="193">
        <f>J26*3600/1000</f>
        <v>9</v>
      </c>
      <c r="P26" s="193">
        <f>O26</f>
        <v>9</v>
      </c>
      <c r="Q26" s="195"/>
      <c r="R26" s="6" t="str">
        <f t="shared" si="29"/>
        <v>С25</v>
      </c>
      <c r="S26" s="6" t="str">
        <f t="shared" si="5"/>
        <v>Емкости Е-37, Е-43</v>
      </c>
      <c r="T26" s="420" t="str">
        <f t="shared" si="6"/>
        <v>Частичное разрушение (10 мм) - факельное горение (жидкостной факел)</v>
      </c>
      <c r="U26" s="6" t="s">
        <v>98</v>
      </c>
      <c r="V26" s="6" t="s">
        <v>98</v>
      </c>
      <c r="W26" s="6" t="s">
        <v>98</v>
      </c>
      <c r="X26" s="6" t="s">
        <v>98</v>
      </c>
      <c r="Y26" s="6" t="s">
        <v>98</v>
      </c>
      <c r="Z26" s="6" t="s">
        <v>98</v>
      </c>
      <c r="AA26" s="6" t="s">
        <v>98</v>
      </c>
      <c r="AB26" s="6" t="s">
        <v>98</v>
      </c>
      <c r="AC26" s="6">
        <v>21</v>
      </c>
      <c r="AD26" s="6">
        <v>4</v>
      </c>
      <c r="AE26" s="6" t="s">
        <v>98</v>
      </c>
      <c r="AF26" s="6" t="s">
        <v>98</v>
      </c>
      <c r="AG26" s="6" t="s">
        <v>98</v>
      </c>
      <c r="AH26" s="6" t="s">
        <v>98</v>
      </c>
      <c r="AI26" s="6" t="s">
        <v>98</v>
      </c>
      <c r="AJ26" s="6" t="s">
        <v>98</v>
      </c>
      <c r="AK26" s="6" t="s">
        <v>98</v>
      </c>
      <c r="AL26" s="6" t="s">
        <v>98</v>
      </c>
      <c r="AM26" s="6">
        <v>0</v>
      </c>
      <c r="AN26" s="6">
        <v>1</v>
      </c>
      <c r="AO26" s="6">
        <v>7.5000000000000011E-2</v>
      </c>
      <c r="AP26" s="6">
        <v>0.02</v>
      </c>
      <c r="AQ26" s="6">
        <v>3</v>
      </c>
      <c r="AR26" s="196">
        <f>AP26*O26+AO26</f>
        <v>0.255</v>
      </c>
      <c r="AS26" s="196">
        <f t="shared" si="30"/>
        <v>2.5500000000000002E-2</v>
      </c>
      <c r="AT26" s="197">
        <f t="shared" ref="AT26:AT31" si="33">AM26*1.72+115*0.012*AN26</f>
        <v>1.3800000000000001</v>
      </c>
      <c r="AU26" s="197">
        <f t="shared" si="31"/>
        <v>0.16605000000000003</v>
      </c>
      <c r="AV26" s="196">
        <f t="shared" si="32"/>
        <v>9.0613799999999994E-2</v>
      </c>
      <c r="AW26" s="197">
        <f t="shared" si="18"/>
        <v>1.9171638</v>
      </c>
      <c r="AX26" s="198">
        <f t="shared" si="10"/>
        <v>0</v>
      </c>
      <c r="AY26" s="199">
        <f t="shared" si="11"/>
        <v>8.0000000000000018E-7</v>
      </c>
      <c r="AZ26" s="198">
        <f t="shared" si="12"/>
        <v>1.5337310400000004E-6</v>
      </c>
    </row>
    <row r="27" spans="1:52" s="6" customFormat="1" ht="28.8" x14ac:dyDescent="0.3">
      <c r="A27" s="107" t="s">
        <v>414</v>
      </c>
      <c r="B27" s="189" t="s">
        <v>295</v>
      </c>
      <c r="C27" s="190" t="s">
        <v>336</v>
      </c>
      <c r="D27" s="191" t="s">
        <v>345</v>
      </c>
      <c r="E27" s="192">
        <v>1.0000000000000001E-5</v>
      </c>
      <c r="F27" s="189">
        <v>2</v>
      </c>
      <c r="G27" s="189">
        <v>3.2000000000000008E-2</v>
      </c>
      <c r="H27" s="192">
        <f t="shared" si="28"/>
        <v>6.4000000000000023E-7</v>
      </c>
      <c r="I27" s="189">
        <v>0</v>
      </c>
      <c r="J27" s="189">
        <v>2.5</v>
      </c>
      <c r="K27" s="189">
        <v>0</v>
      </c>
      <c r="L27" s="189">
        <v>0</v>
      </c>
      <c r="M27" s="6">
        <v>403.2</v>
      </c>
      <c r="N27" s="464"/>
      <c r="O27" s="193">
        <f t="shared" ref="O27:O31" si="34">J27*3600/1000</f>
        <v>9</v>
      </c>
      <c r="P27" s="193">
        <f>O27*0.1</f>
        <v>0.9</v>
      </c>
      <c r="Q27" s="194"/>
      <c r="R27" s="6" t="str">
        <f t="shared" si="29"/>
        <v>С26</v>
      </c>
      <c r="S27" s="6" t="str">
        <f t="shared" si="5"/>
        <v>Емкости Е-37, Е-43</v>
      </c>
      <c r="T27" s="420" t="str">
        <f t="shared" si="6"/>
        <v>Частичное разрушение (10 мм) - пожар-вспышка</v>
      </c>
      <c r="U27" s="6" t="s">
        <v>98</v>
      </c>
      <c r="V27" s="6" t="s">
        <v>98</v>
      </c>
      <c r="W27" s="6" t="s">
        <v>98</v>
      </c>
      <c r="X27" s="6" t="s">
        <v>98</v>
      </c>
      <c r="Y27" s="6" t="s">
        <v>98</v>
      </c>
      <c r="Z27" s="6" t="s">
        <v>98</v>
      </c>
      <c r="AA27" s="6" t="s">
        <v>98</v>
      </c>
      <c r="AB27" s="6" t="s">
        <v>98</v>
      </c>
      <c r="AC27" s="6" t="s">
        <v>98</v>
      </c>
      <c r="AD27" s="6" t="s">
        <v>98</v>
      </c>
      <c r="AE27" s="6">
        <v>31</v>
      </c>
      <c r="AF27" s="6">
        <v>37</v>
      </c>
      <c r="AG27" s="6" t="s">
        <v>98</v>
      </c>
      <c r="AH27" s="6" t="s">
        <v>98</v>
      </c>
      <c r="AI27" s="6" t="s">
        <v>98</v>
      </c>
      <c r="AJ27" s="6" t="s">
        <v>98</v>
      </c>
      <c r="AK27" s="6" t="s">
        <v>98</v>
      </c>
      <c r="AL27" s="6" t="s">
        <v>98</v>
      </c>
      <c r="AM27" s="6">
        <v>0</v>
      </c>
      <c r="AN27" s="6">
        <v>1</v>
      </c>
      <c r="AO27" s="6">
        <v>7.5000000000000011E-2</v>
      </c>
      <c r="AP27" s="6">
        <v>0.02</v>
      </c>
      <c r="AQ27" s="6">
        <v>3</v>
      </c>
      <c r="AR27" s="196">
        <f t="shared" ref="AR27:AR31" si="35">AP27*O27+AO27</f>
        <v>0.255</v>
      </c>
      <c r="AS27" s="196">
        <f t="shared" si="30"/>
        <v>2.5500000000000002E-2</v>
      </c>
      <c r="AT27" s="197">
        <f t="shared" si="33"/>
        <v>1.3800000000000001</v>
      </c>
      <c r="AU27" s="197">
        <f t="shared" si="31"/>
        <v>0.16605000000000003</v>
      </c>
      <c r="AV27" s="196">
        <f t="shared" si="32"/>
        <v>9.0613799999999994E-2</v>
      </c>
      <c r="AW27" s="197">
        <f t="shared" si="18"/>
        <v>1.9171638</v>
      </c>
      <c r="AX27" s="198">
        <f t="shared" si="10"/>
        <v>0</v>
      </c>
      <c r="AY27" s="199">
        <f t="shared" si="11"/>
        <v>6.4000000000000023E-7</v>
      </c>
      <c r="AZ27" s="198">
        <f t="shared" si="12"/>
        <v>1.2269848320000003E-6</v>
      </c>
    </row>
    <row r="28" spans="1:52" s="6" customFormat="1" ht="28.8" x14ac:dyDescent="0.3">
      <c r="A28" s="107" t="s">
        <v>415</v>
      </c>
      <c r="B28" s="189" t="s">
        <v>295</v>
      </c>
      <c r="C28" s="190" t="s">
        <v>337</v>
      </c>
      <c r="D28" s="191" t="s">
        <v>347</v>
      </c>
      <c r="E28" s="192">
        <v>1.0000000000000001E-5</v>
      </c>
      <c r="F28" s="189">
        <v>2</v>
      </c>
      <c r="G28" s="189">
        <v>0.12800000000000003</v>
      </c>
      <c r="H28" s="192">
        <f t="shared" si="28"/>
        <v>2.5600000000000009E-6</v>
      </c>
      <c r="I28" s="189">
        <v>0</v>
      </c>
      <c r="J28" s="189">
        <v>2.5</v>
      </c>
      <c r="K28" s="189">
        <v>0</v>
      </c>
      <c r="L28" s="189">
        <v>0</v>
      </c>
      <c r="M28" s="6">
        <v>403.2</v>
      </c>
      <c r="N28" s="464"/>
      <c r="O28" s="193">
        <f t="shared" si="34"/>
        <v>9</v>
      </c>
      <c r="P28" s="193">
        <v>0</v>
      </c>
      <c r="Q28" s="200"/>
      <c r="R28" s="6" t="str">
        <f t="shared" si="29"/>
        <v>С27</v>
      </c>
      <c r="S28" s="6" t="str">
        <f t="shared" si="5"/>
        <v>Емкости Е-37, Е-43</v>
      </c>
      <c r="T28" s="420" t="str">
        <f t="shared" si="6"/>
        <v>Частичное разрушение (10 мм) - рассеивание выброса (ликвидация аварии)</v>
      </c>
      <c r="U28" s="6" t="s">
        <v>98</v>
      </c>
      <c r="V28" s="6" t="s">
        <v>98</v>
      </c>
      <c r="W28" s="6" t="s">
        <v>98</v>
      </c>
      <c r="X28" s="6" t="s">
        <v>98</v>
      </c>
      <c r="Y28" s="6" t="s">
        <v>98</v>
      </c>
      <c r="Z28" s="6" t="s">
        <v>98</v>
      </c>
      <c r="AA28" s="6" t="s">
        <v>98</v>
      </c>
      <c r="AB28" s="6" t="s">
        <v>98</v>
      </c>
      <c r="AC28" s="6" t="s">
        <v>98</v>
      </c>
      <c r="AD28" s="6" t="s">
        <v>98</v>
      </c>
      <c r="AE28" s="6" t="s">
        <v>98</v>
      </c>
      <c r="AF28" s="6" t="s">
        <v>98</v>
      </c>
      <c r="AG28" s="6" t="s">
        <v>98</v>
      </c>
      <c r="AH28" s="6" t="s">
        <v>98</v>
      </c>
      <c r="AI28" s="6" t="s">
        <v>98</v>
      </c>
      <c r="AJ28" s="6" t="s">
        <v>98</v>
      </c>
      <c r="AK28" s="6" t="s">
        <v>98</v>
      </c>
      <c r="AL28" s="6" t="s">
        <v>98</v>
      </c>
      <c r="AM28" s="6">
        <v>0</v>
      </c>
      <c r="AN28" s="6">
        <v>0</v>
      </c>
      <c r="AO28" s="6">
        <v>7.5000000000000011E-2</v>
      </c>
      <c r="AP28" s="6">
        <v>0.02</v>
      </c>
      <c r="AQ28" s="6">
        <v>3</v>
      </c>
      <c r="AR28" s="196">
        <f t="shared" si="35"/>
        <v>0.255</v>
      </c>
      <c r="AS28" s="196">
        <f t="shared" si="30"/>
        <v>2.5500000000000002E-2</v>
      </c>
      <c r="AT28" s="197">
        <f t="shared" si="33"/>
        <v>0</v>
      </c>
      <c r="AU28" s="197">
        <f t="shared" si="31"/>
        <v>2.8050000000000005E-2</v>
      </c>
      <c r="AV28" s="196">
        <f t="shared" si="32"/>
        <v>9.0613799999999994E-2</v>
      </c>
      <c r="AW28" s="197">
        <f t="shared" si="18"/>
        <v>0.39916380000000001</v>
      </c>
      <c r="AX28" s="198">
        <f t="shared" si="10"/>
        <v>0</v>
      </c>
      <c r="AY28" s="199">
        <f t="shared" si="11"/>
        <v>0</v>
      </c>
      <c r="AZ28" s="198">
        <f t="shared" si="12"/>
        <v>1.0218593280000004E-6</v>
      </c>
    </row>
    <row r="29" spans="1:52" s="6" customFormat="1" ht="28.8" x14ac:dyDescent="0.3">
      <c r="A29" s="107" t="s">
        <v>416</v>
      </c>
      <c r="B29" s="189" t="s">
        <v>295</v>
      </c>
      <c r="C29" s="190" t="s">
        <v>338</v>
      </c>
      <c r="D29" s="191" t="s">
        <v>349</v>
      </c>
      <c r="E29" s="192">
        <v>1.0000000000000001E-5</v>
      </c>
      <c r="F29" s="189">
        <v>2</v>
      </c>
      <c r="G29" s="189">
        <v>4.0000000000000008E-2</v>
      </c>
      <c r="H29" s="192">
        <f t="shared" si="28"/>
        <v>8.0000000000000018E-7</v>
      </c>
      <c r="I29" s="189">
        <v>0</v>
      </c>
      <c r="J29" s="189">
        <v>0.1</v>
      </c>
      <c r="K29" s="189">
        <v>0</v>
      </c>
      <c r="L29" s="189">
        <v>0</v>
      </c>
      <c r="M29" s="6">
        <v>0</v>
      </c>
      <c r="N29" s="464"/>
      <c r="O29" s="193">
        <f t="shared" si="34"/>
        <v>0.36</v>
      </c>
      <c r="P29" s="193">
        <f>O29</f>
        <v>0.36</v>
      </c>
      <c r="Q29" s="200"/>
      <c r="R29" s="6" t="str">
        <f t="shared" si="29"/>
        <v>С28</v>
      </c>
      <c r="S29" s="6" t="str">
        <f t="shared" si="5"/>
        <v>Емкости Е-37, Е-43</v>
      </c>
      <c r="T29" s="420" t="str">
        <f t="shared" si="6"/>
        <v>Частичное разрушение (10 мм) - факельное горение (газовый факел)</v>
      </c>
      <c r="U29" s="6" t="s">
        <v>98</v>
      </c>
      <c r="V29" s="6" t="s">
        <v>98</v>
      </c>
      <c r="W29" s="6" t="s">
        <v>98</v>
      </c>
      <c r="X29" s="6" t="s">
        <v>98</v>
      </c>
      <c r="Y29" s="6" t="s">
        <v>98</v>
      </c>
      <c r="Z29" s="6" t="s">
        <v>98</v>
      </c>
      <c r="AA29" s="6" t="s">
        <v>98</v>
      </c>
      <c r="AB29" s="6" t="s">
        <v>98</v>
      </c>
      <c r="AC29" s="6">
        <v>4</v>
      </c>
      <c r="AD29" s="6">
        <v>1</v>
      </c>
      <c r="AE29" s="6" t="s">
        <v>98</v>
      </c>
      <c r="AF29" s="6" t="s">
        <v>98</v>
      </c>
      <c r="AG29" s="6" t="s">
        <v>98</v>
      </c>
      <c r="AH29" s="6" t="s">
        <v>98</v>
      </c>
      <c r="AI29" s="6" t="s">
        <v>98</v>
      </c>
      <c r="AJ29" s="6" t="s">
        <v>98</v>
      </c>
      <c r="AK29" s="6" t="s">
        <v>98</v>
      </c>
      <c r="AL29" s="6" t="s">
        <v>98</v>
      </c>
      <c r="AM29" s="6">
        <v>0</v>
      </c>
      <c r="AN29" s="6">
        <v>1</v>
      </c>
      <c r="AO29" s="6">
        <v>7.5000000000000011E-2</v>
      </c>
      <c r="AP29" s="6">
        <v>0.02</v>
      </c>
      <c r="AQ29" s="6">
        <v>3</v>
      </c>
      <c r="AR29" s="196">
        <f t="shared" si="35"/>
        <v>8.2200000000000009E-2</v>
      </c>
      <c r="AS29" s="196">
        <f t="shared" si="30"/>
        <v>8.2200000000000016E-3</v>
      </c>
      <c r="AT29" s="197">
        <f t="shared" si="33"/>
        <v>1.3800000000000001</v>
      </c>
      <c r="AU29" s="197">
        <f t="shared" si="31"/>
        <v>0.14704200000000001</v>
      </c>
      <c r="AV29" s="196">
        <f t="shared" si="32"/>
        <v>3.6245520000000001E-3</v>
      </c>
      <c r="AW29" s="197">
        <f t="shared" si="18"/>
        <v>1.621086552</v>
      </c>
      <c r="AX29" s="198">
        <f t="shared" si="10"/>
        <v>0</v>
      </c>
      <c r="AY29" s="199">
        <f t="shared" si="11"/>
        <v>8.0000000000000018E-7</v>
      </c>
      <c r="AZ29" s="198">
        <f t="shared" si="12"/>
        <v>1.2968692416000002E-6</v>
      </c>
    </row>
    <row r="30" spans="1:52" s="6" customFormat="1" ht="28.8" x14ac:dyDescent="0.3">
      <c r="A30" s="107" t="s">
        <v>417</v>
      </c>
      <c r="B30" s="189" t="s">
        <v>295</v>
      </c>
      <c r="C30" s="190" t="s">
        <v>339</v>
      </c>
      <c r="D30" s="191" t="s">
        <v>345</v>
      </c>
      <c r="E30" s="192">
        <v>1.0000000000000001E-5</v>
      </c>
      <c r="F30" s="189">
        <v>2</v>
      </c>
      <c r="G30" s="189">
        <v>0.15200000000000002</v>
      </c>
      <c r="H30" s="192">
        <f t="shared" si="28"/>
        <v>3.0400000000000005E-6</v>
      </c>
      <c r="I30" s="189">
        <v>0</v>
      </c>
      <c r="J30" s="189">
        <v>0.1</v>
      </c>
      <c r="K30" s="189">
        <v>0</v>
      </c>
      <c r="L30" s="189">
        <v>0</v>
      </c>
      <c r="M30" s="6">
        <v>0</v>
      </c>
      <c r="N30" s="464"/>
      <c r="O30" s="193">
        <f t="shared" si="34"/>
        <v>0.36</v>
      </c>
      <c r="P30" s="193">
        <f>O30*0.1</f>
        <v>3.5999999999999997E-2</v>
      </c>
      <c r="Q30" s="200"/>
      <c r="R30" s="6" t="str">
        <f t="shared" si="29"/>
        <v>С29</v>
      </c>
      <c r="S30" s="6" t="str">
        <f t="shared" si="5"/>
        <v>Емкости Е-37, Е-43</v>
      </c>
      <c r="T30" s="420" t="str">
        <f t="shared" si="6"/>
        <v>Частичное разрушение (10 мм) - пожар-вспышка</v>
      </c>
      <c r="U30" s="6" t="s">
        <v>98</v>
      </c>
      <c r="V30" s="6" t="s">
        <v>98</v>
      </c>
      <c r="W30" s="6" t="s">
        <v>98</v>
      </c>
      <c r="X30" s="6" t="s">
        <v>98</v>
      </c>
      <c r="Y30" s="6" t="s">
        <v>98</v>
      </c>
      <c r="Z30" s="6" t="s">
        <v>98</v>
      </c>
      <c r="AA30" s="6" t="s">
        <v>98</v>
      </c>
      <c r="AB30" s="6" t="s">
        <v>98</v>
      </c>
      <c r="AC30" s="6" t="s">
        <v>98</v>
      </c>
      <c r="AD30" s="6" t="s">
        <v>98</v>
      </c>
      <c r="AE30" s="6">
        <v>10</v>
      </c>
      <c r="AF30" s="6">
        <v>12</v>
      </c>
      <c r="AG30" s="6" t="s">
        <v>98</v>
      </c>
      <c r="AH30" s="6" t="s">
        <v>98</v>
      </c>
      <c r="AI30" s="6" t="s">
        <v>98</v>
      </c>
      <c r="AJ30" s="6" t="s">
        <v>98</v>
      </c>
      <c r="AK30" s="6" t="s">
        <v>98</v>
      </c>
      <c r="AL30" s="6" t="s">
        <v>98</v>
      </c>
      <c r="AM30" s="6">
        <v>0</v>
      </c>
      <c r="AN30" s="6">
        <v>1</v>
      </c>
      <c r="AO30" s="6">
        <v>7.5000000000000011E-2</v>
      </c>
      <c r="AP30" s="6">
        <v>0.02</v>
      </c>
      <c r="AQ30" s="6">
        <v>3</v>
      </c>
      <c r="AR30" s="196">
        <f t="shared" si="35"/>
        <v>8.2200000000000009E-2</v>
      </c>
      <c r="AS30" s="196">
        <f t="shared" si="30"/>
        <v>8.2200000000000016E-3</v>
      </c>
      <c r="AT30" s="197">
        <f t="shared" si="33"/>
        <v>1.3800000000000001</v>
      </c>
      <c r="AU30" s="197">
        <f t="shared" si="31"/>
        <v>0.14704200000000001</v>
      </c>
      <c r="AV30" s="196">
        <f t="shared" si="32"/>
        <v>3.6245520000000001E-3</v>
      </c>
      <c r="AW30" s="197">
        <f t="shared" si="18"/>
        <v>1.621086552</v>
      </c>
      <c r="AX30" s="198">
        <f t="shared" si="10"/>
        <v>0</v>
      </c>
      <c r="AY30" s="199">
        <f t="shared" si="11"/>
        <v>3.0400000000000005E-6</v>
      </c>
      <c r="AZ30" s="198">
        <f t="shared" si="12"/>
        <v>4.9281031180800005E-6</v>
      </c>
    </row>
    <row r="31" spans="1:52" s="6" customFormat="1" ht="28.8" x14ac:dyDescent="0.3">
      <c r="A31" s="107" t="s">
        <v>418</v>
      </c>
      <c r="B31" s="189" t="s">
        <v>295</v>
      </c>
      <c r="C31" s="190" t="s">
        <v>340</v>
      </c>
      <c r="D31" s="191" t="s">
        <v>347</v>
      </c>
      <c r="E31" s="192">
        <v>1.0000000000000001E-5</v>
      </c>
      <c r="F31" s="189">
        <v>2</v>
      </c>
      <c r="G31" s="189">
        <v>0.6080000000000001</v>
      </c>
      <c r="H31" s="192">
        <f t="shared" si="28"/>
        <v>1.2160000000000002E-5</v>
      </c>
      <c r="I31" s="189">
        <v>0</v>
      </c>
      <c r="J31" s="189">
        <v>0.1</v>
      </c>
      <c r="K31" s="189">
        <v>0</v>
      </c>
      <c r="L31" s="189">
        <v>0</v>
      </c>
      <c r="M31" s="6">
        <v>0</v>
      </c>
      <c r="N31" s="482"/>
      <c r="O31" s="193">
        <f t="shared" si="34"/>
        <v>0.36</v>
      </c>
      <c r="P31" s="193">
        <v>0</v>
      </c>
      <c r="Q31" s="200"/>
      <c r="R31" s="6" t="str">
        <f t="shared" si="29"/>
        <v>С30</v>
      </c>
      <c r="S31" s="6" t="str">
        <f t="shared" si="5"/>
        <v>Емкости Е-37, Е-43</v>
      </c>
      <c r="T31" s="420" t="str">
        <f t="shared" si="6"/>
        <v>Частичное разрушение (10 мм) - рассеивание выброса (ликвидация аварии)</v>
      </c>
      <c r="U31" s="6" t="s">
        <v>98</v>
      </c>
      <c r="V31" s="6" t="s">
        <v>98</v>
      </c>
      <c r="W31" s="6" t="s">
        <v>98</v>
      </c>
      <c r="X31" s="6" t="s">
        <v>98</v>
      </c>
      <c r="Y31" s="6" t="s">
        <v>98</v>
      </c>
      <c r="Z31" s="6" t="s">
        <v>98</v>
      </c>
      <c r="AA31" s="6" t="s">
        <v>98</v>
      </c>
      <c r="AB31" s="6" t="s">
        <v>98</v>
      </c>
      <c r="AC31" s="6" t="s">
        <v>98</v>
      </c>
      <c r="AD31" s="6" t="s">
        <v>98</v>
      </c>
      <c r="AE31" s="6" t="s">
        <v>98</v>
      </c>
      <c r="AF31" s="6" t="s">
        <v>98</v>
      </c>
      <c r="AG31" s="6" t="s">
        <v>98</v>
      </c>
      <c r="AH31" s="6" t="s">
        <v>98</v>
      </c>
      <c r="AI31" s="6" t="s">
        <v>98</v>
      </c>
      <c r="AJ31" s="6" t="s">
        <v>98</v>
      </c>
      <c r="AK31" s="6" t="s">
        <v>98</v>
      </c>
      <c r="AL31" s="6" t="s">
        <v>98</v>
      </c>
      <c r="AM31" s="6">
        <v>0</v>
      </c>
      <c r="AN31" s="6">
        <v>0</v>
      </c>
      <c r="AO31" s="6">
        <v>7.5000000000000011E-2</v>
      </c>
      <c r="AP31" s="6">
        <v>0.02</v>
      </c>
      <c r="AQ31" s="6">
        <v>3</v>
      </c>
      <c r="AR31" s="196">
        <f t="shared" si="35"/>
        <v>8.2200000000000009E-2</v>
      </c>
      <c r="AS31" s="196">
        <f t="shared" si="30"/>
        <v>8.2200000000000016E-3</v>
      </c>
      <c r="AT31" s="197">
        <f t="shared" si="33"/>
        <v>0</v>
      </c>
      <c r="AU31" s="197">
        <f t="shared" si="31"/>
        <v>9.0420000000000014E-3</v>
      </c>
      <c r="AV31" s="196">
        <f t="shared" si="32"/>
        <v>3.6245520000000001E-3</v>
      </c>
      <c r="AW31" s="197">
        <f t="shared" si="18"/>
        <v>0.10308655200000001</v>
      </c>
      <c r="AX31" s="198">
        <f t="shared" si="10"/>
        <v>0</v>
      </c>
      <c r="AY31" s="199">
        <f t="shared" si="11"/>
        <v>0</v>
      </c>
      <c r="AZ31" s="198">
        <f t="shared" si="12"/>
        <v>1.2535324723200004E-6</v>
      </c>
    </row>
    <row r="32" spans="1:52" s="4" customFormat="1" ht="42" x14ac:dyDescent="0.3">
      <c r="A32" s="107" t="s">
        <v>419</v>
      </c>
      <c r="B32" s="213" t="s">
        <v>375</v>
      </c>
      <c r="C32" s="202" t="s">
        <v>331</v>
      </c>
      <c r="D32" s="203" t="s">
        <v>341</v>
      </c>
      <c r="E32" s="204">
        <v>9.9999999999999995E-7</v>
      </c>
      <c r="F32" s="201">
        <v>10</v>
      </c>
      <c r="G32" s="201">
        <v>0.05</v>
      </c>
      <c r="H32" s="204">
        <f>E32*F32*G32</f>
        <v>4.9999999999999998E-7</v>
      </c>
      <c r="I32" s="201">
        <v>63.6</v>
      </c>
      <c r="J32" s="201">
        <v>0</v>
      </c>
      <c r="K32" s="201">
        <v>847</v>
      </c>
      <c r="L32" s="201">
        <v>286</v>
      </c>
      <c r="M32" s="190">
        <v>4100</v>
      </c>
      <c r="N32" s="483" t="s">
        <v>376</v>
      </c>
      <c r="O32" s="205">
        <v>284.60000000000002</v>
      </c>
      <c r="P32" s="205">
        <f>I32</f>
        <v>63.6</v>
      </c>
      <c r="Q32" s="206"/>
      <c r="R32" s="4" t="str">
        <f>A32</f>
        <v>С31</v>
      </c>
      <c r="S32" s="4" t="str">
        <f t="shared" si="5"/>
        <v xml:space="preserve">Емкости Е-38, Е-40…42, Е-44, Е-46…Е-48, Е-39, Е-45
</v>
      </c>
      <c r="T32" s="421" t="str">
        <f t="shared" si="6"/>
        <v>Полное разрушение - огненный шар</v>
      </c>
      <c r="U32" s="4" t="s">
        <v>98</v>
      </c>
      <c r="V32" s="4" t="s">
        <v>98</v>
      </c>
      <c r="W32" s="4" t="s">
        <v>98</v>
      </c>
      <c r="X32" s="4" t="s">
        <v>98</v>
      </c>
      <c r="Y32" s="4" t="s">
        <v>98</v>
      </c>
      <c r="Z32" s="4" t="s">
        <v>98</v>
      </c>
      <c r="AA32" s="4" t="s">
        <v>98</v>
      </c>
      <c r="AB32" s="4" t="s">
        <v>98</v>
      </c>
      <c r="AC32" s="4" t="s">
        <v>98</v>
      </c>
      <c r="AD32" s="4" t="s">
        <v>98</v>
      </c>
      <c r="AE32" s="4" t="s">
        <v>98</v>
      </c>
      <c r="AF32" s="4" t="s">
        <v>98</v>
      </c>
      <c r="AG32" s="4" t="s">
        <v>98</v>
      </c>
      <c r="AH32" s="4" t="s">
        <v>98</v>
      </c>
      <c r="AI32" s="4">
        <v>256</v>
      </c>
      <c r="AJ32" s="4">
        <v>338</v>
      </c>
      <c r="AK32" s="4">
        <v>391</v>
      </c>
      <c r="AL32" s="4">
        <v>487</v>
      </c>
      <c r="AM32" s="207">
        <v>1</v>
      </c>
      <c r="AN32" s="207">
        <v>2</v>
      </c>
      <c r="AO32" s="4">
        <v>0.75</v>
      </c>
      <c r="AP32" s="4">
        <v>0.02</v>
      </c>
      <c r="AQ32" s="4">
        <v>10</v>
      </c>
      <c r="AR32" s="208">
        <f>AP32*O32+AO32</f>
        <v>6.4420000000000002</v>
      </c>
      <c r="AS32" s="208">
        <f>0.1*AR32</f>
        <v>0.64420000000000011</v>
      </c>
      <c r="AT32" s="209">
        <f>AM32*1.72+115*0.012*AN32</f>
        <v>4.4800000000000004</v>
      </c>
      <c r="AU32" s="209">
        <f>SUM(AR32:AT32)*0.1</f>
        <v>1.15662</v>
      </c>
      <c r="AV32" s="208">
        <f>10068.2*O32*POWER(10,-6)</f>
        <v>2.8654097200000002</v>
      </c>
      <c r="AW32" s="209">
        <f t="shared" ref="AW32:AW41" si="36">AV32+AU32+AT32+AS32+AR32</f>
        <v>15.588229719999999</v>
      </c>
      <c r="AX32" s="210">
        <f t="shared" si="10"/>
        <v>4.9999999999999998E-7</v>
      </c>
      <c r="AY32" s="211">
        <f t="shared" si="11"/>
        <v>9.9999999999999995E-7</v>
      </c>
      <c r="AZ32" s="210">
        <f t="shared" si="12"/>
        <v>7.7941148599999989E-6</v>
      </c>
    </row>
    <row r="33" spans="1:52" s="4" customFormat="1" ht="42" x14ac:dyDescent="0.3">
      <c r="A33" s="107" t="s">
        <v>420</v>
      </c>
      <c r="B33" s="213" t="s">
        <v>375</v>
      </c>
      <c r="C33" s="202" t="s">
        <v>332</v>
      </c>
      <c r="D33" s="203" t="s">
        <v>342</v>
      </c>
      <c r="E33" s="204">
        <v>9.9999999999999995E-7</v>
      </c>
      <c r="F33" s="201">
        <v>10</v>
      </c>
      <c r="G33" s="201">
        <v>1.9000000000000003E-2</v>
      </c>
      <c r="H33" s="204">
        <f t="shared" ref="H33:H41" si="37">E33*F33*G33</f>
        <v>1.9000000000000001E-7</v>
      </c>
      <c r="I33" s="201">
        <v>63.6</v>
      </c>
      <c r="J33" s="201">
        <v>0</v>
      </c>
      <c r="K33" s="201">
        <v>847</v>
      </c>
      <c r="L33" s="201">
        <v>286</v>
      </c>
      <c r="M33" s="190">
        <v>4100</v>
      </c>
      <c r="N33" s="484"/>
      <c r="O33" s="205">
        <v>284.60000000000002</v>
      </c>
      <c r="P33" s="205">
        <f>0.1*O33</f>
        <v>28.460000000000004</v>
      </c>
      <c r="Q33" s="206"/>
      <c r="R33" s="4" t="str">
        <f t="shared" ref="R33:R41" si="38">A33</f>
        <v>С32</v>
      </c>
      <c r="S33" s="4" t="str">
        <f t="shared" si="5"/>
        <v xml:space="preserve">Емкости Е-38, Е-40…42, Е-44, Е-46…Е-48, Е-39, Е-45
</v>
      </c>
      <c r="T33" s="421" t="str">
        <f t="shared" si="6"/>
        <v>Полное разрушение - взрыв</v>
      </c>
      <c r="U33" s="4" t="s">
        <v>98</v>
      </c>
      <c r="V33" s="4" t="s">
        <v>98</v>
      </c>
      <c r="W33" s="4" t="s">
        <v>98</v>
      </c>
      <c r="X33" s="4" t="s">
        <v>98</v>
      </c>
      <c r="Y33" s="4">
        <v>123</v>
      </c>
      <c r="Z33" s="4">
        <v>285</v>
      </c>
      <c r="AA33" s="4">
        <v>775</v>
      </c>
      <c r="AB33" s="4">
        <v>1328</v>
      </c>
      <c r="AC33" s="4" t="s">
        <v>98</v>
      </c>
      <c r="AD33" s="4" t="s">
        <v>98</v>
      </c>
      <c r="AE33" s="4" t="s">
        <v>98</v>
      </c>
      <c r="AF33" s="4" t="s">
        <v>98</v>
      </c>
      <c r="AG33" s="4" t="s">
        <v>98</v>
      </c>
      <c r="AH33" s="4" t="s">
        <v>98</v>
      </c>
      <c r="AI33" s="4" t="s">
        <v>98</v>
      </c>
      <c r="AJ33" s="4" t="s">
        <v>98</v>
      </c>
      <c r="AK33" s="4" t="s">
        <v>98</v>
      </c>
      <c r="AL33" s="4" t="s">
        <v>98</v>
      </c>
      <c r="AM33" s="207">
        <v>3</v>
      </c>
      <c r="AN33" s="207">
        <v>0</v>
      </c>
      <c r="AO33" s="4">
        <v>0.75</v>
      </c>
      <c r="AP33" s="4">
        <v>0.02</v>
      </c>
      <c r="AQ33" s="4">
        <v>10</v>
      </c>
      <c r="AR33" s="208">
        <f>AP33*O33+AO33</f>
        <v>6.4420000000000002</v>
      </c>
      <c r="AS33" s="208">
        <f t="shared" ref="AS33:AS41" si="39">0.1*AR33</f>
        <v>0.64420000000000011</v>
      </c>
      <c r="AT33" s="209">
        <f>AM33*1.72+115*0.012*AN33</f>
        <v>5.16</v>
      </c>
      <c r="AU33" s="209">
        <f t="shared" ref="AU33:AU41" si="40">SUM(AR33:AT33)*0.1</f>
        <v>1.22462</v>
      </c>
      <c r="AV33" s="208">
        <f t="shared" ref="AV33:AV41" si="41">10068.2*O33*POWER(10,-6)</f>
        <v>2.8654097200000002</v>
      </c>
      <c r="AW33" s="209">
        <f t="shared" si="36"/>
        <v>16.336229719999999</v>
      </c>
      <c r="AX33" s="210">
        <f t="shared" si="10"/>
        <v>5.7000000000000005E-7</v>
      </c>
      <c r="AY33" s="211">
        <f t="shared" si="11"/>
        <v>0</v>
      </c>
      <c r="AZ33" s="210">
        <f t="shared" si="12"/>
        <v>3.1038836468E-6</v>
      </c>
    </row>
    <row r="34" spans="1:52" s="4" customFormat="1" ht="42" x14ac:dyDescent="0.3">
      <c r="A34" s="107" t="s">
        <v>421</v>
      </c>
      <c r="B34" s="213" t="s">
        <v>375</v>
      </c>
      <c r="C34" s="202" t="s">
        <v>333</v>
      </c>
      <c r="D34" s="203" t="s">
        <v>343</v>
      </c>
      <c r="E34" s="204">
        <v>9.9999999999999995E-7</v>
      </c>
      <c r="F34" s="201">
        <v>10</v>
      </c>
      <c r="G34" s="201">
        <v>0.17100000000000001</v>
      </c>
      <c r="H34" s="204">
        <f t="shared" si="37"/>
        <v>1.7099999999999999E-6</v>
      </c>
      <c r="I34" s="201">
        <v>63.6</v>
      </c>
      <c r="J34" s="201">
        <v>0</v>
      </c>
      <c r="K34" s="201">
        <v>847</v>
      </c>
      <c r="L34" s="201">
        <v>286</v>
      </c>
      <c r="M34" s="190">
        <v>4100</v>
      </c>
      <c r="N34" s="484"/>
      <c r="O34" s="205">
        <v>284.60000000000002</v>
      </c>
      <c r="P34" s="205">
        <f>0.1*O34</f>
        <v>28.460000000000004</v>
      </c>
      <c r="Q34" s="206"/>
      <c r="R34" s="4" t="str">
        <f t="shared" si="38"/>
        <v>С33</v>
      </c>
      <c r="S34" s="4" t="str">
        <f t="shared" si="5"/>
        <v xml:space="preserve">Емкости Е-38, Е-40…42, Е-44, Е-46…Е-48, Е-39, Е-45
</v>
      </c>
      <c r="T34" s="421" t="str">
        <f t="shared" si="6"/>
        <v>Полное разрушение - пожар-вспышка</v>
      </c>
      <c r="U34" s="4" t="s">
        <v>98</v>
      </c>
      <c r="V34" s="4" t="s">
        <v>98</v>
      </c>
      <c r="W34" s="4" t="s">
        <v>98</v>
      </c>
      <c r="X34" s="4" t="s">
        <v>98</v>
      </c>
      <c r="Y34" s="4" t="s">
        <v>98</v>
      </c>
      <c r="Z34" s="4" t="s">
        <v>98</v>
      </c>
      <c r="AA34" s="4" t="s">
        <v>98</v>
      </c>
      <c r="AB34" s="4" t="s">
        <v>98</v>
      </c>
      <c r="AC34" s="4" t="s">
        <v>98</v>
      </c>
      <c r="AD34" s="4" t="s">
        <v>98</v>
      </c>
      <c r="AE34" s="4">
        <v>98</v>
      </c>
      <c r="AF34" s="4">
        <v>117</v>
      </c>
      <c r="AG34" s="4" t="s">
        <v>98</v>
      </c>
      <c r="AH34" s="4" t="s">
        <v>98</v>
      </c>
      <c r="AI34" s="4" t="s">
        <v>98</v>
      </c>
      <c r="AJ34" s="4" t="s">
        <v>98</v>
      </c>
      <c r="AK34" s="4" t="s">
        <v>98</v>
      </c>
      <c r="AL34" s="4" t="s">
        <v>98</v>
      </c>
      <c r="AM34" s="4">
        <v>1</v>
      </c>
      <c r="AN34" s="4">
        <v>2</v>
      </c>
      <c r="AO34" s="4">
        <v>0.75</v>
      </c>
      <c r="AP34" s="4">
        <v>0.02</v>
      </c>
      <c r="AQ34" s="4">
        <v>10</v>
      </c>
      <c r="AR34" s="208">
        <f>AP34*P34+AO34</f>
        <v>1.3192000000000002</v>
      </c>
      <c r="AS34" s="208">
        <f t="shared" si="39"/>
        <v>0.13192000000000001</v>
      </c>
      <c r="AT34" s="209">
        <f>AM34*1.72+115*0.012*AN34</f>
        <v>4.4800000000000004</v>
      </c>
      <c r="AU34" s="209">
        <f t="shared" si="40"/>
        <v>0.59311200000000008</v>
      </c>
      <c r="AV34" s="208">
        <f t="shared" si="41"/>
        <v>2.8654097200000002</v>
      </c>
      <c r="AW34" s="209">
        <f t="shared" si="36"/>
        <v>9.3896417200000002</v>
      </c>
      <c r="AX34" s="210">
        <f t="shared" si="10"/>
        <v>1.7099999999999999E-6</v>
      </c>
      <c r="AY34" s="211">
        <f t="shared" si="11"/>
        <v>3.4199999999999999E-6</v>
      </c>
      <c r="AZ34" s="210">
        <f t="shared" si="12"/>
        <v>1.6056287341200001E-5</v>
      </c>
    </row>
    <row r="35" spans="1:52" s="4" customFormat="1" ht="42" x14ac:dyDescent="0.3">
      <c r="A35" s="107" t="s">
        <v>422</v>
      </c>
      <c r="B35" s="213" t="s">
        <v>375</v>
      </c>
      <c r="C35" s="202" t="s">
        <v>334</v>
      </c>
      <c r="D35" s="203" t="s">
        <v>348</v>
      </c>
      <c r="E35" s="204">
        <v>9.9999999999999995E-7</v>
      </c>
      <c r="F35" s="201">
        <v>10</v>
      </c>
      <c r="G35" s="201">
        <v>0.76</v>
      </c>
      <c r="H35" s="204">
        <f t="shared" si="37"/>
        <v>7.5999999999999992E-6</v>
      </c>
      <c r="I35" s="201">
        <v>63.6</v>
      </c>
      <c r="J35" s="201">
        <v>0</v>
      </c>
      <c r="K35" s="201">
        <v>847</v>
      </c>
      <c r="L35" s="201">
        <v>286</v>
      </c>
      <c r="M35" s="190">
        <v>4100</v>
      </c>
      <c r="N35" s="484"/>
      <c r="O35" s="205">
        <v>284.60000000000002</v>
      </c>
      <c r="P35" s="205">
        <v>0</v>
      </c>
      <c r="Q35" s="206"/>
      <c r="R35" s="4" t="str">
        <f t="shared" si="38"/>
        <v>С34</v>
      </c>
      <c r="S35" s="4" t="str">
        <f t="shared" si="5"/>
        <v xml:space="preserve">Емкости Е-38, Е-40…42, Е-44, Е-46…Е-48, Е-39, Е-45
</v>
      </c>
      <c r="T35" s="421" t="str">
        <f t="shared" si="6"/>
        <v>Полное разрушение - рассеивание выброса (ликвидация аварии)</v>
      </c>
      <c r="U35" s="4" t="s">
        <v>98</v>
      </c>
      <c r="V35" s="4" t="s">
        <v>98</v>
      </c>
      <c r="W35" s="4" t="s">
        <v>98</v>
      </c>
      <c r="X35" s="4" t="s">
        <v>98</v>
      </c>
      <c r="Y35" s="4" t="s">
        <v>98</v>
      </c>
      <c r="Z35" s="4" t="s">
        <v>98</v>
      </c>
      <c r="AA35" s="4" t="s">
        <v>98</v>
      </c>
      <c r="AB35" s="4" t="s">
        <v>98</v>
      </c>
      <c r="AC35" s="4" t="s">
        <v>98</v>
      </c>
      <c r="AD35" s="4" t="s">
        <v>98</v>
      </c>
      <c r="AE35" s="4" t="s">
        <v>98</v>
      </c>
      <c r="AF35" s="4" t="s">
        <v>98</v>
      </c>
      <c r="AG35" s="4" t="s">
        <v>98</v>
      </c>
      <c r="AH35" s="4" t="s">
        <v>98</v>
      </c>
      <c r="AI35" s="4" t="s">
        <v>98</v>
      </c>
      <c r="AJ35" s="4" t="s">
        <v>98</v>
      </c>
      <c r="AK35" s="4" t="s">
        <v>98</v>
      </c>
      <c r="AL35" s="4" t="s">
        <v>98</v>
      </c>
      <c r="AM35" s="4">
        <v>0</v>
      </c>
      <c r="AN35" s="4">
        <v>0</v>
      </c>
      <c r="AO35" s="4">
        <v>7.5000000000000011E-2</v>
      </c>
      <c r="AP35" s="4">
        <v>0.02</v>
      </c>
      <c r="AQ35" s="4">
        <v>10</v>
      </c>
      <c r="AR35" s="208">
        <f>AP35*P35+AO35</f>
        <v>7.5000000000000011E-2</v>
      </c>
      <c r="AS35" s="208">
        <f t="shared" si="39"/>
        <v>7.5000000000000015E-3</v>
      </c>
      <c r="AT35" s="209">
        <f>AM35*1.72+115*0.012*AN35</f>
        <v>0</v>
      </c>
      <c r="AU35" s="209">
        <f t="shared" si="40"/>
        <v>8.2500000000000021E-3</v>
      </c>
      <c r="AV35" s="208">
        <f t="shared" si="41"/>
        <v>2.8654097200000002</v>
      </c>
      <c r="AW35" s="209">
        <f t="shared" si="36"/>
        <v>2.95615972</v>
      </c>
      <c r="AX35" s="210">
        <f t="shared" si="10"/>
        <v>0</v>
      </c>
      <c r="AY35" s="211">
        <f t="shared" si="11"/>
        <v>0</v>
      </c>
      <c r="AZ35" s="210">
        <f t="shared" si="12"/>
        <v>2.2466813871999998E-5</v>
      </c>
    </row>
    <row r="36" spans="1:52" s="4" customFormat="1" ht="42" x14ac:dyDescent="0.3">
      <c r="A36" s="107" t="s">
        <v>423</v>
      </c>
      <c r="B36" s="213" t="s">
        <v>375</v>
      </c>
      <c r="C36" s="202" t="s">
        <v>335</v>
      </c>
      <c r="D36" s="203" t="s">
        <v>344</v>
      </c>
      <c r="E36" s="204">
        <v>1.0000000000000001E-5</v>
      </c>
      <c r="F36" s="201">
        <v>10</v>
      </c>
      <c r="G36" s="201">
        <v>4.0000000000000008E-2</v>
      </c>
      <c r="H36" s="204">
        <f t="shared" si="37"/>
        <v>4.0000000000000007E-6</v>
      </c>
      <c r="I36" s="201">
        <v>0</v>
      </c>
      <c r="J36" s="201">
        <v>2.5</v>
      </c>
      <c r="K36" s="201">
        <v>0</v>
      </c>
      <c r="L36" s="201">
        <v>0</v>
      </c>
      <c r="M36" s="6">
        <v>403.2</v>
      </c>
      <c r="N36" s="484"/>
      <c r="O36" s="205">
        <f>J36*3600/1000</f>
        <v>9</v>
      </c>
      <c r="P36" s="205">
        <f>O36</f>
        <v>9</v>
      </c>
      <c r="Q36" s="207"/>
      <c r="R36" s="4" t="str">
        <f t="shared" si="38"/>
        <v>С35</v>
      </c>
      <c r="S36" s="4" t="str">
        <f t="shared" si="5"/>
        <v xml:space="preserve">Емкости Е-38, Е-40…42, Е-44, Е-46…Е-48, Е-39, Е-45
</v>
      </c>
      <c r="T36" s="421" t="str">
        <f t="shared" si="6"/>
        <v>Частичное разрушение (10 мм) - факельное горение (жидкостной факел)</v>
      </c>
      <c r="U36" s="4" t="s">
        <v>98</v>
      </c>
      <c r="V36" s="4" t="s">
        <v>98</v>
      </c>
      <c r="W36" s="4" t="s">
        <v>98</v>
      </c>
      <c r="X36" s="4" t="s">
        <v>98</v>
      </c>
      <c r="Y36" s="4" t="s">
        <v>98</v>
      </c>
      <c r="Z36" s="4" t="s">
        <v>98</v>
      </c>
      <c r="AA36" s="4" t="s">
        <v>98</v>
      </c>
      <c r="AB36" s="4" t="s">
        <v>98</v>
      </c>
      <c r="AC36" s="4">
        <v>21</v>
      </c>
      <c r="AD36" s="4">
        <v>4</v>
      </c>
      <c r="AE36" s="4" t="s">
        <v>98</v>
      </c>
      <c r="AF36" s="4" t="s">
        <v>98</v>
      </c>
      <c r="AG36" s="4" t="s">
        <v>98</v>
      </c>
      <c r="AH36" s="4" t="s">
        <v>98</v>
      </c>
      <c r="AI36" s="4" t="s">
        <v>98</v>
      </c>
      <c r="AJ36" s="4" t="s">
        <v>98</v>
      </c>
      <c r="AK36" s="4" t="s">
        <v>98</v>
      </c>
      <c r="AL36" s="4" t="s">
        <v>98</v>
      </c>
      <c r="AM36" s="4">
        <v>0</v>
      </c>
      <c r="AN36" s="4">
        <v>1</v>
      </c>
      <c r="AO36" s="4">
        <v>7.5000000000000011E-2</v>
      </c>
      <c r="AP36" s="4">
        <v>0.02</v>
      </c>
      <c r="AQ36" s="4">
        <v>3</v>
      </c>
      <c r="AR36" s="208">
        <f>AP36*O36+AO36</f>
        <v>0.255</v>
      </c>
      <c r="AS36" s="208">
        <f t="shared" si="39"/>
        <v>2.5500000000000002E-2</v>
      </c>
      <c r="AT36" s="209">
        <f t="shared" ref="AT36:AT41" si="42">AM36*1.72+115*0.012*AN36</f>
        <v>1.3800000000000001</v>
      </c>
      <c r="AU36" s="209">
        <f t="shared" si="40"/>
        <v>0.16605000000000003</v>
      </c>
      <c r="AV36" s="208">
        <f t="shared" si="41"/>
        <v>9.0613799999999994E-2</v>
      </c>
      <c r="AW36" s="209">
        <f t="shared" si="36"/>
        <v>1.9171638</v>
      </c>
      <c r="AX36" s="210">
        <f t="shared" si="10"/>
        <v>0</v>
      </c>
      <c r="AY36" s="211">
        <f t="shared" si="11"/>
        <v>4.0000000000000007E-6</v>
      </c>
      <c r="AZ36" s="210">
        <f t="shared" si="12"/>
        <v>7.6686552000000018E-6</v>
      </c>
    </row>
    <row r="37" spans="1:52" s="4" customFormat="1" ht="42" x14ac:dyDescent="0.3">
      <c r="A37" s="107" t="s">
        <v>424</v>
      </c>
      <c r="B37" s="213" t="s">
        <v>375</v>
      </c>
      <c r="C37" s="202" t="s">
        <v>336</v>
      </c>
      <c r="D37" s="203" t="s">
        <v>345</v>
      </c>
      <c r="E37" s="204">
        <v>1.0000000000000001E-5</v>
      </c>
      <c r="F37" s="201">
        <v>10</v>
      </c>
      <c r="G37" s="201">
        <v>3.2000000000000008E-2</v>
      </c>
      <c r="H37" s="204">
        <f t="shared" si="37"/>
        <v>3.2000000000000007E-6</v>
      </c>
      <c r="I37" s="201">
        <v>0</v>
      </c>
      <c r="J37" s="201">
        <v>2.5</v>
      </c>
      <c r="K37" s="201">
        <v>0</v>
      </c>
      <c r="L37" s="201">
        <v>0</v>
      </c>
      <c r="M37" s="6">
        <v>403.2</v>
      </c>
      <c r="N37" s="484"/>
      <c r="O37" s="205">
        <f t="shared" ref="O37:O41" si="43">J37*3600/1000</f>
        <v>9</v>
      </c>
      <c r="P37" s="205">
        <f>O37*0.1</f>
        <v>0.9</v>
      </c>
      <c r="Q37" s="206"/>
      <c r="R37" s="4" t="str">
        <f t="shared" si="38"/>
        <v>С36</v>
      </c>
      <c r="S37" s="4" t="str">
        <f t="shared" si="5"/>
        <v xml:space="preserve">Емкости Е-38, Е-40…42, Е-44, Е-46…Е-48, Е-39, Е-45
</v>
      </c>
      <c r="T37" s="421" t="str">
        <f t="shared" si="6"/>
        <v>Частичное разрушение (10 мм) - пожар-вспышка</v>
      </c>
      <c r="U37" s="4" t="s">
        <v>98</v>
      </c>
      <c r="V37" s="4" t="s">
        <v>98</v>
      </c>
      <c r="W37" s="4" t="s">
        <v>98</v>
      </c>
      <c r="X37" s="4" t="s">
        <v>98</v>
      </c>
      <c r="Y37" s="4" t="s">
        <v>98</v>
      </c>
      <c r="Z37" s="4" t="s">
        <v>98</v>
      </c>
      <c r="AA37" s="4" t="s">
        <v>98</v>
      </c>
      <c r="AB37" s="4" t="s">
        <v>98</v>
      </c>
      <c r="AC37" s="4" t="s">
        <v>98</v>
      </c>
      <c r="AD37" s="4" t="s">
        <v>98</v>
      </c>
      <c r="AE37" s="4">
        <v>31</v>
      </c>
      <c r="AF37" s="4">
        <v>37</v>
      </c>
      <c r="AG37" s="4" t="s">
        <v>98</v>
      </c>
      <c r="AH37" s="4" t="s">
        <v>98</v>
      </c>
      <c r="AI37" s="4" t="s">
        <v>98</v>
      </c>
      <c r="AJ37" s="4" t="s">
        <v>98</v>
      </c>
      <c r="AK37" s="4" t="s">
        <v>98</v>
      </c>
      <c r="AL37" s="4" t="s">
        <v>98</v>
      </c>
      <c r="AM37" s="4">
        <v>0</v>
      </c>
      <c r="AN37" s="4">
        <v>1</v>
      </c>
      <c r="AO37" s="4">
        <v>7.5000000000000011E-2</v>
      </c>
      <c r="AP37" s="4">
        <v>0.02</v>
      </c>
      <c r="AQ37" s="4">
        <v>3</v>
      </c>
      <c r="AR37" s="208">
        <f t="shared" ref="AR37:AR41" si="44">AP37*O37+AO37</f>
        <v>0.255</v>
      </c>
      <c r="AS37" s="208">
        <f t="shared" si="39"/>
        <v>2.5500000000000002E-2</v>
      </c>
      <c r="AT37" s="209">
        <f t="shared" si="42"/>
        <v>1.3800000000000001</v>
      </c>
      <c r="AU37" s="209">
        <f t="shared" si="40"/>
        <v>0.16605000000000003</v>
      </c>
      <c r="AV37" s="208">
        <f t="shared" si="41"/>
        <v>9.0613799999999994E-2</v>
      </c>
      <c r="AW37" s="209">
        <f t="shared" si="36"/>
        <v>1.9171638</v>
      </c>
      <c r="AX37" s="210">
        <f t="shared" si="10"/>
        <v>0</v>
      </c>
      <c r="AY37" s="211">
        <f t="shared" si="11"/>
        <v>3.2000000000000007E-6</v>
      </c>
      <c r="AZ37" s="210">
        <f t="shared" si="12"/>
        <v>6.1349241600000016E-6</v>
      </c>
    </row>
    <row r="38" spans="1:52" s="4" customFormat="1" ht="42" x14ac:dyDescent="0.3">
      <c r="A38" s="107" t="s">
        <v>425</v>
      </c>
      <c r="B38" s="213" t="s">
        <v>375</v>
      </c>
      <c r="C38" s="202" t="s">
        <v>337</v>
      </c>
      <c r="D38" s="203" t="s">
        <v>347</v>
      </c>
      <c r="E38" s="204">
        <v>1.0000000000000001E-5</v>
      </c>
      <c r="F38" s="201">
        <v>10</v>
      </c>
      <c r="G38" s="201">
        <v>0.12800000000000003</v>
      </c>
      <c r="H38" s="204">
        <f t="shared" si="37"/>
        <v>1.2800000000000003E-5</v>
      </c>
      <c r="I38" s="201">
        <v>0</v>
      </c>
      <c r="J38" s="201">
        <v>2.5</v>
      </c>
      <c r="K38" s="201">
        <v>0</v>
      </c>
      <c r="L38" s="201">
        <v>0</v>
      </c>
      <c r="M38" s="6">
        <v>403.2</v>
      </c>
      <c r="N38" s="484"/>
      <c r="O38" s="205">
        <f t="shared" si="43"/>
        <v>9</v>
      </c>
      <c r="P38" s="205">
        <v>0</v>
      </c>
      <c r="Q38" s="212"/>
      <c r="R38" s="4" t="str">
        <f t="shared" si="38"/>
        <v>С37</v>
      </c>
      <c r="S38" s="4" t="str">
        <f t="shared" si="5"/>
        <v xml:space="preserve">Емкости Е-38, Е-40…42, Е-44, Е-46…Е-48, Е-39, Е-45
</v>
      </c>
      <c r="T38" s="421" t="str">
        <f t="shared" si="6"/>
        <v>Частичное разрушение (10 мм) - рассеивание выброса (ликвидация аварии)</v>
      </c>
      <c r="U38" s="4" t="s">
        <v>98</v>
      </c>
      <c r="V38" s="4" t="s">
        <v>98</v>
      </c>
      <c r="W38" s="4" t="s">
        <v>98</v>
      </c>
      <c r="X38" s="4" t="s">
        <v>98</v>
      </c>
      <c r="Y38" s="4" t="s">
        <v>98</v>
      </c>
      <c r="Z38" s="4" t="s">
        <v>98</v>
      </c>
      <c r="AA38" s="4" t="s">
        <v>98</v>
      </c>
      <c r="AB38" s="4" t="s">
        <v>98</v>
      </c>
      <c r="AC38" s="4" t="s">
        <v>98</v>
      </c>
      <c r="AD38" s="4" t="s">
        <v>98</v>
      </c>
      <c r="AE38" s="4" t="s">
        <v>98</v>
      </c>
      <c r="AF38" s="4" t="s">
        <v>98</v>
      </c>
      <c r="AG38" s="4" t="s">
        <v>98</v>
      </c>
      <c r="AH38" s="4" t="s">
        <v>98</v>
      </c>
      <c r="AI38" s="4" t="s">
        <v>98</v>
      </c>
      <c r="AJ38" s="4" t="s">
        <v>98</v>
      </c>
      <c r="AK38" s="4" t="s">
        <v>98</v>
      </c>
      <c r="AL38" s="4" t="s">
        <v>98</v>
      </c>
      <c r="AM38" s="4">
        <v>0</v>
      </c>
      <c r="AN38" s="4">
        <v>0</v>
      </c>
      <c r="AO38" s="4">
        <v>7.5000000000000011E-2</v>
      </c>
      <c r="AP38" s="4">
        <v>0.02</v>
      </c>
      <c r="AQ38" s="4">
        <v>3</v>
      </c>
      <c r="AR38" s="208">
        <f t="shared" si="44"/>
        <v>0.255</v>
      </c>
      <c r="AS38" s="208">
        <f t="shared" si="39"/>
        <v>2.5500000000000002E-2</v>
      </c>
      <c r="AT38" s="209">
        <f t="shared" si="42"/>
        <v>0</v>
      </c>
      <c r="AU38" s="209">
        <f t="shared" si="40"/>
        <v>2.8050000000000005E-2</v>
      </c>
      <c r="AV38" s="208">
        <f t="shared" si="41"/>
        <v>9.0613799999999994E-2</v>
      </c>
      <c r="AW38" s="209">
        <f t="shared" si="36"/>
        <v>0.39916380000000001</v>
      </c>
      <c r="AX38" s="210">
        <f t="shared" si="10"/>
        <v>0</v>
      </c>
      <c r="AY38" s="211">
        <f t="shared" si="11"/>
        <v>0</v>
      </c>
      <c r="AZ38" s="210">
        <f t="shared" si="12"/>
        <v>5.1092966400000009E-6</v>
      </c>
    </row>
    <row r="39" spans="1:52" s="4" customFormat="1" ht="42" x14ac:dyDescent="0.3">
      <c r="A39" s="107" t="s">
        <v>426</v>
      </c>
      <c r="B39" s="213" t="s">
        <v>375</v>
      </c>
      <c r="C39" s="202" t="s">
        <v>338</v>
      </c>
      <c r="D39" s="203" t="s">
        <v>349</v>
      </c>
      <c r="E39" s="204">
        <v>1.0000000000000001E-5</v>
      </c>
      <c r="F39" s="201">
        <v>10</v>
      </c>
      <c r="G39" s="201">
        <v>4.0000000000000008E-2</v>
      </c>
      <c r="H39" s="204">
        <f t="shared" si="37"/>
        <v>4.0000000000000007E-6</v>
      </c>
      <c r="I39" s="201">
        <v>0</v>
      </c>
      <c r="J39" s="201">
        <v>0.1</v>
      </c>
      <c r="K39" s="201">
        <v>0</v>
      </c>
      <c r="L39" s="201">
        <v>0</v>
      </c>
      <c r="M39" s="6">
        <v>0</v>
      </c>
      <c r="N39" s="484"/>
      <c r="O39" s="205">
        <f t="shared" si="43"/>
        <v>0.36</v>
      </c>
      <c r="P39" s="205">
        <f>O39</f>
        <v>0.36</v>
      </c>
      <c r="Q39" s="212"/>
      <c r="R39" s="4" t="str">
        <f t="shared" si="38"/>
        <v>С38</v>
      </c>
      <c r="S39" s="4" t="str">
        <f t="shared" si="5"/>
        <v xml:space="preserve">Емкости Е-38, Е-40…42, Е-44, Е-46…Е-48, Е-39, Е-45
</v>
      </c>
      <c r="T39" s="421" t="str">
        <f t="shared" si="6"/>
        <v>Частичное разрушение (10 мм) - факельное горение (газовый факел)</v>
      </c>
      <c r="U39" s="4" t="s">
        <v>98</v>
      </c>
      <c r="V39" s="4" t="s">
        <v>98</v>
      </c>
      <c r="W39" s="4" t="s">
        <v>98</v>
      </c>
      <c r="X39" s="4" t="s">
        <v>98</v>
      </c>
      <c r="Y39" s="4" t="s">
        <v>98</v>
      </c>
      <c r="Z39" s="4" t="s">
        <v>98</v>
      </c>
      <c r="AA39" s="4" t="s">
        <v>98</v>
      </c>
      <c r="AB39" s="4" t="s">
        <v>98</v>
      </c>
      <c r="AC39" s="4">
        <v>4</v>
      </c>
      <c r="AD39" s="4">
        <v>1</v>
      </c>
      <c r="AE39" s="4" t="s">
        <v>98</v>
      </c>
      <c r="AF39" s="4" t="s">
        <v>98</v>
      </c>
      <c r="AG39" s="4" t="s">
        <v>98</v>
      </c>
      <c r="AH39" s="4" t="s">
        <v>98</v>
      </c>
      <c r="AI39" s="4" t="s">
        <v>98</v>
      </c>
      <c r="AJ39" s="4" t="s">
        <v>98</v>
      </c>
      <c r="AK39" s="4" t="s">
        <v>98</v>
      </c>
      <c r="AL39" s="4" t="s">
        <v>98</v>
      </c>
      <c r="AM39" s="4">
        <v>0</v>
      </c>
      <c r="AN39" s="4">
        <v>1</v>
      </c>
      <c r="AO39" s="4">
        <v>7.5000000000000011E-2</v>
      </c>
      <c r="AP39" s="4">
        <v>0.02</v>
      </c>
      <c r="AQ39" s="4">
        <v>3</v>
      </c>
      <c r="AR39" s="208">
        <f t="shared" si="44"/>
        <v>8.2200000000000009E-2</v>
      </c>
      <c r="AS39" s="208">
        <f t="shared" si="39"/>
        <v>8.2200000000000016E-3</v>
      </c>
      <c r="AT39" s="209">
        <f t="shared" si="42"/>
        <v>1.3800000000000001</v>
      </c>
      <c r="AU39" s="209">
        <f t="shared" si="40"/>
        <v>0.14704200000000001</v>
      </c>
      <c r="AV39" s="208">
        <f t="shared" si="41"/>
        <v>3.6245520000000001E-3</v>
      </c>
      <c r="AW39" s="209">
        <f t="shared" si="36"/>
        <v>1.621086552</v>
      </c>
      <c r="AX39" s="210">
        <f t="shared" si="10"/>
        <v>0</v>
      </c>
      <c r="AY39" s="211">
        <f t="shared" si="11"/>
        <v>4.0000000000000007E-6</v>
      </c>
      <c r="AZ39" s="210">
        <f t="shared" si="12"/>
        <v>6.4843462080000007E-6</v>
      </c>
    </row>
    <row r="40" spans="1:52" s="4" customFormat="1" ht="42" x14ac:dyDescent="0.3">
      <c r="A40" s="107" t="s">
        <v>427</v>
      </c>
      <c r="B40" s="213" t="s">
        <v>375</v>
      </c>
      <c r="C40" s="202" t="s">
        <v>339</v>
      </c>
      <c r="D40" s="203" t="s">
        <v>345</v>
      </c>
      <c r="E40" s="204">
        <v>1.0000000000000001E-5</v>
      </c>
      <c r="F40" s="201">
        <v>10</v>
      </c>
      <c r="G40" s="201">
        <v>0.15200000000000002</v>
      </c>
      <c r="H40" s="204">
        <f t="shared" si="37"/>
        <v>1.5200000000000004E-5</v>
      </c>
      <c r="I40" s="201">
        <v>0</v>
      </c>
      <c r="J40" s="201">
        <v>0.1</v>
      </c>
      <c r="K40" s="201">
        <v>0</v>
      </c>
      <c r="L40" s="201">
        <v>0</v>
      </c>
      <c r="M40" s="6">
        <v>0</v>
      </c>
      <c r="N40" s="484"/>
      <c r="O40" s="205">
        <f t="shared" si="43"/>
        <v>0.36</v>
      </c>
      <c r="P40" s="205">
        <f>O40*0.1</f>
        <v>3.5999999999999997E-2</v>
      </c>
      <c r="Q40" s="212"/>
      <c r="R40" s="4" t="str">
        <f t="shared" si="38"/>
        <v>С39</v>
      </c>
      <c r="S40" s="4" t="str">
        <f t="shared" si="5"/>
        <v xml:space="preserve">Емкости Е-38, Е-40…42, Е-44, Е-46…Е-48, Е-39, Е-45
</v>
      </c>
      <c r="T40" s="421" t="str">
        <f t="shared" si="6"/>
        <v>Частичное разрушение (10 мм) - пожар-вспышка</v>
      </c>
      <c r="U40" s="4" t="s">
        <v>98</v>
      </c>
      <c r="V40" s="4" t="s">
        <v>98</v>
      </c>
      <c r="W40" s="4" t="s">
        <v>98</v>
      </c>
      <c r="X40" s="4" t="s">
        <v>98</v>
      </c>
      <c r="Y40" s="4" t="s">
        <v>98</v>
      </c>
      <c r="Z40" s="4" t="s">
        <v>98</v>
      </c>
      <c r="AA40" s="4" t="s">
        <v>98</v>
      </c>
      <c r="AB40" s="4" t="s">
        <v>98</v>
      </c>
      <c r="AC40" s="4" t="s">
        <v>98</v>
      </c>
      <c r="AD40" s="4" t="s">
        <v>98</v>
      </c>
      <c r="AE40" s="4">
        <v>10</v>
      </c>
      <c r="AF40" s="4">
        <v>12</v>
      </c>
      <c r="AG40" s="4" t="s">
        <v>98</v>
      </c>
      <c r="AH40" s="4" t="s">
        <v>98</v>
      </c>
      <c r="AI40" s="4" t="s">
        <v>98</v>
      </c>
      <c r="AJ40" s="4" t="s">
        <v>98</v>
      </c>
      <c r="AK40" s="4" t="s">
        <v>98</v>
      </c>
      <c r="AL40" s="4" t="s">
        <v>98</v>
      </c>
      <c r="AM40" s="4">
        <v>0</v>
      </c>
      <c r="AN40" s="4">
        <v>1</v>
      </c>
      <c r="AO40" s="4">
        <v>7.5000000000000011E-2</v>
      </c>
      <c r="AP40" s="4">
        <v>0.02</v>
      </c>
      <c r="AQ40" s="4">
        <v>3</v>
      </c>
      <c r="AR40" s="208">
        <f t="shared" si="44"/>
        <v>8.2200000000000009E-2</v>
      </c>
      <c r="AS40" s="208">
        <f t="shared" si="39"/>
        <v>8.2200000000000016E-3</v>
      </c>
      <c r="AT40" s="209">
        <f t="shared" si="42"/>
        <v>1.3800000000000001</v>
      </c>
      <c r="AU40" s="209">
        <f t="shared" si="40"/>
        <v>0.14704200000000001</v>
      </c>
      <c r="AV40" s="208">
        <f t="shared" si="41"/>
        <v>3.6245520000000001E-3</v>
      </c>
      <c r="AW40" s="209">
        <f t="shared" si="36"/>
        <v>1.621086552</v>
      </c>
      <c r="AX40" s="210">
        <f t="shared" si="10"/>
        <v>0</v>
      </c>
      <c r="AY40" s="211">
        <f t="shared" si="11"/>
        <v>1.5200000000000004E-5</v>
      </c>
      <c r="AZ40" s="210">
        <f t="shared" si="12"/>
        <v>2.4640515590400006E-5</v>
      </c>
    </row>
    <row r="41" spans="1:52" s="4" customFormat="1" ht="42" x14ac:dyDescent="0.3">
      <c r="A41" s="107" t="s">
        <v>428</v>
      </c>
      <c r="B41" s="213" t="s">
        <v>375</v>
      </c>
      <c r="C41" s="202" t="s">
        <v>340</v>
      </c>
      <c r="D41" s="203" t="s">
        <v>347</v>
      </c>
      <c r="E41" s="204">
        <v>1.0000000000000001E-5</v>
      </c>
      <c r="F41" s="201">
        <v>10</v>
      </c>
      <c r="G41" s="201">
        <v>0.6080000000000001</v>
      </c>
      <c r="H41" s="204">
        <f t="shared" si="37"/>
        <v>6.0800000000000014E-5</v>
      </c>
      <c r="I41" s="201">
        <v>0</v>
      </c>
      <c r="J41" s="201">
        <v>0.1</v>
      </c>
      <c r="K41" s="201">
        <v>0</v>
      </c>
      <c r="L41" s="201">
        <v>0</v>
      </c>
      <c r="M41" s="6">
        <v>0</v>
      </c>
      <c r="N41" s="485"/>
      <c r="O41" s="205">
        <f t="shared" si="43"/>
        <v>0.36</v>
      </c>
      <c r="P41" s="205">
        <v>0</v>
      </c>
      <c r="Q41" s="212"/>
      <c r="R41" s="4" t="str">
        <f t="shared" si="38"/>
        <v>С40</v>
      </c>
      <c r="S41" s="4" t="str">
        <f t="shared" si="5"/>
        <v xml:space="preserve">Емкости Е-38, Е-40…42, Е-44, Е-46…Е-48, Е-39, Е-45
</v>
      </c>
      <c r="T41" s="421" t="str">
        <f t="shared" si="6"/>
        <v>Частичное разрушение (10 мм) - рассеивание выброса (ликвидация аварии)</v>
      </c>
      <c r="U41" s="4" t="s">
        <v>98</v>
      </c>
      <c r="V41" s="4" t="s">
        <v>98</v>
      </c>
      <c r="W41" s="4" t="s">
        <v>98</v>
      </c>
      <c r="X41" s="4" t="s">
        <v>98</v>
      </c>
      <c r="Y41" s="4" t="s">
        <v>98</v>
      </c>
      <c r="Z41" s="4" t="s">
        <v>98</v>
      </c>
      <c r="AA41" s="4" t="s">
        <v>98</v>
      </c>
      <c r="AB41" s="4" t="s">
        <v>98</v>
      </c>
      <c r="AC41" s="4" t="s">
        <v>98</v>
      </c>
      <c r="AD41" s="4" t="s">
        <v>98</v>
      </c>
      <c r="AE41" s="4" t="s">
        <v>98</v>
      </c>
      <c r="AF41" s="4" t="s">
        <v>98</v>
      </c>
      <c r="AG41" s="4" t="s">
        <v>98</v>
      </c>
      <c r="AH41" s="4" t="s">
        <v>98</v>
      </c>
      <c r="AI41" s="4" t="s">
        <v>98</v>
      </c>
      <c r="AJ41" s="4" t="s">
        <v>98</v>
      </c>
      <c r="AK41" s="4" t="s">
        <v>98</v>
      </c>
      <c r="AL41" s="4" t="s">
        <v>98</v>
      </c>
      <c r="AM41" s="4">
        <v>0</v>
      </c>
      <c r="AN41" s="4">
        <v>0</v>
      </c>
      <c r="AO41" s="4">
        <v>7.5000000000000011E-2</v>
      </c>
      <c r="AP41" s="4">
        <v>0.02</v>
      </c>
      <c r="AQ41" s="4">
        <v>3</v>
      </c>
      <c r="AR41" s="208">
        <f t="shared" si="44"/>
        <v>8.2200000000000009E-2</v>
      </c>
      <c r="AS41" s="208">
        <f t="shared" si="39"/>
        <v>8.2200000000000016E-3</v>
      </c>
      <c r="AT41" s="209">
        <f t="shared" si="42"/>
        <v>0</v>
      </c>
      <c r="AU41" s="209">
        <f t="shared" si="40"/>
        <v>9.0420000000000014E-3</v>
      </c>
      <c r="AV41" s="208">
        <f t="shared" si="41"/>
        <v>3.6245520000000001E-3</v>
      </c>
      <c r="AW41" s="209">
        <f t="shared" si="36"/>
        <v>0.10308655200000001</v>
      </c>
      <c r="AX41" s="210">
        <f t="shared" si="10"/>
        <v>0</v>
      </c>
      <c r="AY41" s="211">
        <f t="shared" si="11"/>
        <v>0</v>
      </c>
      <c r="AZ41" s="210">
        <f t="shared" si="12"/>
        <v>6.267662361600002E-6</v>
      </c>
    </row>
    <row r="42" spans="1:52" s="3" customFormat="1" ht="28.2" x14ac:dyDescent="0.3">
      <c r="A42" s="107" t="s">
        <v>429</v>
      </c>
      <c r="B42" s="214" t="s">
        <v>377</v>
      </c>
      <c r="C42" s="215" t="s">
        <v>331</v>
      </c>
      <c r="D42" s="216" t="s">
        <v>341</v>
      </c>
      <c r="E42" s="217">
        <v>9.9999999999999995E-7</v>
      </c>
      <c r="F42" s="218">
        <v>4</v>
      </c>
      <c r="G42" s="218">
        <v>0.05</v>
      </c>
      <c r="H42" s="217">
        <f>E42*F42*G42</f>
        <v>1.9999999999999999E-7</v>
      </c>
      <c r="I42" s="218">
        <v>63.6</v>
      </c>
      <c r="J42" s="218">
        <v>0</v>
      </c>
      <c r="K42" s="218">
        <v>847</v>
      </c>
      <c r="L42" s="218">
        <v>286</v>
      </c>
      <c r="M42" s="190">
        <v>4100</v>
      </c>
      <c r="N42" s="486" t="s">
        <v>376</v>
      </c>
      <c r="O42" s="219">
        <v>272.25</v>
      </c>
      <c r="P42" s="219">
        <f>I42</f>
        <v>63.6</v>
      </c>
      <c r="Q42" s="220"/>
      <c r="R42" s="3" t="str">
        <f>A42</f>
        <v>С41</v>
      </c>
      <c r="S42" s="3" t="str">
        <f t="shared" si="5"/>
        <v xml:space="preserve">Емкости Е-49…Е-52
</v>
      </c>
      <c r="T42" s="422" t="str">
        <f t="shared" si="6"/>
        <v>Полное разрушение - огненный шар</v>
      </c>
      <c r="U42" s="3" t="s">
        <v>98</v>
      </c>
      <c r="V42" s="3" t="s">
        <v>98</v>
      </c>
      <c r="W42" s="3" t="s">
        <v>98</v>
      </c>
      <c r="X42" s="3" t="s">
        <v>98</v>
      </c>
      <c r="Y42" s="3" t="s">
        <v>98</v>
      </c>
      <c r="Z42" s="3" t="s">
        <v>98</v>
      </c>
      <c r="AA42" s="3" t="s">
        <v>98</v>
      </c>
      <c r="AB42" s="3" t="s">
        <v>98</v>
      </c>
      <c r="AC42" s="3" t="s">
        <v>98</v>
      </c>
      <c r="AD42" s="3" t="s">
        <v>98</v>
      </c>
      <c r="AE42" s="3" t="s">
        <v>98</v>
      </c>
      <c r="AF42" s="3" t="s">
        <v>98</v>
      </c>
      <c r="AG42" s="3" t="s">
        <v>98</v>
      </c>
      <c r="AH42" s="3" t="s">
        <v>98</v>
      </c>
      <c r="AI42" s="3">
        <v>256</v>
      </c>
      <c r="AJ42" s="3">
        <v>338</v>
      </c>
      <c r="AK42" s="3">
        <v>391</v>
      </c>
      <c r="AL42" s="3">
        <v>487</v>
      </c>
      <c r="AM42" s="221">
        <v>1</v>
      </c>
      <c r="AN42" s="221">
        <v>2</v>
      </c>
      <c r="AO42" s="3">
        <v>0.75</v>
      </c>
      <c r="AP42" s="3">
        <v>0.02</v>
      </c>
      <c r="AQ42" s="3">
        <v>10</v>
      </c>
      <c r="AR42" s="222">
        <f>AP42*O42+AO42</f>
        <v>6.1950000000000003</v>
      </c>
      <c r="AS42" s="222">
        <f>0.1*AR42</f>
        <v>0.61950000000000005</v>
      </c>
      <c r="AT42" s="223">
        <f>AM42*1.72+115*0.012*AN42</f>
        <v>4.4800000000000004</v>
      </c>
      <c r="AU42" s="223">
        <f>SUM(AR42:AT42)*0.1</f>
        <v>1.1294500000000001</v>
      </c>
      <c r="AV42" s="222">
        <f>10068.2*O42*POWER(10,-6)</f>
        <v>2.7410674500000001</v>
      </c>
      <c r="AW42" s="223">
        <f t="shared" ref="AW42:AW105" si="45">AV42+AU42+AT42+AS42+AR42</f>
        <v>15.165017450000002</v>
      </c>
      <c r="AX42" s="224">
        <f t="shared" si="10"/>
        <v>1.9999999999999999E-7</v>
      </c>
      <c r="AY42" s="225">
        <f t="shared" si="11"/>
        <v>3.9999999999999998E-7</v>
      </c>
      <c r="AZ42" s="224">
        <f t="shared" si="12"/>
        <v>3.0330034900000002E-6</v>
      </c>
    </row>
    <row r="43" spans="1:52" s="3" customFormat="1" ht="28.2" x14ac:dyDescent="0.3">
      <c r="A43" s="107" t="s">
        <v>430</v>
      </c>
      <c r="B43" s="214" t="s">
        <v>377</v>
      </c>
      <c r="C43" s="215" t="s">
        <v>332</v>
      </c>
      <c r="D43" s="216" t="s">
        <v>342</v>
      </c>
      <c r="E43" s="217">
        <v>9.9999999999999995E-7</v>
      </c>
      <c r="F43" s="218">
        <v>4</v>
      </c>
      <c r="G43" s="218">
        <v>1.9000000000000003E-2</v>
      </c>
      <c r="H43" s="217">
        <f t="shared" ref="H43:H51" si="46">E43*F43*G43</f>
        <v>7.6000000000000006E-8</v>
      </c>
      <c r="I43" s="218">
        <v>63.6</v>
      </c>
      <c r="J43" s="218">
        <v>0</v>
      </c>
      <c r="K43" s="218">
        <v>847</v>
      </c>
      <c r="L43" s="218">
        <v>286</v>
      </c>
      <c r="M43" s="190">
        <v>4100</v>
      </c>
      <c r="N43" s="487"/>
      <c r="O43" s="219">
        <v>272.25</v>
      </c>
      <c r="P43" s="219">
        <f>0.1*O43</f>
        <v>27.225000000000001</v>
      </c>
      <c r="Q43" s="220"/>
      <c r="R43" s="3" t="str">
        <f t="shared" ref="R43:R51" si="47">A43</f>
        <v>С42</v>
      </c>
      <c r="S43" s="3" t="str">
        <f t="shared" si="5"/>
        <v xml:space="preserve">Емкости Е-49…Е-52
</v>
      </c>
      <c r="T43" s="422" t="str">
        <f t="shared" si="6"/>
        <v>Полное разрушение - взрыв</v>
      </c>
      <c r="U43" s="3" t="s">
        <v>98</v>
      </c>
      <c r="V43" s="3" t="s">
        <v>98</v>
      </c>
      <c r="W43" s="3" t="s">
        <v>98</v>
      </c>
      <c r="X43" s="3" t="s">
        <v>98</v>
      </c>
      <c r="Y43" s="3">
        <v>121</v>
      </c>
      <c r="Z43" s="3">
        <v>280</v>
      </c>
      <c r="AA43" s="3">
        <v>764</v>
      </c>
      <c r="AB43" s="3">
        <v>1308</v>
      </c>
      <c r="AC43" s="3" t="s">
        <v>98</v>
      </c>
      <c r="AD43" s="3" t="s">
        <v>98</v>
      </c>
      <c r="AE43" s="3" t="s">
        <v>98</v>
      </c>
      <c r="AF43" s="3" t="s">
        <v>98</v>
      </c>
      <c r="AG43" s="3" t="s">
        <v>98</v>
      </c>
      <c r="AH43" s="3" t="s">
        <v>98</v>
      </c>
      <c r="AI43" s="3" t="s">
        <v>98</v>
      </c>
      <c r="AJ43" s="3" t="s">
        <v>98</v>
      </c>
      <c r="AK43" s="3" t="s">
        <v>98</v>
      </c>
      <c r="AL43" s="3" t="s">
        <v>98</v>
      </c>
      <c r="AM43" s="221">
        <v>3</v>
      </c>
      <c r="AN43" s="221">
        <v>0</v>
      </c>
      <c r="AO43" s="3">
        <v>0.75</v>
      </c>
      <c r="AP43" s="3">
        <v>0.02</v>
      </c>
      <c r="AQ43" s="3">
        <v>10</v>
      </c>
      <c r="AR43" s="222">
        <f>AP43*O43+AO43</f>
        <v>6.1950000000000003</v>
      </c>
      <c r="AS43" s="222">
        <f t="shared" ref="AS43:AS51" si="48">0.1*AR43</f>
        <v>0.61950000000000005</v>
      </c>
      <c r="AT43" s="223">
        <f>AM43*1.72+115*0.012*AN43</f>
        <v>5.16</v>
      </c>
      <c r="AU43" s="223">
        <f t="shared" ref="AU43:AU51" si="49">SUM(AR43:AT43)*0.1</f>
        <v>1.1974500000000001</v>
      </c>
      <c r="AV43" s="222">
        <f t="shared" ref="AV43:AV51" si="50">10068.2*O43*POWER(10,-6)</f>
        <v>2.7410674500000001</v>
      </c>
      <c r="AW43" s="223">
        <f t="shared" si="45"/>
        <v>15.91301745</v>
      </c>
      <c r="AX43" s="224">
        <f t="shared" si="10"/>
        <v>2.2800000000000003E-7</v>
      </c>
      <c r="AY43" s="225">
        <f t="shared" si="11"/>
        <v>0</v>
      </c>
      <c r="AZ43" s="224">
        <f t="shared" si="12"/>
        <v>1.2093893262E-6</v>
      </c>
    </row>
    <row r="44" spans="1:52" s="3" customFormat="1" ht="28.2" x14ac:dyDescent="0.3">
      <c r="A44" s="107" t="s">
        <v>431</v>
      </c>
      <c r="B44" s="214" t="s">
        <v>377</v>
      </c>
      <c r="C44" s="215" t="s">
        <v>333</v>
      </c>
      <c r="D44" s="216" t="s">
        <v>343</v>
      </c>
      <c r="E44" s="217">
        <v>9.9999999999999995E-7</v>
      </c>
      <c r="F44" s="218">
        <v>4</v>
      </c>
      <c r="G44" s="218">
        <v>0.17100000000000001</v>
      </c>
      <c r="H44" s="217">
        <f t="shared" si="46"/>
        <v>6.8400000000000004E-7</v>
      </c>
      <c r="I44" s="218">
        <v>63.6</v>
      </c>
      <c r="J44" s="218">
        <v>0</v>
      </c>
      <c r="K44" s="218">
        <v>847</v>
      </c>
      <c r="L44" s="218">
        <v>286</v>
      </c>
      <c r="M44" s="190">
        <v>4100</v>
      </c>
      <c r="N44" s="487"/>
      <c r="O44" s="219">
        <v>272.25</v>
      </c>
      <c r="P44" s="219">
        <f>0.1*O44</f>
        <v>27.225000000000001</v>
      </c>
      <c r="Q44" s="220"/>
      <c r="R44" s="3" t="str">
        <f t="shared" si="47"/>
        <v>С43</v>
      </c>
      <c r="S44" s="3" t="str">
        <f t="shared" si="5"/>
        <v xml:space="preserve">Емкости Е-49…Е-52
</v>
      </c>
      <c r="T44" s="422" t="str">
        <f t="shared" si="6"/>
        <v>Полное разрушение - пожар-вспышка</v>
      </c>
      <c r="U44" s="3" t="s">
        <v>98</v>
      </c>
      <c r="V44" s="3" t="s">
        <v>98</v>
      </c>
      <c r="W44" s="3" t="s">
        <v>98</v>
      </c>
      <c r="X44" s="3" t="s">
        <v>98</v>
      </c>
      <c r="Y44" s="3" t="s">
        <v>98</v>
      </c>
      <c r="Z44" s="3" t="s">
        <v>98</v>
      </c>
      <c r="AA44" s="3" t="s">
        <v>98</v>
      </c>
      <c r="AB44" s="3" t="s">
        <v>98</v>
      </c>
      <c r="AC44" s="3" t="s">
        <v>98</v>
      </c>
      <c r="AD44" s="3" t="s">
        <v>98</v>
      </c>
      <c r="AE44" s="3">
        <v>96</v>
      </c>
      <c r="AF44" s="3">
        <v>115</v>
      </c>
      <c r="AG44" s="3" t="s">
        <v>98</v>
      </c>
      <c r="AH44" s="3" t="s">
        <v>98</v>
      </c>
      <c r="AI44" s="3" t="s">
        <v>98</v>
      </c>
      <c r="AJ44" s="3" t="s">
        <v>98</v>
      </c>
      <c r="AK44" s="3" t="s">
        <v>98</v>
      </c>
      <c r="AL44" s="3" t="s">
        <v>98</v>
      </c>
      <c r="AM44" s="3">
        <v>1</v>
      </c>
      <c r="AN44" s="3">
        <v>2</v>
      </c>
      <c r="AO44" s="3">
        <v>0.75</v>
      </c>
      <c r="AP44" s="3">
        <v>0.02</v>
      </c>
      <c r="AQ44" s="3">
        <v>10</v>
      </c>
      <c r="AR44" s="222">
        <f>AP44*P44+AO44</f>
        <v>1.2945000000000002</v>
      </c>
      <c r="AS44" s="222">
        <f t="shared" si="48"/>
        <v>0.12945000000000004</v>
      </c>
      <c r="AT44" s="223">
        <f>AM44*1.72+115*0.012*AN44</f>
        <v>4.4800000000000004</v>
      </c>
      <c r="AU44" s="223">
        <f t="shared" si="49"/>
        <v>0.59039500000000011</v>
      </c>
      <c r="AV44" s="222">
        <f t="shared" si="50"/>
        <v>2.7410674500000001</v>
      </c>
      <c r="AW44" s="223">
        <f t="shared" si="45"/>
        <v>9.2354124500000019</v>
      </c>
      <c r="AX44" s="224">
        <f t="shared" si="10"/>
        <v>6.8400000000000004E-7</v>
      </c>
      <c r="AY44" s="225">
        <f t="shared" si="11"/>
        <v>1.3680000000000001E-6</v>
      </c>
      <c r="AZ44" s="224">
        <f t="shared" si="12"/>
        <v>6.317022115800002E-6</v>
      </c>
    </row>
    <row r="45" spans="1:52" s="3" customFormat="1" ht="28.8" x14ac:dyDescent="0.3">
      <c r="A45" s="107" t="s">
        <v>432</v>
      </c>
      <c r="B45" s="214" t="s">
        <v>377</v>
      </c>
      <c r="C45" s="215" t="s">
        <v>334</v>
      </c>
      <c r="D45" s="216" t="s">
        <v>348</v>
      </c>
      <c r="E45" s="217">
        <v>9.9999999999999995E-7</v>
      </c>
      <c r="F45" s="218">
        <v>4</v>
      </c>
      <c r="G45" s="218">
        <v>0.76</v>
      </c>
      <c r="H45" s="217">
        <f t="shared" si="46"/>
        <v>3.0399999999999997E-6</v>
      </c>
      <c r="I45" s="218">
        <v>63.6</v>
      </c>
      <c r="J45" s="218">
        <v>0</v>
      </c>
      <c r="K45" s="218">
        <v>847</v>
      </c>
      <c r="L45" s="218">
        <v>286</v>
      </c>
      <c r="M45" s="190">
        <v>4100</v>
      </c>
      <c r="N45" s="487"/>
      <c r="O45" s="219">
        <v>272.25</v>
      </c>
      <c r="P45" s="219">
        <v>0</v>
      </c>
      <c r="Q45" s="220"/>
      <c r="R45" s="3" t="str">
        <f t="shared" si="47"/>
        <v>С44</v>
      </c>
      <c r="S45" s="3" t="str">
        <f t="shared" si="5"/>
        <v xml:space="preserve">Емкости Е-49…Е-52
</v>
      </c>
      <c r="T45" s="422" t="str">
        <f t="shared" si="6"/>
        <v>Полное разрушение - рассеивание выброса (ликвидация аварии)</v>
      </c>
      <c r="U45" s="3" t="s">
        <v>98</v>
      </c>
      <c r="V45" s="3" t="s">
        <v>98</v>
      </c>
      <c r="W45" s="3" t="s">
        <v>98</v>
      </c>
      <c r="X45" s="3" t="s">
        <v>98</v>
      </c>
      <c r="Y45" s="3" t="s">
        <v>98</v>
      </c>
      <c r="Z45" s="3" t="s">
        <v>98</v>
      </c>
      <c r="AA45" s="3" t="s">
        <v>98</v>
      </c>
      <c r="AB45" s="3" t="s">
        <v>98</v>
      </c>
      <c r="AC45" s="3" t="s">
        <v>98</v>
      </c>
      <c r="AD45" s="3" t="s">
        <v>98</v>
      </c>
      <c r="AE45" s="3" t="s">
        <v>98</v>
      </c>
      <c r="AF45" s="3" t="s">
        <v>98</v>
      </c>
      <c r="AG45" s="3" t="s">
        <v>98</v>
      </c>
      <c r="AH45" s="3" t="s">
        <v>98</v>
      </c>
      <c r="AI45" s="3" t="s">
        <v>98</v>
      </c>
      <c r="AJ45" s="3" t="s">
        <v>98</v>
      </c>
      <c r="AK45" s="3" t="s">
        <v>98</v>
      </c>
      <c r="AL45" s="3" t="s">
        <v>98</v>
      </c>
      <c r="AM45" s="3">
        <v>0</v>
      </c>
      <c r="AN45" s="3">
        <v>0</v>
      </c>
      <c r="AO45" s="3">
        <v>7.5000000000000011E-2</v>
      </c>
      <c r="AP45" s="3">
        <v>0.02</v>
      </c>
      <c r="AQ45" s="3">
        <v>10</v>
      </c>
      <c r="AR45" s="222">
        <f>AP45*P45+AO45</f>
        <v>7.5000000000000011E-2</v>
      </c>
      <c r="AS45" s="222">
        <f t="shared" si="48"/>
        <v>7.5000000000000015E-3</v>
      </c>
      <c r="AT45" s="223">
        <f>AM45*1.72+115*0.012*AN45</f>
        <v>0</v>
      </c>
      <c r="AU45" s="223">
        <f t="shared" si="49"/>
        <v>8.2500000000000021E-3</v>
      </c>
      <c r="AV45" s="222">
        <f t="shared" si="50"/>
        <v>2.7410674500000001</v>
      </c>
      <c r="AW45" s="223">
        <f t="shared" si="45"/>
        <v>2.83181745</v>
      </c>
      <c r="AX45" s="224">
        <f t="shared" si="10"/>
        <v>0</v>
      </c>
      <c r="AY45" s="225">
        <f t="shared" si="11"/>
        <v>0</v>
      </c>
      <c r="AZ45" s="224">
        <f t="shared" si="12"/>
        <v>8.6087250479999996E-6</v>
      </c>
    </row>
    <row r="46" spans="1:52" s="3" customFormat="1" ht="28.8" x14ac:dyDescent="0.3">
      <c r="A46" s="107" t="s">
        <v>433</v>
      </c>
      <c r="B46" s="214" t="s">
        <v>377</v>
      </c>
      <c r="C46" s="215" t="s">
        <v>335</v>
      </c>
      <c r="D46" s="216" t="s">
        <v>344</v>
      </c>
      <c r="E46" s="217">
        <v>1.0000000000000001E-5</v>
      </c>
      <c r="F46" s="218">
        <v>4</v>
      </c>
      <c r="G46" s="218">
        <v>4.0000000000000008E-2</v>
      </c>
      <c r="H46" s="217">
        <f t="shared" si="46"/>
        <v>1.6000000000000004E-6</v>
      </c>
      <c r="I46" s="218">
        <v>0</v>
      </c>
      <c r="J46" s="218">
        <v>2.5</v>
      </c>
      <c r="K46" s="218">
        <v>0</v>
      </c>
      <c r="L46" s="218">
        <v>0</v>
      </c>
      <c r="M46" s="6">
        <v>403.2</v>
      </c>
      <c r="N46" s="487"/>
      <c r="O46" s="219">
        <f>J46*3600/1000</f>
        <v>9</v>
      </c>
      <c r="P46" s="219">
        <f>O46</f>
        <v>9</v>
      </c>
      <c r="Q46" s="221"/>
      <c r="R46" s="3" t="str">
        <f t="shared" si="47"/>
        <v>С45</v>
      </c>
      <c r="S46" s="3" t="str">
        <f t="shared" si="5"/>
        <v xml:space="preserve">Емкости Е-49…Е-52
</v>
      </c>
      <c r="T46" s="422" t="str">
        <f t="shared" si="6"/>
        <v>Частичное разрушение (10 мм) - факельное горение (жидкостной факел)</v>
      </c>
      <c r="U46" s="3" t="s">
        <v>98</v>
      </c>
      <c r="V46" s="3" t="s">
        <v>98</v>
      </c>
      <c r="W46" s="3" t="s">
        <v>98</v>
      </c>
      <c r="X46" s="3" t="s">
        <v>98</v>
      </c>
      <c r="Y46" s="3" t="s">
        <v>98</v>
      </c>
      <c r="Z46" s="3" t="s">
        <v>98</v>
      </c>
      <c r="AA46" s="3" t="s">
        <v>98</v>
      </c>
      <c r="AB46" s="3" t="s">
        <v>98</v>
      </c>
      <c r="AC46" s="3">
        <v>21</v>
      </c>
      <c r="AD46" s="3">
        <v>4</v>
      </c>
      <c r="AE46" s="3" t="s">
        <v>98</v>
      </c>
      <c r="AF46" s="3" t="s">
        <v>98</v>
      </c>
      <c r="AG46" s="3" t="s">
        <v>98</v>
      </c>
      <c r="AH46" s="3" t="s">
        <v>98</v>
      </c>
      <c r="AI46" s="3" t="s">
        <v>98</v>
      </c>
      <c r="AJ46" s="3" t="s">
        <v>98</v>
      </c>
      <c r="AK46" s="3" t="s">
        <v>98</v>
      </c>
      <c r="AL46" s="3" t="s">
        <v>98</v>
      </c>
      <c r="AM46" s="3">
        <v>0</v>
      </c>
      <c r="AN46" s="3">
        <v>1</v>
      </c>
      <c r="AO46" s="3">
        <v>7.5000000000000011E-2</v>
      </c>
      <c r="AP46" s="3">
        <v>0.02</v>
      </c>
      <c r="AQ46" s="3">
        <v>3</v>
      </c>
      <c r="AR46" s="222">
        <f>AP46*O46+AO46</f>
        <v>0.255</v>
      </c>
      <c r="AS46" s="222">
        <f t="shared" si="48"/>
        <v>2.5500000000000002E-2</v>
      </c>
      <c r="AT46" s="223">
        <f t="shared" ref="AT46:AT51" si="51">AM46*1.72+115*0.012*AN46</f>
        <v>1.3800000000000001</v>
      </c>
      <c r="AU46" s="223">
        <f t="shared" si="49"/>
        <v>0.16605000000000003</v>
      </c>
      <c r="AV46" s="222">
        <f t="shared" si="50"/>
        <v>9.0613799999999994E-2</v>
      </c>
      <c r="AW46" s="223">
        <f t="shared" si="45"/>
        <v>1.9171638</v>
      </c>
      <c r="AX46" s="224">
        <f t="shared" si="10"/>
        <v>0</v>
      </c>
      <c r="AY46" s="225">
        <f t="shared" si="11"/>
        <v>1.6000000000000004E-6</v>
      </c>
      <c r="AZ46" s="224">
        <f t="shared" si="12"/>
        <v>3.0674620800000008E-6</v>
      </c>
    </row>
    <row r="47" spans="1:52" s="3" customFormat="1" ht="28.8" x14ac:dyDescent="0.3">
      <c r="A47" s="107" t="s">
        <v>434</v>
      </c>
      <c r="B47" s="214" t="s">
        <v>377</v>
      </c>
      <c r="C47" s="215" t="s">
        <v>336</v>
      </c>
      <c r="D47" s="216" t="s">
        <v>345</v>
      </c>
      <c r="E47" s="217">
        <v>1.0000000000000001E-5</v>
      </c>
      <c r="F47" s="218">
        <v>4</v>
      </c>
      <c r="G47" s="218">
        <v>3.2000000000000008E-2</v>
      </c>
      <c r="H47" s="217">
        <f t="shared" si="46"/>
        <v>1.2800000000000005E-6</v>
      </c>
      <c r="I47" s="218">
        <v>0</v>
      </c>
      <c r="J47" s="218">
        <v>2.5</v>
      </c>
      <c r="K47" s="218">
        <v>0</v>
      </c>
      <c r="L47" s="218">
        <v>0</v>
      </c>
      <c r="M47" s="6">
        <v>403.2</v>
      </c>
      <c r="N47" s="487"/>
      <c r="O47" s="219">
        <f t="shared" ref="O47:O51" si="52">J47*3600/1000</f>
        <v>9</v>
      </c>
      <c r="P47" s="219">
        <f>O47*0.1</f>
        <v>0.9</v>
      </c>
      <c r="Q47" s="220"/>
      <c r="R47" s="3" t="str">
        <f t="shared" si="47"/>
        <v>С46</v>
      </c>
      <c r="S47" s="3" t="str">
        <f t="shared" si="5"/>
        <v xml:space="preserve">Емкости Е-49…Е-52
</v>
      </c>
      <c r="T47" s="422" t="str">
        <f t="shared" si="6"/>
        <v>Частичное разрушение (10 мм) - пожар-вспышка</v>
      </c>
      <c r="U47" s="3" t="s">
        <v>98</v>
      </c>
      <c r="V47" s="3" t="s">
        <v>98</v>
      </c>
      <c r="W47" s="3" t="s">
        <v>98</v>
      </c>
      <c r="X47" s="3" t="s">
        <v>98</v>
      </c>
      <c r="Y47" s="3" t="s">
        <v>98</v>
      </c>
      <c r="Z47" s="3" t="s">
        <v>98</v>
      </c>
      <c r="AA47" s="3" t="s">
        <v>98</v>
      </c>
      <c r="AB47" s="3" t="s">
        <v>98</v>
      </c>
      <c r="AC47" s="3" t="s">
        <v>98</v>
      </c>
      <c r="AD47" s="3" t="s">
        <v>98</v>
      </c>
      <c r="AE47" s="3">
        <v>31</v>
      </c>
      <c r="AF47" s="3">
        <v>37</v>
      </c>
      <c r="AG47" s="3" t="s">
        <v>98</v>
      </c>
      <c r="AH47" s="3" t="s">
        <v>98</v>
      </c>
      <c r="AI47" s="3" t="s">
        <v>98</v>
      </c>
      <c r="AJ47" s="3" t="s">
        <v>98</v>
      </c>
      <c r="AK47" s="3" t="s">
        <v>98</v>
      </c>
      <c r="AL47" s="3" t="s">
        <v>98</v>
      </c>
      <c r="AM47" s="3">
        <v>0</v>
      </c>
      <c r="AN47" s="3">
        <v>1</v>
      </c>
      <c r="AO47" s="3">
        <v>7.5000000000000011E-2</v>
      </c>
      <c r="AP47" s="3">
        <v>0.02</v>
      </c>
      <c r="AQ47" s="3">
        <v>3</v>
      </c>
      <c r="AR47" s="222">
        <f t="shared" ref="AR47:AR51" si="53">AP47*O47+AO47</f>
        <v>0.255</v>
      </c>
      <c r="AS47" s="222">
        <f t="shared" si="48"/>
        <v>2.5500000000000002E-2</v>
      </c>
      <c r="AT47" s="223">
        <f t="shared" si="51"/>
        <v>1.3800000000000001</v>
      </c>
      <c r="AU47" s="223">
        <f t="shared" si="49"/>
        <v>0.16605000000000003</v>
      </c>
      <c r="AV47" s="222">
        <f t="shared" si="50"/>
        <v>9.0613799999999994E-2</v>
      </c>
      <c r="AW47" s="223">
        <f t="shared" si="45"/>
        <v>1.9171638</v>
      </c>
      <c r="AX47" s="224">
        <f t="shared" si="10"/>
        <v>0</v>
      </c>
      <c r="AY47" s="225">
        <f t="shared" si="11"/>
        <v>1.2800000000000005E-6</v>
      </c>
      <c r="AZ47" s="224">
        <f t="shared" si="12"/>
        <v>2.4539696640000006E-6</v>
      </c>
    </row>
    <row r="48" spans="1:52" s="3" customFormat="1" ht="28.8" x14ac:dyDescent="0.3">
      <c r="A48" s="107" t="s">
        <v>435</v>
      </c>
      <c r="B48" s="214" t="s">
        <v>377</v>
      </c>
      <c r="C48" s="215" t="s">
        <v>337</v>
      </c>
      <c r="D48" s="216" t="s">
        <v>347</v>
      </c>
      <c r="E48" s="217">
        <v>1.0000000000000001E-5</v>
      </c>
      <c r="F48" s="218">
        <v>4</v>
      </c>
      <c r="G48" s="218">
        <v>0.12800000000000003</v>
      </c>
      <c r="H48" s="217">
        <f t="shared" si="46"/>
        <v>5.1200000000000018E-6</v>
      </c>
      <c r="I48" s="218">
        <v>0</v>
      </c>
      <c r="J48" s="218">
        <v>2.5</v>
      </c>
      <c r="K48" s="218">
        <v>0</v>
      </c>
      <c r="L48" s="218">
        <v>0</v>
      </c>
      <c r="M48" s="6">
        <v>403.2</v>
      </c>
      <c r="N48" s="487"/>
      <c r="O48" s="219">
        <f t="shared" si="52"/>
        <v>9</v>
      </c>
      <c r="P48" s="219">
        <v>0</v>
      </c>
      <c r="Q48" s="226"/>
      <c r="R48" s="3" t="str">
        <f t="shared" si="47"/>
        <v>С47</v>
      </c>
      <c r="S48" s="3" t="str">
        <f t="shared" si="5"/>
        <v xml:space="preserve">Емкости Е-49…Е-52
</v>
      </c>
      <c r="T48" s="422" t="str">
        <f t="shared" si="6"/>
        <v>Частичное разрушение (10 мм) - рассеивание выброса (ликвидация аварии)</v>
      </c>
      <c r="U48" s="3" t="s">
        <v>98</v>
      </c>
      <c r="V48" s="3" t="s">
        <v>98</v>
      </c>
      <c r="W48" s="3" t="s">
        <v>98</v>
      </c>
      <c r="X48" s="3" t="s">
        <v>98</v>
      </c>
      <c r="Y48" s="3" t="s">
        <v>98</v>
      </c>
      <c r="Z48" s="3" t="s">
        <v>98</v>
      </c>
      <c r="AA48" s="3" t="s">
        <v>98</v>
      </c>
      <c r="AB48" s="3" t="s">
        <v>98</v>
      </c>
      <c r="AC48" s="3" t="s">
        <v>98</v>
      </c>
      <c r="AD48" s="3" t="s">
        <v>98</v>
      </c>
      <c r="AE48" s="3" t="s">
        <v>98</v>
      </c>
      <c r="AF48" s="3" t="s">
        <v>98</v>
      </c>
      <c r="AG48" s="3" t="s">
        <v>98</v>
      </c>
      <c r="AH48" s="3" t="s">
        <v>98</v>
      </c>
      <c r="AI48" s="3" t="s">
        <v>98</v>
      </c>
      <c r="AJ48" s="3" t="s">
        <v>98</v>
      </c>
      <c r="AK48" s="3" t="s">
        <v>98</v>
      </c>
      <c r="AL48" s="3" t="s">
        <v>98</v>
      </c>
      <c r="AM48" s="3">
        <v>0</v>
      </c>
      <c r="AN48" s="3">
        <v>0</v>
      </c>
      <c r="AO48" s="3">
        <v>7.5000000000000011E-2</v>
      </c>
      <c r="AP48" s="3">
        <v>0.02</v>
      </c>
      <c r="AQ48" s="3">
        <v>3</v>
      </c>
      <c r="AR48" s="222">
        <f t="shared" si="53"/>
        <v>0.255</v>
      </c>
      <c r="AS48" s="222">
        <f t="shared" si="48"/>
        <v>2.5500000000000002E-2</v>
      </c>
      <c r="AT48" s="223">
        <f t="shared" si="51"/>
        <v>0</v>
      </c>
      <c r="AU48" s="223">
        <f t="shared" si="49"/>
        <v>2.8050000000000005E-2</v>
      </c>
      <c r="AV48" s="222">
        <f t="shared" si="50"/>
        <v>9.0613799999999994E-2</v>
      </c>
      <c r="AW48" s="223">
        <f t="shared" si="45"/>
        <v>0.39916380000000001</v>
      </c>
      <c r="AX48" s="224">
        <f t="shared" si="10"/>
        <v>0</v>
      </c>
      <c r="AY48" s="225">
        <f t="shared" si="11"/>
        <v>0</v>
      </c>
      <c r="AZ48" s="224">
        <f t="shared" si="12"/>
        <v>2.0437186560000008E-6</v>
      </c>
    </row>
    <row r="49" spans="1:52" s="3" customFormat="1" ht="28.8" x14ac:dyDescent="0.3">
      <c r="A49" s="107" t="s">
        <v>436</v>
      </c>
      <c r="B49" s="214" t="s">
        <v>377</v>
      </c>
      <c r="C49" s="215" t="s">
        <v>338</v>
      </c>
      <c r="D49" s="216" t="s">
        <v>349</v>
      </c>
      <c r="E49" s="217">
        <v>1.0000000000000001E-5</v>
      </c>
      <c r="F49" s="218">
        <v>4</v>
      </c>
      <c r="G49" s="218">
        <v>4.0000000000000008E-2</v>
      </c>
      <c r="H49" s="217">
        <f t="shared" si="46"/>
        <v>1.6000000000000004E-6</v>
      </c>
      <c r="I49" s="218">
        <v>0</v>
      </c>
      <c r="J49" s="218">
        <v>0.1</v>
      </c>
      <c r="K49" s="218">
        <v>0</v>
      </c>
      <c r="L49" s="218">
        <v>0</v>
      </c>
      <c r="M49" s="6">
        <v>0</v>
      </c>
      <c r="N49" s="487"/>
      <c r="O49" s="219">
        <f t="shared" si="52"/>
        <v>0.36</v>
      </c>
      <c r="P49" s="219">
        <f>O49</f>
        <v>0.36</v>
      </c>
      <c r="Q49" s="226"/>
      <c r="R49" s="3" t="str">
        <f t="shared" si="47"/>
        <v>С48</v>
      </c>
      <c r="S49" s="3" t="str">
        <f t="shared" si="5"/>
        <v xml:space="preserve">Емкости Е-49…Е-52
</v>
      </c>
      <c r="T49" s="422" t="str">
        <f t="shared" si="6"/>
        <v>Частичное разрушение (10 мм) - факельное горение (газовый факел)</v>
      </c>
      <c r="U49" s="3" t="s">
        <v>98</v>
      </c>
      <c r="V49" s="3" t="s">
        <v>98</v>
      </c>
      <c r="W49" s="3" t="s">
        <v>98</v>
      </c>
      <c r="X49" s="3" t="s">
        <v>98</v>
      </c>
      <c r="Y49" s="3" t="s">
        <v>98</v>
      </c>
      <c r="Z49" s="3" t="s">
        <v>98</v>
      </c>
      <c r="AA49" s="3" t="s">
        <v>98</v>
      </c>
      <c r="AB49" s="3" t="s">
        <v>98</v>
      </c>
      <c r="AC49" s="3">
        <v>4</v>
      </c>
      <c r="AD49" s="3">
        <v>1</v>
      </c>
      <c r="AE49" s="3" t="s">
        <v>98</v>
      </c>
      <c r="AF49" s="3" t="s">
        <v>98</v>
      </c>
      <c r="AG49" s="3" t="s">
        <v>98</v>
      </c>
      <c r="AH49" s="3" t="s">
        <v>98</v>
      </c>
      <c r="AI49" s="3" t="s">
        <v>98</v>
      </c>
      <c r="AJ49" s="3" t="s">
        <v>98</v>
      </c>
      <c r="AK49" s="3" t="s">
        <v>98</v>
      </c>
      <c r="AL49" s="3" t="s">
        <v>98</v>
      </c>
      <c r="AM49" s="3">
        <v>0</v>
      </c>
      <c r="AN49" s="3">
        <v>1</v>
      </c>
      <c r="AO49" s="3">
        <v>7.5000000000000011E-2</v>
      </c>
      <c r="AP49" s="3">
        <v>0.02</v>
      </c>
      <c r="AQ49" s="3">
        <v>3</v>
      </c>
      <c r="AR49" s="222">
        <f t="shared" si="53"/>
        <v>8.2200000000000009E-2</v>
      </c>
      <c r="AS49" s="222">
        <f t="shared" si="48"/>
        <v>8.2200000000000016E-3</v>
      </c>
      <c r="AT49" s="223">
        <f t="shared" si="51"/>
        <v>1.3800000000000001</v>
      </c>
      <c r="AU49" s="223">
        <f t="shared" si="49"/>
        <v>0.14704200000000001</v>
      </c>
      <c r="AV49" s="222">
        <f t="shared" si="50"/>
        <v>3.6245520000000001E-3</v>
      </c>
      <c r="AW49" s="223">
        <f t="shared" si="45"/>
        <v>1.621086552</v>
      </c>
      <c r="AX49" s="224">
        <f t="shared" si="10"/>
        <v>0</v>
      </c>
      <c r="AY49" s="225">
        <f t="shared" si="11"/>
        <v>1.6000000000000004E-6</v>
      </c>
      <c r="AZ49" s="224">
        <f t="shared" si="12"/>
        <v>2.5937384832000003E-6</v>
      </c>
    </row>
    <row r="50" spans="1:52" s="3" customFormat="1" ht="28.8" x14ac:dyDescent="0.3">
      <c r="A50" s="107" t="s">
        <v>437</v>
      </c>
      <c r="B50" s="214" t="s">
        <v>377</v>
      </c>
      <c r="C50" s="215" t="s">
        <v>339</v>
      </c>
      <c r="D50" s="216" t="s">
        <v>345</v>
      </c>
      <c r="E50" s="217">
        <v>1.0000000000000001E-5</v>
      </c>
      <c r="F50" s="218">
        <v>4</v>
      </c>
      <c r="G50" s="218">
        <v>0.15200000000000002</v>
      </c>
      <c r="H50" s="217">
        <f t="shared" si="46"/>
        <v>6.0800000000000011E-6</v>
      </c>
      <c r="I50" s="218">
        <v>0</v>
      </c>
      <c r="J50" s="218">
        <v>0.1</v>
      </c>
      <c r="K50" s="218">
        <v>0</v>
      </c>
      <c r="L50" s="218">
        <v>0</v>
      </c>
      <c r="M50" s="6">
        <v>0</v>
      </c>
      <c r="N50" s="487"/>
      <c r="O50" s="219">
        <f t="shared" si="52"/>
        <v>0.36</v>
      </c>
      <c r="P50" s="219">
        <f>O50*0.1</f>
        <v>3.5999999999999997E-2</v>
      </c>
      <c r="Q50" s="226"/>
      <c r="R50" s="3" t="str">
        <f t="shared" si="47"/>
        <v>С49</v>
      </c>
      <c r="S50" s="3" t="str">
        <f t="shared" si="5"/>
        <v xml:space="preserve">Емкости Е-49…Е-52
</v>
      </c>
      <c r="T50" s="422" t="str">
        <f t="shared" si="6"/>
        <v>Частичное разрушение (10 мм) - пожар-вспышка</v>
      </c>
      <c r="U50" s="3" t="s">
        <v>98</v>
      </c>
      <c r="V50" s="3" t="s">
        <v>98</v>
      </c>
      <c r="W50" s="3" t="s">
        <v>98</v>
      </c>
      <c r="X50" s="3" t="s">
        <v>98</v>
      </c>
      <c r="Y50" s="3" t="s">
        <v>98</v>
      </c>
      <c r="Z50" s="3" t="s">
        <v>98</v>
      </c>
      <c r="AA50" s="3" t="s">
        <v>98</v>
      </c>
      <c r="AB50" s="3" t="s">
        <v>98</v>
      </c>
      <c r="AC50" s="3" t="s">
        <v>98</v>
      </c>
      <c r="AD50" s="3" t="s">
        <v>98</v>
      </c>
      <c r="AE50" s="3">
        <v>10</v>
      </c>
      <c r="AF50" s="3">
        <v>12</v>
      </c>
      <c r="AG50" s="3" t="s">
        <v>98</v>
      </c>
      <c r="AH50" s="3" t="s">
        <v>98</v>
      </c>
      <c r="AI50" s="3" t="s">
        <v>98</v>
      </c>
      <c r="AJ50" s="3" t="s">
        <v>98</v>
      </c>
      <c r="AK50" s="3" t="s">
        <v>98</v>
      </c>
      <c r="AL50" s="3" t="s">
        <v>98</v>
      </c>
      <c r="AM50" s="3">
        <v>0</v>
      </c>
      <c r="AN50" s="3">
        <v>1</v>
      </c>
      <c r="AO50" s="3">
        <v>7.5000000000000011E-2</v>
      </c>
      <c r="AP50" s="3">
        <v>0.02</v>
      </c>
      <c r="AQ50" s="3">
        <v>3</v>
      </c>
      <c r="AR50" s="222">
        <f t="shared" si="53"/>
        <v>8.2200000000000009E-2</v>
      </c>
      <c r="AS50" s="222">
        <f t="shared" si="48"/>
        <v>8.2200000000000016E-3</v>
      </c>
      <c r="AT50" s="223">
        <f t="shared" si="51"/>
        <v>1.3800000000000001</v>
      </c>
      <c r="AU50" s="223">
        <f t="shared" si="49"/>
        <v>0.14704200000000001</v>
      </c>
      <c r="AV50" s="222">
        <f t="shared" si="50"/>
        <v>3.6245520000000001E-3</v>
      </c>
      <c r="AW50" s="223">
        <f t="shared" si="45"/>
        <v>1.621086552</v>
      </c>
      <c r="AX50" s="224">
        <f t="shared" si="10"/>
        <v>0</v>
      </c>
      <c r="AY50" s="225">
        <f t="shared" si="11"/>
        <v>6.0800000000000011E-6</v>
      </c>
      <c r="AZ50" s="224">
        <f t="shared" si="12"/>
        <v>9.8562062361600011E-6</v>
      </c>
    </row>
    <row r="51" spans="1:52" s="3" customFormat="1" ht="28.8" x14ac:dyDescent="0.3">
      <c r="A51" s="107" t="s">
        <v>438</v>
      </c>
      <c r="B51" s="214" t="s">
        <v>377</v>
      </c>
      <c r="C51" s="215" t="s">
        <v>340</v>
      </c>
      <c r="D51" s="216" t="s">
        <v>347</v>
      </c>
      <c r="E51" s="217">
        <v>1.0000000000000001E-5</v>
      </c>
      <c r="F51" s="218">
        <v>4</v>
      </c>
      <c r="G51" s="218">
        <v>0.6080000000000001</v>
      </c>
      <c r="H51" s="217">
        <f t="shared" si="46"/>
        <v>2.4320000000000004E-5</v>
      </c>
      <c r="I51" s="218">
        <v>0</v>
      </c>
      <c r="J51" s="218">
        <v>0.1</v>
      </c>
      <c r="K51" s="218">
        <v>0</v>
      </c>
      <c r="L51" s="218">
        <v>0</v>
      </c>
      <c r="M51" s="6">
        <v>0</v>
      </c>
      <c r="N51" s="488"/>
      <c r="O51" s="219">
        <f t="shared" si="52"/>
        <v>0.36</v>
      </c>
      <c r="P51" s="219">
        <v>0</v>
      </c>
      <c r="Q51" s="226"/>
      <c r="R51" s="3" t="str">
        <f t="shared" si="47"/>
        <v>С50</v>
      </c>
      <c r="S51" s="3" t="str">
        <f t="shared" si="5"/>
        <v xml:space="preserve">Емкости Е-49…Е-52
</v>
      </c>
      <c r="T51" s="422" t="str">
        <f t="shared" si="6"/>
        <v>Частичное разрушение (10 мм) - рассеивание выброса (ликвидация аварии)</v>
      </c>
      <c r="U51" s="3" t="s">
        <v>98</v>
      </c>
      <c r="V51" s="3" t="s">
        <v>98</v>
      </c>
      <c r="W51" s="3" t="s">
        <v>98</v>
      </c>
      <c r="X51" s="3" t="s">
        <v>98</v>
      </c>
      <c r="Y51" s="3" t="s">
        <v>98</v>
      </c>
      <c r="Z51" s="3" t="s">
        <v>98</v>
      </c>
      <c r="AA51" s="3" t="s">
        <v>98</v>
      </c>
      <c r="AB51" s="3" t="s">
        <v>98</v>
      </c>
      <c r="AC51" s="3" t="s">
        <v>98</v>
      </c>
      <c r="AD51" s="3" t="s">
        <v>98</v>
      </c>
      <c r="AE51" s="3" t="s">
        <v>98</v>
      </c>
      <c r="AF51" s="3" t="s">
        <v>98</v>
      </c>
      <c r="AG51" s="3" t="s">
        <v>98</v>
      </c>
      <c r="AH51" s="3" t="s">
        <v>98</v>
      </c>
      <c r="AI51" s="3" t="s">
        <v>98</v>
      </c>
      <c r="AJ51" s="3" t="s">
        <v>98</v>
      </c>
      <c r="AK51" s="3" t="s">
        <v>98</v>
      </c>
      <c r="AL51" s="3" t="s">
        <v>98</v>
      </c>
      <c r="AM51" s="3">
        <v>0</v>
      </c>
      <c r="AN51" s="3">
        <v>0</v>
      </c>
      <c r="AO51" s="3">
        <v>7.5000000000000011E-2</v>
      </c>
      <c r="AP51" s="3">
        <v>0.02</v>
      </c>
      <c r="AQ51" s="3">
        <v>3</v>
      </c>
      <c r="AR51" s="222">
        <f t="shared" si="53"/>
        <v>8.2200000000000009E-2</v>
      </c>
      <c r="AS51" s="222">
        <f t="shared" si="48"/>
        <v>8.2200000000000016E-3</v>
      </c>
      <c r="AT51" s="223">
        <f t="shared" si="51"/>
        <v>0</v>
      </c>
      <c r="AU51" s="223">
        <f t="shared" si="49"/>
        <v>9.0420000000000014E-3</v>
      </c>
      <c r="AV51" s="222">
        <f t="shared" si="50"/>
        <v>3.6245520000000001E-3</v>
      </c>
      <c r="AW51" s="223">
        <f t="shared" si="45"/>
        <v>0.10308655200000001</v>
      </c>
      <c r="AX51" s="224">
        <f t="shared" si="10"/>
        <v>0</v>
      </c>
      <c r="AY51" s="225">
        <f t="shared" si="11"/>
        <v>0</v>
      </c>
      <c r="AZ51" s="224">
        <f t="shared" si="12"/>
        <v>2.5070649446400007E-6</v>
      </c>
    </row>
    <row r="52" spans="1:52" s="289" customFormat="1" ht="28.2" x14ac:dyDescent="0.3">
      <c r="A52" s="107" t="s">
        <v>439</v>
      </c>
      <c r="B52" s="282" t="s">
        <v>401</v>
      </c>
      <c r="C52" s="283" t="s">
        <v>331</v>
      </c>
      <c r="D52" s="284" t="s">
        <v>341</v>
      </c>
      <c r="E52" s="285">
        <v>9.9999999999999995E-7</v>
      </c>
      <c r="F52" s="286">
        <v>1</v>
      </c>
      <c r="G52" s="286">
        <v>0.05</v>
      </c>
      <c r="H52" s="285">
        <f>E52*F52*G52</f>
        <v>4.9999999999999998E-8</v>
      </c>
      <c r="I52" s="286">
        <v>21.2</v>
      </c>
      <c r="J52" s="286">
        <v>0</v>
      </c>
      <c r="K52" s="286">
        <v>543</v>
      </c>
      <c r="L52" s="286">
        <v>190</v>
      </c>
      <c r="M52" s="283">
        <v>2000</v>
      </c>
      <c r="N52" s="471" t="s">
        <v>400</v>
      </c>
      <c r="O52" s="287">
        <v>84.82</v>
      </c>
      <c r="P52" s="287">
        <f>I52</f>
        <v>21.2</v>
      </c>
      <c r="Q52" s="288"/>
      <c r="R52" s="289" t="str">
        <f>A52</f>
        <v>С51</v>
      </c>
      <c r="S52" s="289" t="str">
        <f t="shared" si="5"/>
        <v xml:space="preserve">Емкость Е-4
</v>
      </c>
      <c r="T52" s="423" t="str">
        <f t="shared" si="6"/>
        <v>Полное разрушение - огненный шар</v>
      </c>
      <c r="U52" s="289" t="s">
        <v>98</v>
      </c>
      <c r="V52" s="289" t="s">
        <v>98</v>
      </c>
      <c r="W52" s="289" t="s">
        <v>98</v>
      </c>
      <c r="X52" s="289" t="s">
        <v>98</v>
      </c>
      <c r="Y52" s="289" t="s">
        <v>98</v>
      </c>
      <c r="Z52" s="289" t="s">
        <v>98</v>
      </c>
      <c r="AA52" s="289" t="s">
        <v>98</v>
      </c>
      <c r="AB52" s="289" t="s">
        <v>98</v>
      </c>
      <c r="AC52" s="289" t="s">
        <v>98</v>
      </c>
      <c r="AD52" s="289" t="s">
        <v>98</v>
      </c>
      <c r="AE52" s="289" t="s">
        <v>98</v>
      </c>
      <c r="AF52" s="289" t="s">
        <v>98</v>
      </c>
      <c r="AG52" s="289" t="s">
        <v>98</v>
      </c>
      <c r="AH52" s="289" t="s">
        <v>98</v>
      </c>
      <c r="AI52" s="289">
        <v>152</v>
      </c>
      <c r="AJ52" s="289">
        <v>209</v>
      </c>
      <c r="AK52" s="289">
        <v>246</v>
      </c>
      <c r="AL52" s="289">
        <v>310</v>
      </c>
      <c r="AM52" s="290">
        <v>1</v>
      </c>
      <c r="AN52" s="290">
        <v>2</v>
      </c>
      <c r="AO52" s="289">
        <v>0.75</v>
      </c>
      <c r="AP52" s="289">
        <v>0.02</v>
      </c>
      <c r="AQ52" s="289">
        <v>10</v>
      </c>
      <c r="AR52" s="291">
        <f>AP52*O52+AO52</f>
        <v>2.4463999999999997</v>
      </c>
      <c r="AS52" s="291">
        <f>0.1*AR52</f>
        <v>0.24463999999999997</v>
      </c>
      <c r="AT52" s="292">
        <f>AM52*1.72+115*0.012*AN52</f>
        <v>4.4800000000000004</v>
      </c>
      <c r="AU52" s="292">
        <f>SUM(AR52:AT52)*0.1</f>
        <v>0.71710399999999996</v>
      </c>
      <c r="AV52" s="291">
        <f>10068.2*O52*POWER(10,-6)</f>
        <v>0.85398472400000003</v>
      </c>
      <c r="AW52" s="292">
        <f t="shared" si="45"/>
        <v>8.7421287240000005</v>
      </c>
      <c r="AX52" s="293">
        <f t="shared" si="10"/>
        <v>4.9999999999999998E-8</v>
      </c>
      <c r="AY52" s="294">
        <f t="shared" si="11"/>
        <v>9.9999999999999995E-8</v>
      </c>
      <c r="AZ52" s="293">
        <f t="shared" si="12"/>
        <v>4.3710643620000001E-7</v>
      </c>
    </row>
    <row r="53" spans="1:52" s="289" customFormat="1" ht="28.2" x14ac:dyDescent="0.3">
      <c r="A53" s="107" t="s">
        <v>440</v>
      </c>
      <c r="B53" s="282" t="s">
        <v>401</v>
      </c>
      <c r="C53" s="283" t="s">
        <v>332</v>
      </c>
      <c r="D53" s="284" t="s">
        <v>342</v>
      </c>
      <c r="E53" s="285">
        <v>9.9999999999999995E-7</v>
      </c>
      <c r="F53" s="286">
        <v>1</v>
      </c>
      <c r="G53" s="286">
        <v>1.9000000000000003E-2</v>
      </c>
      <c r="H53" s="285">
        <f t="shared" ref="H53:H61" si="54">E53*F53*G53</f>
        <v>1.9000000000000001E-8</v>
      </c>
      <c r="I53" s="286">
        <v>21.2</v>
      </c>
      <c r="J53" s="286">
        <v>0</v>
      </c>
      <c r="K53" s="286">
        <v>543</v>
      </c>
      <c r="L53" s="286">
        <v>190</v>
      </c>
      <c r="M53" s="283">
        <v>2000</v>
      </c>
      <c r="N53" s="472"/>
      <c r="O53" s="287">
        <v>84.82</v>
      </c>
      <c r="P53" s="287">
        <f>0.1*O53</f>
        <v>8.4819999999999993</v>
      </c>
      <c r="Q53" s="288"/>
      <c r="R53" s="289" t="str">
        <f t="shared" ref="R53:R61" si="55">A53</f>
        <v>С52</v>
      </c>
      <c r="S53" s="289" t="str">
        <f t="shared" si="5"/>
        <v xml:space="preserve">Емкость Е-4
</v>
      </c>
      <c r="T53" s="423" t="str">
        <f t="shared" si="6"/>
        <v>Полное разрушение - взрыв</v>
      </c>
      <c r="U53" s="289" t="s">
        <v>98</v>
      </c>
      <c r="V53" s="289" t="s">
        <v>98</v>
      </c>
      <c r="W53" s="289" t="s">
        <v>98</v>
      </c>
      <c r="X53" s="289" t="s">
        <v>98</v>
      </c>
      <c r="Y53" s="289">
        <v>82</v>
      </c>
      <c r="Z53" s="289">
        <v>190</v>
      </c>
      <c r="AA53" s="289">
        <v>518</v>
      </c>
      <c r="AB53" s="289">
        <v>887</v>
      </c>
      <c r="AC53" s="289" t="s">
        <v>98</v>
      </c>
      <c r="AD53" s="289" t="s">
        <v>98</v>
      </c>
      <c r="AE53" s="289" t="s">
        <v>98</v>
      </c>
      <c r="AF53" s="289" t="s">
        <v>98</v>
      </c>
      <c r="AG53" s="289" t="s">
        <v>98</v>
      </c>
      <c r="AH53" s="289" t="s">
        <v>98</v>
      </c>
      <c r="AI53" s="289" t="s">
        <v>98</v>
      </c>
      <c r="AJ53" s="289" t="s">
        <v>98</v>
      </c>
      <c r="AK53" s="289" t="s">
        <v>98</v>
      </c>
      <c r="AL53" s="289" t="s">
        <v>98</v>
      </c>
      <c r="AM53" s="290">
        <v>2</v>
      </c>
      <c r="AN53" s="290">
        <v>1</v>
      </c>
      <c r="AO53" s="289">
        <v>0.75</v>
      </c>
      <c r="AP53" s="289">
        <v>0.02</v>
      </c>
      <c r="AQ53" s="289">
        <v>10</v>
      </c>
      <c r="AR53" s="291">
        <f>AP53*O53+AO53</f>
        <v>2.4463999999999997</v>
      </c>
      <c r="AS53" s="291">
        <f t="shared" ref="AS53:AS61" si="56">0.1*AR53</f>
        <v>0.24463999999999997</v>
      </c>
      <c r="AT53" s="292">
        <f>AM53*1.72+115*0.012*AN53</f>
        <v>4.82</v>
      </c>
      <c r="AU53" s="292">
        <f t="shared" ref="AU53:AU61" si="57">SUM(AR53:AT53)*0.1</f>
        <v>0.75110399999999999</v>
      </c>
      <c r="AV53" s="291">
        <f t="shared" ref="AV53:AV61" si="58">10068.2*O53*POWER(10,-6)</f>
        <v>0.85398472400000003</v>
      </c>
      <c r="AW53" s="292">
        <f t="shared" si="45"/>
        <v>9.1161287239999993</v>
      </c>
      <c r="AX53" s="293">
        <f t="shared" si="10"/>
        <v>3.8000000000000003E-8</v>
      </c>
      <c r="AY53" s="294">
        <f t="shared" si="11"/>
        <v>1.9000000000000001E-8</v>
      </c>
      <c r="AZ53" s="293">
        <f t="shared" si="12"/>
        <v>1.7320644575600001E-7</v>
      </c>
    </row>
    <row r="54" spans="1:52" s="289" customFormat="1" ht="28.2" x14ac:dyDescent="0.3">
      <c r="A54" s="107" t="s">
        <v>441</v>
      </c>
      <c r="B54" s="282" t="s">
        <v>401</v>
      </c>
      <c r="C54" s="283" t="s">
        <v>333</v>
      </c>
      <c r="D54" s="284" t="s">
        <v>343</v>
      </c>
      <c r="E54" s="285">
        <v>9.9999999999999995E-7</v>
      </c>
      <c r="F54" s="286">
        <v>1</v>
      </c>
      <c r="G54" s="286">
        <v>0.17100000000000001</v>
      </c>
      <c r="H54" s="285">
        <f t="shared" si="54"/>
        <v>1.7100000000000001E-7</v>
      </c>
      <c r="I54" s="286">
        <v>21.2</v>
      </c>
      <c r="J54" s="286">
        <v>0</v>
      </c>
      <c r="K54" s="286">
        <v>543</v>
      </c>
      <c r="L54" s="286">
        <v>190</v>
      </c>
      <c r="M54" s="283">
        <v>2000</v>
      </c>
      <c r="N54" s="472"/>
      <c r="O54" s="287">
        <v>84.82</v>
      </c>
      <c r="P54" s="287">
        <f>0.1*O54</f>
        <v>8.4819999999999993</v>
      </c>
      <c r="Q54" s="288"/>
      <c r="R54" s="289" t="str">
        <f t="shared" si="55"/>
        <v>С53</v>
      </c>
      <c r="S54" s="289" t="str">
        <f t="shared" si="5"/>
        <v xml:space="preserve">Емкость Е-4
</v>
      </c>
      <c r="T54" s="423" t="str">
        <f t="shared" si="6"/>
        <v>Полное разрушение - пожар-вспышка</v>
      </c>
      <c r="U54" s="289" t="s">
        <v>98</v>
      </c>
      <c r="V54" s="289" t="s">
        <v>98</v>
      </c>
      <c r="W54" s="289" t="s">
        <v>98</v>
      </c>
      <c r="X54" s="289" t="s">
        <v>98</v>
      </c>
      <c r="Y54" s="289" t="s">
        <v>98</v>
      </c>
      <c r="Z54" s="289" t="s">
        <v>98</v>
      </c>
      <c r="AA54" s="289" t="s">
        <v>98</v>
      </c>
      <c r="AB54" s="289" t="s">
        <v>98</v>
      </c>
      <c r="AC54" s="289" t="s">
        <v>98</v>
      </c>
      <c r="AD54" s="289" t="s">
        <v>98</v>
      </c>
      <c r="AE54" s="289">
        <v>65</v>
      </c>
      <c r="AF54" s="289">
        <v>78</v>
      </c>
      <c r="AG54" s="289" t="s">
        <v>98</v>
      </c>
      <c r="AH54" s="289" t="s">
        <v>98</v>
      </c>
      <c r="AI54" s="289" t="s">
        <v>98</v>
      </c>
      <c r="AJ54" s="289" t="s">
        <v>98</v>
      </c>
      <c r="AK54" s="289" t="s">
        <v>98</v>
      </c>
      <c r="AL54" s="289" t="s">
        <v>98</v>
      </c>
      <c r="AM54" s="289">
        <v>1</v>
      </c>
      <c r="AN54" s="289">
        <v>2</v>
      </c>
      <c r="AO54" s="289">
        <v>0.75</v>
      </c>
      <c r="AP54" s="289">
        <v>0.02</v>
      </c>
      <c r="AQ54" s="289">
        <v>10</v>
      </c>
      <c r="AR54" s="291">
        <f>AP54*P54+AO54</f>
        <v>0.91964000000000001</v>
      </c>
      <c r="AS54" s="291">
        <f t="shared" si="56"/>
        <v>9.1964000000000004E-2</v>
      </c>
      <c r="AT54" s="292">
        <f>AM54*1.72+115*0.012*AN54</f>
        <v>4.4800000000000004</v>
      </c>
      <c r="AU54" s="292">
        <f t="shared" si="57"/>
        <v>0.5491604000000001</v>
      </c>
      <c r="AV54" s="291">
        <f t="shared" si="58"/>
        <v>0.85398472400000003</v>
      </c>
      <c r="AW54" s="292">
        <f t="shared" si="45"/>
        <v>6.8947491240000005</v>
      </c>
      <c r="AX54" s="293">
        <f t="shared" si="10"/>
        <v>1.7100000000000001E-7</v>
      </c>
      <c r="AY54" s="294">
        <f t="shared" si="11"/>
        <v>3.4200000000000002E-7</v>
      </c>
      <c r="AZ54" s="293">
        <f t="shared" si="12"/>
        <v>1.1790021002040001E-6</v>
      </c>
    </row>
    <row r="55" spans="1:52" s="289" customFormat="1" ht="28.8" x14ac:dyDescent="0.3">
      <c r="A55" s="107" t="s">
        <v>442</v>
      </c>
      <c r="B55" s="282" t="s">
        <v>401</v>
      </c>
      <c r="C55" s="283" t="s">
        <v>334</v>
      </c>
      <c r="D55" s="284" t="s">
        <v>348</v>
      </c>
      <c r="E55" s="285">
        <v>9.9999999999999995E-7</v>
      </c>
      <c r="F55" s="286">
        <v>1</v>
      </c>
      <c r="G55" s="286">
        <v>0.76</v>
      </c>
      <c r="H55" s="285">
        <f t="shared" si="54"/>
        <v>7.5999999999999992E-7</v>
      </c>
      <c r="I55" s="286">
        <v>21.2</v>
      </c>
      <c r="J55" s="286">
        <v>0</v>
      </c>
      <c r="K55" s="286">
        <v>543</v>
      </c>
      <c r="L55" s="286">
        <v>190</v>
      </c>
      <c r="M55" s="283">
        <v>2000</v>
      </c>
      <c r="N55" s="472"/>
      <c r="O55" s="287">
        <v>84.82</v>
      </c>
      <c r="P55" s="287">
        <v>0</v>
      </c>
      <c r="Q55" s="288"/>
      <c r="R55" s="289" t="str">
        <f t="shared" si="55"/>
        <v>С54</v>
      </c>
      <c r="S55" s="289" t="str">
        <f t="shared" si="5"/>
        <v xml:space="preserve">Емкость Е-4
</v>
      </c>
      <c r="T55" s="423" t="str">
        <f t="shared" si="6"/>
        <v>Полное разрушение - рассеивание выброса (ликвидация аварии)</v>
      </c>
      <c r="U55" s="289" t="s">
        <v>98</v>
      </c>
      <c r="V55" s="289" t="s">
        <v>98</v>
      </c>
      <c r="W55" s="289" t="s">
        <v>98</v>
      </c>
      <c r="X55" s="289" t="s">
        <v>98</v>
      </c>
      <c r="Y55" s="289" t="s">
        <v>98</v>
      </c>
      <c r="Z55" s="289" t="s">
        <v>98</v>
      </c>
      <c r="AA55" s="289" t="s">
        <v>98</v>
      </c>
      <c r="AB55" s="289" t="s">
        <v>98</v>
      </c>
      <c r="AC55" s="289" t="s">
        <v>98</v>
      </c>
      <c r="AD55" s="289" t="s">
        <v>98</v>
      </c>
      <c r="AE55" s="289" t="s">
        <v>98</v>
      </c>
      <c r="AF55" s="289" t="s">
        <v>98</v>
      </c>
      <c r="AG55" s="289" t="s">
        <v>98</v>
      </c>
      <c r="AH55" s="289" t="s">
        <v>98</v>
      </c>
      <c r="AI55" s="289" t="s">
        <v>98</v>
      </c>
      <c r="AJ55" s="289" t="s">
        <v>98</v>
      </c>
      <c r="AK55" s="289" t="s">
        <v>98</v>
      </c>
      <c r="AL55" s="289" t="s">
        <v>98</v>
      </c>
      <c r="AM55" s="289">
        <v>0</v>
      </c>
      <c r="AN55" s="289">
        <v>0</v>
      </c>
      <c r="AO55" s="289">
        <v>7.5000000000000011E-2</v>
      </c>
      <c r="AP55" s="289">
        <v>0.02</v>
      </c>
      <c r="AQ55" s="289">
        <v>10</v>
      </c>
      <c r="AR55" s="291">
        <f>AP55*P55+AO55</f>
        <v>7.5000000000000011E-2</v>
      </c>
      <c r="AS55" s="291">
        <f t="shared" si="56"/>
        <v>7.5000000000000015E-3</v>
      </c>
      <c r="AT55" s="292">
        <f>AM55*1.72+115*0.012*AN55</f>
        <v>0</v>
      </c>
      <c r="AU55" s="292">
        <f t="shared" si="57"/>
        <v>8.2500000000000021E-3</v>
      </c>
      <c r="AV55" s="291">
        <f t="shared" si="58"/>
        <v>0.85398472400000003</v>
      </c>
      <c r="AW55" s="292">
        <f t="shared" si="45"/>
        <v>0.94473472399999991</v>
      </c>
      <c r="AX55" s="293">
        <f t="shared" si="10"/>
        <v>0</v>
      </c>
      <c r="AY55" s="294">
        <f t="shared" si="11"/>
        <v>0</v>
      </c>
      <c r="AZ55" s="293">
        <f t="shared" si="12"/>
        <v>7.1799839023999983E-7</v>
      </c>
    </row>
    <row r="56" spans="1:52" s="289" customFormat="1" ht="28.8" x14ac:dyDescent="0.3">
      <c r="A56" s="107" t="s">
        <v>443</v>
      </c>
      <c r="B56" s="282" t="s">
        <v>401</v>
      </c>
      <c r="C56" s="283" t="s">
        <v>335</v>
      </c>
      <c r="D56" s="284" t="s">
        <v>344</v>
      </c>
      <c r="E56" s="285">
        <v>1.0000000000000001E-5</v>
      </c>
      <c r="F56" s="286">
        <v>1</v>
      </c>
      <c r="G56" s="286">
        <v>4.0000000000000008E-2</v>
      </c>
      <c r="H56" s="285">
        <f t="shared" si="54"/>
        <v>4.0000000000000009E-7</v>
      </c>
      <c r="I56" s="286">
        <v>0</v>
      </c>
      <c r="J56" s="286">
        <v>2.5</v>
      </c>
      <c r="K56" s="286">
        <v>0</v>
      </c>
      <c r="L56" s="286">
        <v>0</v>
      </c>
      <c r="M56" s="289">
        <v>403.2</v>
      </c>
      <c r="N56" s="472"/>
      <c r="O56" s="287">
        <f>J56*3600/1000</f>
        <v>9</v>
      </c>
      <c r="P56" s="287">
        <f>O56</f>
        <v>9</v>
      </c>
      <c r="Q56" s="290"/>
      <c r="R56" s="289" t="str">
        <f t="shared" si="55"/>
        <v>С55</v>
      </c>
      <c r="S56" s="289" t="str">
        <f t="shared" si="5"/>
        <v xml:space="preserve">Емкость Е-4
</v>
      </c>
      <c r="T56" s="423" t="str">
        <f t="shared" si="6"/>
        <v>Частичное разрушение (10 мм) - факельное горение (жидкостной факел)</v>
      </c>
      <c r="U56" s="289" t="s">
        <v>98</v>
      </c>
      <c r="V56" s="289" t="s">
        <v>98</v>
      </c>
      <c r="W56" s="289" t="s">
        <v>98</v>
      </c>
      <c r="X56" s="289" t="s">
        <v>98</v>
      </c>
      <c r="Y56" s="289" t="s">
        <v>98</v>
      </c>
      <c r="Z56" s="289" t="s">
        <v>98</v>
      </c>
      <c r="AA56" s="289" t="s">
        <v>98</v>
      </c>
      <c r="AB56" s="289" t="s">
        <v>98</v>
      </c>
      <c r="AC56" s="289">
        <v>21</v>
      </c>
      <c r="AD56" s="289">
        <v>4</v>
      </c>
      <c r="AE56" s="289" t="s">
        <v>98</v>
      </c>
      <c r="AF56" s="289" t="s">
        <v>98</v>
      </c>
      <c r="AG56" s="289" t="s">
        <v>98</v>
      </c>
      <c r="AH56" s="289" t="s">
        <v>98</v>
      </c>
      <c r="AI56" s="289" t="s">
        <v>98</v>
      </c>
      <c r="AJ56" s="289" t="s">
        <v>98</v>
      </c>
      <c r="AK56" s="289" t="s">
        <v>98</v>
      </c>
      <c r="AL56" s="289" t="s">
        <v>98</v>
      </c>
      <c r="AM56" s="289">
        <v>0</v>
      </c>
      <c r="AN56" s="289">
        <v>1</v>
      </c>
      <c r="AO56" s="289">
        <v>7.5000000000000011E-2</v>
      </c>
      <c r="AP56" s="289">
        <v>0.02</v>
      </c>
      <c r="AQ56" s="289">
        <v>3</v>
      </c>
      <c r="AR56" s="291">
        <f>AP56*O56+AO56</f>
        <v>0.255</v>
      </c>
      <c r="AS56" s="291">
        <f t="shared" si="56"/>
        <v>2.5500000000000002E-2</v>
      </c>
      <c r="AT56" s="292">
        <f t="shared" ref="AT56:AT61" si="59">AM56*1.72+115*0.012*AN56</f>
        <v>1.3800000000000001</v>
      </c>
      <c r="AU56" s="292">
        <f t="shared" si="57"/>
        <v>0.16605000000000003</v>
      </c>
      <c r="AV56" s="291">
        <f t="shared" si="58"/>
        <v>9.0613799999999994E-2</v>
      </c>
      <c r="AW56" s="292">
        <f t="shared" si="45"/>
        <v>1.9171638</v>
      </c>
      <c r="AX56" s="293">
        <f t="shared" si="10"/>
        <v>0</v>
      </c>
      <c r="AY56" s="294">
        <f t="shared" si="11"/>
        <v>4.0000000000000009E-7</v>
      </c>
      <c r="AZ56" s="293">
        <f t="shared" si="12"/>
        <v>7.668655200000002E-7</v>
      </c>
    </row>
    <row r="57" spans="1:52" s="289" customFormat="1" ht="28.8" x14ac:dyDescent="0.3">
      <c r="A57" s="107" t="s">
        <v>444</v>
      </c>
      <c r="B57" s="282" t="s">
        <v>401</v>
      </c>
      <c r="C57" s="283" t="s">
        <v>336</v>
      </c>
      <c r="D57" s="284" t="s">
        <v>345</v>
      </c>
      <c r="E57" s="285">
        <v>1.0000000000000001E-5</v>
      </c>
      <c r="F57" s="286">
        <v>1</v>
      </c>
      <c r="G57" s="286">
        <v>3.2000000000000008E-2</v>
      </c>
      <c r="H57" s="285">
        <f t="shared" si="54"/>
        <v>3.2000000000000011E-7</v>
      </c>
      <c r="I57" s="286">
        <v>0</v>
      </c>
      <c r="J57" s="286">
        <v>2.5</v>
      </c>
      <c r="K57" s="286">
        <v>0</v>
      </c>
      <c r="L57" s="286">
        <v>0</v>
      </c>
      <c r="M57" s="289">
        <v>403.2</v>
      </c>
      <c r="N57" s="472"/>
      <c r="O57" s="287">
        <f t="shared" ref="O57:O61" si="60">J57*3600/1000</f>
        <v>9</v>
      </c>
      <c r="P57" s="287">
        <f>O57*0.1</f>
        <v>0.9</v>
      </c>
      <c r="Q57" s="288"/>
      <c r="R57" s="289" t="str">
        <f t="shared" si="55"/>
        <v>С56</v>
      </c>
      <c r="S57" s="289" t="str">
        <f t="shared" si="5"/>
        <v xml:space="preserve">Емкость Е-4
</v>
      </c>
      <c r="T57" s="423" t="str">
        <f t="shared" si="6"/>
        <v>Частичное разрушение (10 мм) - пожар-вспышка</v>
      </c>
      <c r="U57" s="289" t="s">
        <v>98</v>
      </c>
      <c r="V57" s="289" t="s">
        <v>98</v>
      </c>
      <c r="W57" s="289" t="s">
        <v>98</v>
      </c>
      <c r="X57" s="289" t="s">
        <v>98</v>
      </c>
      <c r="Y57" s="289" t="s">
        <v>98</v>
      </c>
      <c r="Z57" s="289" t="s">
        <v>98</v>
      </c>
      <c r="AA57" s="289" t="s">
        <v>98</v>
      </c>
      <c r="AB57" s="289" t="s">
        <v>98</v>
      </c>
      <c r="AC57" s="289" t="s">
        <v>98</v>
      </c>
      <c r="AD57" s="289" t="s">
        <v>98</v>
      </c>
      <c r="AE57" s="289">
        <v>31</v>
      </c>
      <c r="AF57" s="289">
        <v>37</v>
      </c>
      <c r="AG57" s="289" t="s">
        <v>98</v>
      </c>
      <c r="AH57" s="289" t="s">
        <v>98</v>
      </c>
      <c r="AI57" s="289" t="s">
        <v>98</v>
      </c>
      <c r="AJ57" s="289" t="s">
        <v>98</v>
      </c>
      <c r="AK57" s="289" t="s">
        <v>98</v>
      </c>
      <c r="AL57" s="289" t="s">
        <v>98</v>
      </c>
      <c r="AM57" s="289">
        <v>0</v>
      </c>
      <c r="AN57" s="289">
        <v>1</v>
      </c>
      <c r="AO57" s="289">
        <v>7.5000000000000011E-2</v>
      </c>
      <c r="AP57" s="289">
        <v>0.02</v>
      </c>
      <c r="AQ57" s="289">
        <v>3</v>
      </c>
      <c r="AR57" s="291">
        <f t="shared" ref="AR57:AR61" si="61">AP57*O57+AO57</f>
        <v>0.255</v>
      </c>
      <c r="AS57" s="291">
        <f t="shared" si="56"/>
        <v>2.5500000000000002E-2</v>
      </c>
      <c r="AT57" s="292">
        <f t="shared" si="59"/>
        <v>1.3800000000000001</v>
      </c>
      <c r="AU57" s="292">
        <f t="shared" si="57"/>
        <v>0.16605000000000003</v>
      </c>
      <c r="AV57" s="291">
        <f t="shared" si="58"/>
        <v>9.0613799999999994E-2</v>
      </c>
      <c r="AW57" s="292">
        <f t="shared" si="45"/>
        <v>1.9171638</v>
      </c>
      <c r="AX57" s="293">
        <f t="shared" si="10"/>
        <v>0</v>
      </c>
      <c r="AY57" s="294">
        <f t="shared" si="11"/>
        <v>3.2000000000000011E-7</v>
      </c>
      <c r="AZ57" s="293">
        <f t="shared" si="12"/>
        <v>6.1349241600000016E-7</v>
      </c>
    </row>
    <row r="58" spans="1:52" s="289" customFormat="1" ht="28.8" x14ac:dyDescent="0.3">
      <c r="A58" s="107" t="s">
        <v>445</v>
      </c>
      <c r="B58" s="282" t="s">
        <v>401</v>
      </c>
      <c r="C58" s="283" t="s">
        <v>337</v>
      </c>
      <c r="D58" s="284" t="s">
        <v>347</v>
      </c>
      <c r="E58" s="285">
        <v>1.0000000000000001E-5</v>
      </c>
      <c r="F58" s="286">
        <v>1</v>
      </c>
      <c r="G58" s="286">
        <v>0.12800000000000003</v>
      </c>
      <c r="H58" s="285">
        <f t="shared" si="54"/>
        <v>1.2800000000000005E-6</v>
      </c>
      <c r="I58" s="286">
        <v>0</v>
      </c>
      <c r="J58" s="286">
        <v>2.5</v>
      </c>
      <c r="K58" s="286">
        <v>0</v>
      </c>
      <c r="L58" s="286">
        <v>0</v>
      </c>
      <c r="M58" s="289">
        <v>403.2</v>
      </c>
      <c r="N58" s="472"/>
      <c r="O58" s="287">
        <f t="shared" si="60"/>
        <v>9</v>
      </c>
      <c r="P58" s="287">
        <v>0</v>
      </c>
      <c r="Q58" s="295"/>
      <c r="R58" s="289" t="str">
        <f t="shared" si="55"/>
        <v>С57</v>
      </c>
      <c r="S58" s="289" t="str">
        <f t="shared" si="5"/>
        <v xml:space="preserve">Емкость Е-4
</v>
      </c>
      <c r="T58" s="423" t="str">
        <f t="shared" si="6"/>
        <v>Частичное разрушение (10 мм) - рассеивание выброса (ликвидация аварии)</v>
      </c>
      <c r="U58" s="289" t="s">
        <v>98</v>
      </c>
      <c r="V58" s="289" t="s">
        <v>98</v>
      </c>
      <c r="W58" s="289" t="s">
        <v>98</v>
      </c>
      <c r="X58" s="289" t="s">
        <v>98</v>
      </c>
      <c r="Y58" s="289" t="s">
        <v>98</v>
      </c>
      <c r="Z58" s="289" t="s">
        <v>98</v>
      </c>
      <c r="AA58" s="289" t="s">
        <v>98</v>
      </c>
      <c r="AB58" s="289" t="s">
        <v>98</v>
      </c>
      <c r="AC58" s="289" t="s">
        <v>98</v>
      </c>
      <c r="AD58" s="289" t="s">
        <v>98</v>
      </c>
      <c r="AE58" s="289" t="s">
        <v>98</v>
      </c>
      <c r="AF58" s="289" t="s">
        <v>98</v>
      </c>
      <c r="AG58" s="289" t="s">
        <v>98</v>
      </c>
      <c r="AH58" s="289" t="s">
        <v>98</v>
      </c>
      <c r="AI58" s="289" t="s">
        <v>98</v>
      </c>
      <c r="AJ58" s="289" t="s">
        <v>98</v>
      </c>
      <c r="AK58" s="289" t="s">
        <v>98</v>
      </c>
      <c r="AL58" s="289" t="s">
        <v>98</v>
      </c>
      <c r="AM58" s="289">
        <v>0</v>
      </c>
      <c r="AN58" s="289">
        <v>0</v>
      </c>
      <c r="AO58" s="289">
        <v>7.5000000000000011E-2</v>
      </c>
      <c r="AP58" s="289">
        <v>0.02</v>
      </c>
      <c r="AQ58" s="289">
        <v>3</v>
      </c>
      <c r="AR58" s="291">
        <f t="shared" si="61"/>
        <v>0.255</v>
      </c>
      <c r="AS58" s="291">
        <f t="shared" si="56"/>
        <v>2.5500000000000002E-2</v>
      </c>
      <c r="AT58" s="292">
        <f t="shared" si="59"/>
        <v>0</v>
      </c>
      <c r="AU58" s="292">
        <f t="shared" si="57"/>
        <v>2.8050000000000005E-2</v>
      </c>
      <c r="AV58" s="291">
        <f t="shared" si="58"/>
        <v>9.0613799999999994E-2</v>
      </c>
      <c r="AW58" s="292">
        <f t="shared" si="45"/>
        <v>0.39916380000000001</v>
      </c>
      <c r="AX58" s="293">
        <f t="shared" si="10"/>
        <v>0</v>
      </c>
      <c r="AY58" s="294">
        <f t="shared" si="11"/>
        <v>0</v>
      </c>
      <c r="AZ58" s="293">
        <f t="shared" si="12"/>
        <v>5.1092966400000019E-7</v>
      </c>
    </row>
    <row r="59" spans="1:52" s="289" customFormat="1" ht="28.8" x14ac:dyDescent="0.3">
      <c r="A59" s="107" t="s">
        <v>446</v>
      </c>
      <c r="B59" s="282" t="s">
        <v>401</v>
      </c>
      <c r="C59" s="283" t="s">
        <v>338</v>
      </c>
      <c r="D59" s="284" t="s">
        <v>349</v>
      </c>
      <c r="E59" s="285">
        <v>1.0000000000000001E-5</v>
      </c>
      <c r="F59" s="286">
        <v>1</v>
      </c>
      <c r="G59" s="286">
        <v>4.0000000000000008E-2</v>
      </c>
      <c r="H59" s="285">
        <f t="shared" si="54"/>
        <v>4.0000000000000009E-7</v>
      </c>
      <c r="I59" s="286">
        <v>0</v>
      </c>
      <c r="J59" s="286">
        <v>0.1</v>
      </c>
      <c r="K59" s="286">
        <v>0</v>
      </c>
      <c r="L59" s="286">
        <v>0</v>
      </c>
      <c r="M59" s="289">
        <v>0</v>
      </c>
      <c r="N59" s="472"/>
      <c r="O59" s="287">
        <f t="shared" si="60"/>
        <v>0.36</v>
      </c>
      <c r="P59" s="287">
        <f>O59</f>
        <v>0.36</v>
      </c>
      <c r="Q59" s="295"/>
      <c r="R59" s="289" t="str">
        <f t="shared" si="55"/>
        <v>С58</v>
      </c>
      <c r="S59" s="289" t="str">
        <f t="shared" si="5"/>
        <v xml:space="preserve">Емкость Е-4
</v>
      </c>
      <c r="T59" s="423" t="str">
        <f t="shared" si="6"/>
        <v>Частичное разрушение (10 мм) - факельное горение (газовый факел)</v>
      </c>
      <c r="U59" s="289" t="s">
        <v>98</v>
      </c>
      <c r="V59" s="289" t="s">
        <v>98</v>
      </c>
      <c r="W59" s="289" t="s">
        <v>98</v>
      </c>
      <c r="X59" s="289" t="s">
        <v>98</v>
      </c>
      <c r="Y59" s="289" t="s">
        <v>98</v>
      </c>
      <c r="Z59" s="289" t="s">
        <v>98</v>
      </c>
      <c r="AA59" s="289" t="s">
        <v>98</v>
      </c>
      <c r="AB59" s="289" t="s">
        <v>98</v>
      </c>
      <c r="AC59" s="289">
        <v>4</v>
      </c>
      <c r="AD59" s="289">
        <v>1</v>
      </c>
      <c r="AE59" s="289" t="s">
        <v>98</v>
      </c>
      <c r="AF59" s="289" t="s">
        <v>98</v>
      </c>
      <c r="AG59" s="289" t="s">
        <v>98</v>
      </c>
      <c r="AH59" s="289" t="s">
        <v>98</v>
      </c>
      <c r="AI59" s="289" t="s">
        <v>98</v>
      </c>
      <c r="AJ59" s="289" t="s">
        <v>98</v>
      </c>
      <c r="AK59" s="289" t="s">
        <v>98</v>
      </c>
      <c r="AL59" s="289" t="s">
        <v>98</v>
      </c>
      <c r="AM59" s="289">
        <v>0</v>
      </c>
      <c r="AN59" s="289">
        <v>1</v>
      </c>
      <c r="AO59" s="289">
        <v>7.5000000000000011E-2</v>
      </c>
      <c r="AP59" s="289">
        <v>0.02</v>
      </c>
      <c r="AQ59" s="289">
        <v>3</v>
      </c>
      <c r="AR59" s="291">
        <f t="shared" si="61"/>
        <v>8.2200000000000009E-2</v>
      </c>
      <c r="AS59" s="291">
        <f t="shared" si="56"/>
        <v>8.2200000000000016E-3</v>
      </c>
      <c r="AT59" s="292">
        <f t="shared" si="59"/>
        <v>1.3800000000000001</v>
      </c>
      <c r="AU59" s="292">
        <f t="shared" si="57"/>
        <v>0.14704200000000001</v>
      </c>
      <c r="AV59" s="291">
        <f t="shared" si="58"/>
        <v>3.6245520000000001E-3</v>
      </c>
      <c r="AW59" s="292">
        <f t="shared" si="45"/>
        <v>1.621086552</v>
      </c>
      <c r="AX59" s="293">
        <f t="shared" si="10"/>
        <v>0</v>
      </c>
      <c r="AY59" s="294">
        <f t="shared" si="11"/>
        <v>4.0000000000000009E-7</v>
      </c>
      <c r="AZ59" s="293">
        <f t="shared" si="12"/>
        <v>6.4843462080000009E-7</v>
      </c>
    </row>
    <row r="60" spans="1:52" s="289" customFormat="1" ht="28.8" x14ac:dyDescent="0.3">
      <c r="A60" s="107" t="s">
        <v>447</v>
      </c>
      <c r="B60" s="282" t="s">
        <v>401</v>
      </c>
      <c r="C60" s="283" t="s">
        <v>339</v>
      </c>
      <c r="D60" s="284" t="s">
        <v>345</v>
      </c>
      <c r="E60" s="285">
        <v>1.0000000000000001E-5</v>
      </c>
      <c r="F60" s="286">
        <v>1</v>
      </c>
      <c r="G60" s="286">
        <v>0.15200000000000002</v>
      </c>
      <c r="H60" s="285">
        <f t="shared" si="54"/>
        <v>1.5200000000000003E-6</v>
      </c>
      <c r="I60" s="286">
        <v>0</v>
      </c>
      <c r="J60" s="286">
        <v>0.1</v>
      </c>
      <c r="K60" s="286">
        <v>0</v>
      </c>
      <c r="L60" s="286">
        <v>0</v>
      </c>
      <c r="M60" s="289">
        <v>0</v>
      </c>
      <c r="N60" s="472"/>
      <c r="O60" s="287">
        <f t="shared" si="60"/>
        <v>0.36</v>
      </c>
      <c r="P60" s="287">
        <f>O60*0.1</f>
        <v>3.5999999999999997E-2</v>
      </c>
      <c r="Q60" s="295"/>
      <c r="R60" s="289" t="str">
        <f t="shared" si="55"/>
        <v>С59</v>
      </c>
      <c r="S60" s="289" t="str">
        <f t="shared" si="5"/>
        <v xml:space="preserve">Емкость Е-4
</v>
      </c>
      <c r="T60" s="423" t="str">
        <f t="shared" si="6"/>
        <v>Частичное разрушение (10 мм) - пожар-вспышка</v>
      </c>
      <c r="U60" s="289" t="s">
        <v>98</v>
      </c>
      <c r="V60" s="289" t="s">
        <v>98</v>
      </c>
      <c r="W60" s="289" t="s">
        <v>98</v>
      </c>
      <c r="X60" s="289" t="s">
        <v>98</v>
      </c>
      <c r="Y60" s="289" t="s">
        <v>98</v>
      </c>
      <c r="Z60" s="289" t="s">
        <v>98</v>
      </c>
      <c r="AA60" s="289" t="s">
        <v>98</v>
      </c>
      <c r="AB60" s="289" t="s">
        <v>98</v>
      </c>
      <c r="AC60" s="289" t="s">
        <v>98</v>
      </c>
      <c r="AD60" s="289" t="s">
        <v>98</v>
      </c>
      <c r="AE60" s="289">
        <v>10</v>
      </c>
      <c r="AF60" s="289">
        <v>12</v>
      </c>
      <c r="AG60" s="289" t="s">
        <v>98</v>
      </c>
      <c r="AH60" s="289" t="s">
        <v>98</v>
      </c>
      <c r="AI60" s="289" t="s">
        <v>98</v>
      </c>
      <c r="AJ60" s="289" t="s">
        <v>98</v>
      </c>
      <c r="AK60" s="289" t="s">
        <v>98</v>
      </c>
      <c r="AL60" s="289" t="s">
        <v>98</v>
      </c>
      <c r="AM60" s="289">
        <v>0</v>
      </c>
      <c r="AN60" s="289">
        <v>1</v>
      </c>
      <c r="AO60" s="289">
        <v>7.5000000000000011E-2</v>
      </c>
      <c r="AP60" s="289">
        <v>0.02</v>
      </c>
      <c r="AQ60" s="289">
        <v>3</v>
      </c>
      <c r="AR60" s="291">
        <f t="shared" si="61"/>
        <v>8.2200000000000009E-2</v>
      </c>
      <c r="AS60" s="291">
        <f t="shared" si="56"/>
        <v>8.2200000000000016E-3</v>
      </c>
      <c r="AT60" s="292">
        <f t="shared" si="59"/>
        <v>1.3800000000000001</v>
      </c>
      <c r="AU60" s="292">
        <f t="shared" si="57"/>
        <v>0.14704200000000001</v>
      </c>
      <c r="AV60" s="291">
        <f t="shared" si="58"/>
        <v>3.6245520000000001E-3</v>
      </c>
      <c r="AW60" s="292">
        <f t="shared" si="45"/>
        <v>1.621086552</v>
      </c>
      <c r="AX60" s="293">
        <f t="shared" si="10"/>
        <v>0</v>
      </c>
      <c r="AY60" s="294">
        <f t="shared" si="11"/>
        <v>1.5200000000000003E-6</v>
      </c>
      <c r="AZ60" s="293">
        <f t="shared" si="12"/>
        <v>2.4640515590400003E-6</v>
      </c>
    </row>
    <row r="61" spans="1:52" s="289" customFormat="1" ht="28.8" x14ac:dyDescent="0.3">
      <c r="A61" s="107" t="s">
        <v>448</v>
      </c>
      <c r="B61" s="282" t="s">
        <v>401</v>
      </c>
      <c r="C61" s="283" t="s">
        <v>340</v>
      </c>
      <c r="D61" s="284" t="s">
        <v>347</v>
      </c>
      <c r="E61" s="285">
        <v>1.0000000000000001E-5</v>
      </c>
      <c r="F61" s="286">
        <v>1</v>
      </c>
      <c r="G61" s="286">
        <v>0.6080000000000001</v>
      </c>
      <c r="H61" s="285">
        <f t="shared" si="54"/>
        <v>6.0800000000000011E-6</v>
      </c>
      <c r="I61" s="286">
        <v>0</v>
      </c>
      <c r="J61" s="286">
        <v>0.1</v>
      </c>
      <c r="K61" s="286">
        <v>0</v>
      </c>
      <c r="L61" s="286">
        <v>0</v>
      </c>
      <c r="M61" s="289">
        <v>0</v>
      </c>
      <c r="N61" s="473"/>
      <c r="O61" s="287">
        <f t="shared" si="60"/>
        <v>0.36</v>
      </c>
      <c r="P61" s="287">
        <v>0</v>
      </c>
      <c r="Q61" s="295"/>
      <c r="R61" s="289" t="str">
        <f t="shared" si="55"/>
        <v>С60</v>
      </c>
      <c r="S61" s="289" t="str">
        <f t="shared" si="5"/>
        <v xml:space="preserve">Емкость Е-4
</v>
      </c>
      <c r="T61" s="423" t="str">
        <f t="shared" si="6"/>
        <v>Частичное разрушение (10 мм) - рассеивание выброса (ликвидация аварии)</v>
      </c>
      <c r="U61" s="289" t="s">
        <v>98</v>
      </c>
      <c r="V61" s="289" t="s">
        <v>98</v>
      </c>
      <c r="W61" s="289" t="s">
        <v>98</v>
      </c>
      <c r="X61" s="289" t="s">
        <v>98</v>
      </c>
      <c r="Y61" s="289" t="s">
        <v>98</v>
      </c>
      <c r="Z61" s="289" t="s">
        <v>98</v>
      </c>
      <c r="AA61" s="289" t="s">
        <v>98</v>
      </c>
      <c r="AB61" s="289" t="s">
        <v>98</v>
      </c>
      <c r="AC61" s="289" t="s">
        <v>98</v>
      </c>
      <c r="AD61" s="289" t="s">
        <v>98</v>
      </c>
      <c r="AE61" s="289" t="s">
        <v>98</v>
      </c>
      <c r="AF61" s="289" t="s">
        <v>98</v>
      </c>
      <c r="AG61" s="289" t="s">
        <v>98</v>
      </c>
      <c r="AH61" s="289" t="s">
        <v>98</v>
      </c>
      <c r="AI61" s="289" t="s">
        <v>98</v>
      </c>
      <c r="AJ61" s="289" t="s">
        <v>98</v>
      </c>
      <c r="AK61" s="289" t="s">
        <v>98</v>
      </c>
      <c r="AL61" s="289" t="s">
        <v>98</v>
      </c>
      <c r="AM61" s="289">
        <v>0</v>
      </c>
      <c r="AN61" s="289">
        <v>0</v>
      </c>
      <c r="AO61" s="289">
        <v>7.5000000000000011E-2</v>
      </c>
      <c r="AP61" s="289">
        <v>0.02</v>
      </c>
      <c r="AQ61" s="289">
        <v>3</v>
      </c>
      <c r="AR61" s="291">
        <f t="shared" si="61"/>
        <v>8.2200000000000009E-2</v>
      </c>
      <c r="AS61" s="291">
        <f t="shared" si="56"/>
        <v>8.2200000000000016E-3</v>
      </c>
      <c r="AT61" s="292">
        <f t="shared" si="59"/>
        <v>0</v>
      </c>
      <c r="AU61" s="292">
        <f t="shared" si="57"/>
        <v>9.0420000000000014E-3</v>
      </c>
      <c r="AV61" s="291">
        <f t="shared" si="58"/>
        <v>3.6245520000000001E-3</v>
      </c>
      <c r="AW61" s="292">
        <f t="shared" si="45"/>
        <v>0.10308655200000001</v>
      </c>
      <c r="AX61" s="293">
        <f t="shared" si="10"/>
        <v>0</v>
      </c>
      <c r="AY61" s="294">
        <f t="shared" si="11"/>
        <v>0</v>
      </c>
      <c r="AZ61" s="293">
        <f t="shared" si="12"/>
        <v>6.2676623616000018E-7</v>
      </c>
    </row>
    <row r="62" spans="1:52" s="410" customFormat="1" ht="28.2" x14ac:dyDescent="0.3">
      <c r="A62" s="107" t="s">
        <v>449</v>
      </c>
      <c r="B62" s="403" t="s">
        <v>462</v>
      </c>
      <c r="C62" s="404" t="s">
        <v>331</v>
      </c>
      <c r="D62" s="405" t="s">
        <v>341</v>
      </c>
      <c r="E62" s="406">
        <v>4.9999999999999998E-7</v>
      </c>
      <c r="F62" s="407">
        <v>10</v>
      </c>
      <c r="G62" s="407">
        <v>0.05</v>
      </c>
      <c r="H62" s="406">
        <f>E62*F62*G62</f>
        <v>2.4999999999999999E-7</v>
      </c>
      <c r="I62" s="407">
        <v>9.52</v>
      </c>
      <c r="J62" s="407">
        <v>0</v>
      </c>
      <c r="K62" s="407">
        <v>401</v>
      </c>
      <c r="L62" s="407">
        <v>181</v>
      </c>
      <c r="M62" s="404">
        <v>1800</v>
      </c>
      <c r="N62" s="445" t="s">
        <v>408</v>
      </c>
      <c r="O62" s="408">
        <v>24.8</v>
      </c>
      <c r="P62" s="408">
        <f>I62</f>
        <v>9.52</v>
      </c>
      <c r="Q62" s="409"/>
      <c r="R62" s="410" t="str">
        <f>A62</f>
        <v>С61</v>
      </c>
      <c r="S62" s="410" t="str">
        <f t="shared" si="5"/>
        <v xml:space="preserve">Цистерна с СУГ
</v>
      </c>
      <c r="T62" s="424" t="str">
        <f t="shared" si="6"/>
        <v>Полное разрушение - огненный шар</v>
      </c>
      <c r="U62" s="410" t="s">
        <v>98</v>
      </c>
      <c r="V62" s="410" t="s">
        <v>98</v>
      </c>
      <c r="W62" s="410" t="s">
        <v>98</v>
      </c>
      <c r="X62" s="410" t="s">
        <v>98</v>
      </c>
      <c r="Y62" s="410" t="s">
        <v>98</v>
      </c>
      <c r="Z62" s="410" t="s">
        <v>98</v>
      </c>
      <c r="AA62" s="410" t="s">
        <v>98</v>
      </c>
      <c r="AB62" s="410" t="s">
        <v>98</v>
      </c>
      <c r="AC62" s="410" t="s">
        <v>98</v>
      </c>
      <c r="AD62" s="410" t="s">
        <v>98</v>
      </c>
      <c r="AE62" s="410" t="s">
        <v>98</v>
      </c>
      <c r="AF62" s="410" t="s">
        <v>98</v>
      </c>
      <c r="AG62" s="410" t="s">
        <v>98</v>
      </c>
      <c r="AH62" s="410" t="s">
        <v>98</v>
      </c>
      <c r="AI62" s="410">
        <v>102</v>
      </c>
      <c r="AJ62" s="410">
        <v>145</v>
      </c>
      <c r="AK62" s="410">
        <v>173</v>
      </c>
      <c r="AL62" s="410">
        <v>221</v>
      </c>
      <c r="AM62" s="411">
        <v>1</v>
      </c>
      <c r="AN62" s="411">
        <v>2</v>
      </c>
      <c r="AO62" s="410">
        <v>0.55000000000000004</v>
      </c>
      <c r="AP62" s="410">
        <v>0.02</v>
      </c>
      <c r="AQ62" s="410">
        <v>10</v>
      </c>
      <c r="AR62" s="412">
        <f>AP62*O62+AO62</f>
        <v>1.046</v>
      </c>
      <c r="AS62" s="412">
        <f>0.1*AR62</f>
        <v>0.10460000000000001</v>
      </c>
      <c r="AT62" s="413">
        <f>AM62*1.72+115*0.012*AN62</f>
        <v>4.4800000000000004</v>
      </c>
      <c r="AU62" s="413">
        <f>SUM(AR62:AT62)*0.1</f>
        <v>0.56306</v>
      </c>
      <c r="AV62" s="412">
        <f>10068.2*O62*POWER(10,-6)</f>
        <v>0.24969136</v>
      </c>
      <c r="AW62" s="413">
        <f t="shared" si="45"/>
        <v>6.4433513600000003</v>
      </c>
      <c r="AX62" s="414">
        <f t="shared" si="10"/>
        <v>2.4999999999999999E-7</v>
      </c>
      <c r="AY62" s="415">
        <f t="shared" si="11"/>
        <v>4.9999999999999998E-7</v>
      </c>
      <c r="AZ62" s="414">
        <f t="shared" si="12"/>
        <v>1.6108378399999999E-6</v>
      </c>
    </row>
    <row r="63" spans="1:52" s="358" customFormat="1" ht="28.2" x14ac:dyDescent="0.3">
      <c r="A63" s="498" t="s">
        <v>450</v>
      </c>
      <c r="B63" s="350" t="s">
        <v>462</v>
      </c>
      <c r="C63" s="351" t="s">
        <v>332</v>
      </c>
      <c r="D63" s="352" t="s">
        <v>342</v>
      </c>
      <c r="E63" s="353">
        <v>4.9999999999999998E-7</v>
      </c>
      <c r="F63" s="354">
        <v>10</v>
      </c>
      <c r="G63" s="354">
        <v>1.9000000000000003E-2</v>
      </c>
      <c r="H63" s="353">
        <f t="shared" ref="H63:H71" si="62">E63*F63*G63</f>
        <v>9.5000000000000004E-8</v>
      </c>
      <c r="I63" s="354">
        <v>9.52</v>
      </c>
      <c r="J63" s="354">
        <v>0</v>
      </c>
      <c r="K63" s="354">
        <v>401</v>
      </c>
      <c r="L63" s="354">
        <v>181</v>
      </c>
      <c r="M63" s="351">
        <v>1800</v>
      </c>
      <c r="N63" s="446"/>
      <c r="O63" s="356">
        <v>24.8</v>
      </c>
      <c r="P63" s="356">
        <f>0.1*O63</f>
        <v>2.4800000000000004</v>
      </c>
      <c r="Q63" s="494"/>
      <c r="R63" s="358" t="str">
        <f t="shared" ref="R63:R71" si="63">A63</f>
        <v>С62</v>
      </c>
      <c r="S63" s="358" t="str">
        <f t="shared" si="5"/>
        <v xml:space="preserve">Цистерна с СУГ
</v>
      </c>
      <c r="T63" s="431" t="str">
        <f t="shared" si="6"/>
        <v>Полное разрушение - взрыв</v>
      </c>
      <c r="U63" s="358" t="s">
        <v>98</v>
      </c>
      <c r="V63" s="358" t="s">
        <v>98</v>
      </c>
      <c r="W63" s="358" t="s">
        <v>98</v>
      </c>
      <c r="X63" s="358" t="s">
        <v>98</v>
      </c>
      <c r="Y63" s="358">
        <v>54</v>
      </c>
      <c r="Z63" s="358">
        <v>126</v>
      </c>
      <c r="AA63" s="358">
        <v>343</v>
      </c>
      <c r="AB63" s="358">
        <v>589</v>
      </c>
      <c r="AC63" s="358" t="s">
        <v>98</v>
      </c>
      <c r="AD63" s="358" t="s">
        <v>98</v>
      </c>
      <c r="AE63" s="358" t="s">
        <v>98</v>
      </c>
      <c r="AF63" s="358" t="s">
        <v>98</v>
      </c>
      <c r="AG63" s="358" t="s">
        <v>98</v>
      </c>
      <c r="AH63" s="358" t="s">
        <v>98</v>
      </c>
      <c r="AI63" s="358" t="s">
        <v>98</v>
      </c>
      <c r="AJ63" s="358" t="s">
        <v>98</v>
      </c>
      <c r="AK63" s="358" t="s">
        <v>98</v>
      </c>
      <c r="AL63" s="358" t="s">
        <v>98</v>
      </c>
      <c r="AM63" s="495">
        <v>3</v>
      </c>
      <c r="AN63" s="495">
        <v>1</v>
      </c>
      <c r="AO63" s="358">
        <v>0.55000000000000004</v>
      </c>
      <c r="AP63" s="358">
        <v>0.02</v>
      </c>
      <c r="AQ63" s="358">
        <v>10</v>
      </c>
      <c r="AR63" s="359">
        <f>AP63*O63+AO63</f>
        <v>1.046</v>
      </c>
      <c r="AS63" s="359">
        <f t="shared" ref="AS63:AS71" si="64">0.1*AR63</f>
        <v>0.10460000000000001</v>
      </c>
      <c r="AT63" s="360">
        <f>AM63*1.72+115*0.012*AN63</f>
        <v>6.54</v>
      </c>
      <c r="AU63" s="360">
        <f t="shared" ref="AU63:AU71" si="65">SUM(AR63:AT63)*0.1</f>
        <v>0.76906000000000008</v>
      </c>
      <c r="AV63" s="359">
        <f t="shared" ref="AV63:AV71" si="66">10068.2*O63*POWER(10,-6)</f>
        <v>0.24969136</v>
      </c>
      <c r="AW63" s="360">
        <f t="shared" si="45"/>
        <v>8.7093513599999994</v>
      </c>
      <c r="AX63" s="361">
        <f t="shared" si="10"/>
        <v>2.8500000000000002E-7</v>
      </c>
      <c r="AY63" s="362">
        <f t="shared" si="11"/>
        <v>9.5000000000000004E-8</v>
      </c>
      <c r="AZ63" s="361">
        <f t="shared" si="12"/>
        <v>8.2738837919999993E-7</v>
      </c>
    </row>
    <row r="64" spans="1:52" s="410" customFormat="1" ht="28.2" x14ac:dyDescent="0.3">
      <c r="A64" s="107" t="s">
        <v>451</v>
      </c>
      <c r="B64" s="403" t="s">
        <v>462</v>
      </c>
      <c r="C64" s="404" t="s">
        <v>333</v>
      </c>
      <c r="D64" s="405" t="s">
        <v>343</v>
      </c>
      <c r="E64" s="406">
        <v>4.9999999999999998E-7</v>
      </c>
      <c r="F64" s="407">
        <v>10</v>
      </c>
      <c r="G64" s="407">
        <v>0.17100000000000001</v>
      </c>
      <c r="H64" s="406">
        <f t="shared" si="62"/>
        <v>8.5499999999999997E-7</v>
      </c>
      <c r="I64" s="407">
        <v>9.52</v>
      </c>
      <c r="J64" s="407">
        <v>0</v>
      </c>
      <c r="K64" s="407">
        <v>401</v>
      </c>
      <c r="L64" s="407">
        <v>181</v>
      </c>
      <c r="M64" s="404">
        <v>1800</v>
      </c>
      <c r="N64" s="446"/>
      <c r="O64" s="408">
        <v>24.8</v>
      </c>
      <c r="P64" s="408">
        <f>0.1*O64</f>
        <v>2.4800000000000004</v>
      </c>
      <c r="Q64" s="409"/>
      <c r="R64" s="410" t="str">
        <f t="shared" si="63"/>
        <v>С63</v>
      </c>
      <c r="S64" s="410" t="str">
        <f t="shared" si="5"/>
        <v xml:space="preserve">Цистерна с СУГ
</v>
      </c>
      <c r="T64" s="424" t="str">
        <f t="shared" si="6"/>
        <v>Полное разрушение - пожар-вспышка</v>
      </c>
      <c r="U64" s="410" t="s">
        <v>98</v>
      </c>
      <c r="V64" s="410" t="s">
        <v>98</v>
      </c>
      <c r="W64" s="410" t="s">
        <v>98</v>
      </c>
      <c r="X64" s="410" t="s">
        <v>98</v>
      </c>
      <c r="Y64" s="410" t="s">
        <v>98</v>
      </c>
      <c r="Z64" s="410" t="s">
        <v>98</v>
      </c>
      <c r="AA64" s="410" t="s">
        <v>98</v>
      </c>
      <c r="AB64" s="410" t="s">
        <v>98</v>
      </c>
      <c r="AC64" s="410" t="s">
        <v>98</v>
      </c>
      <c r="AD64" s="410" t="s">
        <v>98</v>
      </c>
      <c r="AE64" s="410">
        <v>43</v>
      </c>
      <c r="AF64" s="410">
        <v>51</v>
      </c>
      <c r="AG64" s="410" t="s">
        <v>98</v>
      </c>
      <c r="AH64" s="410" t="s">
        <v>98</v>
      </c>
      <c r="AI64" s="410" t="s">
        <v>98</v>
      </c>
      <c r="AJ64" s="410" t="s">
        <v>98</v>
      </c>
      <c r="AK64" s="410" t="s">
        <v>98</v>
      </c>
      <c r="AL64" s="410" t="s">
        <v>98</v>
      </c>
      <c r="AM64" s="410">
        <v>1</v>
      </c>
      <c r="AN64" s="410">
        <v>2</v>
      </c>
      <c r="AO64" s="410">
        <v>0.55000000000000004</v>
      </c>
      <c r="AP64" s="410">
        <v>0.02</v>
      </c>
      <c r="AQ64" s="410">
        <v>10</v>
      </c>
      <c r="AR64" s="412">
        <f>AP64*P64+AO64</f>
        <v>0.59960000000000002</v>
      </c>
      <c r="AS64" s="412">
        <f t="shared" si="64"/>
        <v>5.9960000000000006E-2</v>
      </c>
      <c r="AT64" s="413">
        <f>AM64*1.72+115*0.012*AN64</f>
        <v>4.4800000000000004</v>
      </c>
      <c r="AU64" s="413">
        <f t="shared" si="65"/>
        <v>0.51395600000000008</v>
      </c>
      <c r="AV64" s="412">
        <f t="shared" si="66"/>
        <v>0.24969136</v>
      </c>
      <c r="AW64" s="413">
        <f t="shared" si="45"/>
        <v>5.9032073600000006</v>
      </c>
      <c r="AX64" s="414">
        <f t="shared" si="10"/>
        <v>8.5499999999999997E-7</v>
      </c>
      <c r="AY64" s="415">
        <f t="shared" si="11"/>
        <v>1.7099999999999999E-6</v>
      </c>
      <c r="AZ64" s="414">
        <f t="shared" si="12"/>
        <v>5.0472422928E-6</v>
      </c>
    </row>
    <row r="65" spans="1:52" s="410" customFormat="1" ht="28.8" x14ac:dyDescent="0.3">
      <c r="A65" s="107" t="s">
        <v>452</v>
      </c>
      <c r="B65" s="403" t="s">
        <v>462</v>
      </c>
      <c r="C65" s="404" t="s">
        <v>334</v>
      </c>
      <c r="D65" s="405" t="s">
        <v>348</v>
      </c>
      <c r="E65" s="406">
        <v>4.9999999999999998E-7</v>
      </c>
      <c r="F65" s="407">
        <v>10</v>
      </c>
      <c r="G65" s="407">
        <v>0.76</v>
      </c>
      <c r="H65" s="406">
        <f t="shared" si="62"/>
        <v>3.7999999999999996E-6</v>
      </c>
      <c r="I65" s="407">
        <v>9.52</v>
      </c>
      <c r="J65" s="407">
        <v>0</v>
      </c>
      <c r="K65" s="407">
        <v>401</v>
      </c>
      <c r="L65" s="407">
        <v>181</v>
      </c>
      <c r="M65" s="404">
        <v>1800</v>
      </c>
      <c r="N65" s="446"/>
      <c r="O65" s="408">
        <v>24.8</v>
      </c>
      <c r="P65" s="408">
        <v>0</v>
      </c>
      <c r="Q65" s="409"/>
      <c r="R65" s="410" t="str">
        <f t="shared" si="63"/>
        <v>С64</v>
      </c>
      <c r="S65" s="410" t="str">
        <f t="shared" si="5"/>
        <v xml:space="preserve">Цистерна с СУГ
</v>
      </c>
      <c r="T65" s="424" t="str">
        <f t="shared" si="6"/>
        <v>Полное разрушение - рассеивание выброса (ликвидация аварии)</v>
      </c>
      <c r="U65" s="410" t="s">
        <v>98</v>
      </c>
      <c r="V65" s="410" t="s">
        <v>98</v>
      </c>
      <c r="W65" s="410" t="s">
        <v>98</v>
      </c>
      <c r="X65" s="410" t="s">
        <v>98</v>
      </c>
      <c r="Y65" s="410" t="s">
        <v>98</v>
      </c>
      <c r="Z65" s="410" t="s">
        <v>98</v>
      </c>
      <c r="AA65" s="410" t="s">
        <v>98</v>
      </c>
      <c r="AB65" s="410" t="s">
        <v>98</v>
      </c>
      <c r="AC65" s="410" t="s">
        <v>98</v>
      </c>
      <c r="AD65" s="410" t="s">
        <v>98</v>
      </c>
      <c r="AE65" s="410" t="s">
        <v>98</v>
      </c>
      <c r="AF65" s="410" t="s">
        <v>98</v>
      </c>
      <c r="AG65" s="410" t="s">
        <v>98</v>
      </c>
      <c r="AH65" s="410" t="s">
        <v>98</v>
      </c>
      <c r="AI65" s="410" t="s">
        <v>98</v>
      </c>
      <c r="AJ65" s="410" t="s">
        <v>98</v>
      </c>
      <c r="AK65" s="410" t="s">
        <v>98</v>
      </c>
      <c r="AL65" s="410" t="s">
        <v>98</v>
      </c>
      <c r="AM65" s="410">
        <v>0</v>
      </c>
      <c r="AN65" s="410">
        <v>0</v>
      </c>
      <c r="AO65" s="410">
        <v>5.5E-2</v>
      </c>
      <c r="AP65" s="410">
        <v>0.02</v>
      </c>
      <c r="AQ65" s="410">
        <v>10</v>
      </c>
      <c r="AR65" s="412">
        <f>AP65*P65+AO65</f>
        <v>5.5E-2</v>
      </c>
      <c r="AS65" s="412">
        <f t="shared" si="64"/>
        <v>5.5000000000000005E-3</v>
      </c>
      <c r="AT65" s="413">
        <f>AM65*1.72+115*0.012*AN65</f>
        <v>0</v>
      </c>
      <c r="AU65" s="413">
        <f t="shared" si="65"/>
        <v>6.0499999999999998E-3</v>
      </c>
      <c r="AV65" s="412">
        <f t="shared" si="66"/>
        <v>0.24969136</v>
      </c>
      <c r="AW65" s="413">
        <f t="shared" si="45"/>
        <v>0.31624136000000003</v>
      </c>
      <c r="AX65" s="414">
        <f t="shared" si="10"/>
        <v>0</v>
      </c>
      <c r="AY65" s="415">
        <f t="shared" si="11"/>
        <v>0</v>
      </c>
      <c r="AZ65" s="414">
        <f t="shared" si="12"/>
        <v>1.2017171679999999E-6</v>
      </c>
    </row>
    <row r="66" spans="1:52" s="410" customFormat="1" ht="28.8" x14ac:dyDescent="0.3">
      <c r="A66" s="107" t="s">
        <v>453</v>
      </c>
      <c r="B66" s="403" t="s">
        <v>462</v>
      </c>
      <c r="C66" s="404" t="s">
        <v>335</v>
      </c>
      <c r="D66" s="405" t="s">
        <v>344</v>
      </c>
      <c r="E66" s="406">
        <v>2.9999999999999999E-7</v>
      </c>
      <c r="F66" s="407">
        <v>10</v>
      </c>
      <c r="G66" s="407">
        <v>4.0000000000000008E-2</v>
      </c>
      <c r="H66" s="406">
        <f t="shared" si="62"/>
        <v>1.2000000000000002E-7</v>
      </c>
      <c r="I66" s="407">
        <v>0</v>
      </c>
      <c r="J66" s="407">
        <v>2.5</v>
      </c>
      <c r="K66" s="407">
        <v>0</v>
      </c>
      <c r="L66" s="407">
        <v>0</v>
      </c>
      <c r="M66" s="410">
        <v>403.2</v>
      </c>
      <c r="N66" s="446"/>
      <c r="O66" s="408">
        <f>J66*3600/1000</f>
        <v>9</v>
      </c>
      <c r="P66" s="408">
        <f>O66</f>
        <v>9</v>
      </c>
      <c r="Q66" s="411"/>
      <c r="R66" s="410" t="str">
        <f t="shared" si="63"/>
        <v>С65</v>
      </c>
      <c r="S66" s="410" t="str">
        <f t="shared" si="5"/>
        <v xml:space="preserve">Цистерна с СУГ
</v>
      </c>
      <c r="T66" s="424" t="str">
        <f t="shared" si="6"/>
        <v>Частичное разрушение (10 мм) - факельное горение (жидкостной факел)</v>
      </c>
      <c r="U66" s="410" t="s">
        <v>98</v>
      </c>
      <c r="V66" s="410" t="s">
        <v>98</v>
      </c>
      <c r="W66" s="410" t="s">
        <v>98</v>
      </c>
      <c r="X66" s="410" t="s">
        <v>98</v>
      </c>
      <c r="Y66" s="410" t="s">
        <v>98</v>
      </c>
      <c r="Z66" s="410" t="s">
        <v>98</v>
      </c>
      <c r="AA66" s="410" t="s">
        <v>98</v>
      </c>
      <c r="AB66" s="410" t="s">
        <v>98</v>
      </c>
      <c r="AC66" s="410">
        <v>21</v>
      </c>
      <c r="AD66" s="410">
        <v>4</v>
      </c>
      <c r="AE66" s="410" t="s">
        <v>98</v>
      </c>
      <c r="AF66" s="410" t="s">
        <v>98</v>
      </c>
      <c r="AG66" s="410" t="s">
        <v>98</v>
      </c>
      <c r="AH66" s="410" t="s">
        <v>98</v>
      </c>
      <c r="AI66" s="410" t="s">
        <v>98</v>
      </c>
      <c r="AJ66" s="410" t="s">
        <v>98</v>
      </c>
      <c r="AK66" s="410" t="s">
        <v>98</v>
      </c>
      <c r="AL66" s="410" t="s">
        <v>98</v>
      </c>
      <c r="AM66" s="410">
        <v>0</v>
      </c>
      <c r="AN66" s="410">
        <v>1</v>
      </c>
      <c r="AO66" s="410">
        <v>5.5E-2</v>
      </c>
      <c r="AP66" s="410">
        <v>0.02</v>
      </c>
      <c r="AQ66" s="410">
        <v>3</v>
      </c>
      <c r="AR66" s="412">
        <f>AP66*O66+AO66</f>
        <v>0.23499999999999999</v>
      </c>
      <c r="AS66" s="412">
        <f t="shared" si="64"/>
        <v>2.35E-2</v>
      </c>
      <c r="AT66" s="413">
        <f t="shared" ref="AT66:AT71" si="67">AM66*1.72+115*0.012*AN66</f>
        <v>1.3800000000000001</v>
      </c>
      <c r="AU66" s="413">
        <f t="shared" si="65"/>
        <v>0.16385000000000002</v>
      </c>
      <c r="AV66" s="412">
        <f t="shared" si="66"/>
        <v>9.0613799999999994E-2</v>
      </c>
      <c r="AW66" s="413">
        <f t="shared" si="45"/>
        <v>1.8929638000000004</v>
      </c>
      <c r="AX66" s="414">
        <f t="shared" si="10"/>
        <v>0</v>
      </c>
      <c r="AY66" s="415">
        <f t="shared" si="11"/>
        <v>1.2000000000000002E-7</v>
      </c>
      <c r="AZ66" s="414">
        <f t="shared" si="12"/>
        <v>2.2715565600000007E-7</v>
      </c>
    </row>
    <row r="67" spans="1:52" s="410" customFormat="1" ht="28.8" x14ac:dyDescent="0.3">
      <c r="A67" s="107" t="s">
        <v>454</v>
      </c>
      <c r="B67" s="403" t="s">
        <v>462</v>
      </c>
      <c r="C67" s="404" t="s">
        <v>336</v>
      </c>
      <c r="D67" s="405" t="s">
        <v>345</v>
      </c>
      <c r="E67" s="406">
        <v>2.9999999999999999E-7</v>
      </c>
      <c r="F67" s="407">
        <v>10</v>
      </c>
      <c r="G67" s="407">
        <v>3.2000000000000008E-2</v>
      </c>
      <c r="H67" s="406">
        <f t="shared" si="62"/>
        <v>9.6000000000000026E-8</v>
      </c>
      <c r="I67" s="407">
        <v>0</v>
      </c>
      <c r="J67" s="407">
        <v>2.5</v>
      </c>
      <c r="K67" s="407">
        <v>0</v>
      </c>
      <c r="L67" s="407">
        <v>0</v>
      </c>
      <c r="M67" s="410">
        <v>403.2</v>
      </c>
      <c r="N67" s="446"/>
      <c r="O67" s="408">
        <f t="shared" ref="O67:O71" si="68">J67*3600/1000</f>
        <v>9</v>
      </c>
      <c r="P67" s="408">
        <f>O67*0.1</f>
        <v>0.9</v>
      </c>
      <c r="Q67" s="409"/>
      <c r="R67" s="410" t="str">
        <f t="shared" si="63"/>
        <v>С66</v>
      </c>
      <c r="S67" s="410" t="str">
        <f t="shared" ref="S67:S130" si="69">B67</f>
        <v xml:space="preserve">Цистерна с СУГ
</v>
      </c>
      <c r="T67" s="424" t="str">
        <f t="shared" ref="T67:T130" si="70">D67</f>
        <v>Частичное разрушение (10 мм) - пожар-вспышка</v>
      </c>
      <c r="U67" s="410" t="s">
        <v>98</v>
      </c>
      <c r="V67" s="410" t="s">
        <v>98</v>
      </c>
      <c r="W67" s="410" t="s">
        <v>98</v>
      </c>
      <c r="X67" s="410" t="s">
        <v>98</v>
      </c>
      <c r="Y67" s="410" t="s">
        <v>98</v>
      </c>
      <c r="Z67" s="410" t="s">
        <v>98</v>
      </c>
      <c r="AA67" s="410" t="s">
        <v>98</v>
      </c>
      <c r="AB67" s="410" t="s">
        <v>98</v>
      </c>
      <c r="AC67" s="410" t="s">
        <v>98</v>
      </c>
      <c r="AD67" s="410" t="s">
        <v>98</v>
      </c>
      <c r="AE67" s="410">
        <v>31</v>
      </c>
      <c r="AF67" s="410">
        <v>37</v>
      </c>
      <c r="AG67" s="410" t="s">
        <v>98</v>
      </c>
      <c r="AH67" s="410" t="s">
        <v>98</v>
      </c>
      <c r="AI67" s="410" t="s">
        <v>98</v>
      </c>
      <c r="AJ67" s="410" t="s">
        <v>98</v>
      </c>
      <c r="AK67" s="410" t="s">
        <v>98</v>
      </c>
      <c r="AL67" s="410" t="s">
        <v>98</v>
      </c>
      <c r="AM67" s="410">
        <v>0</v>
      </c>
      <c r="AN67" s="410">
        <v>1</v>
      </c>
      <c r="AO67" s="410">
        <v>5.5E-2</v>
      </c>
      <c r="AP67" s="410">
        <v>0.02</v>
      </c>
      <c r="AQ67" s="410">
        <v>3</v>
      </c>
      <c r="AR67" s="412">
        <f t="shared" ref="AR67:AR71" si="71">AP67*O67+AO67</f>
        <v>0.23499999999999999</v>
      </c>
      <c r="AS67" s="412">
        <f t="shared" si="64"/>
        <v>2.35E-2</v>
      </c>
      <c r="AT67" s="413">
        <f t="shared" si="67"/>
        <v>1.3800000000000001</v>
      </c>
      <c r="AU67" s="413">
        <f t="shared" si="65"/>
        <v>0.16385000000000002</v>
      </c>
      <c r="AV67" s="412">
        <f t="shared" si="66"/>
        <v>9.0613799999999994E-2</v>
      </c>
      <c r="AW67" s="413">
        <f t="shared" si="45"/>
        <v>1.8929638000000004</v>
      </c>
      <c r="AX67" s="414">
        <f t="shared" ref="AX67:AX130" si="72">AM67*H67</f>
        <v>0</v>
      </c>
      <c r="AY67" s="415">
        <f t="shared" ref="AY67:AY130" si="73">AN67*H67</f>
        <v>9.6000000000000026E-8</v>
      </c>
      <c r="AZ67" s="414">
        <f t="shared" ref="AZ67:AZ130" si="74">H67*AW67</f>
        <v>1.8172452480000008E-7</v>
      </c>
    </row>
    <row r="68" spans="1:52" s="410" customFormat="1" ht="28.8" x14ac:dyDescent="0.3">
      <c r="A68" s="107" t="s">
        <v>455</v>
      </c>
      <c r="B68" s="403" t="s">
        <v>462</v>
      </c>
      <c r="C68" s="404" t="s">
        <v>337</v>
      </c>
      <c r="D68" s="405" t="s">
        <v>347</v>
      </c>
      <c r="E68" s="406">
        <v>2.9999999999999999E-7</v>
      </c>
      <c r="F68" s="407">
        <v>10</v>
      </c>
      <c r="G68" s="407">
        <v>0.12800000000000003</v>
      </c>
      <c r="H68" s="406">
        <f t="shared" si="62"/>
        <v>3.840000000000001E-7</v>
      </c>
      <c r="I68" s="407">
        <v>0</v>
      </c>
      <c r="J68" s="407">
        <v>2.5</v>
      </c>
      <c r="K68" s="407">
        <v>0</v>
      </c>
      <c r="L68" s="407">
        <v>0</v>
      </c>
      <c r="M68" s="410">
        <v>403.2</v>
      </c>
      <c r="N68" s="446"/>
      <c r="O68" s="408">
        <f t="shared" si="68"/>
        <v>9</v>
      </c>
      <c r="P68" s="408">
        <v>0</v>
      </c>
      <c r="Q68" s="416"/>
      <c r="R68" s="410" t="str">
        <f t="shared" si="63"/>
        <v>С67</v>
      </c>
      <c r="S68" s="410" t="str">
        <f t="shared" si="69"/>
        <v xml:space="preserve">Цистерна с СУГ
</v>
      </c>
      <c r="T68" s="424" t="str">
        <f t="shared" si="70"/>
        <v>Частичное разрушение (10 мм) - рассеивание выброса (ликвидация аварии)</v>
      </c>
      <c r="U68" s="410" t="s">
        <v>98</v>
      </c>
      <c r="V68" s="410" t="s">
        <v>98</v>
      </c>
      <c r="W68" s="410" t="s">
        <v>98</v>
      </c>
      <c r="X68" s="410" t="s">
        <v>98</v>
      </c>
      <c r="Y68" s="410" t="s">
        <v>98</v>
      </c>
      <c r="Z68" s="410" t="s">
        <v>98</v>
      </c>
      <c r="AA68" s="410" t="s">
        <v>98</v>
      </c>
      <c r="AB68" s="410" t="s">
        <v>98</v>
      </c>
      <c r="AC68" s="410" t="s">
        <v>98</v>
      </c>
      <c r="AD68" s="410" t="s">
        <v>98</v>
      </c>
      <c r="AE68" s="410" t="s">
        <v>98</v>
      </c>
      <c r="AF68" s="410" t="s">
        <v>98</v>
      </c>
      <c r="AG68" s="410" t="s">
        <v>98</v>
      </c>
      <c r="AH68" s="410" t="s">
        <v>98</v>
      </c>
      <c r="AI68" s="410" t="s">
        <v>98</v>
      </c>
      <c r="AJ68" s="410" t="s">
        <v>98</v>
      </c>
      <c r="AK68" s="410" t="s">
        <v>98</v>
      </c>
      <c r="AL68" s="410" t="s">
        <v>98</v>
      </c>
      <c r="AM68" s="410">
        <v>0</v>
      </c>
      <c r="AN68" s="410">
        <v>0</v>
      </c>
      <c r="AO68" s="410">
        <v>5.5E-2</v>
      </c>
      <c r="AP68" s="410">
        <v>0.02</v>
      </c>
      <c r="AQ68" s="410">
        <v>3</v>
      </c>
      <c r="AR68" s="412">
        <f t="shared" si="71"/>
        <v>0.23499999999999999</v>
      </c>
      <c r="AS68" s="412">
        <f t="shared" si="64"/>
        <v>2.35E-2</v>
      </c>
      <c r="AT68" s="413">
        <f t="shared" si="67"/>
        <v>0</v>
      </c>
      <c r="AU68" s="413">
        <f t="shared" si="65"/>
        <v>2.5850000000000001E-2</v>
      </c>
      <c r="AV68" s="412">
        <f t="shared" si="66"/>
        <v>9.0613799999999994E-2</v>
      </c>
      <c r="AW68" s="413">
        <f t="shared" si="45"/>
        <v>0.37496379999999996</v>
      </c>
      <c r="AX68" s="414">
        <f t="shared" si="72"/>
        <v>0</v>
      </c>
      <c r="AY68" s="415">
        <f t="shared" si="73"/>
        <v>0</v>
      </c>
      <c r="AZ68" s="414">
        <f t="shared" si="74"/>
        <v>1.4398609920000003E-7</v>
      </c>
    </row>
    <row r="69" spans="1:52" s="410" customFormat="1" ht="28.8" x14ac:dyDescent="0.3">
      <c r="A69" s="107" t="s">
        <v>456</v>
      </c>
      <c r="B69" s="403" t="s">
        <v>462</v>
      </c>
      <c r="C69" s="404" t="s">
        <v>338</v>
      </c>
      <c r="D69" s="405" t="s">
        <v>349</v>
      </c>
      <c r="E69" s="406">
        <v>2.9999999999999999E-7</v>
      </c>
      <c r="F69" s="407">
        <v>10</v>
      </c>
      <c r="G69" s="407">
        <v>4.0000000000000008E-2</v>
      </c>
      <c r="H69" s="406">
        <f t="shared" si="62"/>
        <v>1.2000000000000002E-7</v>
      </c>
      <c r="I69" s="407">
        <v>0</v>
      </c>
      <c r="J69" s="407">
        <v>0.1</v>
      </c>
      <c r="K69" s="407">
        <v>0</v>
      </c>
      <c r="L69" s="407">
        <v>0</v>
      </c>
      <c r="M69" s="410">
        <v>0</v>
      </c>
      <c r="N69" s="446"/>
      <c r="O69" s="408">
        <f t="shared" si="68"/>
        <v>0.36</v>
      </c>
      <c r="P69" s="408">
        <f>O69</f>
        <v>0.36</v>
      </c>
      <c r="Q69" s="416"/>
      <c r="R69" s="410" t="str">
        <f t="shared" si="63"/>
        <v>С68</v>
      </c>
      <c r="S69" s="410" t="str">
        <f t="shared" si="69"/>
        <v xml:space="preserve">Цистерна с СУГ
</v>
      </c>
      <c r="T69" s="424" t="str">
        <f t="shared" si="70"/>
        <v>Частичное разрушение (10 мм) - факельное горение (газовый факел)</v>
      </c>
      <c r="U69" s="410" t="s">
        <v>98</v>
      </c>
      <c r="V69" s="410" t="s">
        <v>98</v>
      </c>
      <c r="W69" s="410" t="s">
        <v>98</v>
      </c>
      <c r="X69" s="410" t="s">
        <v>98</v>
      </c>
      <c r="Y69" s="410" t="s">
        <v>98</v>
      </c>
      <c r="Z69" s="410" t="s">
        <v>98</v>
      </c>
      <c r="AA69" s="410" t="s">
        <v>98</v>
      </c>
      <c r="AB69" s="410" t="s">
        <v>98</v>
      </c>
      <c r="AC69" s="410">
        <v>4</v>
      </c>
      <c r="AD69" s="410">
        <v>1</v>
      </c>
      <c r="AE69" s="410" t="s">
        <v>98</v>
      </c>
      <c r="AF69" s="410" t="s">
        <v>98</v>
      </c>
      <c r="AG69" s="410" t="s">
        <v>98</v>
      </c>
      <c r="AH69" s="410" t="s">
        <v>98</v>
      </c>
      <c r="AI69" s="410" t="s">
        <v>98</v>
      </c>
      <c r="AJ69" s="410" t="s">
        <v>98</v>
      </c>
      <c r="AK69" s="410" t="s">
        <v>98</v>
      </c>
      <c r="AL69" s="410" t="s">
        <v>98</v>
      </c>
      <c r="AM69" s="410">
        <v>0</v>
      </c>
      <c r="AN69" s="410">
        <v>1</v>
      </c>
      <c r="AO69" s="410">
        <v>5.5E-2</v>
      </c>
      <c r="AP69" s="410">
        <v>0.02</v>
      </c>
      <c r="AQ69" s="410">
        <v>3</v>
      </c>
      <c r="AR69" s="412">
        <f t="shared" si="71"/>
        <v>6.2199999999999998E-2</v>
      </c>
      <c r="AS69" s="412">
        <f t="shared" si="64"/>
        <v>6.2199999999999998E-3</v>
      </c>
      <c r="AT69" s="413">
        <f t="shared" si="67"/>
        <v>1.3800000000000001</v>
      </c>
      <c r="AU69" s="413">
        <f t="shared" si="65"/>
        <v>0.144842</v>
      </c>
      <c r="AV69" s="412">
        <f t="shared" si="66"/>
        <v>3.6245520000000001E-3</v>
      </c>
      <c r="AW69" s="413">
        <f t="shared" si="45"/>
        <v>1.596886552</v>
      </c>
      <c r="AX69" s="414">
        <f t="shared" si="72"/>
        <v>0</v>
      </c>
      <c r="AY69" s="415">
        <f t="shared" si="73"/>
        <v>1.2000000000000002E-7</v>
      </c>
      <c r="AZ69" s="414">
        <f t="shared" si="74"/>
        <v>1.9162638624000003E-7</v>
      </c>
    </row>
    <row r="70" spans="1:52" s="410" customFormat="1" ht="28.8" x14ac:dyDescent="0.3">
      <c r="A70" s="107" t="s">
        <v>457</v>
      </c>
      <c r="B70" s="403" t="s">
        <v>462</v>
      </c>
      <c r="C70" s="404" t="s">
        <v>339</v>
      </c>
      <c r="D70" s="405" t="s">
        <v>345</v>
      </c>
      <c r="E70" s="406">
        <v>2.9999999999999999E-7</v>
      </c>
      <c r="F70" s="407">
        <v>10</v>
      </c>
      <c r="G70" s="407">
        <v>0.15200000000000002</v>
      </c>
      <c r="H70" s="406">
        <f t="shared" si="62"/>
        <v>4.5600000000000006E-7</v>
      </c>
      <c r="I70" s="407">
        <v>0</v>
      </c>
      <c r="J70" s="407">
        <v>0.1</v>
      </c>
      <c r="K70" s="407">
        <v>0</v>
      </c>
      <c r="L70" s="407">
        <v>0</v>
      </c>
      <c r="M70" s="410">
        <v>0</v>
      </c>
      <c r="N70" s="446"/>
      <c r="O70" s="408">
        <f t="shared" si="68"/>
        <v>0.36</v>
      </c>
      <c r="P70" s="408">
        <f>O70*0.1</f>
        <v>3.5999999999999997E-2</v>
      </c>
      <c r="Q70" s="416"/>
      <c r="R70" s="410" t="str">
        <f t="shared" si="63"/>
        <v>С69</v>
      </c>
      <c r="S70" s="410" t="str">
        <f t="shared" si="69"/>
        <v xml:space="preserve">Цистерна с СУГ
</v>
      </c>
      <c r="T70" s="424" t="str">
        <f t="shared" si="70"/>
        <v>Частичное разрушение (10 мм) - пожар-вспышка</v>
      </c>
      <c r="U70" s="410" t="s">
        <v>98</v>
      </c>
      <c r="V70" s="410" t="s">
        <v>98</v>
      </c>
      <c r="W70" s="410" t="s">
        <v>98</v>
      </c>
      <c r="X70" s="410" t="s">
        <v>98</v>
      </c>
      <c r="Y70" s="410" t="s">
        <v>98</v>
      </c>
      <c r="Z70" s="410" t="s">
        <v>98</v>
      </c>
      <c r="AA70" s="410" t="s">
        <v>98</v>
      </c>
      <c r="AB70" s="410" t="s">
        <v>98</v>
      </c>
      <c r="AC70" s="410" t="s">
        <v>98</v>
      </c>
      <c r="AD70" s="410" t="s">
        <v>98</v>
      </c>
      <c r="AE70" s="410">
        <v>10</v>
      </c>
      <c r="AF70" s="410">
        <v>12</v>
      </c>
      <c r="AG70" s="410" t="s">
        <v>98</v>
      </c>
      <c r="AH70" s="410" t="s">
        <v>98</v>
      </c>
      <c r="AI70" s="410" t="s">
        <v>98</v>
      </c>
      <c r="AJ70" s="410" t="s">
        <v>98</v>
      </c>
      <c r="AK70" s="410" t="s">
        <v>98</v>
      </c>
      <c r="AL70" s="410" t="s">
        <v>98</v>
      </c>
      <c r="AM70" s="410">
        <v>0</v>
      </c>
      <c r="AN70" s="410">
        <v>1</v>
      </c>
      <c r="AO70" s="410">
        <v>5.5E-2</v>
      </c>
      <c r="AP70" s="410">
        <v>0.02</v>
      </c>
      <c r="AQ70" s="410">
        <v>3</v>
      </c>
      <c r="AR70" s="412">
        <f t="shared" si="71"/>
        <v>6.2199999999999998E-2</v>
      </c>
      <c r="AS70" s="412">
        <f t="shared" si="64"/>
        <v>6.2199999999999998E-3</v>
      </c>
      <c r="AT70" s="413">
        <f t="shared" si="67"/>
        <v>1.3800000000000001</v>
      </c>
      <c r="AU70" s="413">
        <f t="shared" si="65"/>
        <v>0.144842</v>
      </c>
      <c r="AV70" s="412">
        <f t="shared" si="66"/>
        <v>3.6245520000000001E-3</v>
      </c>
      <c r="AW70" s="413">
        <f t="shared" si="45"/>
        <v>1.596886552</v>
      </c>
      <c r="AX70" s="414">
        <f t="shared" si="72"/>
        <v>0</v>
      </c>
      <c r="AY70" s="415">
        <f t="shared" si="73"/>
        <v>4.5600000000000006E-7</v>
      </c>
      <c r="AZ70" s="414">
        <f t="shared" si="74"/>
        <v>7.2818026771200008E-7</v>
      </c>
    </row>
    <row r="71" spans="1:52" s="410" customFormat="1" ht="28.8" x14ac:dyDescent="0.3">
      <c r="A71" s="107" t="s">
        <v>458</v>
      </c>
      <c r="B71" s="403" t="s">
        <v>462</v>
      </c>
      <c r="C71" s="404" t="s">
        <v>340</v>
      </c>
      <c r="D71" s="405" t="s">
        <v>347</v>
      </c>
      <c r="E71" s="406">
        <v>2.9999999999999999E-7</v>
      </c>
      <c r="F71" s="407">
        <v>10</v>
      </c>
      <c r="G71" s="407">
        <v>0.6080000000000001</v>
      </c>
      <c r="H71" s="406">
        <f t="shared" si="62"/>
        <v>1.8240000000000002E-6</v>
      </c>
      <c r="I71" s="407">
        <v>0</v>
      </c>
      <c r="J71" s="407">
        <v>0.1</v>
      </c>
      <c r="K71" s="407">
        <v>0</v>
      </c>
      <c r="L71" s="407">
        <v>0</v>
      </c>
      <c r="M71" s="410">
        <v>0</v>
      </c>
      <c r="N71" s="489"/>
      <c r="O71" s="408">
        <f t="shared" si="68"/>
        <v>0.36</v>
      </c>
      <c r="P71" s="408">
        <v>0</v>
      </c>
      <c r="Q71" s="416"/>
      <c r="R71" s="410" t="str">
        <f t="shared" si="63"/>
        <v>С70</v>
      </c>
      <c r="S71" s="410" t="str">
        <f t="shared" si="69"/>
        <v xml:space="preserve">Цистерна с СУГ
</v>
      </c>
      <c r="T71" s="424" t="str">
        <f t="shared" si="70"/>
        <v>Частичное разрушение (10 мм) - рассеивание выброса (ликвидация аварии)</v>
      </c>
      <c r="U71" s="410" t="s">
        <v>98</v>
      </c>
      <c r="V71" s="410" t="s">
        <v>98</v>
      </c>
      <c r="W71" s="410" t="s">
        <v>98</v>
      </c>
      <c r="X71" s="410" t="s">
        <v>98</v>
      </c>
      <c r="Y71" s="410" t="s">
        <v>98</v>
      </c>
      <c r="Z71" s="410" t="s">
        <v>98</v>
      </c>
      <c r="AA71" s="410" t="s">
        <v>98</v>
      </c>
      <c r="AB71" s="410" t="s">
        <v>98</v>
      </c>
      <c r="AC71" s="410" t="s">
        <v>98</v>
      </c>
      <c r="AD71" s="410" t="s">
        <v>98</v>
      </c>
      <c r="AE71" s="410" t="s">
        <v>98</v>
      </c>
      <c r="AF71" s="410" t="s">
        <v>98</v>
      </c>
      <c r="AG71" s="410" t="s">
        <v>98</v>
      </c>
      <c r="AH71" s="410" t="s">
        <v>98</v>
      </c>
      <c r="AI71" s="410" t="s">
        <v>98</v>
      </c>
      <c r="AJ71" s="410" t="s">
        <v>98</v>
      </c>
      <c r="AK71" s="410" t="s">
        <v>98</v>
      </c>
      <c r="AL71" s="410" t="s">
        <v>98</v>
      </c>
      <c r="AM71" s="410">
        <v>0</v>
      </c>
      <c r="AN71" s="410">
        <v>0</v>
      </c>
      <c r="AO71" s="410">
        <v>5.5E-2</v>
      </c>
      <c r="AP71" s="410">
        <v>0.02</v>
      </c>
      <c r="AQ71" s="410">
        <v>3</v>
      </c>
      <c r="AR71" s="412">
        <f t="shared" si="71"/>
        <v>6.2199999999999998E-2</v>
      </c>
      <c r="AS71" s="412">
        <f t="shared" si="64"/>
        <v>6.2199999999999998E-3</v>
      </c>
      <c r="AT71" s="413">
        <f t="shared" si="67"/>
        <v>0</v>
      </c>
      <c r="AU71" s="413">
        <f t="shared" si="65"/>
        <v>6.842E-3</v>
      </c>
      <c r="AV71" s="412">
        <f t="shared" si="66"/>
        <v>3.6245520000000001E-3</v>
      </c>
      <c r="AW71" s="413">
        <f t="shared" si="45"/>
        <v>7.8886551999999999E-2</v>
      </c>
      <c r="AX71" s="414">
        <f t="shared" si="72"/>
        <v>0</v>
      </c>
      <c r="AY71" s="415">
        <f t="shared" si="73"/>
        <v>0</v>
      </c>
      <c r="AZ71" s="414">
        <f t="shared" si="74"/>
        <v>1.4388907084800001E-7</v>
      </c>
    </row>
    <row r="72" spans="1:52" s="181" customFormat="1" x14ac:dyDescent="0.3">
      <c r="A72" s="107" t="s">
        <v>459</v>
      </c>
      <c r="B72" s="175" t="s">
        <v>372</v>
      </c>
      <c r="C72" s="176" t="s">
        <v>362</v>
      </c>
      <c r="D72" s="177" t="s">
        <v>374</v>
      </c>
      <c r="E72" s="178">
        <v>9.9999999999999995E-7</v>
      </c>
      <c r="F72" s="175">
        <v>10</v>
      </c>
      <c r="G72" s="175">
        <v>0.05</v>
      </c>
      <c r="H72" s="178">
        <f>E72*F72*G72</f>
        <v>4.9999999999999998E-7</v>
      </c>
      <c r="I72" s="175">
        <v>0</v>
      </c>
      <c r="J72" s="175">
        <v>0</v>
      </c>
      <c r="K72" s="175">
        <v>158</v>
      </c>
      <c r="L72" s="175">
        <v>81</v>
      </c>
      <c r="M72" s="176">
        <v>2800</v>
      </c>
      <c r="N72" s="465" t="s">
        <v>373</v>
      </c>
      <c r="O72" s="179">
        <v>84.82</v>
      </c>
      <c r="P72" s="179">
        <f>O72</f>
        <v>84.82</v>
      </c>
      <c r="Q72" s="180"/>
      <c r="R72" s="181" t="str">
        <f>A72</f>
        <v>С71</v>
      </c>
      <c r="S72" s="181" t="str">
        <f t="shared" si="69"/>
        <v>Емкости Е-25, Е28-…Е-36</v>
      </c>
      <c r="T72" s="425" t="str">
        <f t="shared" si="70"/>
        <v>Полное разрушение - пожар пролива</v>
      </c>
      <c r="U72" s="181">
        <v>35</v>
      </c>
      <c r="V72" s="181">
        <v>48</v>
      </c>
      <c r="W72" s="181">
        <v>69</v>
      </c>
      <c r="X72" s="181">
        <v>126</v>
      </c>
      <c r="Y72" s="181" t="s">
        <v>98</v>
      </c>
      <c r="Z72" s="181" t="s">
        <v>98</v>
      </c>
      <c r="AA72" s="181" t="s">
        <v>98</v>
      </c>
      <c r="AB72" s="181" t="s">
        <v>98</v>
      </c>
      <c r="AC72" s="181" t="s">
        <v>98</v>
      </c>
      <c r="AD72" s="181" t="s">
        <v>98</v>
      </c>
      <c r="AE72" s="181" t="s">
        <v>98</v>
      </c>
      <c r="AF72" s="181" t="s">
        <v>98</v>
      </c>
      <c r="AG72" s="181" t="s">
        <v>98</v>
      </c>
      <c r="AH72" s="181" t="s">
        <v>98</v>
      </c>
      <c r="AI72" s="181" t="s">
        <v>98</v>
      </c>
      <c r="AJ72" s="181" t="s">
        <v>98</v>
      </c>
      <c r="AK72" s="181" t="s">
        <v>98</v>
      </c>
      <c r="AL72" s="181" t="s">
        <v>98</v>
      </c>
      <c r="AM72" s="182">
        <v>0</v>
      </c>
      <c r="AN72" s="182">
        <v>2</v>
      </c>
      <c r="AO72" s="181">
        <v>0.68</v>
      </c>
      <c r="AP72" s="181">
        <v>0.02</v>
      </c>
      <c r="AQ72" s="181">
        <v>7</v>
      </c>
      <c r="AR72" s="183">
        <f>AP72*O72+AO72</f>
        <v>2.3763999999999998</v>
      </c>
      <c r="AS72" s="183">
        <f>0.1*AR72</f>
        <v>0.23763999999999999</v>
      </c>
      <c r="AT72" s="184">
        <f>AM72*1.72+115*0.012*AN72</f>
        <v>2.7600000000000002</v>
      </c>
      <c r="AU72" s="184">
        <f>SUM(AR72:AT72)*0.1</f>
        <v>0.53740399999999999</v>
      </c>
      <c r="AV72" s="183">
        <f>10068.2*O72*POWER(10,-6)</f>
        <v>0.85398472400000003</v>
      </c>
      <c r="AW72" s="184">
        <f t="shared" si="45"/>
        <v>6.7654287239999995</v>
      </c>
      <c r="AX72" s="185">
        <f t="shared" si="72"/>
        <v>0</v>
      </c>
      <c r="AY72" s="186">
        <f t="shared" si="73"/>
        <v>9.9999999999999995E-7</v>
      </c>
      <c r="AZ72" s="185">
        <f t="shared" si="74"/>
        <v>3.3827143619999996E-6</v>
      </c>
    </row>
    <row r="73" spans="1:52" s="181" customFormat="1" x14ac:dyDescent="0.3">
      <c r="A73" s="107" t="s">
        <v>460</v>
      </c>
      <c r="B73" s="175" t="s">
        <v>372</v>
      </c>
      <c r="C73" s="176" t="s">
        <v>363</v>
      </c>
      <c r="D73" s="177" t="s">
        <v>342</v>
      </c>
      <c r="E73" s="178">
        <v>9.9999999999999995E-7</v>
      </c>
      <c r="F73" s="175">
        <v>10</v>
      </c>
      <c r="G73" s="175">
        <v>1.9000000000000003E-2</v>
      </c>
      <c r="H73" s="178">
        <f t="shared" ref="H73:H81" si="75">E73*F73*G73</f>
        <v>1.9000000000000001E-7</v>
      </c>
      <c r="I73" s="175">
        <v>0</v>
      </c>
      <c r="J73" s="175">
        <v>0</v>
      </c>
      <c r="K73" s="175">
        <v>158</v>
      </c>
      <c r="L73" s="175">
        <v>81</v>
      </c>
      <c r="M73" s="176">
        <v>2800</v>
      </c>
      <c r="N73" s="466"/>
      <c r="O73" s="179">
        <v>84.82</v>
      </c>
      <c r="P73" s="179">
        <f>POWER(10,-6)*SQRT(98.2)*38.2*M72*3600*0.1/1000</f>
        <v>0.38157475927995022</v>
      </c>
      <c r="Q73" s="180"/>
      <c r="R73" s="181" t="str">
        <f t="shared" ref="R73:R81" si="76">A73</f>
        <v>С72</v>
      </c>
      <c r="S73" s="181" t="str">
        <f t="shared" si="69"/>
        <v>Емкости Е-25, Е28-…Е-36</v>
      </c>
      <c r="T73" s="425" t="str">
        <f t="shared" si="70"/>
        <v>Полное разрушение - взрыв</v>
      </c>
      <c r="U73" s="181" t="s">
        <v>98</v>
      </c>
      <c r="V73" s="181" t="s">
        <v>98</v>
      </c>
      <c r="W73" s="181" t="s">
        <v>98</v>
      </c>
      <c r="X73" s="181" t="s">
        <v>98</v>
      </c>
      <c r="Y73" s="181">
        <v>29</v>
      </c>
      <c r="Z73" s="181">
        <v>67</v>
      </c>
      <c r="AA73" s="181">
        <v>184</v>
      </c>
      <c r="AB73" s="181">
        <v>315</v>
      </c>
      <c r="AC73" s="181" t="s">
        <v>98</v>
      </c>
      <c r="AD73" s="181" t="s">
        <v>98</v>
      </c>
      <c r="AE73" s="181" t="s">
        <v>98</v>
      </c>
      <c r="AF73" s="181" t="s">
        <v>98</v>
      </c>
      <c r="AG73" s="181" t="s">
        <v>98</v>
      </c>
      <c r="AH73" s="181" t="s">
        <v>98</v>
      </c>
      <c r="AI73" s="181" t="s">
        <v>98</v>
      </c>
      <c r="AJ73" s="181" t="s">
        <v>98</v>
      </c>
      <c r="AK73" s="181" t="s">
        <v>98</v>
      </c>
      <c r="AL73" s="181" t="s">
        <v>98</v>
      </c>
      <c r="AM73" s="182">
        <v>2</v>
      </c>
      <c r="AN73" s="182">
        <v>1</v>
      </c>
      <c r="AO73" s="181">
        <v>0.68</v>
      </c>
      <c r="AP73" s="181">
        <v>0.02</v>
      </c>
      <c r="AQ73" s="181">
        <v>7</v>
      </c>
      <c r="AR73" s="183">
        <f>AP73*O73+AO73</f>
        <v>2.3763999999999998</v>
      </c>
      <c r="AS73" s="183">
        <f t="shared" ref="AS73:AS81" si="77">0.1*AR73</f>
        <v>0.23763999999999999</v>
      </c>
      <c r="AT73" s="184">
        <f>AM73*1.72+115*0.012*AN73</f>
        <v>4.82</v>
      </c>
      <c r="AU73" s="184">
        <f t="shared" ref="AU73:AU81" si="78">SUM(AR73:AT73)*0.1</f>
        <v>0.74340399999999995</v>
      </c>
      <c r="AV73" s="183">
        <f t="shared" ref="AV73:AV81" si="79">10068.2*O73*POWER(10,-6)</f>
        <v>0.85398472400000003</v>
      </c>
      <c r="AW73" s="184">
        <f t="shared" si="45"/>
        <v>9.0314287239999995</v>
      </c>
      <c r="AX73" s="185">
        <f t="shared" si="72"/>
        <v>3.8000000000000001E-7</v>
      </c>
      <c r="AY73" s="186">
        <f t="shared" si="73"/>
        <v>1.9000000000000001E-7</v>
      </c>
      <c r="AZ73" s="185">
        <f t="shared" si="74"/>
        <v>1.71597145756E-6</v>
      </c>
    </row>
    <row r="74" spans="1:52" s="181" customFormat="1" x14ac:dyDescent="0.3">
      <c r="A74" s="107" t="s">
        <v>27</v>
      </c>
      <c r="B74" s="175" t="s">
        <v>372</v>
      </c>
      <c r="C74" s="176" t="s">
        <v>364</v>
      </c>
      <c r="D74" s="177" t="s">
        <v>343</v>
      </c>
      <c r="E74" s="178">
        <v>9.9999999999999995E-7</v>
      </c>
      <c r="F74" s="175">
        <v>10</v>
      </c>
      <c r="G74" s="175">
        <v>0.17100000000000001</v>
      </c>
      <c r="H74" s="178">
        <f t="shared" si="75"/>
        <v>1.7099999999999999E-6</v>
      </c>
      <c r="I74" s="175">
        <v>0</v>
      </c>
      <c r="J74" s="175">
        <v>0</v>
      </c>
      <c r="K74" s="175">
        <v>158</v>
      </c>
      <c r="L74" s="175">
        <v>81</v>
      </c>
      <c r="M74" s="176">
        <v>2800</v>
      </c>
      <c r="N74" s="466"/>
      <c r="O74" s="179">
        <v>84.82</v>
      </c>
      <c r="P74" s="179">
        <f>POWER(10,-6)*SQRT(98.2)*38.2*M72*3600*0.1/1000</f>
        <v>0.38157475927995022</v>
      </c>
      <c r="Q74" s="180"/>
      <c r="R74" s="181" t="str">
        <f t="shared" si="76"/>
        <v>С73</v>
      </c>
      <c r="S74" s="181" t="str">
        <f t="shared" si="69"/>
        <v>Емкости Е-25, Е28-…Е-36</v>
      </c>
      <c r="T74" s="425" t="str">
        <f t="shared" si="70"/>
        <v>Полное разрушение - пожар-вспышка</v>
      </c>
      <c r="U74" s="181" t="s">
        <v>98</v>
      </c>
      <c r="V74" s="181" t="s">
        <v>98</v>
      </c>
      <c r="W74" s="181" t="s">
        <v>98</v>
      </c>
      <c r="X74" s="181" t="s">
        <v>98</v>
      </c>
      <c r="Y74" s="181" t="s">
        <v>98</v>
      </c>
      <c r="Z74" s="181" t="s">
        <v>98</v>
      </c>
      <c r="AA74" s="181" t="s">
        <v>98</v>
      </c>
      <c r="AB74" s="181" t="s">
        <v>98</v>
      </c>
      <c r="AC74" s="181" t="s">
        <v>98</v>
      </c>
      <c r="AD74" s="181" t="s">
        <v>98</v>
      </c>
      <c r="AE74" s="181">
        <v>23</v>
      </c>
      <c r="AF74" s="181">
        <v>27</v>
      </c>
      <c r="AG74" s="181" t="s">
        <v>98</v>
      </c>
      <c r="AH74" s="181" t="s">
        <v>98</v>
      </c>
      <c r="AI74" s="181" t="s">
        <v>98</v>
      </c>
      <c r="AJ74" s="181" t="s">
        <v>98</v>
      </c>
      <c r="AK74" s="181" t="s">
        <v>98</v>
      </c>
      <c r="AL74" s="181" t="s">
        <v>98</v>
      </c>
      <c r="AM74" s="181">
        <v>0</v>
      </c>
      <c r="AN74" s="181">
        <v>1</v>
      </c>
      <c r="AO74" s="181">
        <v>0.68</v>
      </c>
      <c r="AP74" s="181">
        <v>0.02</v>
      </c>
      <c r="AQ74" s="181">
        <v>7</v>
      </c>
      <c r="AR74" s="183">
        <f>AP74*P74+AO74</f>
        <v>0.68763149518559907</v>
      </c>
      <c r="AS74" s="183">
        <f t="shared" si="77"/>
        <v>6.8763149518559913E-2</v>
      </c>
      <c r="AT74" s="184">
        <f>AM74*1.72+115*0.012*AN74</f>
        <v>1.3800000000000001</v>
      </c>
      <c r="AU74" s="184">
        <f t="shared" si="78"/>
        <v>0.21363946447041593</v>
      </c>
      <c r="AV74" s="183">
        <f t="shared" si="79"/>
        <v>0.85398472400000003</v>
      </c>
      <c r="AW74" s="184">
        <f t="shared" si="45"/>
        <v>3.2040188331745751</v>
      </c>
      <c r="AX74" s="185">
        <f t="shared" si="72"/>
        <v>0</v>
      </c>
      <c r="AY74" s="186">
        <f t="shared" si="73"/>
        <v>1.7099999999999999E-6</v>
      </c>
      <c r="AZ74" s="185">
        <f t="shared" si="74"/>
        <v>5.4788722047285234E-6</v>
      </c>
    </row>
    <row r="75" spans="1:52" s="181" customFormat="1" ht="28.8" x14ac:dyDescent="0.3">
      <c r="A75" s="107" t="s">
        <v>28</v>
      </c>
      <c r="B75" s="175" t="s">
        <v>372</v>
      </c>
      <c r="C75" s="176" t="s">
        <v>365</v>
      </c>
      <c r="D75" s="177" t="s">
        <v>360</v>
      </c>
      <c r="E75" s="178">
        <v>9.9999999999999995E-7</v>
      </c>
      <c r="F75" s="175">
        <v>10</v>
      </c>
      <c r="G75" s="175">
        <v>0.76</v>
      </c>
      <c r="H75" s="178">
        <f t="shared" si="75"/>
        <v>7.5999999999999992E-6</v>
      </c>
      <c r="I75" s="175">
        <v>0</v>
      </c>
      <c r="J75" s="175">
        <v>0</v>
      </c>
      <c r="K75" s="175">
        <v>158</v>
      </c>
      <c r="L75" s="175">
        <v>81</v>
      </c>
      <c r="M75" s="176">
        <v>2800</v>
      </c>
      <c r="N75" s="466"/>
      <c r="O75" s="179">
        <v>84.82</v>
      </c>
      <c r="P75" s="179">
        <v>0</v>
      </c>
      <c r="Q75" s="180"/>
      <c r="R75" s="181" t="str">
        <f t="shared" si="76"/>
        <v>С74</v>
      </c>
      <c r="S75" s="181" t="str">
        <f t="shared" si="69"/>
        <v>Емкости Е-25, Е28-…Е-36</v>
      </c>
      <c r="T75" s="425" t="str">
        <f t="shared" si="70"/>
        <v>Полное разрушение - ликвидация пролива и рассеивание выброса (ликвидация аварии)</v>
      </c>
      <c r="U75" s="181" t="s">
        <v>98</v>
      </c>
      <c r="V75" s="181" t="s">
        <v>98</v>
      </c>
      <c r="W75" s="181" t="s">
        <v>98</v>
      </c>
      <c r="X75" s="181" t="s">
        <v>98</v>
      </c>
      <c r="Y75" s="181" t="s">
        <v>98</v>
      </c>
      <c r="Z75" s="181" t="s">
        <v>98</v>
      </c>
      <c r="AA75" s="181" t="s">
        <v>98</v>
      </c>
      <c r="AB75" s="181" t="s">
        <v>98</v>
      </c>
      <c r="AC75" s="181" t="s">
        <v>98</v>
      </c>
      <c r="AD75" s="181" t="s">
        <v>98</v>
      </c>
      <c r="AE75" s="181" t="s">
        <v>98</v>
      </c>
      <c r="AF75" s="181" t="s">
        <v>98</v>
      </c>
      <c r="AG75" s="181" t="s">
        <v>98</v>
      </c>
      <c r="AH75" s="181" t="s">
        <v>98</v>
      </c>
      <c r="AI75" s="181" t="s">
        <v>98</v>
      </c>
      <c r="AJ75" s="181" t="s">
        <v>98</v>
      </c>
      <c r="AK75" s="181" t="s">
        <v>98</v>
      </c>
      <c r="AL75" s="181" t="s">
        <v>98</v>
      </c>
      <c r="AM75" s="181">
        <v>0</v>
      </c>
      <c r="AN75" s="181">
        <v>0</v>
      </c>
      <c r="AO75" s="181">
        <v>6.8000000000000005E-2</v>
      </c>
      <c r="AP75" s="181">
        <v>0.02</v>
      </c>
      <c r="AQ75" s="181">
        <v>7</v>
      </c>
      <c r="AR75" s="183">
        <f>AP75*P75+AO75</f>
        <v>6.8000000000000005E-2</v>
      </c>
      <c r="AS75" s="183">
        <f t="shared" si="77"/>
        <v>6.8000000000000005E-3</v>
      </c>
      <c r="AT75" s="184">
        <f>AM75*1.72+115*0.012*AN75</f>
        <v>0</v>
      </c>
      <c r="AU75" s="184">
        <f t="shared" si="78"/>
        <v>7.4800000000000005E-3</v>
      </c>
      <c r="AV75" s="183">
        <f t="shared" si="79"/>
        <v>0.85398472400000003</v>
      </c>
      <c r="AW75" s="184">
        <f t="shared" si="45"/>
        <v>0.93626472400000016</v>
      </c>
      <c r="AX75" s="185">
        <f t="shared" si="72"/>
        <v>0</v>
      </c>
      <c r="AY75" s="186">
        <f t="shared" si="73"/>
        <v>0</v>
      </c>
      <c r="AZ75" s="185">
        <f t="shared" si="74"/>
        <v>7.1156119024000006E-6</v>
      </c>
    </row>
    <row r="76" spans="1:52" s="181" customFormat="1" ht="28.8" x14ac:dyDescent="0.3">
      <c r="A76" s="107" t="s">
        <v>29</v>
      </c>
      <c r="B76" s="175" t="s">
        <v>372</v>
      </c>
      <c r="C76" s="176" t="s">
        <v>366</v>
      </c>
      <c r="D76" s="177" t="s">
        <v>359</v>
      </c>
      <c r="E76" s="178">
        <v>1.0000000000000001E-5</v>
      </c>
      <c r="F76" s="175">
        <v>10</v>
      </c>
      <c r="G76" s="175">
        <v>4.0000000000000008E-2</v>
      </c>
      <c r="H76" s="178">
        <f t="shared" si="75"/>
        <v>4.0000000000000007E-6</v>
      </c>
      <c r="I76" s="175">
        <v>0</v>
      </c>
      <c r="J76" s="175">
        <v>4.5</v>
      </c>
      <c r="K76" s="175">
        <v>0</v>
      </c>
      <c r="L76" s="175">
        <v>0</v>
      </c>
      <c r="M76" s="188">
        <f>(O76/0.75)*20</f>
        <v>431.99999999999994</v>
      </c>
      <c r="N76" s="466"/>
      <c r="O76" s="179">
        <f>J76*3600/1000</f>
        <v>16.2</v>
      </c>
      <c r="P76" s="179">
        <f>O76</f>
        <v>16.2</v>
      </c>
      <c r="Q76" s="182"/>
      <c r="R76" s="181" t="str">
        <f t="shared" si="76"/>
        <v>С75</v>
      </c>
      <c r="S76" s="181" t="str">
        <f t="shared" si="69"/>
        <v>Емкости Е-25, Е28-…Е-36</v>
      </c>
      <c r="T76" s="425" t="str">
        <f t="shared" si="70"/>
        <v>Частичное разрушение (10 мм) - пожар пролива</v>
      </c>
      <c r="U76" s="181">
        <v>18</v>
      </c>
      <c r="V76" s="181">
        <v>25</v>
      </c>
      <c r="W76" s="181">
        <v>35</v>
      </c>
      <c r="X76" s="181">
        <v>66</v>
      </c>
      <c r="Y76" s="181" t="s">
        <v>98</v>
      </c>
      <c r="Z76" s="181" t="s">
        <v>98</v>
      </c>
      <c r="AA76" s="181" t="s">
        <v>98</v>
      </c>
      <c r="AB76" s="181" t="s">
        <v>98</v>
      </c>
      <c r="AC76" s="181" t="s">
        <v>98</v>
      </c>
      <c r="AD76" s="181" t="s">
        <v>98</v>
      </c>
      <c r="AE76" s="181" t="s">
        <v>98</v>
      </c>
      <c r="AF76" s="181" t="s">
        <v>98</v>
      </c>
      <c r="AG76" s="181" t="s">
        <v>98</v>
      </c>
      <c r="AH76" s="181" t="s">
        <v>98</v>
      </c>
      <c r="AI76" s="181" t="s">
        <v>98</v>
      </c>
      <c r="AJ76" s="181" t="s">
        <v>98</v>
      </c>
      <c r="AK76" s="181" t="s">
        <v>98</v>
      </c>
      <c r="AL76" s="181" t="s">
        <v>98</v>
      </c>
      <c r="AM76" s="181">
        <v>0</v>
      </c>
      <c r="AN76" s="181">
        <v>1</v>
      </c>
      <c r="AO76" s="181">
        <v>6.8000000000000005E-2</v>
      </c>
      <c r="AP76" s="181">
        <v>0.02</v>
      </c>
      <c r="AQ76" s="181">
        <v>3</v>
      </c>
      <c r="AR76" s="183">
        <f>AP76*O76+AO76</f>
        <v>0.39200000000000002</v>
      </c>
      <c r="AS76" s="183">
        <f t="shared" si="77"/>
        <v>3.9200000000000006E-2</v>
      </c>
      <c r="AT76" s="184">
        <f t="shared" ref="AT76:AT81" si="80">AM76*1.72+115*0.012*AN76</f>
        <v>1.3800000000000001</v>
      </c>
      <c r="AU76" s="184">
        <f t="shared" si="78"/>
        <v>0.18112000000000003</v>
      </c>
      <c r="AV76" s="183">
        <f t="shared" si="79"/>
        <v>0.16310484</v>
      </c>
      <c r="AW76" s="184">
        <f t="shared" si="45"/>
        <v>2.1554248400000002</v>
      </c>
      <c r="AX76" s="185">
        <f t="shared" si="72"/>
        <v>0</v>
      </c>
      <c r="AY76" s="186">
        <f t="shared" si="73"/>
        <v>4.0000000000000007E-6</v>
      </c>
      <c r="AZ76" s="185">
        <f t="shared" si="74"/>
        <v>8.6216993600000019E-6</v>
      </c>
    </row>
    <row r="77" spans="1:52" s="181" customFormat="1" ht="28.8" x14ac:dyDescent="0.3">
      <c r="A77" s="107" t="s">
        <v>30</v>
      </c>
      <c r="B77" s="175" t="s">
        <v>372</v>
      </c>
      <c r="C77" s="176" t="s">
        <v>367</v>
      </c>
      <c r="D77" s="177" t="s">
        <v>345</v>
      </c>
      <c r="E77" s="178">
        <v>1.0000000000000001E-5</v>
      </c>
      <c r="F77" s="175">
        <v>10</v>
      </c>
      <c r="G77" s="175">
        <v>3.2000000000000008E-2</v>
      </c>
      <c r="H77" s="178">
        <f t="shared" si="75"/>
        <v>3.2000000000000007E-6</v>
      </c>
      <c r="I77" s="175">
        <v>0</v>
      </c>
      <c r="J77" s="175">
        <v>4.5</v>
      </c>
      <c r="K77" s="175">
        <v>0</v>
      </c>
      <c r="L77" s="175">
        <v>0</v>
      </c>
      <c r="M77" s="188">
        <f t="shared" ref="M77:M78" si="81">(O77/0.75)*20</f>
        <v>431.99999999999994</v>
      </c>
      <c r="N77" s="466"/>
      <c r="O77" s="179">
        <f t="shared" ref="O77:O81" si="82">J77*3600/1000</f>
        <v>16.2</v>
      </c>
      <c r="P77" s="179">
        <f>POWER(10,-6)*SQRT(98.2)*38.2*M77*3600*0.1/1000</f>
        <v>5.887153428890661E-2</v>
      </c>
      <c r="Q77" s="180"/>
      <c r="R77" s="181" t="str">
        <f t="shared" si="76"/>
        <v>С76</v>
      </c>
      <c r="S77" s="181" t="str">
        <f t="shared" si="69"/>
        <v>Емкости Е-25, Е28-…Е-36</v>
      </c>
      <c r="T77" s="425" t="str">
        <f t="shared" si="70"/>
        <v>Частичное разрушение (10 мм) - пожар-вспышка</v>
      </c>
      <c r="U77" s="181" t="s">
        <v>98</v>
      </c>
      <c r="V77" s="181" t="s">
        <v>98</v>
      </c>
      <c r="W77" s="181" t="s">
        <v>98</v>
      </c>
      <c r="X77" s="181" t="s">
        <v>98</v>
      </c>
      <c r="Y77" s="181" t="s">
        <v>98</v>
      </c>
      <c r="Z77" s="181" t="s">
        <v>98</v>
      </c>
      <c r="AA77" s="181" t="s">
        <v>98</v>
      </c>
      <c r="AB77" s="181" t="s">
        <v>98</v>
      </c>
      <c r="AC77" s="181" t="s">
        <v>98</v>
      </c>
      <c r="AD77" s="181" t="s">
        <v>98</v>
      </c>
      <c r="AE77" s="181">
        <v>12</v>
      </c>
      <c r="AF77" s="181">
        <v>14</v>
      </c>
      <c r="AG77" s="181" t="s">
        <v>98</v>
      </c>
      <c r="AH77" s="181" t="s">
        <v>98</v>
      </c>
      <c r="AI77" s="181" t="s">
        <v>98</v>
      </c>
      <c r="AJ77" s="181" t="s">
        <v>98</v>
      </c>
      <c r="AK77" s="181" t="s">
        <v>98</v>
      </c>
      <c r="AL77" s="181" t="s">
        <v>98</v>
      </c>
      <c r="AM77" s="181">
        <v>0</v>
      </c>
      <c r="AN77" s="181">
        <v>1</v>
      </c>
      <c r="AO77" s="181">
        <v>6.8000000000000005E-2</v>
      </c>
      <c r="AP77" s="181">
        <v>0.02</v>
      </c>
      <c r="AQ77" s="181">
        <v>3</v>
      </c>
      <c r="AR77" s="183">
        <f t="shared" ref="AR77:AR81" si="83">AP77*O77+AO77</f>
        <v>0.39200000000000002</v>
      </c>
      <c r="AS77" s="183">
        <f t="shared" si="77"/>
        <v>3.9200000000000006E-2</v>
      </c>
      <c r="AT77" s="184">
        <f t="shared" si="80"/>
        <v>1.3800000000000001</v>
      </c>
      <c r="AU77" s="184">
        <f t="shared" si="78"/>
        <v>0.18112000000000003</v>
      </c>
      <c r="AV77" s="183">
        <f t="shared" si="79"/>
        <v>0.16310484</v>
      </c>
      <c r="AW77" s="184">
        <f t="shared" si="45"/>
        <v>2.1554248400000002</v>
      </c>
      <c r="AX77" s="185">
        <f t="shared" si="72"/>
        <v>0</v>
      </c>
      <c r="AY77" s="186">
        <f t="shared" si="73"/>
        <v>3.2000000000000007E-6</v>
      </c>
      <c r="AZ77" s="185">
        <f t="shared" si="74"/>
        <v>6.8973594880000024E-6</v>
      </c>
    </row>
    <row r="78" spans="1:52" s="181" customFormat="1" ht="43.2" x14ac:dyDescent="0.3">
      <c r="A78" s="107" t="s">
        <v>31</v>
      </c>
      <c r="B78" s="175" t="s">
        <v>372</v>
      </c>
      <c r="C78" s="176" t="s">
        <v>368</v>
      </c>
      <c r="D78" s="177" t="s">
        <v>361</v>
      </c>
      <c r="E78" s="178">
        <v>1.0000000000000001E-5</v>
      </c>
      <c r="F78" s="175">
        <v>10</v>
      </c>
      <c r="G78" s="175">
        <v>0.12800000000000003</v>
      </c>
      <c r="H78" s="178">
        <f t="shared" si="75"/>
        <v>1.2800000000000003E-5</v>
      </c>
      <c r="I78" s="175">
        <v>0</v>
      </c>
      <c r="J78" s="175">
        <v>4.5</v>
      </c>
      <c r="K78" s="175">
        <v>0</v>
      </c>
      <c r="L78" s="175">
        <v>0</v>
      </c>
      <c r="M78" s="188">
        <f t="shared" si="81"/>
        <v>431.99999999999994</v>
      </c>
      <c r="N78" s="466"/>
      <c r="O78" s="179">
        <f t="shared" si="82"/>
        <v>16.2</v>
      </c>
      <c r="P78" s="179">
        <v>0</v>
      </c>
      <c r="Q78" s="187"/>
      <c r="R78" s="181" t="str">
        <f t="shared" si="76"/>
        <v>С77</v>
      </c>
      <c r="S78" s="181" t="str">
        <f t="shared" si="69"/>
        <v>Емкости Е-25, Е28-…Е-36</v>
      </c>
      <c r="T78" s="425" t="str">
        <f t="shared" si="70"/>
        <v>Частичное разрушение (10 мм) - ликвидация пролива и рассеивание выброса (ликвидация аварии)</v>
      </c>
      <c r="U78" s="181" t="s">
        <v>98</v>
      </c>
      <c r="V78" s="181" t="s">
        <v>98</v>
      </c>
      <c r="W78" s="181" t="s">
        <v>98</v>
      </c>
      <c r="X78" s="181" t="s">
        <v>98</v>
      </c>
      <c r="Y78" s="181" t="s">
        <v>98</v>
      </c>
      <c r="Z78" s="181" t="s">
        <v>98</v>
      </c>
      <c r="AA78" s="181" t="s">
        <v>98</v>
      </c>
      <c r="AB78" s="181" t="s">
        <v>98</v>
      </c>
      <c r="AC78" s="181" t="s">
        <v>98</v>
      </c>
      <c r="AD78" s="181" t="s">
        <v>98</v>
      </c>
      <c r="AE78" s="181" t="s">
        <v>98</v>
      </c>
      <c r="AF78" s="181" t="s">
        <v>98</v>
      </c>
      <c r="AG78" s="181" t="s">
        <v>98</v>
      </c>
      <c r="AH78" s="181" t="s">
        <v>98</v>
      </c>
      <c r="AI78" s="181" t="s">
        <v>98</v>
      </c>
      <c r="AJ78" s="181" t="s">
        <v>98</v>
      </c>
      <c r="AK78" s="181" t="s">
        <v>98</v>
      </c>
      <c r="AL78" s="181" t="s">
        <v>98</v>
      </c>
      <c r="AM78" s="181">
        <v>0</v>
      </c>
      <c r="AN78" s="181">
        <v>0</v>
      </c>
      <c r="AO78" s="181">
        <v>6.8000000000000005E-2</v>
      </c>
      <c r="AP78" s="181">
        <v>0.02</v>
      </c>
      <c r="AQ78" s="181">
        <v>3</v>
      </c>
      <c r="AR78" s="183">
        <f t="shared" si="83"/>
        <v>0.39200000000000002</v>
      </c>
      <c r="AS78" s="183">
        <f t="shared" si="77"/>
        <v>3.9200000000000006E-2</v>
      </c>
      <c r="AT78" s="184">
        <f t="shared" si="80"/>
        <v>0</v>
      </c>
      <c r="AU78" s="184">
        <f t="shared" si="78"/>
        <v>4.3120000000000006E-2</v>
      </c>
      <c r="AV78" s="183">
        <f t="shared" si="79"/>
        <v>0.16310484</v>
      </c>
      <c r="AW78" s="184">
        <f t="shared" si="45"/>
        <v>0.63742483999999999</v>
      </c>
      <c r="AX78" s="185">
        <f t="shared" si="72"/>
        <v>0</v>
      </c>
      <c r="AY78" s="186">
        <f t="shared" si="73"/>
        <v>0</v>
      </c>
      <c r="AZ78" s="185">
        <f t="shared" si="74"/>
        <v>8.1590379520000014E-6</v>
      </c>
    </row>
    <row r="79" spans="1:52" s="181" customFormat="1" ht="28.8" x14ac:dyDescent="0.3">
      <c r="A79" s="107" t="s">
        <v>32</v>
      </c>
      <c r="B79" s="175" t="s">
        <v>372</v>
      </c>
      <c r="C79" s="176" t="s">
        <v>369</v>
      </c>
      <c r="D79" s="177" t="s">
        <v>349</v>
      </c>
      <c r="E79" s="178">
        <v>1.0000000000000001E-5</v>
      </c>
      <c r="F79" s="175">
        <v>10</v>
      </c>
      <c r="G79" s="175">
        <v>4.0000000000000008E-2</v>
      </c>
      <c r="H79" s="178">
        <f t="shared" si="75"/>
        <v>4.0000000000000007E-6</v>
      </c>
      <c r="I79" s="175">
        <v>0</v>
      </c>
      <c r="J79" s="175">
        <v>0.15</v>
      </c>
      <c r="K79" s="175">
        <v>0</v>
      </c>
      <c r="L79" s="175">
        <v>0</v>
      </c>
      <c r="M79" s="181">
        <v>0</v>
      </c>
      <c r="N79" s="466"/>
      <c r="O79" s="179">
        <f t="shared" si="82"/>
        <v>0.54</v>
      </c>
      <c r="P79" s="179">
        <f>O79</f>
        <v>0.54</v>
      </c>
      <c r="Q79" s="187"/>
      <c r="R79" s="181" t="str">
        <f t="shared" si="76"/>
        <v>С78</v>
      </c>
      <c r="S79" s="181" t="str">
        <f t="shared" si="69"/>
        <v>Емкости Е-25, Е28-…Е-36</v>
      </c>
      <c r="T79" s="425" t="str">
        <f t="shared" si="70"/>
        <v>Частичное разрушение (10 мм) - факельное горение (газовый факел)</v>
      </c>
      <c r="U79" s="181" t="s">
        <v>98</v>
      </c>
      <c r="V79" s="181" t="s">
        <v>98</v>
      </c>
      <c r="W79" s="181" t="s">
        <v>98</v>
      </c>
      <c r="X79" s="181" t="s">
        <v>98</v>
      </c>
      <c r="Y79" s="181" t="s">
        <v>98</v>
      </c>
      <c r="Z79" s="181" t="s">
        <v>98</v>
      </c>
      <c r="AA79" s="181" t="s">
        <v>98</v>
      </c>
      <c r="AB79" s="181" t="s">
        <v>98</v>
      </c>
      <c r="AC79" s="181">
        <v>5</v>
      </c>
      <c r="AD79" s="181">
        <v>1</v>
      </c>
      <c r="AE79" s="181" t="s">
        <v>98</v>
      </c>
      <c r="AF79" s="181" t="s">
        <v>98</v>
      </c>
      <c r="AG79" s="181" t="s">
        <v>98</v>
      </c>
      <c r="AH79" s="181" t="s">
        <v>98</v>
      </c>
      <c r="AI79" s="181" t="s">
        <v>98</v>
      </c>
      <c r="AJ79" s="181" t="s">
        <v>98</v>
      </c>
      <c r="AK79" s="181" t="s">
        <v>98</v>
      </c>
      <c r="AL79" s="181" t="s">
        <v>98</v>
      </c>
      <c r="AM79" s="181">
        <v>0</v>
      </c>
      <c r="AN79" s="181">
        <v>1</v>
      </c>
      <c r="AO79" s="181">
        <v>6.8000000000000005E-2</v>
      </c>
      <c r="AP79" s="181">
        <v>0.02</v>
      </c>
      <c r="AQ79" s="181">
        <v>3</v>
      </c>
      <c r="AR79" s="183">
        <f t="shared" si="83"/>
        <v>7.8800000000000009E-2</v>
      </c>
      <c r="AS79" s="183">
        <f t="shared" si="77"/>
        <v>7.8800000000000016E-3</v>
      </c>
      <c r="AT79" s="184">
        <f t="shared" si="80"/>
        <v>1.3800000000000001</v>
      </c>
      <c r="AU79" s="184">
        <f t="shared" si="78"/>
        <v>0.14666800000000002</v>
      </c>
      <c r="AV79" s="183">
        <f t="shared" si="79"/>
        <v>5.4368280000000003E-3</v>
      </c>
      <c r="AW79" s="184">
        <f t="shared" si="45"/>
        <v>1.6187848280000001</v>
      </c>
      <c r="AX79" s="185">
        <f t="shared" si="72"/>
        <v>0</v>
      </c>
      <c r="AY79" s="186">
        <f t="shared" si="73"/>
        <v>4.0000000000000007E-6</v>
      </c>
      <c r="AZ79" s="185">
        <f t="shared" si="74"/>
        <v>6.4751393120000012E-6</v>
      </c>
    </row>
    <row r="80" spans="1:52" s="181" customFormat="1" ht="28.8" x14ac:dyDescent="0.3">
      <c r="A80" s="107" t="s">
        <v>68</v>
      </c>
      <c r="B80" s="175" t="s">
        <v>372</v>
      </c>
      <c r="C80" s="176" t="s">
        <v>370</v>
      </c>
      <c r="D80" s="177" t="s">
        <v>345</v>
      </c>
      <c r="E80" s="178">
        <v>1.0000000000000001E-5</v>
      </c>
      <c r="F80" s="175">
        <v>10</v>
      </c>
      <c r="G80" s="175">
        <v>0.15200000000000002</v>
      </c>
      <c r="H80" s="178">
        <f t="shared" si="75"/>
        <v>1.5200000000000004E-5</v>
      </c>
      <c r="I80" s="175">
        <v>0</v>
      </c>
      <c r="J80" s="175">
        <v>0.15</v>
      </c>
      <c r="K80" s="175">
        <v>0</v>
      </c>
      <c r="L80" s="175">
        <v>0</v>
      </c>
      <c r="M80" s="181">
        <v>0</v>
      </c>
      <c r="N80" s="466"/>
      <c r="O80" s="179">
        <f t="shared" si="82"/>
        <v>0.54</v>
      </c>
      <c r="P80" s="179">
        <f>O80*0.1</f>
        <v>5.4000000000000006E-2</v>
      </c>
      <c r="Q80" s="187"/>
      <c r="R80" s="181" t="str">
        <f t="shared" si="76"/>
        <v>С79</v>
      </c>
      <c r="S80" s="181" t="str">
        <f t="shared" si="69"/>
        <v>Емкости Е-25, Е28-…Е-36</v>
      </c>
      <c r="T80" s="425" t="str">
        <f t="shared" si="70"/>
        <v>Частичное разрушение (10 мм) - пожар-вспышка</v>
      </c>
      <c r="U80" s="181" t="s">
        <v>98</v>
      </c>
      <c r="V80" s="181" t="s">
        <v>98</v>
      </c>
      <c r="W80" s="181" t="s">
        <v>98</v>
      </c>
      <c r="X80" s="181" t="s">
        <v>98</v>
      </c>
      <c r="Y80" s="181" t="s">
        <v>98</v>
      </c>
      <c r="Z80" s="181" t="s">
        <v>98</v>
      </c>
      <c r="AA80" s="181" t="s">
        <v>98</v>
      </c>
      <c r="AB80" s="181" t="s">
        <v>98</v>
      </c>
      <c r="AC80" s="181" t="s">
        <v>98</v>
      </c>
      <c r="AD80" s="181" t="s">
        <v>98</v>
      </c>
      <c r="AE80" s="181">
        <v>12</v>
      </c>
      <c r="AF80" s="181">
        <v>14</v>
      </c>
      <c r="AG80" s="181" t="s">
        <v>98</v>
      </c>
      <c r="AH80" s="181" t="s">
        <v>98</v>
      </c>
      <c r="AI80" s="181" t="s">
        <v>98</v>
      </c>
      <c r="AJ80" s="181" t="s">
        <v>98</v>
      </c>
      <c r="AK80" s="181" t="s">
        <v>98</v>
      </c>
      <c r="AL80" s="181" t="s">
        <v>98</v>
      </c>
      <c r="AM80" s="181">
        <v>0</v>
      </c>
      <c r="AN80" s="181">
        <v>1</v>
      </c>
      <c r="AO80" s="181">
        <v>6.8000000000000005E-2</v>
      </c>
      <c r="AP80" s="181">
        <v>0.02</v>
      </c>
      <c r="AQ80" s="181">
        <v>3</v>
      </c>
      <c r="AR80" s="183">
        <f t="shared" si="83"/>
        <v>7.8800000000000009E-2</v>
      </c>
      <c r="AS80" s="183">
        <f t="shared" si="77"/>
        <v>7.8800000000000016E-3</v>
      </c>
      <c r="AT80" s="184">
        <f t="shared" si="80"/>
        <v>1.3800000000000001</v>
      </c>
      <c r="AU80" s="184">
        <f t="shared" si="78"/>
        <v>0.14666800000000002</v>
      </c>
      <c r="AV80" s="183">
        <f t="shared" si="79"/>
        <v>5.4368280000000003E-3</v>
      </c>
      <c r="AW80" s="184">
        <f t="shared" si="45"/>
        <v>1.6187848280000001</v>
      </c>
      <c r="AX80" s="185">
        <f t="shared" si="72"/>
        <v>0</v>
      </c>
      <c r="AY80" s="186">
        <f t="shared" si="73"/>
        <v>1.5200000000000004E-5</v>
      </c>
      <c r="AZ80" s="185">
        <f t="shared" si="74"/>
        <v>2.4605529385600009E-5</v>
      </c>
    </row>
    <row r="81" spans="1:52" s="181" customFormat="1" ht="28.8" x14ac:dyDescent="0.3">
      <c r="A81" s="107" t="s">
        <v>69</v>
      </c>
      <c r="B81" s="175" t="s">
        <v>372</v>
      </c>
      <c r="C81" s="176" t="s">
        <v>371</v>
      </c>
      <c r="D81" s="177" t="s">
        <v>347</v>
      </c>
      <c r="E81" s="178">
        <v>1.0000000000000001E-5</v>
      </c>
      <c r="F81" s="175">
        <v>10</v>
      </c>
      <c r="G81" s="175">
        <v>0.6080000000000001</v>
      </c>
      <c r="H81" s="178">
        <f t="shared" si="75"/>
        <v>6.0800000000000014E-5</v>
      </c>
      <c r="I81" s="175">
        <v>0</v>
      </c>
      <c r="J81" s="175">
        <v>0.15</v>
      </c>
      <c r="K81" s="175">
        <v>0</v>
      </c>
      <c r="L81" s="175">
        <v>0</v>
      </c>
      <c r="M81" s="181">
        <v>0</v>
      </c>
      <c r="N81" s="475"/>
      <c r="O81" s="179">
        <f t="shared" si="82"/>
        <v>0.54</v>
      </c>
      <c r="P81" s="179">
        <v>0</v>
      </c>
      <c r="Q81" s="187"/>
      <c r="R81" s="181" t="str">
        <f t="shared" si="76"/>
        <v>С80</v>
      </c>
      <c r="S81" s="181" t="str">
        <f t="shared" si="69"/>
        <v>Емкости Е-25, Е28-…Е-36</v>
      </c>
      <c r="T81" s="425" t="str">
        <f t="shared" si="70"/>
        <v>Частичное разрушение (10 мм) - рассеивание выброса (ликвидация аварии)</v>
      </c>
      <c r="U81" s="181" t="s">
        <v>98</v>
      </c>
      <c r="V81" s="181" t="s">
        <v>98</v>
      </c>
      <c r="W81" s="181" t="s">
        <v>98</v>
      </c>
      <c r="X81" s="181" t="s">
        <v>98</v>
      </c>
      <c r="Y81" s="181" t="s">
        <v>98</v>
      </c>
      <c r="Z81" s="181" t="s">
        <v>98</v>
      </c>
      <c r="AA81" s="181" t="s">
        <v>98</v>
      </c>
      <c r="AB81" s="181" t="s">
        <v>98</v>
      </c>
      <c r="AC81" s="181" t="s">
        <v>98</v>
      </c>
      <c r="AD81" s="181" t="s">
        <v>98</v>
      </c>
      <c r="AE81" s="181" t="s">
        <v>98</v>
      </c>
      <c r="AF81" s="181" t="s">
        <v>98</v>
      </c>
      <c r="AG81" s="181" t="s">
        <v>98</v>
      </c>
      <c r="AH81" s="181" t="s">
        <v>98</v>
      </c>
      <c r="AI81" s="181" t="s">
        <v>98</v>
      </c>
      <c r="AJ81" s="181" t="s">
        <v>98</v>
      </c>
      <c r="AK81" s="181" t="s">
        <v>98</v>
      </c>
      <c r="AL81" s="181" t="s">
        <v>98</v>
      </c>
      <c r="AM81" s="181">
        <v>0</v>
      </c>
      <c r="AN81" s="181">
        <v>0</v>
      </c>
      <c r="AO81" s="181">
        <v>6.8000000000000005E-2</v>
      </c>
      <c r="AP81" s="181">
        <v>0.02</v>
      </c>
      <c r="AQ81" s="181">
        <v>3</v>
      </c>
      <c r="AR81" s="183">
        <f t="shared" si="83"/>
        <v>7.8800000000000009E-2</v>
      </c>
      <c r="AS81" s="183">
        <f t="shared" si="77"/>
        <v>7.8800000000000016E-3</v>
      </c>
      <c r="AT81" s="184">
        <f t="shared" si="80"/>
        <v>0</v>
      </c>
      <c r="AU81" s="184">
        <f t="shared" si="78"/>
        <v>8.6680000000000004E-3</v>
      </c>
      <c r="AV81" s="183">
        <f t="shared" si="79"/>
        <v>5.4368280000000003E-3</v>
      </c>
      <c r="AW81" s="184">
        <f t="shared" si="45"/>
        <v>0.10078482800000001</v>
      </c>
      <c r="AX81" s="185">
        <f t="shared" si="72"/>
        <v>0</v>
      </c>
      <c r="AY81" s="186">
        <f t="shared" si="73"/>
        <v>0</v>
      </c>
      <c r="AZ81" s="185">
        <f t="shared" si="74"/>
        <v>6.1277175424000021E-6</v>
      </c>
    </row>
    <row r="82" spans="1:52" s="5" customFormat="1" ht="42" x14ac:dyDescent="0.3">
      <c r="A82" s="107" t="s">
        <v>70</v>
      </c>
      <c r="B82" s="239" t="s">
        <v>378</v>
      </c>
      <c r="C82" s="229" t="s">
        <v>362</v>
      </c>
      <c r="D82" s="230" t="s">
        <v>374</v>
      </c>
      <c r="E82" s="231">
        <v>9.9999999999999995E-7</v>
      </c>
      <c r="F82" s="228">
        <v>16</v>
      </c>
      <c r="G82" s="228">
        <v>0.05</v>
      </c>
      <c r="H82" s="231">
        <f>E82*F82*G82</f>
        <v>7.9999999999999996E-7</v>
      </c>
      <c r="I82" s="228">
        <v>0</v>
      </c>
      <c r="J82" s="228">
        <v>0</v>
      </c>
      <c r="K82" s="228">
        <v>108</v>
      </c>
      <c r="L82" s="228">
        <v>51</v>
      </c>
      <c r="M82" s="229">
        <v>4100</v>
      </c>
      <c r="N82" s="461" t="s">
        <v>379</v>
      </c>
      <c r="O82" s="232">
        <v>329.17</v>
      </c>
      <c r="P82" s="232">
        <f>O82</f>
        <v>329.17</v>
      </c>
      <c r="Q82" s="233"/>
      <c r="R82" s="5" t="str">
        <f>A82</f>
        <v>С81</v>
      </c>
      <c r="S82" s="5" t="str">
        <f t="shared" si="69"/>
        <v xml:space="preserve">Емкости Е-53…Е-56, Е-63…Е-64, Е-57…Е-62, Е-65…Е-68
</v>
      </c>
      <c r="T82" s="426" t="str">
        <f t="shared" si="70"/>
        <v>Полное разрушение - пожар пролива</v>
      </c>
      <c r="U82" s="5">
        <v>42</v>
      </c>
      <c r="V82" s="5">
        <v>58</v>
      </c>
      <c r="W82" s="5">
        <v>82</v>
      </c>
      <c r="X82" s="5">
        <v>148</v>
      </c>
      <c r="Y82" s="5" t="s">
        <v>98</v>
      </c>
      <c r="Z82" s="5" t="s">
        <v>98</v>
      </c>
      <c r="AA82" s="5" t="s">
        <v>98</v>
      </c>
      <c r="AB82" s="5" t="s">
        <v>98</v>
      </c>
      <c r="AC82" s="5" t="s">
        <v>98</v>
      </c>
      <c r="AD82" s="5" t="s">
        <v>98</v>
      </c>
      <c r="AE82" s="5" t="s">
        <v>98</v>
      </c>
      <c r="AF82" s="5" t="s">
        <v>98</v>
      </c>
      <c r="AG82" s="5" t="s">
        <v>98</v>
      </c>
      <c r="AH82" s="5" t="s">
        <v>98</v>
      </c>
      <c r="AI82" s="5" t="s">
        <v>98</v>
      </c>
      <c r="AJ82" s="5" t="s">
        <v>98</v>
      </c>
      <c r="AK82" s="5" t="s">
        <v>98</v>
      </c>
      <c r="AL82" s="5" t="s">
        <v>98</v>
      </c>
      <c r="AM82" s="5">
        <v>0</v>
      </c>
      <c r="AN82" s="5">
        <v>2</v>
      </c>
      <c r="AO82" s="5">
        <v>0.68</v>
      </c>
      <c r="AP82" s="5">
        <v>0.02</v>
      </c>
      <c r="AQ82" s="5">
        <v>7</v>
      </c>
      <c r="AR82" s="234">
        <f>AP82*O82+AO82</f>
        <v>7.2633999999999999</v>
      </c>
      <c r="AS82" s="234">
        <f>0.1*AR82</f>
        <v>0.72633999999999999</v>
      </c>
      <c r="AT82" s="235">
        <f>AM82*1.72+115*0.012*AN82</f>
        <v>2.7600000000000002</v>
      </c>
      <c r="AU82" s="235">
        <f>SUM(AR82:AT82)*0.1</f>
        <v>1.0749739999999999</v>
      </c>
      <c r="AV82" s="234">
        <f>10068.2*O82*POWER(10,-6)</f>
        <v>3.3141493940000002</v>
      </c>
      <c r="AW82" s="235">
        <f t="shared" si="45"/>
        <v>15.138863394000001</v>
      </c>
      <c r="AX82" s="236">
        <f t="shared" si="72"/>
        <v>0</v>
      </c>
      <c r="AY82" s="237">
        <f t="shared" si="73"/>
        <v>1.5999999999999999E-6</v>
      </c>
      <c r="AZ82" s="236">
        <f t="shared" si="74"/>
        <v>1.21110907152E-5</v>
      </c>
    </row>
    <row r="83" spans="1:52" s="5" customFormat="1" ht="42" x14ac:dyDescent="0.3">
      <c r="A83" s="107" t="s">
        <v>74</v>
      </c>
      <c r="B83" s="239" t="s">
        <v>378</v>
      </c>
      <c r="C83" s="229" t="s">
        <v>363</v>
      </c>
      <c r="D83" s="230" t="s">
        <v>342</v>
      </c>
      <c r="E83" s="231">
        <v>9.9999999999999995E-7</v>
      </c>
      <c r="F83" s="228">
        <v>16</v>
      </c>
      <c r="G83" s="228">
        <v>1.9000000000000003E-2</v>
      </c>
      <c r="H83" s="231">
        <f t="shared" ref="H83:H91" si="84">E83*F83*G83</f>
        <v>3.0400000000000002E-7</v>
      </c>
      <c r="I83" s="228">
        <v>0</v>
      </c>
      <c r="J83" s="228">
        <v>0</v>
      </c>
      <c r="K83" s="228">
        <v>108</v>
      </c>
      <c r="L83" s="228">
        <v>51</v>
      </c>
      <c r="M83" s="229">
        <v>4100</v>
      </c>
      <c r="N83" s="462"/>
      <c r="O83" s="232">
        <v>329.17</v>
      </c>
      <c r="P83" s="232">
        <f>POWER(10,-6)*SQRT(98.2)*38.2*M82*3600*0.1/1000</f>
        <v>0.55873446894564138</v>
      </c>
      <c r="Q83" s="233"/>
      <c r="R83" s="5" t="str">
        <f t="shared" ref="R83:R146" si="85">A83</f>
        <v>С82</v>
      </c>
      <c r="S83" s="5" t="str">
        <f t="shared" si="69"/>
        <v xml:space="preserve">Емкости Е-53…Е-56, Е-63…Е-64, Е-57…Е-62, Е-65…Е-68
</v>
      </c>
      <c r="T83" s="426" t="str">
        <f t="shared" si="70"/>
        <v>Полное разрушение - взрыв</v>
      </c>
      <c r="U83" s="5" t="s">
        <v>98</v>
      </c>
      <c r="V83" s="5" t="s">
        <v>98</v>
      </c>
      <c r="W83" s="5" t="s">
        <v>98</v>
      </c>
      <c r="X83" s="5" t="s">
        <v>98</v>
      </c>
      <c r="Y83" s="5">
        <v>33</v>
      </c>
      <c r="Z83" s="5">
        <v>76</v>
      </c>
      <c r="AA83" s="5">
        <v>209</v>
      </c>
      <c r="AB83" s="5">
        <v>358</v>
      </c>
      <c r="AC83" s="5" t="s">
        <v>98</v>
      </c>
      <c r="AD83" s="5" t="s">
        <v>98</v>
      </c>
      <c r="AE83" s="5" t="s">
        <v>98</v>
      </c>
      <c r="AF83" s="5" t="s">
        <v>98</v>
      </c>
      <c r="AG83" s="5" t="s">
        <v>98</v>
      </c>
      <c r="AH83" s="5" t="s">
        <v>98</v>
      </c>
      <c r="AI83" s="5" t="s">
        <v>98</v>
      </c>
      <c r="AJ83" s="5" t="s">
        <v>98</v>
      </c>
      <c r="AK83" s="5" t="s">
        <v>98</v>
      </c>
      <c r="AL83" s="5" t="s">
        <v>98</v>
      </c>
      <c r="AM83" s="5">
        <v>2</v>
      </c>
      <c r="AN83" s="5">
        <v>1</v>
      </c>
      <c r="AO83" s="5">
        <v>0.68</v>
      </c>
      <c r="AP83" s="5">
        <v>0.02</v>
      </c>
      <c r="AQ83" s="5">
        <v>7</v>
      </c>
      <c r="AR83" s="234">
        <f>AP83*O83+AO83</f>
        <v>7.2633999999999999</v>
      </c>
      <c r="AS83" s="234">
        <f t="shared" ref="AS83:AS91" si="86">0.1*AR83</f>
        <v>0.72633999999999999</v>
      </c>
      <c r="AT83" s="235">
        <f>AM83*1.72+115*0.012*AN83</f>
        <v>4.82</v>
      </c>
      <c r="AU83" s="235">
        <f t="shared" ref="AU83:AU91" si="87">SUM(AR83:AT83)*0.1</f>
        <v>1.2809740000000001</v>
      </c>
      <c r="AV83" s="234">
        <f t="shared" ref="AV83:AV91" si="88">10068.2*O83*POWER(10,-6)</f>
        <v>3.3141493940000002</v>
      </c>
      <c r="AW83" s="235">
        <f t="shared" si="45"/>
        <v>17.404863393999999</v>
      </c>
      <c r="AX83" s="236">
        <f t="shared" si="72"/>
        <v>6.0800000000000004E-7</v>
      </c>
      <c r="AY83" s="237">
        <f t="shared" si="73"/>
        <v>3.0400000000000002E-7</v>
      </c>
      <c r="AZ83" s="236">
        <f t="shared" si="74"/>
        <v>5.2910784717760003E-6</v>
      </c>
    </row>
    <row r="84" spans="1:52" s="5" customFormat="1" ht="42" x14ac:dyDescent="0.3">
      <c r="A84" s="107" t="s">
        <v>75</v>
      </c>
      <c r="B84" s="239" t="s">
        <v>378</v>
      </c>
      <c r="C84" s="229" t="s">
        <v>364</v>
      </c>
      <c r="D84" s="230" t="s">
        <v>343</v>
      </c>
      <c r="E84" s="231">
        <v>9.9999999999999995E-7</v>
      </c>
      <c r="F84" s="228">
        <v>16</v>
      </c>
      <c r="G84" s="228">
        <v>0.17100000000000001</v>
      </c>
      <c r="H84" s="231">
        <f t="shared" si="84"/>
        <v>2.7360000000000001E-6</v>
      </c>
      <c r="I84" s="228">
        <v>0</v>
      </c>
      <c r="J84" s="228">
        <v>0</v>
      </c>
      <c r="K84" s="228">
        <v>108</v>
      </c>
      <c r="L84" s="228">
        <v>51</v>
      </c>
      <c r="M84" s="229">
        <v>4100</v>
      </c>
      <c r="N84" s="462"/>
      <c r="O84" s="232">
        <v>329.17</v>
      </c>
      <c r="P84" s="232">
        <f>POWER(10,-6)*SQRT(98.2)*38.2*M82*3600*0.1/1000</f>
        <v>0.55873446894564138</v>
      </c>
      <c r="Q84" s="233"/>
      <c r="R84" s="5" t="str">
        <f t="shared" si="85"/>
        <v>С83</v>
      </c>
      <c r="S84" s="5" t="str">
        <f t="shared" si="69"/>
        <v xml:space="preserve">Емкости Е-53…Е-56, Е-63…Е-64, Е-57…Е-62, Е-65…Е-68
</v>
      </c>
      <c r="T84" s="426" t="str">
        <f t="shared" si="70"/>
        <v>Полное разрушение - пожар-вспышка</v>
      </c>
      <c r="U84" s="5" t="s">
        <v>98</v>
      </c>
      <c r="V84" s="5" t="s">
        <v>98</v>
      </c>
      <c r="W84" s="5" t="s">
        <v>98</v>
      </c>
      <c r="X84" s="5" t="s">
        <v>98</v>
      </c>
      <c r="Y84" s="5" t="s">
        <v>98</v>
      </c>
      <c r="Z84" s="5" t="s">
        <v>98</v>
      </c>
      <c r="AA84" s="5" t="s">
        <v>98</v>
      </c>
      <c r="AB84" s="5" t="s">
        <v>98</v>
      </c>
      <c r="AC84" s="5" t="s">
        <v>98</v>
      </c>
      <c r="AD84" s="5" t="s">
        <v>98</v>
      </c>
      <c r="AE84" s="5">
        <v>26</v>
      </c>
      <c r="AF84" s="5">
        <v>31</v>
      </c>
      <c r="AG84" s="5" t="s">
        <v>98</v>
      </c>
      <c r="AH84" s="5" t="s">
        <v>98</v>
      </c>
      <c r="AI84" s="5" t="s">
        <v>98</v>
      </c>
      <c r="AJ84" s="5" t="s">
        <v>98</v>
      </c>
      <c r="AK84" s="5" t="s">
        <v>98</v>
      </c>
      <c r="AL84" s="5" t="s">
        <v>98</v>
      </c>
      <c r="AM84" s="5">
        <v>0</v>
      </c>
      <c r="AN84" s="5">
        <v>1</v>
      </c>
      <c r="AO84" s="5">
        <v>0.68</v>
      </c>
      <c r="AP84" s="5">
        <v>0.02</v>
      </c>
      <c r="AQ84" s="5">
        <v>7</v>
      </c>
      <c r="AR84" s="234">
        <f>AP84*P84+AO84</f>
        <v>0.69117468937891291</v>
      </c>
      <c r="AS84" s="234">
        <f t="shared" si="86"/>
        <v>6.9117468937891294E-2</v>
      </c>
      <c r="AT84" s="235">
        <f>AM84*1.72+115*0.012*AN84</f>
        <v>1.3800000000000001</v>
      </c>
      <c r="AU84" s="235">
        <f t="shared" si="87"/>
        <v>0.21402921583168044</v>
      </c>
      <c r="AV84" s="234">
        <f t="shared" si="88"/>
        <v>3.3141493940000002</v>
      </c>
      <c r="AW84" s="235">
        <f t="shared" si="45"/>
        <v>5.6684707681484854</v>
      </c>
      <c r="AX84" s="236">
        <f t="shared" si="72"/>
        <v>0</v>
      </c>
      <c r="AY84" s="237">
        <f t="shared" si="73"/>
        <v>2.7360000000000001E-6</v>
      </c>
      <c r="AZ84" s="236">
        <f t="shared" si="74"/>
        <v>1.5508936021654257E-5</v>
      </c>
    </row>
    <row r="85" spans="1:52" s="5" customFormat="1" ht="42" x14ac:dyDescent="0.3">
      <c r="A85" s="107" t="s">
        <v>76</v>
      </c>
      <c r="B85" s="239" t="s">
        <v>378</v>
      </c>
      <c r="C85" s="229" t="s">
        <v>365</v>
      </c>
      <c r="D85" s="230" t="s">
        <v>360</v>
      </c>
      <c r="E85" s="231">
        <v>9.9999999999999995E-7</v>
      </c>
      <c r="F85" s="228">
        <v>16</v>
      </c>
      <c r="G85" s="228">
        <v>0.76</v>
      </c>
      <c r="H85" s="231">
        <f t="shared" si="84"/>
        <v>1.2159999999999999E-5</v>
      </c>
      <c r="I85" s="228">
        <v>0</v>
      </c>
      <c r="J85" s="228">
        <v>0</v>
      </c>
      <c r="K85" s="228">
        <v>108</v>
      </c>
      <c r="L85" s="228">
        <v>51</v>
      </c>
      <c r="M85" s="229">
        <v>4100</v>
      </c>
      <c r="N85" s="462"/>
      <c r="O85" s="232">
        <v>329.17</v>
      </c>
      <c r="P85" s="232">
        <v>0</v>
      </c>
      <c r="Q85" s="233"/>
      <c r="R85" s="5" t="str">
        <f t="shared" si="85"/>
        <v>С84</v>
      </c>
      <c r="S85" s="5" t="str">
        <f t="shared" si="69"/>
        <v xml:space="preserve">Емкости Е-53…Е-56, Е-63…Е-64, Е-57…Е-62, Е-65…Е-68
</v>
      </c>
      <c r="T85" s="426" t="str">
        <f t="shared" si="70"/>
        <v>Полное разрушение - ликвидация пролива и рассеивание выброса (ликвидация аварии)</v>
      </c>
      <c r="U85" s="5" t="s">
        <v>98</v>
      </c>
      <c r="V85" s="5" t="s">
        <v>98</v>
      </c>
      <c r="W85" s="5" t="s">
        <v>98</v>
      </c>
      <c r="X85" s="5" t="s">
        <v>98</v>
      </c>
      <c r="Y85" s="5" t="s">
        <v>98</v>
      </c>
      <c r="Z85" s="5" t="s">
        <v>98</v>
      </c>
      <c r="AA85" s="5" t="s">
        <v>98</v>
      </c>
      <c r="AB85" s="5" t="s">
        <v>98</v>
      </c>
      <c r="AC85" s="5" t="s">
        <v>98</v>
      </c>
      <c r="AD85" s="5" t="s">
        <v>98</v>
      </c>
      <c r="AE85" s="5" t="s">
        <v>98</v>
      </c>
      <c r="AF85" s="5" t="s">
        <v>98</v>
      </c>
      <c r="AG85" s="5" t="s">
        <v>98</v>
      </c>
      <c r="AH85" s="5" t="s">
        <v>98</v>
      </c>
      <c r="AI85" s="5" t="s">
        <v>98</v>
      </c>
      <c r="AJ85" s="5" t="s">
        <v>98</v>
      </c>
      <c r="AK85" s="5" t="s">
        <v>98</v>
      </c>
      <c r="AL85" s="5" t="s">
        <v>98</v>
      </c>
      <c r="AM85" s="5">
        <v>0</v>
      </c>
      <c r="AN85" s="5">
        <v>0</v>
      </c>
      <c r="AO85" s="5">
        <v>6.8000000000000005E-2</v>
      </c>
      <c r="AP85" s="5">
        <v>0.02</v>
      </c>
      <c r="AQ85" s="5">
        <v>7</v>
      </c>
      <c r="AR85" s="234">
        <f>AP85*P85+AO85</f>
        <v>6.8000000000000005E-2</v>
      </c>
      <c r="AS85" s="234">
        <f t="shared" si="86"/>
        <v>6.8000000000000005E-3</v>
      </c>
      <c r="AT85" s="235">
        <f>AM85*1.72+115*0.012*AN85</f>
        <v>0</v>
      </c>
      <c r="AU85" s="235">
        <f t="shared" si="87"/>
        <v>7.4800000000000005E-3</v>
      </c>
      <c r="AV85" s="234">
        <f t="shared" si="88"/>
        <v>3.3141493940000002</v>
      </c>
      <c r="AW85" s="235">
        <f t="shared" si="45"/>
        <v>3.3964293940000005</v>
      </c>
      <c r="AX85" s="236">
        <f t="shared" si="72"/>
        <v>0</v>
      </c>
      <c r="AY85" s="237">
        <f t="shared" si="73"/>
        <v>0</v>
      </c>
      <c r="AZ85" s="236">
        <f t="shared" si="74"/>
        <v>4.130058143104E-5</v>
      </c>
    </row>
    <row r="86" spans="1:52" s="5" customFormat="1" ht="42" x14ac:dyDescent="0.3">
      <c r="A86" s="107" t="s">
        <v>77</v>
      </c>
      <c r="B86" s="239" t="s">
        <v>378</v>
      </c>
      <c r="C86" s="229" t="s">
        <v>366</v>
      </c>
      <c r="D86" s="230" t="s">
        <v>359</v>
      </c>
      <c r="E86" s="231">
        <v>1.0000000000000001E-5</v>
      </c>
      <c r="F86" s="228">
        <v>16</v>
      </c>
      <c r="G86" s="228">
        <v>4.0000000000000008E-2</v>
      </c>
      <c r="H86" s="231">
        <f t="shared" si="84"/>
        <v>6.4000000000000014E-6</v>
      </c>
      <c r="I86" s="228">
        <v>0</v>
      </c>
      <c r="J86" s="228">
        <v>1.2</v>
      </c>
      <c r="K86" s="228">
        <v>0</v>
      </c>
      <c r="L86" s="228">
        <v>0</v>
      </c>
      <c r="M86" s="238">
        <f>(O86/0.75)*20</f>
        <v>115.20000000000002</v>
      </c>
      <c r="N86" s="462"/>
      <c r="O86" s="232">
        <f>J86*3600/1000</f>
        <v>4.32</v>
      </c>
      <c r="P86" s="232">
        <f>O86</f>
        <v>4.32</v>
      </c>
      <c r="Q86" s="233"/>
      <c r="R86" s="5" t="str">
        <f t="shared" si="85"/>
        <v>С85</v>
      </c>
      <c r="S86" s="5" t="str">
        <f t="shared" si="69"/>
        <v xml:space="preserve">Емкости Е-53…Е-56, Е-63…Е-64, Е-57…Е-62, Е-65…Е-68
</v>
      </c>
      <c r="T86" s="426" t="str">
        <f t="shared" si="70"/>
        <v>Частичное разрушение (10 мм) - пожар пролива</v>
      </c>
      <c r="U86" s="5">
        <v>15</v>
      </c>
      <c r="V86" s="5">
        <v>20</v>
      </c>
      <c r="W86" s="5">
        <v>27</v>
      </c>
      <c r="X86" s="5">
        <v>50</v>
      </c>
      <c r="Y86" s="5" t="s">
        <v>98</v>
      </c>
      <c r="Z86" s="5" t="s">
        <v>98</v>
      </c>
      <c r="AA86" s="5" t="s">
        <v>98</v>
      </c>
      <c r="AB86" s="5" t="s">
        <v>98</v>
      </c>
      <c r="AC86" s="5" t="s">
        <v>98</v>
      </c>
      <c r="AD86" s="5" t="s">
        <v>98</v>
      </c>
      <c r="AE86" s="5" t="s">
        <v>98</v>
      </c>
      <c r="AF86" s="5" t="s">
        <v>98</v>
      </c>
      <c r="AG86" s="5" t="s">
        <v>98</v>
      </c>
      <c r="AH86" s="5" t="s">
        <v>98</v>
      </c>
      <c r="AI86" s="5" t="s">
        <v>98</v>
      </c>
      <c r="AJ86" s="5" t="s">
        <v>98</v>
      </c>
      <c r="AK86" s="5" t="s">
        <v>98</v>
      </c>
      <c r="AL86" s="5" t="s">
        <v>98</v>
      </c>
      <c r="AM86" s="5">
        <v>0</v>
      </c>
      <c r="AN86" s="5">
        <v>1</v>
      </c>
      <c r="AO86" s="5">
        <v>6.8000000000000005E-2</v>
      </c>
      <c r="AP86" s="5">
        <v>0.02</v>
      </c>
      <c r="AQ86" s="5">
        <v>3</v>
      </c>
      <c r="AR86" s="234">
        <f>AP86*O86+AO86</f>
        <v>0.15440000000000001</v>
      </c>
      <c r="AS86" s="234">
        <f t="shared" si="86"/>
        <v>1.5440000000000002E-2</v>
      </c>
      <c r="AT86" s="235">
        <f t="shared" ref="AT86:AT91" si="89">AM86*1.72+115*0.012*AN86</f>
        <v>1.3800000000000001</v>
      </c>
      <c r="AU86" s="235">
        <f t="shared" si="87"/>
        <v>0.15498400000000001</v>
      </c>
      <c r="AV86" s="234">
        <f t="shared" si="88"/>
        <v>4.3494624000000003E-2</v>
      </c>
      <c r="AW86" s="235">
        <f t="shared" si="45"/>
        <v>1.7483186240000002</v>
      </c>
      <c r="AX86" s="236">
        <f t="shared" si="72"/>
        <v>0</v>
      </c>
      <c r="AY86" s="237">
        <f t="shared" si="73"/>
        <v>6.4000000000000014E-6</v>
      </c>
      <c r="AZ86" s="236">
        <f t="shared" si="74"/>
        <v>1.1189239193600003E-5</v>
      </c>
    </row>
    <row r="87" spans="1:52" s="5" customFormat="1" ht="42" x14ac:dyDescent="0.3">
      <c r="A87" s="107" t="s">
        <v>78</v>
      </c>
      <c r="B87" s="239" t="s">
        <v>378</v>
      </c>
      <c r="C87" s="229" t="s">
        <v>367</v>
      </c>
      <c r="D87" s="230" t="s">
        <v>345</v>
      </c>
      <c r="E87" s="231">
        <v>1.0000000000000001E-5</v>
      </c>
      <c r="F87" s="228">
        <v>16</v>
      </c>
      <c r="G87" s="228">
        <v>3.2000000000000008E-2</v>
      </c>
      <c r="H87" s="231">
        <f t="shared" si="84"/>
        <v>5.1200000000000018E-6</v>
      </c>
      <c r="I87" s="228">
        <v>0</v>
      </c>
      <c r="J87" s="228">
        <v>1.2</v>
      </c>
      <c r="K87" s="228">
        <v>0</v>
      </c>
      <c r="L87" s="228">
        <v>0</v>
      </c>
      <c r="M87" s="238">
        <f t="shared" ref="M87:M88" si="90">(O87/0.75)*20</f>
        <v>115.20000000000002</v>
      </c>
      <c r="N87" s="462"/>
      <c r="O87" s="232">
        <f t="shared" ref="O87:O91" si="91">J87*3600/1000</f>
        <v>4.32</v>
      </c>
      <c r="P87" s="232">
        <f>POWER(10,-6)*SQRT(98.2)*38.2*M86*3600*0.1/1000</f>
        <v>1.56990758103751E-2</v>
      </c>
      <c r="Q87" s="233"/>
      <c r="R87" s="5" t="str">
        <f t="shared" si="85"/>
        <v>С86</v>
      </c>
      <c r="S87" s="5" t="str">
        <f t="shared" si="69"/>
        <v xml:space="preserve">Емкости Е-53…Е-56, Е-63…Е-64, Е-57…Е-62, Е-65…Е-68
</v>
      </c>
      <c r="T87" s="426" t="str">
        <f t="shared" si="70"/>
        <v>Частичное разрушение (10 мм) - пожар-вспышка</v>
      </c>
      <c r="U87" s="5" t="s">
        <v>98</v>
      </c>
      <c r="V87" s="5" t="s">
        <v>98</v>
      </c>
      <c r="W87" s="5" t="s">
        <v>98</v>
      </c>
      <c r="X87" s="5" t="s">
        <v>98</v>
      </c>
      <c r="Y87" s="5" t="s">
        <v>98</v>
      </c>
      <c r="Z87" s="5" t="s">
        <v>98</v>
      </c>
      <c r="AA87" s="5" t="s">
        <v>98</v>
      </c>
      <c r="AB87" s="5" t="s">
        <v>98</v>
      </c>
      <c r="AC87" s="5" t="s">
        <v>98</v>
      </c>
      <c r="AD87" s="5" t="s">
        <v>98</v>
      </c>
      <c r="AE87" s="5">
        <v>8</v>
      </c>
      <c r="AF87" s="5">
        <v>9</v>
      </c>
      <c r="AG87" s="5" t="s">
        <v>98</v>
      </c>
      <c r="AH87" s="5" t="s">
        <v>98</v>
      </c>
      <c r="AI87" s="5" t="s">
        <v>98</v>
      </c>
      <c r="AJ87" s="5" t="s">
        <v>98</v>
      </c>
      <c r="AK87" s="5" t="s">
        <v>98</v>
      </c>
      <c r="AL87" s="5" t="s">
        <v>98</v>
      </c>
      <c r="AM87" s="5">
        <v>0</v>
      </c>
      <c r="AN87" s="5">
        <v>1</v>
      </c>
      <c r="AO87" s="5">
        <v>6.8000000000000005E-2</v>
      </c>
      <c r="AP87" s="5">
        <v>0.02</v>
      </c>
      <c r="AQ87" s="5">
        <v>3</v>
      </c>
      <c r="AR87" s="234">
        <f t="shared" ref="AR87:AR91" si="92">AP87*O87+AO87</f>
        <v>0.15440000000000001</v>
      </c>
      <c r="AS87" s="234">
        <f t="shared" si="86"/>
        <v>1.5440000000000002E-2</v>
      </c>
      <c r="AT87" s="235">
        <f t="shared" si="89"/>
        <v>1.3800000000000001</v>
      </c>
      <c r="AU87" s="235">
        <f t="shared" si="87"/>
        <v>0.15498400000000001</v>
      </c>
      <c r="AV87" s="234">
        <f t="shared" si="88"/>
        <v>4.3494624000000003E-2</v>
      </c>
      <c r="AW87" s="235">
        <f t="shared" si="45"/>
        <v>1.7483186240000002</v>
      </c>
      <c r="AX87" s="236">
        <f t="shared" si="72"/>
        <v>0</v>
      </c>
      <c r="AY87" s="237">
        <f t="shared" si="73"/>
        <v>5.1200000000000018E-6</v>
      </c>
      <c r="AZ87" s="236">
        <f t="shared" si="74"/>
        <v>8.9513913548800039E-6</v>
      </c>
    </row>
    <row r="88" spans="1:52" s="5" customFormat="1" ht="43.2" x14ac:dyDescent="0.3">
      <c r="A88" s="107" t="s">
        <v>79</v>
      </c>
      <c r="B88" s="239" t="s">
        <v>378</v>
      </c>
      <c r="C88" s="229" t="s">
        <v>368</v>
      </c>
      <c r="D88" s="230" t="s">
        <v>361</v>
      </c>
      <c r="E88" s="231">
        <v>1.0000000000000001E-5</v>
      </c>
      <c r="F88" s="228">
        <v>16</v>
      </c>
      <c r="G88" s="228">
        <v>0.12800000000000003</v>
      </c>
      <c r="H88" s="231">
        <f t="shared" si="84"/>
        <v>2.0480000000000007E-5</v>
      </c>
      <c r="I88" s="228">
        <v>0</v>
      </c>
      <c r="J88" s="228">
        <v>1.2</v>
      </c>
      <c r="K88" s="228">
        <v>0</v>
      </c>
      <c r="L88" s="228">
        <v>0</v>
      </c>
      <c r="M88" s="238">
        <f t="shared" si="90"/>
        <v>115.20000000000002</v>
      </c>
      <c r="N88" s="462"/>
      <c r="O88" s="232">
        <f t="shared" si="91"/>
        <v>4.32</v>
      </c>
      <c r="P88" s="232">
        <v>0</v>
      </c>
      <c r="Q88" s="233"/>
      <c r="R88" s="5" t="str">
        <f t="shared" si="85"/>
        <v>С87</v>
      </c>
      <c r="S88" s="5" t="str">
        <f t="shared" si="69"/>
        <v xml:space="preserve">Емкости Е-53…Е-56, Е-63…Е-64, Е-57…Е-62, Е-65…Е-68
</v>
      </c>
      <c r="T88" s="426" t="str">
        <f t="shared" si="70"/>
        <v>Частичное разрушение (10 мм) - ликвидация пролива и рассеивание выброса (ликвидация аварии)</v>
      </c>
      <c r="U88" s="5" t="s">
        <v>98</v>
      </c>
      <c r="V88" s="5" t="s">
        <v>98</v>
      </c>
      <c r="W88" s="5" t="s">
        <v>98</v>
      </c>
      <c r="X88" s="5" t="s">
        <v>98</v>
      </c>
      <c r="Y88" s="5" t="s">
        <v>98</v>
      </c>
      <c r="Z88" s="5" t="s">
        <v>98</v>
      </c>
      <c r="AA88" s="5" t="s">
        <v>98</v>
      </c>
      <c r="AB88" s="5" t="s">
        <v>98</v>
      </c>
      <c r="AC88" s="5" t="s">
        <v>98</v>
      </c>
      <c r="AD88" s="5" t="s">
        <v>98</v>
      </c>
      <c r="AE88" s="5" t="s">
        <v>98</v>
      </c>
      <c r="AF88" s="5" t="s">
        <v>98</v>
      </c>
      <c r="AG88" s="5" t="s">
        <v>98</v>
      </c>
      <c r="AH88" s="5" t="s">
        <v>98</v>
      </c>
      <c r="AI88" s="5" t="s">
        <v>98</v>
      </c>
      <c r="AJ88" s="5" t="s">
        <v>98</v>
      </c>
      <c r="AK88" s="5" t="s">
        <v>98</v>
      </c>
      <c r="AL88" s="5" t="s">
        <v>98</v>
      </c>
      <c r="AM88" s="5">
        <v>0</v>
      </c>
      <c r="AN88" s="5">
        <v>0</v>
      </c>
      <c r="AO88" s="5">
        <v>6.8000000000000005E-2</v>
      </c>
      <c r="AP88" s="5">
        <v>0.02</v>
      </c>
      <c r="AQ88" s="5">
        <v>3</v>
      </c>
      <c r="AR88" s="234">
        <f t="shared" si="92"/>
        <v>0.15440000000000001</v>
      </c>
      <c r="AS88" s="234">
        <f t="shared" si="86"/>
        <v>1.5440000000000002E-2</v>
      </c>
      <c r="AT88" s="235">
        <f t="shared" si="89"/>
        <v>0</v>
      </c>
      <c r="AU88" s="235">
        <f t="shared" si="87"/>
        <v>1.6984000000000003E-2</v>
      </c>
      <c r="AV88" s="234">
        <f t="shared" si="88"/>
        <v>4.3494624000000003E-2</v>
      </c>
      <c r="AW88" s="235">
        <f t="shared" si="45"/>
        <v>0.23031862400000003</v>
      </c>
      <c r="AX88" s="236">
        <f t="shared" si="72"/>
        <v>0</v>
      </c>
      <c r="AY88" s="237">
        <f t="shared" si="73"/>
        <v>0</v>
      </c>
      <c r="AZ88" s="236">
        <f t="shared" si="74"/>
        <v>4.7169254195200025E-6</v>
      </c>
    </row>
    <row r="89" spans="1:52" s="5" customFormat="1" ht="42" x14ac:dyDescent="0.3">
      <c r="A89" s="107" t="s">
        <v>99</v>
      </c>
      <c r="B89" s="239" t="s">
        <v>378</v>
      </c>
      <c r="C89" s="229" t="s">
        <v>369</v>
      </c>
      <c r="D89" s="230" t="s">
        <v>349</v>
      </c>
      <c r="E89" s="231">
        <v>1.0000000000000001E-5</v>
      </c>
      <c r="F89" s="228">
        <v>16</v>
      </c>
      <c r="G89" s="228">
        <v>4.0000000000000008E-2</v>
      </c>
      <c r="H89" s="231">
        <f t="shared" si="84"/>
        <v>6.4000000000000014E-6</v>
      </c>
      <c r="I89" s="228">
        <v>0</v>
      </c>
      <c r="J89" s="228">
        <v>0.05</v>
      </c>
      <c r="K89" s="228">
        <v>0</v>
      </c>
      <c r="L89" s="228">
        <v>0</v>
      </c>
      <c r="M89" s="5">
        <v>0</v>
      </c>
      <c r="N89" s="462"/>
      <c r="O89" s="232">
        <f t="shared" si="91"/>
        <v>0.18</v>
      </c>
      <c r="P89" s="232">
        <f>O89</f>
        <v>0.18</v>
      </c>
      <c r="Q89" s="233"/>
      <c r="R89" s="5" t="str">
        <f t="shared" si="85"/>
        <v>С88</v>
      </c>
      <c r="S89" s="5" t="str">
        <f t="shared" si="69"/>
        <v xml:space="preserve">Емкости Е-53…Е-56, Е-63…Е-64, Е-57…Е-62, Е-65…Е-68
</v>
      </c>
      <c r="T89" s="426" t="str">
        <f t="shared" si="70"/>
        <v>Частичное разрушение (10 мм) - факельное горение (газовый факел)</v>
      </c>
      <c r="U89" s="5" t="s">
        <v>98</v>
      </c>
      <c r="V89" s="5" t="s">
        <v>98</v>
      </c>
      <c r="W89" s="5" t="s">
        <v>98</v>
      </c>
      <c r="X89" s="5" t="s">
        <v>98</v>
      </c>
      <c r="Y89" s="5" t="s">
        <v>98</v>
      </c>
      <c r="Z89" s="5" t="s">
        <v>98</v>
      </c>
      <c r="AA89" s="5" t="s">
        <v>98</v>
      </c>
      <c r="AB89" s="5" t="s">
        <v>98</v>
      </c>
      <c r="AC89" s="5">
        <v>3</v>
      </c>
      <c r="AD89" s="5">
        <v>1</v>
      </c>
      <c r="AE89" s="5" t="s">
        <v>98</v>
      </c>
      <c r="AF89" s="5" t="s">
        <v>98</v>
      </c>
      <c r="AG89" s="5" t="s">
        <v>98</v>
      </c>
      <c r="AH89" s="5" t="s">
        <v>98</v>
      </c>
      <c r="AI89" s="5" t="s">
        <v>98</v>
      </c>
      <c r="AJ89" s="5" t="s">
        <v>98</v>
      </c>
      <c r="AK89" s="5" t="s">
        <v>98</v>
      </c>
      <c r="AL89" s="5" t="s">
        <v>98</v>
      </c>
      <c r="AM89" s="5">
        <v>0</v>
      </c>
      <c r="AN89" s="5">
        <v>1</v>
      </c>
      <c r="AO89" s="5">
        <v>6.8000000000000005E-2</v>
      </c>
      <c r="AP89" s="5">
        <v>0.02</v>
      </c>
      <c r="AQ89" s="5">
        <v>3</v>
      </c>
      <c r="AR89" s="234">
        <f t="shared" si="92"/>
        <v>7.1600000000000011E-2</v>
      </c>
      <c r="AS89" s="234">
        <f t="shared" si="86"/>
        <v>7.1600000000000014E-3</v>
      </c>
      <c r="AT89" s="235">
        <f t="shared" si="89"/>
        <v>1.3800000000000001</v>
      </c>
      <c r="AU89" s="235">
        <f t="shared" si="87"/>
        <v>0.14587600000000001</v>
      </c>
      <c r="AV89" s="234">
        <f t="shared" si="88"/>
        <v>1.812276E-3</v>
      </c>
      <c r="AW89" s="235">
        <f t="shared" si="45"/>
        <v>1.6064482760000003</v>
      </c>
      <c r="AX89" s="236">
        <f t="shared" si="72"/>
        <v>0</v>
      </c>
      <c r="AY89" s="237">
        <f t="shared" si="73"/>
        <v>6.4000000000000014E-6</v>
      </c>
      <c r="AZ89" s="236">
        <f t="shared" si="74"/>
        <v>1.0281268966400003E-5</v>
      </c>
    </row>
    <row r="90" spans="1:52" s="5" customFormat="1" ht="42" x14ac:dyDescent="0.3">
      <c r="A90" s="107" t="s">
        <v>100</v>
      </c>
      <c r="B90" s="239" t="s">
        <v>378</v>
      </c>
      <c r="C90" s="229" t="s">
        <v>370</v>
      </c>
      <c r="D90" s="230" t="s">
        <v>345</v>
      </c>
      <c r="E90" s="231">
        <v>1.0000000000000001E-5</v>
      </c>
      <c r="F90" s="228">
        <v>16</v>
      </c>
      <c r="G90" s="228">
        <v>0.15200000000000002</v>
      </c>
      <c r="H90" s="231">
        <f t="shared" si="84"/>
        <v>2.4320000000000004E-5</v>
      </c>
      <c r="I90" s="228">
        <v>0</v>
      </c>
      <c r="J90" s="228">
        <v>0.05</v>
      </c>
      <c r="K90" s="228">
        <v>0</v>
      </c>
      <c r="L90" s="228">
        <v>0</v>
      </c>
      <c r="M90" s="5">
        <v>0</v>
      </c>
      <c r="N90" s="462"/>
      <c r="O90" s="232">
        <f t="shared" si="91"/>
        <v>0.18</v>
      </c>
      <c r="P90" s="232">
        <f>O90*0.1</f>
        <v>1.7999999999999999E-2</v>
      </c>
      <c r="Q90" s="233"/>
      <c r="R90" s="5" t="str">
        <f t="shared" si="85"/>
        <v>С89</v>
      </c>
      <c r="S90" s="5" t="str">
        <f t="shared" si="69"/>
        <v xml:space="preserve">Емкости Е-53…Е-56, Е-63…Е-64, Е-57…Е-62, Е-65…Е-68
</v>
      </c>
      <c r="T90" s="426" t="str">
        <f t="shared" si="70"/>
        <v>Частичное разрушение (10 мм) - пожар-вспышка</v>
      </c>
      <c r="U90" s="5" t="s">
        <v>98</v>
      </c>
      <c r="V90" s="5" t="s">
        <v>98</v>
      </c>
      <c r="W90" s="5" t="s">
        <v>98</v>
      </c>
      <c r="X90" s="5" t="s">
        <v>98</v>
      </c>
      <c r="Y90" s="5" t="s">
        <v>98</v>
      </c>
      <c r="Z90" s="5" t="s">
        <v>98</v>
      </c>
      <c r="AA90" s="5" t="s">
        <v>98</v>
      </c>
      <c r="AB90" s="5" t="s">
        <v>98</v>
      </c>
      <c r="AC90" s="5" t="s">
        <v>98</v>
      </c>
      <c r="AD90" s="5" t="s">
        <v>98</v>
      </c>
      <c r="AE90" s="5">
        <v>8</v>
      </c>
      <c r="AF90" s="5">
        <v>9</v>
      </c>
      <c r="AG90" s="5" t="s">
        <v>98</v>
      </c>
      <c r="AH90" s="5" t="s">
        <v>98</v>
      </c>
      <c r="AI90" s="5" t="s">
        <v>98</v>
      </c>
      <c r="AJ90" s="5" t="s">
        <v>98</v>
      </c>
      <c r="AK90" s="5" t="s">
        <v>98</v>
      </c>
      <c r="AL90" s="5" t="s">
        <v>98</v>
      </c>
      <c r="AM90" s="5">
        <v>0</v>
      </c>
      <c r="AN90" s="5">
        <v>1</v>
      </c>
      <c r="AO90" s="5">
        <v>6.8000000000000005E-2</v>
      </c>
      <c r="AP90" s="5">
        <v>0.02</v>
      </c>
      <c r="AQ90" s="5">
        <v>3</v>
      </c>
      <c r="AR90" s="234">
        <f t="shared" si="92"/>
        <v>7.1600000000000011E-2</v>
      </c>
      <c r="AS90" s="234">
        <f t="shared" si="86"/>
        <v>7.1600000000000014E-3</v>
      </c>
      <c r="AT90" s="235">
        <f t="shared" si="89"/>
        <v>1.3800000000000001</v>
      </c>
      <c r="AU90" s="235">
        <f t="shared" si="87"/>
        <v>0.14587600000000001</v>
      </c>
      <c r="AV90" s="234">
        <f t="shared" si="88"/>
        <v>1.812276E-3</v>
      </c>
      <c r="AW90" s="235">
        <f t="shared" si="45"/>
        <v>1.6064482760000003</v>
      </c>
      <c r="AX90" s="236">
        <f t="shared" si="72"/>
        <v>0</v>
      </c>
      <c r="AY90" s="237">
        <f t="shared" si="73"/>
        <v>2.4320000000000004E-5</v>
      </c>
      <c r="AZ90" s="236">
        <f t="shared" si="74"/>
        <v>3.9068822072320013E-5</v>
      </c>
    </row>
    <row r="91" spans="1:52" s="5" customFormat="1" ht="42" x14ac:dyDescent="0.3">
      <c r="A91" s="107" t="s">
        <v>101</v>
      </c>
      <c r="B91" s="239" t="s">
        <v>378</v>
      </c>
      <c r="C91" s="229" t="s">
        <v>371</v>
      </c>
      <c r="D91" s="230" t="s">
        <v>347</v>
      </c>
      <c r="E91" s="231">
        <v>1.0000000000000001E-5</v>
      </c>
      <c r="F91" s="228">
        <v>16</v>
      </c>
      <c r="G91" s="228">
        <v>0.6080000000000001</v>
      </c>
      <c r="H91" s="231">
        <f t="shared" si="84"/>
        <v>9.7280000000000017E-5</v>
      </c>
      <c r="I91" s="228">
        <v>0</v>
      </c>
      <c r="J91" s="228">
        <v>0.05</v>
      </c>
      <c r="K91" s="228">
        <v>0</v>
      </c>
      <c r="L91" s="228">
        <v>0</v>
      </c>
      <c r="M91" s="5">
        <v>0</v>
      </c>
      <c r="N91" s="474"/>
      <c r="O91" s="232">
        <f t="shared" si="91"/>
        <v>0.18</v>
      </c>
      <c r="P91" s="232">
        <v>0</v>
      </c>
      <c r="Q91" s="233"/>
      <c r="R91" s="5" t="str">
        <f t="shared" si="85"/>
        <v>С90</v>
      </c>
      <c r="S91" s="5" t="str">
        <f t="shared" si="69"/>
        <v xml:space="preserve">Емкости Е-53…Е-56, Е-63…Е-64, Е-57…Е-62, Е-65…Е-68
</v>
      </c>
      <c r="T91" s="426" t="str">
        <f t="shared" si="70"/>
        <v>Частичное разрушение (10 мм) - рассеивание выброса (ликвидация аварии)</v>
      </c>
      <c r="U91" s="5" t="s">
        <v>98</v>
      </c>
      <c r="V91" s="5" t="s">
        <v>98</v>
      </c>
      <c r="W91" s="5" t="s">
        <v>98</v>
      </c>
      <c r="X91" s="5" t="s">
        <v>98</v>
      </c>
      <c r="Y91" s="5" t="s">
        <v>98</v>
      </c>
      <c r="Z91" s="5" t="s">
        <v>98</v>
      </c>
      <c r="AA91" s="5" t="s">
        <v>98</v>
      </c>
      <c r="AB91" s="5" t="s">
        <v>98</v>
      </c>
      <c r="AC91" s="5" t="s">
        <v>98</v>
      </c>
      <c r="AD91" s="5" t="s">
        <v>98</v>
      </c>
      <c r="AE91" s="5" t="s">
        <v>98</v>
      </c>
      <c r="AF91" s="5" t="s">
        <v>98</v>
      </c>
      <c r="AG91" s="5" t="s">
        <v>98</v>
      </c>
      <c r="AH91" s="5" t="s">
        <v>98</v>
      </c>
      <c r="AI91" s="5" t="s">
        <v>98</v>
      </c>
      <c r="AJ91" s="5" t="s">
        <v>98</v>
      </c>
      <c r="AK91" s="5" t="s">
        <v>98</v>
      </c>
      <c r="AL91" s="5" t="s">
        <v>98</v>
      </c>
      <c r="AM91" s="5">
        <v>0</v>
      </c>
      <c r="AN91" s="5">
        <v>0</v>
      </c>
      <c r="AO91" s="5">
        <v>6.8000000000000005E-2</v>
      </c>
      <c r="AP91" s="5">
        <v>0.02</v>
      </c>
      <c r="AQ91" s="5">
        <v>3</v>
      </c>
      <c r="AR91" s="234">
        <f t="shared" si="92"/>
        <v>7.1600000000000011E-2</v>
      </c>
      <c r="AS91" s="234">
        <f t="shared" si="86"/>
        <v>7.1600000000000014E-3</v>
      </c>
      <c r="AT91" s="235">
        <f t="shared" si="89"/>
        <v>0</v>
      </c>
      <c r="AU91" s="235">
        <f t="shared" si="87"/>
        <v>7.8760000000000011E-3</v>
      </c>
      <c r="AV91" s="234">
        <f t="shared" si="88"/>
        <v>1.812276E-3</v>
      </c>
      <c r="AW91" s="235">
        <f t="shared" si="45"/>
        <v>8.844827600000002E-2</v>
      </c>
      <c r="AX91" s="236">
        <f t="shared" si="72"/>
        <v>0</v>
      </c>
      <c r="AY91" s="237">
        <f t="shared" si="73"/>
        <v>0</v>
      </c>
      <c r="AZ91" s="236">
        <f t="shared" si="74"/>
        <v>8.6042482892800027E-6</v>
      </c>
    </row>
    <row r="92" spans="1:52" s="181" customFormat="1" x14ac:dyDescent="0.3">
      <c r="A92" s="107" t="s">
        <v>102</v>
      </c>
      <c r="B92" s="175" t="s">
        <v>296</v>
      </c>
      <c r="C92" s="176" t="s">
        <v>362</v>
      </c>
      <c r="D92" s="177" t="s">
        <v>374</v>
      </c>
      <c r="E92" s="178">
        <v>9.9999999999999995E-7</v>
      </c>
      <c r="F92" s="175">
        <v>10</v>
      </c>
      <c r="G92" s="175">
        <v>0.05</v>
      </c>
      <c r="H92" s="178">
        <f>E92*F92*G92</f>
        <v>4.9999999999999998E-7</v>
      </c>
      <c r="I92" s="175">
        <v>0</v>
      </c>
      <c r="J92" s="175">
        <v>0</v>
      </c>
      <c r="K92" s="175">
        <v>158</v>
      </c>
      <c r="L92" s="175">
        <v>81</v>
      </c>
      <c r="M92" s="176">
        <v>2800</v>
      </c>
      <c r="N92" s="465" t="s">
        <v>373</v>
      </c>
      <c r="O92" s="179">
        <v>96.52</v>
      </c>
      <c r="P92" s="179">
        <f>O92</f>
        <v>96.52</v>
      </c>
      <c r="Q92" s="187"/>
      <c r="R92" s="181" t="str">
        <f t="shared" si="85"/>
        <v>С91</v>
      </c>
      <c r="S92" s="181" t="str">
        <f t="shared" si="69"/>
        <v>Емкости Е-69…Е-78</v>
      </c>
      <c r="T92" s="425" t="str">
        <f t="shared" si="70"/>
        <v>Полное разрушение - пожар пролива</v>
      </c>
      <c r="U92" s="181">
        <v>35</v>
      </c>
      <c r="V92" s="181">
        <v>48</v>
      </c>
      <c r="W92" s="181">
        <v>69</v>
      </c>
      <c r="X92" s="181">
        <v>126</v>
      </c>
      <c r="Y92" s="181" t="s">
        <v>98</v>
      </c>
      <c r="Z92" s="181" t="s">
        <v>98</v>
      </c>
      <c r="AA92" s="181" t="s">
        <v>98</v>
      </c>
      <c r="AB92" s="181" t="s">
        <v>98</v>
      </c>
      <c r="AC92" s="181" t="s">
        <v>98</v>
      </c>
      <c r="AD92" s="181" t="s">
        <v>98</v>
      </c>
      <c r="AE92" s="181" t="s">
        <v>98</v>
      </c>
      <c r="AF92" s="181" t="s">
        <v>98</v>
      </c>
      <c r="AG92" s="181" t="s">
        <v>98</v>
      </c>
      <c r="AH92" s="181" t="s">
        <v>98</v>
      </c>
      <c r="AI92" s="181" t="s">
        <v>98</v>
      </c>
      <c r="AJ92" s="181" t="s">
        <v>98</v>
      </c>
      <c r="AK92" s="181" t="s">
        <v>98</v>
      </c>
      <c r="AL92" s="181" t="s">
        <v>98</v>
      </c>
      <c r="AM92" s="181">
        <v>0</v>
      </c>
      <c r="AN92" s="181">
        <v>2</v>
      </c>
      <c r="AO92" s="181">
        <v>0.68</v>
      </c>
      <c r="AP92" s="181">
        <v>0.02</v>
      </c>
      <c r="AQ92" s="181">
        <v>7</v>
      </c>
      <c r="AR92" s="183">
        <f>AP92*O92+AO92</f>
        <v>2.6103999999999998</v>
      </c>
      <c r="AS92" s="183">
        <f>0.1*AR92</f>
        <v>0.26103999999999999</v>
      </c>
      <c r="AT92" s="184">
        <f>AM92*1.72+115*0.012*AN92</f>
        <v>2.7600000000000002</v>
      </c>
      <c r="AU92" s="184">
        <f>SUM(AR92:AT92)*0.1</f>
        <v>0.56314399999999998</v>
      </c>
      <c r="AV92" s="183">
        <f>10068.2*O92*POWER(10,-6)</f>
        <v>0.97178266399999991</v>
      </c>
      <c r="AW92" s="184">
        <f t="shared" si="45"/>
        <v>7.1663666639999999</v>
      </c>
      <c r="AX92" s="185">
        <f t="shared" si="72"/>
        <v>0</v>
      </c>
      <c r="AY92" s="186">
        <f t="shared" si="73"/>
        <v>9.9999999999999995E-7</v>
      </c>
      <c r="AZ92" s="185">
        <f t="shared" si="74"/>
        <v>3.5831833319999999E-6</v>
      </c>
    </row>
    <row r="93" spans="1:52" s="181" customFormat="1" x14ac:dyDescent="0.3">
      <c r="A93" s="107" t="s">
        <v>103</v>
      </c>
      <c r="B93" s="175" t="s">
        <v>296</v>
      </c>
      <c r="C93" s="176" t="s">
        <v>363</v>
      </c>
      <c r="D93" s="177" t="s">
        <v>342</v>
      </c>
      <c r="E93" s="178">
        <v>9.9999999999999995E-7</v>
      </c>
      <c r="F93" s="175">
        <v>10</v>
      </c>
      <c r="G93" s="175">
        <v>1.9000000000000003E-2</v>
      </c>
      <c r="H93" s="178">
        <f t="shared" ref="H93:H101" si="93">E93*F93*G93</f>
        <v>1.9000000000000001E-7</v>
      </c>
      <c r="I93" s="175">
        <v>0</v>
      </c>
      <c r="J93" s="175">
        <v>0</v>
      </c>
      <c r="K93" s="175">
        <v>158</v>
      </c>
      <c r="L93" s="175">
        <v>81</v>
      </c>
      <c r="M93" s="176">
        <v>2800</v>
      </c>
      <c r="N93" s="466"/>
      <c r="O93" s="179">
        <v>96.52</v>
      </c>
      <c r="P93" s="179">
        <f>POWER(10,-6)*SQRT(98.2)*38.2*M92*3600*0.1/1000</f>
        <v>0.38157475927995022</v>
      </c>
      <c r="Q93" s="187"/>
      <c r="R93" s="181" t="str">
        <f t="shared" si="85"/>
        <v>С92</v>
      </c>
      <c r="S93" s="181" t="str">
        <f t="shared" si="69"/>
        <v>Емкости Е-69…Е-78</v>
      </c>
      <c r="T93" s="425" t="str">
        <f t="shared" si="70"/>
        <v>Полное разрушение - взрыв</v>
      </c>
      <c r="U93" s="181" t="s">
        <v>98</v>
      </c>
      <c r="V93" s="181" t="s">
        <v>98</v>
      </c>
      <c r="W93" s="181" t="s">
        <v>98</v>
      </c>
      <c r="X93" s="181" t="s">
        <v>98</v>
      </c>
      <c r="Y93" s="181">
        <v>29</v>
      </c>
      <c r="Z93" s="181">
        <v>67</v>
      </c>
      <c r="AA93" s="181">
        <v>184</v>
      </c>
      <c r="AB93" s="181">
        <v>315</v>
      </c>
      <c r="AC93" s="181" t="s">
        <v>98</v>
      </c>
      <c r="AD93" s="181" t="s">
        <v>98</v>
      </c>
      <c r="AE93" s="181" t="s">
        <v>98</v>
      </c>
      <c r="AF93" s="181" t="s">
        <v>98</v>
      </c>
      <c r="AG93" s="181" t="s">
        <v>98</v>
      </c>
      <c r="AH93" s="181" t="s">
        <v>98</v>
      </c>
      <c r="AI93" s="181" t="s">
        <v>98</v>
      </c>
      <c r="AJ93" s="181" t="s">
        <v>98</v>
      </c>
      <c r="AK93" s="181" t="s">
        <v>98</v>
      </c>
      <c r="AL93" s="181" t="s">
        <v>98</v>
      </c>
      <c r="AM93" s="181">
        <v>2</v>
      </c>
      <c r="AN93" s="181">
        <v>1</v>
      </c>
      <c r="AO93" s="181">
        <v>0.68</v>
      </c>
      <c r="AP93" s="181">
        <v>0.02</v>
      </c>
      <c r="AQ93" s="181">
        <v>7</v>
      </c>
      <c r="AR93" s="183">
        <f>AP93*O93+AO93</f>
        <v>2.6103999999999998</v>
      </c>
      <c r="AS93" s="183">
        <f t="shared" ref="AS93:AS101" si="94">0.1*AR93</f>
        <v>0.26103999999999999</v>
      </c>
      <c r="AT93" s="184">
        <f>AM93*1.72+115*0.012*AN93</f>
        <v>4.82</v>
      </c>
      <c r="AU93" s="184">
        <f t="shared" ref="AU93:AU101" si="95">SUM(AR93:AT93)*0.1</f>
        <v>0.76914400000000005</v>
      </c>
      <c r="AV93" s="183">
        <f t="shared" ref="AV93:AV101" si="96">10068.2*O93*POWER(10,-6)</f>
        <v>0.97178266399999991</v>
      </c>
      <c r="AW93" s="184">
        <f t="shared" si="45"/>
        <v>9.4323666639999999</v>
      </c>
      <c r="AX93" s="185">
        <f t="shared" si="72"/>
        <v>3.8000000000000001E-7</v>
      </c>
      <c r="AY93" s="186">
        <f t="shared" si="73"/>
        <v>1.9000000000000001E-7</v>
      </c>
      <c r="AZ93" s="185">
        <f t="shared" si="74"/>
        <v>1.79214966616E-6</v>
      </c>
    </row>
    <row r="94" spans="1:52" s="181" customFormat="1" x14ac:dyDescent="0.3">
      <c r="A94" s="107" t="s">
        <v>104</v>
      </c>
      <c r="B94" s="175" t="s">
        <v>296</v>
      </c>
      <c r="C94" s="176" t="s">
        <v>364</v>
      </c>
      <c r="D94" s="177" t="s">
        <v>343</v>
      </c>
      <c r="E94" s="178">
        <v>9.9999999999999995E-7</v>
      </c>
      <c r="F94" s="175">
        <v>10</v>
      </c>
      <c r="G94" s="175">
        <v>0.17100000000000001</v>
      </c>
      <c r="H94" s="178">
        <f t="shared" si="93"/>
        <v>1.7099999999999999E-6</v>
      </c>
      <c r="I94" s="175">
        <v>0</v>
      </c>
      <c r="J94" s="175">
        <v>0</v>
      </c>
      <c r="K94" s="175">
        <v>158</v>
      </c>
      <c r="L94" s="175">
        <v>81</v>
      </c>
      <c r="M94" s="176">
        <v>2800</v>
      </c>
      <c r="N94" s="466"/>
      <c r="O94" s="179">
        <v>96.52</v>
      </c>
      <c r="P94" s="179">
        <f>POWER(10,-6)*SQRT(98.2)*38.2*M92*3600*0.1/1000</f>
        <v>0.38157475927995022</v>
      </c>
      <c r="Q94" s="187"/>
      <c r="R94" s="181" t="str">
        <f t="shared" si="85"/>
        <v>С93</v>
      </c>
      <c r="S94" s="181" t="str">
        <f t="shared" si="69"/>
        <v>Емкости Е-69…Е-78</v>
      </c>
      <c r="T94" s="425" t="str">
        <f t="shared" si="70"/>
        <v>Полное разрушение - пожар-вспышка</v>
      </c>
      <c r="U94" s="181" t="s">
        <v>98</v>
      </c>
      <c r="V94" s="181" t="s">
        <v>98</v>
      </c>
      <c r="W94" s="181" t="s">
        <v>98</v>
      </c>
      <c r="X94" s="181" t="s">
        <v>98</v>
      </c>
      <c r="Y94" s="181" t="s">
        <v>98</v>
      </c>
      <c r="Z94" s="181" t="s">
        <v>98</v>
      </c>
      <c r="AA94" s="181" t="s">
        <v>98</v>
      </c>
      <c r="AB94" s="181" t="s">
        <v>98</v>
      </c>
      <c r="AC94" s="181" t="s">
        <v>98</v>
      </c>
      <c r="AD94" s="181" t="s">
        <v>98</v>
      </c>
      <c r="AE94" s="181">
        <v>23</v>
      </c>
      <c r="AF94" s="181">
        <v>27</v>
      </c>
      <c r="AG94" s="181" t="s">
        <v>98</v>
      </c>
      <c r="AH94" s="181" t="s">
        <v>98</v>
      </c>
      <c r="AI94" s="181" t="s">
        <v>98</v>
      </c>
      <c r="AJ94" s="181" t="s">
        <v>98</v>
      </c>
      <c r="AK94" s="181" t="s">
        <v>98</v>
      </c>
      <c r="AL94" s="181" t="s">
        <v>98</v>
      </c>
      <c r="AM94" s="181">
        <v>0</v>
      </c>
      <c r="AN94" s="181">
        <v>1</v>
      </c>
      <c r="AO94" s="181">
        <v>0.68</v>
      </c>
      <c r="AP94" s="181">
        <v>0.02</v>
      </c>
      <c r="AQ94" s="181">
        <v>7</v>
      </c>
      <c r="AR94" s="183">
        <f>AP94*P94+AO94</f>
        <v>0.68763149518559907</v>
      </c>
      <c r="AS94" s="183">
        <f t="shared" si="94"/>
        <v>6.8763149518559913E-2</v>
      </c>
      <c r="AT94" s="184">
        <f>AM94*1.72+115*0.012*AN94</f>
        <v>1.3800000000000001</v>
      </c>
      <c r="AU94" s="184">
        <f t="shared" si="95"/>
        <v>0.21363946447041593</v>
      </c>
      <c r="AV94" s="183">
        <f t="shared" si="96"/>
        <v>0.97178266399999991</v>
      </c>
      <c r="AW94" s="184">
        <f t="shared" si="45"/>
        <v>3.3218167731745751</v>
      </c>
      <c r="AX94" s="185">
        <f t="shared" si="72"/>
        <v>0</v>
      </c>
      <c r="AY94" s="186">
        <f t="shared" si="73"/>
        <v>1.7099999999999999E-6</v>
      </c>
      <c r="AZ94" s="185">
        <f t="shared" si="74"/>
        <v>5.6803066821285236E-6</v>
      </c>
    </row>
    <row r="95" spans="1:52" s="181" customFormat="1" ht="28.8" x14ac:dyDescent="0.3">
      <c r="A95" s="107" t="s">
        <v>105</v>
      </c>
      <c r="B95" s="175" t="s">
        <v>296</v>
      </c>
      <c r="C95" s="176" t="s">
        <v>365</v>
      </c>
      <c r="D95" s="177" t="s">
        <v>360</v>
      </c>
      <c r="E95" s="178">
        <v>9.9999999999999995E-7</v>
      </c>
      <c r="F95" s="175">
        <v>10</v>
      </c>
      <c r="G95" s="175">
        <v>0.76</v>
      </c>
      <c r="H95" s="178">
        <f t="shared" si="93"/>
        <v>7.5999999999999992E-6</v>
      </c>
      <c r="I95" s="175">
        <v>0</v>
      </c>
      <c r="J95" s="175">
        <v>0</v>
      </c>
      <c r="K95" s="175">
        <v>158</v>
      </c>
      <c r="L95" s="175">
        <v>81</v>
      </c>
      <c r="M95" s="176">
        <v>2800</v>
      </c>
      <c r="N95" s="466"/>
      <c r="O95" s="179">
        <v>96.52</v>
      </c>
      <c r="P95" s="179">
        <v>0</v>
      </c>
      <c r="Q95" s="187"/>
      <c r="R95" s="181" t="str">
        <f t="shared" si="85"/>
        <v>С94</v>
      </c>
      <c r="S95" s="181" t="str">
        <f t="shared" si="69"/>
        <v>Емкости Е-69…Е-78</v>
      </c>
      <c r="T95" s="425" t="str">
        <f t="shared" si="70"/>
        <v>Полное разрушение - ликвидация пролива и рассеивание выброса (ликвидация аварии)</v>
      </c>
      <c r="U95" s="181" t="s">
        <v>98</v>
      </c>
      <c r="V95" s="181" t="s">
        <v>98</v>
      </c>
      <c r="W95" s="181" t="s">
        <v>98</v>
      </c>
      <c r="X95" s="181" t="s">
        <v>98</v>
      </c>
      <c r="Y95" s="181" t="s">
        <v>98</v>
      </c>
      <c r="Z95" s="181" t="s">
        <v>98</v>
      </c>
      <c r="AA95" s="181" t="s">
        <v>98</v>
      </c>
      <c r="AB95" s="181" t="s">
        <v>98</v>
      </c>
      <c r="AC95" s="181" t="s">
        <v>98</v>
      </c>
      <c r="AD95" s="181" t="s">
        <v>98</v>
      </c>
      <c r="AE95" s="181" t="s">
        <v>98</v>
      </c>
      <c r="AF95" s="181" t="s">
        <v>98</v>
      </c>
      <c r="AG95" s="181" t="s">
        <v>98</v>
      </c>
      <c r="AH95" s="181" t="s">
        <v>98</v>
      </c>
      <c r="AI95" s="181" t="s">
        <v>98</v>
      </c>
      <c r="AJ95" s="181" t="s">
        <v>98</v>
      </c>
      <c r="AK95" s="181" t="s">
        <v>98</v>
      </c>
      <c r="AL95" s="181" t="s">
        <v>98</v>
      </c>
      <c r="AM95" s="181">
        <v>0</v>
      </c>
      <c r="AN95" s="181">
        <v>0</v>
      </c>
      <c r="AO95" s="181">
        <v>6.8000000000000005E-2</v>
      </c>
      <c r="AP95" s="181">
        <v>0.02</v>
      </c>
      <c r="AQ95" s="181">
        <v>7</v>
      </c>
      <c r="AR95" s="183">
        <f>AP95*P95+AO95</f>
        <v>6.8000000000000005E-2</v>
      </c>
      <c r="AS95" s="183">
        <f t="shared" si="94"/>
        <v>6.8000000000000005E-3</v>
      </c>
      <c r="AT95" s="184">
        <f>AM95*1.72+115*0.012*AN95</f>
        <v>0</v>
      </c>
      <c r="AU95" s="184">
        <f t="shared" si="95"/>
        <v>7.4800000000000005E-3</v>
      </c>
      <c r="AV95" s="183">
        <f t="shared" si="96"/>
        <v>0.97178266399999991</v>
      </c>
      <c r="AW95" s="184">
        <f t="shared" si="45"/>
        <v>1.0540626639999999</v>
      </c>
      <c r="AX95" s="185">
        <f t="shared" si="72"/>
        <v>0</v>
      </c>
      <c r="AY95" s="186">
        <f t="shared" si="73"/>
        <v>0</v>
      </c>
      <c r="AZ95" s="185">
        <f t="shared" si="74"/>
        <v>8.010876246399998E-6</v>
      </c>
    </row>
    <row r="96" spans="1:52" s="181" customFormat="1" ht="28.8" x14ac:dyDescent="0.3">
      <c r="A96" s="107" t="s">
        <v>106</v>
      </c>
      <c r="B96" s="175" t="s">
        <v>296</v>
      </c>
      <c r="C96" s="176" t="s">
        <v>366</v>
      </c>
      <c r="D96" s="177" t="s">
        <v>359</v>
      </c>
      <c r="E96" s="178">
        <v>1.0000000000000001E-5</v>
      </c>
      <c r="F96" s="175">
        <v>10</v>
      </c>
      <c r="G96" s="175">
        <v>4.0000000000000008E-2</v>
      </c>
      <c r="H96" s="178">
        <f t="shared" si="93"/>
        <v>4.0000000000000007E-6</v>
      </c>
      <c r="I96" s="175">
        <v>0</v>
      </c>
      <c r="J96" s="175">
        <v>4.5</v>
      </c>
      <c r="K96" s="175">
        <v>0</v>
      </c>
      <c r="L96" s="175">
        <v>0</v>
      </c>
      <c r="M96" s="188">
        <f>(O96/0.75)*20</f>
        <v>431.99999999999994</v>
      </c>
      <c r="N96" s="466"/>
      <c r="O96" s="179">
        <f>J96*3600/1000</f>
        <v>16.2</v>
      </c>
      <c r="P96" s="179">
        <f>O96</f>
        <v>16.2</v>
      </c>
      <c r="Q96" s="187"/>
      <c r="R96" s="181" t="str">
        <f t="shared" si="85"/>
        <v>С95</v>
      </c>
      <c r="S96" s="181" t="str">
        <f t="shared" si="69"/>
        <v>Емкости Е-69…Е-78</v>
      </c>
      <c r="T96" s="425" t="str">
        <f t="shared" si="70"/>
        <v>Частичное разрушение (10 мм) - пожар пролива</v>
      </c>
      <c r="U96" s="181">
        <v>18</v>
      </c>
      <c r="V96" s="181">
        <v>25</v>
      </c>
      <c r="W96" s="181">
        <v>35</v>
      </c>
      <c r="X96" s="181">
        <v>66</v>
      </c>
      <c r="Y96" s="181" t="s">
        <v>98</v>
      </c>
      <c r="Z96" s="181" t="s">
        <v>98</v>
      </c>
      <c r="AA96" s="181" t="s">
        <v>98</v>
      </c>
      <c r="AB96" s="181" t="s">
        <v>98</v>
      </c>
      <c r="AC96" s="181" t="s">
        <v>98</v>
      </c>
      <c r="AD96" s="181" t="s">
        <v>98</v>
      </c>
      <c r="AE96" s="181" t="s">
        <v>98</v>
      </c>
      <c r="AF96" s="181" t="s">
        <v>98</v>
      </c>
      <c r="AG96" s="181" t="s">
        <v>98</v>
      </c>
      <c r="AH96" s="181" t="s">
        <v>98</v>
      </c>
      <c r="AI96" s="181" t="s">
        <v>98</v>
      </c>
      <c r="AJ96" s="181" t="s">
        <v>98</v>
      </c>
      <c r="AK96" s="181" t="s">
        <v>98</v>
      </c>
      <c r="AL96" s="181" t="s">
        <v>98</v>
      </c>
      <c r="AM96" s="181">
        <v>0</v>
      </c>
      <c r="AN96" s="181">
        <v>1</v>
      </c>
      <c r="AO96" s="181">
        <v>6.8000000000000005E-2</v>
      </c>
      <c r="AP96" s="181">
        <v>0.02</v>
      </c>
      <c r="AQ96" s="181">
        <v>3</v>
      </c>
      <c r="AR96" s="183">
        <f>AP96*O96+AO96</f>
        <v>0.39200000000000002</v>
      </c>
      <c r="AS96" s="183">
        <f t="shared" si="94"/>
        <v>3.9200000000000006E-2</v>
      </c>
      <c r="AT96" s="184">
        <f t="shared" ref="AT96:AT101" si="97">AM96*1.72+115*0.012*AN96</f>
        <v>1.3800000000000001</v>
      </c>
      <c r="AU96" s="184">
        <f t="shared" si="95"/>
        <v>0.18112000000000003</v>
      </c>
      <c r="AV96" s="183">
        <f t="shared" si="96"/>
        <v>0.16310484</v>
      </c>
      <c r="AW96" s="184">
        <f t="shared" si="45"/>
        <v>2.1554248400000002</v>
      </c>
      <c r="AX96" s="185">
        <f t="shared" si="72"/>
        <v>0</v>
      </c>
      <c r="AY96" s="186">
        <f t="shared" si="73"/>
        <v>4.0000000000000007E-6</v>
      </c>
      <c r="AZ96" s="185">
        <f t="shared" si="74"/>
        <v>8.6216993600000019E-6</v>
      </c>
    </row>
    <row r="97" spans="1:52" s="181" customFormat="1" ht="28.8" x14ac:dyDescent="0.3">
      <c r="A97" s="107" t="s">
        <v>107</v>
      </c>
      <c r="B97" s="175" t="s">
        <v>296</v>
      </c>
      <c r="C97" s="176" t="s">
        <v>367</v>
      </c>
      <c r="D97" s="177" t="s">
        <v>345</v>
      </c>
      <c r="E97" s="178">
        <v>1.0000000000000001E-5</v>
      </c>
      <c r="F97" s="175">
        <v>10</v>
      </c>
      <c r="G97" s="175">
        <v>3.2000000000000008E-2</v>
      </c>
      <c r="H97" s="178">
        <f t="shared" si="93"/>
        <v>3.2000000000000007E-6</v>
      </c>
      <c r="I97" s="175">
        <v>0</v>
      </c>
      <c r="J97" s="175">
        <v>4.5</v>
      </c>
      <c r="K97" s="175">
        <v>0</v>
      </c>
      <c r="L97" s="175">
        <v>0</v>
      </c>
      <c r="M97" s="188">
        <f t="shared" ref="M97:M98" si="98">(O97/0.75)*20</f>
        <v>431.99999999999994</v>
      </c>
      <c r="N97" s="466"/>
      <c r="O97" s="179">
        <f t="shared" ref="O97:O101" si="99">J97*3600/1000</f>
        <v>16.2</v>
      </c>
      <c r="P97" s="179">
        <f>POWER(10,-6)*SQRT(98.2)*38.2*M96*3600*0.1/1000</f>
        <v>5.887153428890661E-2</v>
      </c>
      <c r="Q97" s="187"/>
      <c r="R97" s="181" t="str">
        <f t="shared" si="85"/>
        <v>С96</v>
      </c>
      <c r="S97" s="181" t="str">
        <f t="shared" si="69"/>
        <v>Емкости Е-69…Е-78</v>
      </c>
      <c r="T97" s="425" t="str">
        <f t="shared" si="70"/>
        <v>Частичное разрушение (10 мм) - пожар-вспышка</v>
      </c>
      <c r="U97" s="181" t="s">
        <v>98</v>
      </c>
      <c r="V97" s="181" t="s">
        <v>98</v>
      </c>
      <c r="W97" s="181" t="s">
        <v>98</v>
      </c>
      <c r="X97" s="181" t="s">
        <v>98</v>
      </c>
      <c r="Y97" s="181" t="s">
        <v>98</v>
      </c>
      <c r="Z97" s="181" t="s">
        <v>98</v>
      </c>
      <c r="AA97" s="181" t="s">
        <v>98</v>
      </c>
      <c r="AB97" s="181" t="s">
        <v>98</v>
      </c>
      <c r="AC97" s="181" t="s">
        <v>98</v>
      </c>
      <c r="AD97" s="181" t="s">
        <v>98</v>
      </c>
      <c r="AE97" s="181">
        <v>12</v>
      </c>
      <c r="AF97" s="181">
        <v>14</v>
      </c>
      <c r="AG97" s="181" t="s">
        <v>98</v>
      </c>
      <c r="AH97" s="181" t="s">
        <v>98</v>
      </c>
      <c r="AI97" s="181" t="s">
        <v>98</v>
      </c>
      <c r="AJ97" s="181" t="s">
        <v>98</v>
      </c>
      <c r="AK97" s="181" t="s">
        <v>98</v>
      </c>
      <c r="AL97" s="181" t="s">
        <v>98</v>
      </c>
      <c r="AM97" s="181">
        <v>0</v>
      </c>
      <c r="AN97" s="181">
        <v>1</v>
      </c>
      <c r="AO97" s="181">
        <v>6.8000000000000005E-2</v>
      </c>
      <c r="AP97" s="181">
        <v>0.02</v>
      </c>
      <c r="AQ97" s="181">
        <v>3</v>
      </c>
      <c r="AR97" s="183">
        <f t="shared" ref="AR97:AR101" si="100">AP97*O97+AO97</f>
        <v>0.39200000000000002</v>
      </c>
      <c r="AS97" s="183">
        <f t="shared" si="94"/>
        <v>3.9200000000000006E-2</v>
      </c>
      <c r="AT97" s="184">
        <f t="shared" si="97"/>
        <v>1.3800000000000001</v>
      </c>
      <c r="AU97" s="184">
        <f t="shared" si="95"/>
        <v>0.18112000000000003</v>
      </c>
      <c r="AV97" s="183">
        <f t="shared" si="96"/>
        <v>0.16310484</v>
      </c>
      <c r="AW97" s="184">
        <f t="shared" si="45"/>
        <v>2.1554248400000002</v>
      </c>
      <c r="AX97" s="185">
        <f t="shared" si="72"/>
        <v>0</v>
      </c>
      <c r="AY97" s="186">
        <f t="shared" si="73"/>
        <v>3.2000000000000007E-6</v>
      </c>
      <c r="AZ97" s="185">
        <f t="shared" si="74"/>
        <v>6.8973594880000024E-6</v>
      </c>
    </row>
    <row r="98" spans="1:52" s="181" customFormat="1" ht="43.2" x14ac:dyDescent="0.3">
      <c r="A98" s="107" t="s">
        <v>108</v>
      </c>
      <c r="B98" s="175" t="s">
        <v>296</v>
      </c>
      <c r="C98" s="176" t="s">
        <v>368</v>
      </c>
      <c r="D98" s="177" t="s">
        <v>361</v>
      </c>
      <c r="E98" s="178">
        <v>1.0000000000000001E-5</v>
      </c>
      <c r="F98" s="175">
        <v>10</v>
      </c>
      <c r="G98" s="175">
        <v>0.12800000000000003</v>
      </c>
      <c r="H98" s="178">
        <f t="shared" si="93"/>
        <v>1.2800000000000003E-5</v>
      </c>
      <c r="I98" s="175">
        <v>0</v>
      </c>
      <c r="J98" s="175">
        <v>4.5</v>
      </c>
      <c r="K98" s="175">
        <v>0</v>
      </c>
      <c r="L98" s="175">
        <v>0</v>
      </c>
      <c r="M98" s="188">
        <f t="shared" si="98"/>
        <v>431.99999999999994</v>
      </c>
      <c r="N98" s="466"/>
      <c r="O98" s="179">
        <f t="shared" si="99"/>
        <v>16.2</v>
      </c>
      <c r="P98" s="179">
        <v>0</v>
      </c>
      <c r="Q98" s="187"/>
      <c r="R98" s="181" t="str">
        <f t="shared" si="85"/>
        <v>С97</v>
      </c>
      <c r="S98" s="181" t="str">
        <f t="shared" si="69"/>
        <v>Емкости Е-69…Е-78</v>
      </c>
      <c r="T98" s="425" t="str">
        <f t="shared" si="70"/>
        <v>Частичное разрушение (10 мм) - ликвидация пролива и рассеивание выброса (ликвидация аварии)</v>
      </c>
      <c r="U98" s="181" t="s">
        <v>98</v>
      </c>
      <c r="V98" s="181" t="s">
        <v>98</v>
      </c>
      <c r="W98" s="181" t="s">
        <v>98</v>
      </c>
      <c r="X98" s="181" t="s">
        <v>98</v>
      </c>
      <c r="Y98" s="181" t="s">
        <v>98</v>
      </c>
      <c r="Z98" s="181" t="s">
        <v>98</v>
      </c>
      <c r="AA98" s="181" t="s">
        <v>98</v>
      </c>
      <c r="AB98" s="181" t="s">
        <v>98</v>
      </c>
      <c r="AC98" s="181" t="s">
        <v>98</v>
      </c>
      <c r="AD98" s="181" t="s">
        <v>98</v>
      </c>
      <c r="AE98" s="181" t="s">
        <v>98</v>
      </c>
      <c r="AF98" s="181" t="s">
        <v>98</v>
      </c>
      <c r="AG98" s="181" t="s">
        <v>98</v>
      </c>
      <c r="AH98" s="181" t="s">
        <v>98</v>
      </c>
      <c r="AI98" s="181" t="s">
        <v>98</v>
      </c>
      <c r="AJ98" s="181" t="s">
        <v>98</v>
      </c>
      <c r="AK98" s="181" t="s">
        <v>98</v>
      </c>
      <c r="AL98" s="181" t="s">
        <v>98</v>
      </c>
      <c r="AM98" s="181">
        <v>0</v>
      </c>
      <c r="AN98" s="181">
        <v>0</v>
      </c>
      <c r="AO98" s="181">
        <v>6.8000000000000005E-2</v>
      </c>
      <c r="AP98" s="181">
        <v>0.02</v>
      </c>
      <c r="AQ98" s="181">
        <v>3</v>
      </c>
      <c r="AR98" s="183">
        <f t="shared" si="100"/>
        <v>0.39200000000000002</v>
      </c>
      <c r="AS98" s="183">
        <f t="shared" si="94"/>
        <v>3.9200000000000006E-2</v>
      </c>
      <c r="AT98" s="184">
        <f t="shared" si="97"/>
        <v>0</v>
      </c>
      <c r="AU98" s="184">
        <f t="shared" si="95"/>
        <v>4.3120000000000006E-2</v>
      </c>
      <c r="AV98" s="183">
        <f t="shared" si="96"/>
        <v>0.16310484</v>
      </c>
      <c r="AW98" s="184">
        <f t="shared" si="45"/>
        <v>0.63742483999999999</v>
      </c>
      <c r="AX98" s="185">
        <f t="shared" si="72"/>
        <v>0</v>
      </c>
      <c r="AY98" s="186">
        <f t="shared" si="73"/>
        <v>0</v>
      </c>
      <c r="AZ98" s="185">
        <f t="shared" si="74"/>
        <v>8.1590379520000014E-6</v>
      </c>
    </row>
    <row r="99" spans="1:52" s="181" customFormat="1" ht="28.8" x14ac:dyDescent="0.3">
      <c r="A99" s="107" t="s">
        <v>109</v>
      </c>
      <c r="B99" s="175" t="s">
        <v>296</v>
      </c>
      <c r="C99" s="176" t="s">
        <v>369</v>
      </c>
      <c r="D99" s="177" t="s">
        <v>349</v>
      </c>
      <c r="E99" s="178">
        <v>1.0000000000000001E-5</v>
      </c>
      <c r="F99" s="175">
        <v>10</v>
      </c>
      <c r="G99" s="175">
        <v>4.0000000000000008E-2</v>
      </c>
      <c r="H99" s="178">
        <f t="shared" si="93"/>
        <v>4.0000000000000007E-6</v>
      </c>
      <c r="I99" s="175">
        <v>0</v>
      </c>
      <c r="J99" s="175">
        <v>0.15</v>
      </c>
      <c r="K99" s="175">
        <v>0</v>
      </c>
      <c r="L99" s="175">
        <v>0</v>
      </c>
      <c r="M99" s="181">
        <v>0</v>
      </c>
      <c r="N99" s="466"/>
      <c r="O99" s="179">
        <f t="shared" si="99"/>
        <v>0.54</v>
      </c>
      <c r="P99" s="179">
        <f>O99</f>
        <v>0.54</v>
      </c>
      <c r="Q99" s="187"/>
      <c r="R99" s="181" t="str">
        <f t="shared" si="85"/>
        <v>С98</v>
      </c>
      <c r="S99" s="181" t="str">
        <f t="shared" si="69"/>
        <v>Емкости Е-69…Е-78</v>
      </c>
      <c r="T99" s="425" t="str">
        <f t="shared" si="70"/>
        <v>Частичное разрушение (10 мм) - факельное горение (газовый факел)</v>
      </c>
      <c r="U99" s="181" t="s">
        <v>98</v>
      </c>
      <c r="V99" s="181" t="s">
        <v>98</v>
      </c>
      <c r="W99" s="181" t="s">
        <v>98</v>
      </c>
      <c r="X99" s="181" t="s">
        <v>98</v>
      </c>
      <c r="Y99" s="181" t="s">
        <v>98</v>
      </c>
      <c r="Z99" s="181" t="s">
        <v>98</v>
      </c>
      <c r="AA99" s="181" t="s">
        <v>98</v>
      </c>
      <c r="AB99" s="181" t="s">
        <v>98</v>
      </c>
      <c r="AC99" s="181">
        <v>5</v>
      </c>
      <c r="AD99" s="181">
        <v>1</v>
      </c>
      <c r="AE99" s="181" t="s">
        <v>98</v>
      </c>
      <c r="AF99" s="181" t="s">
        <v>98</v>
      </c>
      <c r="AG99" s="181" t="s">
        <v>98</v>
      </c>
      <c r="AH99" s="181" t="s">
        <v>98</v>
      </c>
      <c r="AI99" s="181" t="s">
        <v>98</v>
      </c>
      <c r="AJ99" s="181" t="s">
        <v>98</v>
      </c>
      <c r="AK99" s="181" t="s">
        <v>98</v>
      </c>
      <c r="AL99" s="181" t="s">
        <v>98</v>
      </c>
      <c r="AM99" s="181">
        <v>0</v>
      </c>
      <c r="AN99" s="181">
        <v>1</v>
      </c>
      <c r="AO99" s="181">
        <v>6.8000000000000005E-2</v>
      </c>
      <c r="AP99" s="181">
        <v>0.02</v>
      </c>
      <c r="AQ99" s="181">
        <v>3</v>
      </c>
      <c r="AR99" s="183">
        <f t="shared" si="100"/>
        <v>7.8800000000000009E-2</v>
      </c>
      <c r="AS99" s="183">
        <f t="shared" si="94"/>
        <v>7.8800000000000016E-3</v>
      </c>
      <c r="AT99" s="184">
        <f t="shared" si="97"/>
        <v>1.3800000000000001</v>
      </c>
      <c r="AU99" s="184">
        <f t="shared" si="95"/>
        <v>0.14666800000000002</v>
      </c>
      <c r="AV99" s="183">
        <f t="shared" si="96"/>
        <v>5.4368280000000003E-3</v>
      </c>
      <c r="AW99" s="184">
        <f t="shared" si="45"/>
        <v>1.6187848280000001</v>
      </c>
      <c r="AX99" s="185">
        <f t="shared" si="72"/>
        <v>0</v>
      </c>
      <c r="AY99" s="186">
        <f t="shared" si="73"/>
        <v>4.0000000000000007E-6</v>
      </c>
      <c r="AZ99" s="185">
        <f t="shared" si="74"/>
        <v>6.4751393120000012E-6</v>
      </c>
    </row>
    <row r="100" spans="1:52" s="181" customFormat="1" ht="28.8" x14ac:dyDescent="0.3">
      <c r="A100" s="107" t="s">
        <v>110</v>
      </c>
      <c r="B100" s="175" t="s">
        <v>296</v>
      </c>
      <c r="C100" s="176" t="s">
        <v>370</v>
      </c>
      <c r="D100" s="177" t="s">
        <v>345</v>
      </c>
      <c r="E100" s="178">
        <v>1.0000000000000001E-5</v>
      </c>
      <c r="F100" s="175">
        <v>10</v>
      </c>
      <c r="G100" s="175">
        <v>0.15200000000000002</v>
      </c>
      <c r="H100" s="178">
        <f t="shared" si="93"/>
        <v>1.5200000000000004E-5</v>
      </c>
      <c r="I100" s="175">
        <v>0</v>
      </c>
      <c r="J100" s="175">
        <v>0.15</v>
      </c>
      <c r="K100" s="175">
        <v>0</v>
      </c>
      <c r="L100" s="175">
        <v>0</v>
      </c>
      <c r="M100" s="181">
        <v>0</v>
      </c>
      <c r="N100" s="466"/>
      <c r="O100" s="179">
        <f t="shared" si="99"/>
        <v>0.54</v>
      </c>
      <c r="P100" s="179">
        <f>O100*0.1</f>
        <v>5.4000000000000006E-2</v>
      </c>
      <c r="Q100" s="187"/>
      <c r="R100" s="181" t="str">
        <f t="shared" si="85"/>
        <v>С99</v>
      </c>
      <c r="S100" s="181" t="str">
        <f t="shared" si="69"/>
        <v>Емкости Е-69…Е-78</v>
      </c>
      <c r="T100" s="425" t="str">
        <f t="shared" si="70"/>
        <v>Частичное разрушение (10 мм) - пожар-вспышка</v>
      </c>
      <c r="U100" s="181" t="s">
        <v>98</v>
      </c>
      <c r="V100" s="181" t="s">
        <v>98</v>
      </c>
      <c r="W100" s="181" t="s">
        <v>98</v>
      </c>
      <c r="X100" s="181" t="s">
        <v>98</v>
      </c>
      <c r="Y100" s="181" t="s">
        <v>98</v>
      </c>
      <c r="Z100" s="181" t="s">
        <v>98</v>
      </c>
      <c r="AA100" s="181" t="s">
        <v>98</v>
      </c>
      <c r="AB100" s="181" t="s">
        <v>98</v>
      </c>
      <c r="AC100" s="181" t="s">
        <v>98</v>
      </c>
      <c r="AD100" s="181" t="s">
        <v>98</v>
      </c>
      <c r="AE100" s="181">
        <v>12</v>
      </c>
      <c r="AF100" s="181">
        <v>14</v>
      </c>
      <c r="AG100" s="181" t="s">
        <v>98</v>
      </c>
      <c r="AH100" s="181" t="s">
        <v>98</v>
      </c>
      <c r="AI100" s="181" t="s">
        <v>98</v>
      </c>
      <c r="AJ100" s="181" t="s">
        <v>98</v>
      </c>
      <c r="AK100" s="181" t="s">
        <v>98</v>
      </c>
      <c r="AL100" s="181" t="s">
        <v>98</v>
      </c>
      <c r="AM100" s="181">
        <v>0</v>
      </c>
      <c r="AN100" s="181">
        <v>1</v>
      </c>
      <c r="AO100" s="181">
        <v>6.8000000000000005E-2</v>
      </c>
      <c r="AP100" s="181">
        <v>0.02</v>
      </c>
      <c r="AQ100" s="181">
        <v>3</v>
      </c>
      <c r="AR100" s="183">
        <f t="shared" si="100"/>
        <v>7.8800000000000009E-2</v>
      </c>
      <c r="AS100" s="183">
        <f t="shared" si="94"/>
        <v>7.8800000000000016E-3</v>
      </c>
      <c r="AT100" s="184">
        <f t="shared" si="97"/>
        <v>1.3800000000000001</v>
      </c>
      <c r="AU100" s="184">
        <f t="shared" si="95"/>
        <v>0.14666800000000002</v>
      </c>
      <c r="AV100" s="183">
        <f t="shared" si="96"/>
        <v>5.4368280000000003E-3</v>
      </c>
      <c r="AW100" s="184">
        <f t="shared" si="45"/>
        <v>1.6187848280000001</v>
      </c>
      <c r="AX100" s="185">
        <f t="shared" si="72"/>
        <v>0</v>
      </c>
      <c r="AY100" s="186">
        <f t="shared" si="73"/>
        <v>1.5200000000000004E-5</v>
      </c>
      <c r="AZ100" s="185">
        <f t="shared" si="74"/>
        <v>2.4605529385600009E-5</v>
      </c>
    </row>
    <row r="101" spans="1:52" s="181" customFormat="1" ht="28.8" x14ac:dyDescent="0.3">
      <c r="A101" s="107" t="s">
        <v>111</v>
      </c>
      <c r="B101" s="175" t="s">
        <v>296</v>
      </c>
      <c r="C101" s="176" t="s">
        <v>371</v>
      </c>
      <c r="D101" s="177" t="s">
        <v>347</v>
      </c>
      <c r="E101" s="178">
        <v>1.0000000000000001E-5</v>
      </c>
      <c r="F101" s="175">
        <v>10</v>
      </c>
      <c r="G101" s="175">
        <v>0.6080000000000001</v>
      </c>
      <c r="H101" s="178">
        <f t="shared" si="93"/>
        <v>6.0800000000000014E-5</v>
      </c>
      <c r="I101" s="175">
        <v>0</v>
      </c>
      <c r="J101" s="175">
        <v>0.15</v>
      </c>
      <c r="K101" s="175">
        <v>0</v>
      </c>
      <c r="L101" s="175">
        <v>0</v>
      </c>
      <c r="M101" s="181">
        <v>0</v>
      </c>
      <c r="N101" s="475"/>
      <c r="O101" s="179">
        <f t="shared" si="99"/>
        <v>0.54</v>
      </c>
      <c r="P101" s="179">
        <v>0</v>
      </c>
      <c r="Q101" s="187"/>
      <c r="R101" s="181" t="str">
        <f t="shared" si="85"/>
        <v>С100</v>
      </c>
      <c r="S101" s="181" t="str">
        <f t="shared" si="69"/>
        <v>Емкости Е-69…Е-78</v>
      </c>
      <c r="T101" s="425" t="str">
        <f t="shared" si="70"/>
        <v>Частичное разрушение (10 мм) - рассеивание выброса (ликвидация аварии)</v>
      </c>
      <c r="U101" s="181" t="s">
        <v>98</v>
      </c>
      <c r="V101" s="181" t="s">
        <v>98</v>
      </c>
      <c r="W101" s="181" t="s">
        <v>98</v>
      </c>
      <c r="X101" s="181" t="s">
        <v>98</v>
      </c>
      <c r="Y101" s="181" t="s">
        <v>98</v>
      </c>
      <c r="Z101" s="181" t="s">
        <v>98</v>
      </c>
      <c r="AA101" s="181" t="s">
        <v>98</v>
      </c>
      <c r="AB101" s="181" t="s">
        <v>98</v>
      </c>
      <c r="AC101" s="181" t="s">
        <v>98</v>
      </c>
      <c r="AD101" s="181" t="s">
        <v>98</v>
      </c>
      <c r="AE101" s="181" t="s">
        <v>98</v>
      </c>
      <c r="AF101" s="181" t="s">
        <v>98</v>
      </c>
      <c r="AG101" s="181" t="s">
        <v>98</v>
      </c>
      <c r="AH101" s="181" t="s">
        <v>98</v>
      </c>
      <c r="AI101" s="181" t="s">
        <v>98</v>
      </c>
      <c r="AJ101" s="181" t="s">
        <v>98</v>
      </c>
      <c r="AK101" s="181" t="s">
        <v>98</v>
      </c>
      <c r="AL101" s="181" t="s">
        <v>98</v>
      </c>
      <c r="AM101" s="181">
        <v>0</v>
      </c>
      <c r="AN101" s="181">
        <v>0</v>
      </c>
      <c r="AO101" s="181">
        <v>6.8000000000000005E-2</v>
      </c>
      <c r="AP101" s="181">
        <v>0.02</v>
      </c>
      <c r="AQ101" s="181">
        <v>3</v>
      </c>
      <c r="AR101" s="183">
        <f t="shared" si="100"/>
        <v>7.8800000000000009E-2</v>
      </c>
      <c r="AS101" s="183">
        <f t="shared" si="94"/>
        <v>7.8800000000000016E-3</v>
      </c>
      <c r="AT101" s="184">
        <f t="shared" si="97"/>
        <v>0</v>
      </c>
      <c r="AU101" s="184">
        <f t="shared" si="95"/>
        <v>8.6680000000000004E-3</v>
      </c>
      <c r="AV101" s="183">
        <f t="shared" si="96"/>
        <v>5.4368280000000003E-3</v>
      </c>
      <c r="AW101" s="184">
        <f t="shared" si="45"/>
        <v>0.10078482800000001</v>
      </c>
      <c r="AX101" s="185">
        <f t="shared" si="72"/>
        <v>0</v>
      </c>
      <c r="AY101" s="186">
        <f t="shared" si="73"/>
        <v>0</v>
      </c>
      <c r="AZ101" s="185">
        <f t="shared" si="74"/>
        <v>6.1277175424000021E-6</v>
      </c>
    </row>
    <row r="102" spans="1:52" s="264" customFormat="1" x14ac:dyDescent="0.3">
      <c r="A102" s="107" t="s">
        <v>112</v>
      </c>
      <c r="B102" s="258" t="s">
        <v>299</v>
      </c>
      <c r="C102" s="259" t="s">
        <v>362</v>
      </c>
      <c r="D102" s="260" t="s">
        <v>374</v>
      </c>
      <c r="E102" s="261">
        <v>9.9999999999999995E-7</v>
      </c>
      <c r="F102" s="258">
        <v>1</v>
      </c>
      <c r="G102" s="258">
        <v>0.05</v>
      </c>
      <c r="H102" s="261">
        <f>E102*F102*G102</f>
        <v>4.9999999999999998E-8</v>
      </c>
      <c r="I102" s="258">
        <v>0</v>
      </c>
      <c r="J102" s="258">
        <v>0</v>
      </c>
      <c r="K102" s="258">
        <v>70</v>
      </c>
      <c r="L102" s="258">
        <v>17</v>
      </c>
      <c r="M102" s="259">
        <v>800</v>
      </c>
      <c r="N102" s="467" t="s">
        <v>399</v>
      </c>
      <c r="O102" s="262">
        <v>131.13999999999999</v>
      </c>
      <c r="P102" s="262">
        <f>O102</f>
        <v>131.13999999999999</v>
      </c>
      <c r="Q102" s="263"/>
      <c r="R102" s="264" t="str">
        <f t="shared" si="85"/>
        <v>С101</v>
      </c>
      <c r="S102" s="264" t="str">
        <f t="shared" si="69"/>
        <v>Емкость Е-3</v>
      </c>
      <c r="T102" s="427" t="str">
        <f t="shared" si="70"/>
        <v>Полное разрушение - пожар пролива</v>
      </c>
      <c r="U102" s="264">
        <v>21</v>
      </c>
      <c r="V102" s="264">
        <v>29</v>
      </c>
      <c r="W102" s="264">
        <v>42</v>
      </c>
      <c r="X102" s="264">
        <v>78</v>
      </c>
      <c r="Y102" s="264" t="s">
        <v>98</v>
      </c>
      <c r="Z102" s="264" t="s">
        <v>98</v>
      </c>
      <c r="AA102" s="264" t="s">
        <v>98</v>
      </c>
      <c r="AB102" s="264" t="s">
        <v>98</v>
      </c>
      <c r="AC102" s="264" t="s">
        <v>98</v>
      </c>
      <c r="AD102" s="264" t="s">
        <v>98</v>
      </c>
      <c r="AE102" s="264" t="s">
        <v>98</v>
      </c>
      <c r="AF102" s="264" t="s">
        <v>98</v>
      </c>
      <c r="AG102" s="264" t="s">
        <v>98</v>
      </c>
      <c r="AH102" s="264" t="s">
        <v>98</v>
      </c>
      <c r="AI102" s="264" t="s">
        <v>98</v>
      </c>
      <c r="AJ102" s="264" t="s">
        <v>98</v>
      </c>
      <c r="AK102" s="264" t="s">
        <v>98</v>
      </c>
      <c r="AL102" s="264" t="s">
        <v>98</v>
      </c>
      <c r="AM102" s="264">
        <v>0</v>
      </c>
      <c r="AN102" s="264">
        <v>2</v>
      </c>
      <c r="AO102" s="264">
        <v>0.68</v>
      </c>
      <c r="AP102" s="264">
        <v>0.02</v>
      </c>
      <c r="AQ102" s="264">
        <v>7</v>
      </c>
      <c r="AR102" s="265">
        <f>AP102*O102+AO102</f>
        <v>3.3028</v>
      </c>
      <c r="AS102" s="265">
        <f>0.1*AR102</f>
        <v>0.33028000000000002</v>
      </c>
      <c r="AT102" s="266">
        <f>AM102*1.72+115*0.012*AN102</f>
        <v>2.7600000000000002</v>
      </c>
      <c r="AU102" s="266">
        <f>SUM(AR102:AT102)*0.1</f>
        <v>0.6393080000000001</v>
      </c>
      <c r="AV102" s="265">
        <f>10068.2*O102*POWER(10,-6)</f>
        <v>1.3203437479999998</v>
      </c>
      <c r="AW102" s="266">
        <f t="shared" si="45"/>
        <v>8.3527317480000001</v>
      </c>
      <c r="AX102" s="267">
        <f t="shared" si="72"/>
        <v>0</v>
      </c>
      <c r="AY102" s="268">
        <f t="shared" si="73"/>
        <v>9.9999999999999995E-8</v>
      </c>
      <c r="AZ102" s="267">
        <f t="shared" si="74"/>
        <v>4.1763658739999996E-7</v>
      </c>
    </row>
    <row r="103" spans="1:52" s="264" customFormat="1" x14ac:dyDescent="0.3">
      <c r="A103" s="107" t="s">
        <v>113</v>
      </c>
      <c r="B103" s="258" t="s">
        <v>299</v>
      </c>
      <c r="C103" s="259" t="s">
        <v>363</v>
      </c>
      <c r="D103" s="260" t="s">
        <v>342</v>
      </c>
      <c r="E103" s="261">
        <v>9.9999999999999995E-7</v>
      </c>
      <c r="F103" s="258">
        <v>1</v>
      </c>
      <c r="G103" s="258">
        <v>1.9000000000000003E-2</v>
      </c>
      <c r="H103" s="261">
        <f t="shared" ref="H103:H111" si="101">E103*F103*G103</f>
        <v>1.9000000000000001E-8</v>
      </c>
      <c r="I103" s="258">
        <v>0</v>
      </c>
      <c r="J103" s="258">
        <v>0</v>
      </c>
      <c r="K103" s="258">
        <v>70</v>
      </c>
      <c r="L103" s="258">
        <v>17</v>
      </c>
      <c r="M103" s="259">
        <v>800</v>
      </c>
      <c r="N103" s="468"/>
      <c r="O103" s="262">
        <v>131.13999999999999</v>
      </c>
      <c r="P103" s="262">
        <f>POWER(10,-6)*SQRT(32)*35*M102*3600*0.1/1000</f>
        <v>5.7021090834883208E-2</v>
      </c>
      <c r="Q103" s="263"/>
      <c r="R103" s="264" t="str">
        <f t="shared" si="85"/>
        <v>С102</v>
      </c>
      <c r="S103" s="264" t="str">
        <f t="shared" si="69"/>
        <v>Емкость Е-3</v>
      </c>
      <c r="T103" s="427" t="str">
        <f t="shared" si="70"/>
        <v>Полное разрушение - взрыв</v>
      </c>
      <c r="U103" s="264" t="s">
        <v>98</v>
      </c>
      <c r="V103" s="264" t="s">
        <v>98</v>
      </c>
      <c r="W103" s="264" t="s">
        <v>98</v>
      </c>
      <c r="X103" s="264" t="s">
        <v>98</v>
      </c>
      <c r="Y103" s="264">
        <v>15</v>
      </c>
      <c r="Z103" s="264">
        <v>35</v>
      </c>
      <c r="AA103" s="264">
        <v>97</v>
      </c>
      <c r="AB103" s="264">
        <v>167</v>
      </c>
      <c r="AC103" s="264" t="s">
        <v>98</v>
      </c>
      <c r="AD103" s="264" t="s">
        <v>98</v>
      </c>
      <c r="AE103" s="264" t="s">
        <v>98</v>
      </c>
      <c r="AF103" s="264" t="s">
        <v>98</v>
      </c>
      <c r="AG103" s="264" t="s">
        <v>98</v>
      </c>
      <c r="AH103" s="264" t="s">
        <v>98</v>
      </c>
      <c r="AI103" s="264" t="s">
        <v>98</v>
      </c>
      <c r="AJ103" s="264" t="s">
        <v>98</v>
      </c>
      <c r="AK103" s="264" t="s">
        <v>98</v>
      </c>
      <c r="AL103" s="264" t="s">
        <v>98</v>
      </c>
      <c r="AM103" s="264">
        <v>2</v>
      </c>
      <c r="AN103" s="264">
        <v>1</v>
      </c>
      <c r="AO103" s="264">
        <v>0.68</v>
      </c>
      <c r="AP103" s="264">
        <v>0.02</v>
      </c>
      <c r="AQ103" s="264">
        <v>7</v>
      </c>
      <c r="AR103" s="265">
        <f>AP103*O103+AO103</f>
        <v>3.3028</v>
      </c>
      <c r="AS103" s="265">
        <f t="shared" ref="AS103:AS111" si="102">0.1*AR103</f>
        <v>0.33028000000000002</v>
      </c>
      <c r="AT103" s="266">
        <f>AM103*1.72+115*0.012*AN103</f>
        <v>4.82</v>
      </c>
      <c r="AU103" s="266">
        <f t="shared" ref="AU103:AU111" si="103">SUM(AR103:AT103)*0.1</f>
        <v>0.84530800000000006</v>
      </c>
      <c r="AV103" s="265">
        <f t="shared" ref="AV103:AV111" si="104">10068.2*O103*POWER(10,-6)</f>
        <v>1.3203437479999998</v>
      </c>
      <c r="AW103" s="266">
        <f t="shared" si="45"/>
        <v>10.618731748</v>
      </c>
      <c r="AX103" s="267">
        <f t="shared" si="72"/>
        <v>3.8000000000000003E-8</v>
      </c>
      <c r="AY103" s="268">
        <f t="shared" si="73"/>
        <v>1.9000000000000001E-8</v>
      </c>
      <c r="AZ103" s="267">
        <f t="shared" si="74"/>
        <v>2.0175590321200003E-7</v>
      </c>
    </row>
    <row r="104" spans="1:52" s="264" customFormat="1" x14ac:dyDescent="0.3">
      <c r="A104" s="107" t="s">
        <v>114</v>
      </c>
      <c r="B104" s="258" t="s">
        <v>299</v>
      </c>
      <c r="C104" s="259" t="s">
        <v>364</v>
      </c>
      <c r="D104" s="260" t="s">
        <v>343</v>
      </c>
      <c r="E104" s="261">
        <v>9.9999999999999995E-7</v>
      </c>
      <c r="F104" s="258">
        <v>1</v>
      </c>
      <c r="G104" s="258">
        <v>0.17100000000000001</v>
      </c>
      <c r="H104" s="261">
        <f t="shared" si="101"/>
        <v>1.7100000000000001E-7</v>
      </c>
      <c r="I104" s="258">
        <v>0</v>
      </c>
      <c r="J104" s="258">
        <v>0</v>
      </c>
      <c r="K104" s="258">
        <v>70</v>
      </c>
      <c r="L104" s="258">
        <v>17</v>
      </c>
      <c r="M104" s="259">
        <v>800</v>
      </c>
      <c r="N104" s="468"/>
      <c r="O104" s="262">
        <v>131.13999999999999</v>
      </c>
      <c r="P104" s="262">
        <f>POWER(10,-6)*SQRT(32)*35*M102*3600*0.1/1000</f>
        <v>5.7021090834883208E-2</v>
      </c>
      <c r="Q104" s="263"/>
      <c r="R104" s="264" t="str">
        <f t="shared" si="85"/>
        <v>С103</v>
      </c>
      <c r="S104" s="264" t="str">
        <f t="shared" si="69"/>
        <v>Емкость Е-3</v>
      </c>
      <c r="T104" s="427" t="str">
        <f t="shared" si="70"/>
        <v>Полное разрушение - пожар-вспышка</v>
      </c>
      <c r="U104" s="264" t="s">
        <v>98</v>
      </c>
      <c r="V104" s="264" t="s">
        <v>98</v>
      </c>
      <c r="W104" s="264" t="s">
        <v>98</v>
      </c>
      <c r="X104" s="264" t="s">
        <v>98</v>
      </c>
      <c r="Y104" s="264" t="s">
        <v>98</v>
      </c>
      <c r="Z104" s="264" t="s">
        <v>98</v>
      </c>
      <c r="AA104" s="264" t="s">
        <v>98</v>
      </c>
      <c r="AB104" s="264" t="s">
        <v>98</v>
      </c>
      <c r="AC104" s="264" t="s">
        <v>98</v>
      </c>
      <c r="AD104" s="264" t="s">
        <v>98</v>
      </c>
      <c r="AE104" s="264">
        <v>12</v>
      </c>
      <c r="AF104" s="264">
        <v>14</v>
      </c>
      <c r="AG104" s="264" t="s">
        <v>98</v>
      </c>
      <c r="AH104" s="264" t="s">
        <v>98</v>
      </c>
      <c r="AI104" s="264" t="s">
        <v>98</v>
      </c>
      <c r="AJ104" s="264" t="s">
        <v>98</v>
      </c>
      <c r="AK104" s="264" t="s">
        <v>98</v>
      </c>
      <c r="AL104" s="264" t="s">
        <v>98</v>
      </c>
      <c r="AM104" s="264">
        <v>0</v>
      </c>
      <c r="AN104" s="264">
        <v>1</v>
      </c>
      <c r="AO104" s="264">
        <v>0.68</v>
      </c>
      <c r="AP104" s="264">
        <v>0.02</v>
      </c>
      <c r="AQ104" s="264">
        <v>7</v>
      </c>
      <c r="AR104" s="265">
        <f>AP104*P104+AO104</f>
        <v>0.68114042181669776</v>
      </c>
      <c r="AS104" s="265">
        <f t="shared" si="102"/>
        <v>6.8114042181669776E-2</v>
      </c>
      <c r="AT104" s="266">
        <f>AM104*1.72+115*0.012*AN104</f>
        <v>1.3800000000000001</v>
      </c>
      <c r="AU104" s="266">
        <f t="shared" si="103"/>
        <v>0.21292544639983679</v>
      </c>
      <c r="AV104" s="265">
        <f t="shared" si="104"/>
        <v>1.3203437479999998</v>
      </c>
      <c r="AW104" s="266">
        <f t="shared" si="45"/>
        <v>3.6625236583982037</v>
      </c>
      <c r="AX104" s="267">
        <f t="shared" si="72"/>
        <v>0</v>
      </c>
      <c r="AY104" s="268">
        <f t="shared" si="73"/>
        <v>1.7100000000000001E-7</v>
      </c>
      <c r="AZ104" s="267">
        <f t="shared" si="74"/>
        <v>6.2629154558609288E-7</v>
      </c>
    </row>
    <row r="105" spans="1:52" s="264" customFormat="1" ht="28.8" x14ac:dyDescent="0.3">
      <c r="A105" s="107" t="s">
        <v>115</v>
      </c>
      <c r="B105" s="258" t="s">
        <v>299</v>
      </c>
      <c r="C105" s="259" t="s">
        <v>365</v>
      </c>
      <c r="D105" s="260" t="s">
        <v>360</v>
      </c>
      <c r="E105" s="261">
        <v>9.9999999999999995E-7</v>
      </c>
      <c r="F105" s="258">
        <v>1</v>
      </c>
      <c r="G105" s="258">
        <v>0.76</v>
      </c>
      <c r="H105" s="261">
        <f t="shared" si="101"/>
        <v>7.5999999999999992E-7</v>
      </c>
      <c r="I105" s="258">
        <v>0</v>
      </c>
      <c r="J105" s="258">
        <v>0</v>
      </c>
      <c r="K105" s="258">
        <v>70</v>
      </c>
      <c r="L105" s="258">
        <v>17</v>
      </c>
      <c r="M105" s="259">
        <v>800</v>
      </c>
      <c r="N105" s="468"/>
      <c r="O105" s="262">
        <v>131.13999999999999</v>
      </c>
      <c r="P105" s="262">
        <v>0</v>
      </c>
      <c r="Q105" s="263"/>
      <c r="R105" s="264" t="str">
        <f t="shared" si="85"/>
        <v>С104</v>
      </c>
      <c r="S105" s="264" t="str">
        <f t="shared" si="69"/>
        <v>Емкость Е-3</v>
      </c>
      <c r="T105" s="427" t="str">
        <f t="shared" si="70"/>
        <v>Полное разрушение - ликвидация пролива и рассеивание выброса (ликвидация аварии)</v>
      </c>
      <c r="U105" s="264" t="s">
        <v>98</v>
      </c>
      <c r="V105" s="264" t="s">
        <v>98</v>
      </c>
      <c r="W105" s="264" t="s">
        <v>98</v>
      </c>
      <c r="X105" s="264" t="s">
        <v>98</v>
      </c>
      <c r="Y105" s="264" t="s">
        <v>98</v>
      </c>
      <c r="Z105" s="264" t="s">
        <v>98</v>
      </c>
      <c r="AA105" s="264" t="s">
        <v>98</v>
      </c>
      <c r="AB105" s="264" t="s">
        <v>98</v>
      </c>
      <c r="AC105" s="264" t="s">
        <v>98</v>
      </c>
      <c r="AD105" s="264" t="s">
        <v>98</v>
      </c>
      <c r="AE105" s="264" t="s">
        <v>98</v>
      </c>
      <c r="AF105" s="264" t="s">
        <v>98</v>
      </c>
      <c r="AG105" s="264" t="s">
        <v>98</v>
      </c>
      <c r="AH105" s="264" t="s">
        <v>98</v>
      </c>
      <c r="AI105" s="264" t="s">
        <v>98</v>
      </c>
      <c r="AJ105" s="264" t="s">
        <v>98</v>
      </c>
      <c r="AK105" s="264" t="s">
        <v>98</v>
      </c>
      <c r="AL105" s="264" t="s">
        <v>98</v>
      </c>
      <c r="AM105" s="264">
        <v>0</v>
      </c>
      <c r="AN105" s="264">
        <v>0</v>
      </c>
      <c r="AO105" s="264">
        <v>6.8000000000000005E-2</v>
      </c>
      <c r="AP105" s="264">
        <v>0.02</v>
      </c>
      <c r="AQ105" s="264">
        <v>7</v>
      </c>
      <c r="AR105" s="265">
        <f>AP105*P105+AO105</f>
        <v>6.8000000000000005E-2</v>
      </c>
      <c r="AS105" s="265">
        <f t="shared" si="102"/>
        <v>6.8000000000000005E-3</v>
      </c>
      <c r="AT105" s="266">
        <f>AM105*1.72+115*0.012*AN105</f>
        <v>0</v>
      </c>
      <c r="AU105" s="266">
        <f t="shared" si="103"/>
        <v>7.4800000000000005E-3</v>
      </c>
      <c r="AV105" s="265">
        <f t="shared" si="104"/>
        <v>1.3203437479999998</v>
      </c>
      <c r="AW105" s="266">
        <f t="shared" si="45"/>
        <v>1.4026237479999997</v>
      </c>
      <c r="AX105" s="267">
        <f t="shared" si="72"/>
        <v>0</v>
      </c>
      <c r="AY105" s="268">
        <f t="shared" si="73"/>
        <v>0</v>
      </c>
      <c r="AZ105" s="267">
        <f t="shared" si="74"/>
        <v>1.0659940484799996E-6</v>
      </c>
    </row>
    <row r="106" spans="1:52" s="264" customFormat="1" ht="28.8" x14ac:dyDescent="0.3">
      <c r="A106" s="107" t="s">
        <v>116</v>
      </c>
      <c r="B106" s="258" t="s">
        <v>299</v>
      </c>
      <c r="C106" s="259" t="s">
        <v>366</v>
      </c>
      <c r="D106" s="260" t="s">
        <v>359</v>
      </c>
      <c r="E106" s="261">
        <v>1.0000000000000001E-5</v>
      </c>
      <c r="F106" s="258">
        <v>1</v>
      </c>
      <c r="G106" s="258">
        <v>4.0000000000000008E-2</v>
      </c>
      <c r="H106" s="261">
        <f t="shared" si="101"/>
        <v>4.0000000000000009E-7</v>
      </c>
      <c r="I106" s="258">
        <v>0</v>
      </c>
      <c r="J106" s="258">
        <v>3.3</v>
      </c>
      <c r="K106" s="258">
        <v>0</v>
      </c>
      <c r="L106" s="258">
        <v>0</v>
      </c>
      <c r="M106" s="269">
        <f>(O106/0.75)*20</f>
        <v>316.8</v>
      </c>
      <c r="N106" s="468"/>
      <c r="O106" s="262">
        <f>J106*3600/1000</f>
        <v>11.88</v>
      </c>
      <c r="P106" s="262">
        <f>O106</f>
        <v>11.88</v>
      </c>
      <c r="Q106" s="263"/>
      <c r="R106" s="264" t="str">
        <f t="shared" si="85"/>
        <v>С105</v>
      </c>
      <c r="S106" s="264" t="str">
        <f t="shared" si="69"/>
        <v>Емкость Е-3</v>
      </c>
      <c r="T106" s="427" t="str">
        <f t="shared" si="70"/>
        <v>Частичное разрушение (10 мм) - пожар пролива</v>
      </c>
      <c r="U106" s="264">
        <v>17</v>
      </c>
      <c r="V106" s="264">
        <v>23</v>
      </c>
      <c r="W106" s="264">
        <v>33</v>
      </c>
      <c r="X106" s="264">
        <v>61</v>
      </c>
      <c r="Y106" s="264" t="s">
        <v>98</v>
      </c>
      <c r="Z106" s="264" t="s">
        <v>98</v>
      </c>
      <c r="AA106" s="264" t="s">
        <v>98</v>
      </c>
      <c r="AB106" s="264" t="s">
        <v>98</v>
      </c>
      <c r="AC106" s="264" t="s">
        <v>98</v>
      </c>
      <c r="AD106" s="264" t="s">
        <v>98</v>
      </c>
      <c r="AE106" s="264" t="s">
        <v>98</v>
      </c>
      <c r="AF106" s="264" t="s">
        <v>98</v>
      </c>
      <c r="AG106" s="264" t="s">
        <v>98</v>
      </c>
      <c r="AH106" s="264" t="s">
        <v>98</v>
      </c>
      <c r="AI106" s="264" t="s">
        <v>98</v>
      </c>
      <c r="AJ106" s="264" t="s">
        <v>98</v>
      </c>
      <c r="AK106" s="264" t="s">
        <v>98</v>
      </c>
      <c r="AL106" s="264" t="s">
        <v>98</v>
      </c>
      <c r="AM106" s="264">
        <v>0</v>
      </c>
      <c r="AN106" s="264">
        <v>1</v>
      </c>
      <c r="AO106" s="264">
        <v>6.8000000000000005E-2</v>
      </c>
      <c r="AP106" s="264">
        <v>0.02</v>
      </c>
      <c r="AQ106" s="264">
        <v>3</v>
      </c>
      <c r="AR106" s="265">
        <f>AP106*O106+AO106</f>
        <v>0.30560000000000004</v>
      </c>
      <c r="AS106" s="265">
        <f t="shared" si="102"/>
        <v>3.0560000000000004E-2</v>
      </c>
      <c r="AT106" s="266">
        <f t="shared" ref="AT106:AT111" si="105">AM106*1.72+115*0.012*AN106</f>
        <v>1.3800000000000001</v>
      </c>
      <c r="AU106" s="266">
        <f t="shared" si="103"/>
        <v>0.17161600000000002</v>
      </c>
      <c r="AV106" s="265">
        <f t="shared" si="104"/>
        <v>0.11961021600000001</v>
      </c>
      <c r="AW106" s="266">
        <f t="shared" ref="AW106:AW141" si="106">AV106+AU106+AT106+AS106+AR106</f>
        <v>2.007386216</v>
      </c>
      <c r="AX106" s="267">
        <f t="shared" si="72"/>
        <v>0</v>
      </c>
      <c r="AY106" s="268">
        <f t="shared" si="73"/>
        <v>4.0000000000000009E-7</v>
      </c>
      <c r="AZ106" s="267">
        <f t="shared" si="74"/>
        <v>8.0295448640000013E-7</v>
      </c>
    </row>
    <row r="107" spans="1:52" s="264" customFormat="1" ht="28.8" x14ac:dyDescent="0.3">
      <c r="A107" s="107" t="s">
        <v>117</v>
      </c>
      <c r="B107" s="258" t="s">
        <v>299</v>
      </c>
      <c r="C107" s="259" t="s">
        <v>367</v>
      </c>
      <c r="D107" s="260" t="s">
        <v>345</v>
      </c>
      <c r="E107" s="261">
        <v>1.0000000000000001E-5</v>
      </c>
      <c r="F107" s="258">
        <v>1</v>
      </c>
      <c r="G107" s="258">
        <v>3.2000000000000008E-2</v>
      </c>
      <c r="H107" s="261">
        <f t="shared" si="101"/>
        <v>3.2000000000000011E-7</v>
      </c>
      <c r="I107" s="258">
        <v>0</v>
      </c>
      <c r="J107" s="258">
        <v>3.3</v>
      </c>
      <c r="K107" s="258">
        <v>0</v>
      </c>
      <c r="L107" s="258">
        <v>0</v>
      </c>
      <c r="M107" s="269">
        <f t="shared" ref="M107:M108" si="107">(O107/0.75)*20</f>
        <v>316.8</v>
      </c>
      <c r="N107" s="468"/>
      <c r="O107" s="262">
        <f t="shared" ref="O107:O111" si="108">J107*3600/1000</f>
        <v>11.88</v>
      </c>
      <c r="P107" s="262">
        <f>POWER(10,-6)*SQRT(32)*35*M105*3600*0.1/1000</f>
        <v>5.7021090834883208E-2</v>
      </c>
      <c r="Q107" s="263"/>
      <c r="R107" s="264" t="str">
        <f t="shared" si="85"/>
        <v>С106</v>
      </c>
      <c r="S107" s="264" t="str">
        <f t="shared" si="69"/>
        <v>Емкость Е-3</v>
      </c>
      <c r="T107" s="427" t="str">
        <f t="shared" si="70"/>
        <v>Частичное разрушение (10 мм) - пожар-вспышка</v>
      </c>
      <c r="U107" s="264" t="s">
        <v>98</v>
      </c>
      <c r="V107" s="264" t="s">
        <v>98</v>
      </c>
      <c r="W107" s="264" t="s">
        <v>98</v>
      </c>
      <c r="X107" s="264" t="s">
        <v>98</v>
      </c>
      <c r="Y107" s="264" t="s">
        <v>98</v>
      </c>
      <c r="Z107" s="264" t="s">
        <v>98</v>
      </c>
      <c r="AA107" s="264" t="s">
        <v>98</v>
      </c>
      <c r="AB107" s="264" t="s">
        <v>98</v>
      </c>
      <c r="AC107" s="264" t="s">
        <v>98</v>
      </c>
      <c r="AD107" s="264" t="s">
        <v>98</v>
      </c>
      <c r="AE107" s="264">
        <v>12</v>
      </c>
      <c r="AF107" s="264">
        <v>14</v>
      </c>
      <c r="AG107" s="264" t="s">
        <v>98</v>
      </c>
      <c r="AH107" s="264" t="s">
        <v>98</v>
      </c>
      <c r="AI107" s="264" t="s">
        <v>98</v>
      </c>
      <c r="AJ107" s="264" t="s">
        <v>98</v>
      </c>
      <c r="AK107" s="264" t="s">
        <v>98</v>
      </c>
      <c r="AL107" s="264" t="s">
        <v>98</v>
      </c>
      <c r="AM107" s="264">
        <v>0</v>
      </c>
      <c r="AN107" s="264">
        <v>1</v>
      </c>
      <c r="AO107" s="264">
        <v>6.8000000000000005E-2</v>
      </c>
      <c r="AP107" s="264">
        <v>0.02</v>
      </c>
      <c r="AQ107" s="264">
        <v>3</v>
      </c>
      <c r="AR107" s="265">
        <f t="shared" ref="AR107:AR111" si="109">AP107*O107+AO107</f>
        <v>0.30560000000000004</v>
      </c>
      <c r="AS107" s="265">
        <f t="shared" si="102"/>
        <v>3.0560000000000004E-2</v>
      </c>
      <c r="AT107" s="266">
        <f t="shared" si="105"/>
        <v>1.3800000000000001</v>
      </c>
      <c r="AU107" s="266">
        <f t="shared" si="103"/>
        <v>0.17161600000000002</v>
      </c>
      <c r="AV107" s="265">
        <f t="shared" si="104"/>
        <v>0.11961021600000001</v>
      </c>
      <c r="AW107" s="266">
        <f t="shared" si="106"/>
        <v>2.007386216</v>
      </c>
      <c r="AX107" s="267">
        <f t="shared" si="72"/>
        <v>0</v>
      </c>
      <c r="AY107" s="268">
        <f t="shared" si="73"/>
        <v>3.2000000000000011E-7</v>
      </c>
      <c r="AZ107" s="267">
        <f t="shared" si="74"/>
        <v>6.4236358912000025E-7</v>
      </c>
    </row>
    <row r="108" spans="1:52" s="264" customFormat="1" ht="43.2" x14ac:dyDescent="0.3">
      <c r="A108" s="107" t="s">
        <v>118</v>
      </c>
      <c r="B108" s="258" t="s">
        <v>299</v>
      </c>
      <c r="C108" s="259" t="s">
        <v>368</v>
      </c>
      <c r="D108" s="260" t="s">
        <v>361</v>
      </c>
      <c r="E108" s="261">
        <v>1.0000000000000001E-5</v>
      </c>
      <c r="F108" s="258">
        <v>1</v>
      </c>
      <c r="G108" s="258">
        <v>0.12800000000000003</v>
      </c>
      <c r="H108" s="261">
        <f t="shared" si="101"/>
        <v>1.2800000000000005E-6</v>
      </c>
      <c r="I108" s="258">
        <v>0</v>
      </c>
      <c r="J108" s="258">
        <v>3.3</v>
      </c>
      <c r="K108" s="258">
        <v>0</v>
      </c>
      <c r="L108" s="258">
        <v>0</v>
      </c>
      <c r="M108" s="269">
        <f t="shared" si="107"/>
        <v>316.8</v>
      </c>
      <c r="N108" s="468"/>
      <c r="O108" s="262">
        <f t="shared" si="108"/>
        <v>11.88</v>
      </c>
      <c r="P108" s="262">
        <v>0</v>
      </c>
      <c r="Q108" s="263"/>
      <c r="R108" s="264" t="str">
        <f t="shared" si="85"/>
        <v>С107</v>
      </c>
      <c r="S108" s="264" t="str">
        <f t="shared" si="69"/>
        <v>Емкость Е-3</v>
      </c>
      <c r="T108" s="427" t="str">
        <f t="shared" si="70"/>
        <v>Частичное разрушение (10 мм) - ликвидация пролива и рассеивание выброса (ликвидация аварии)</v>
      </c>
      <c r="U108" s="264" t="s">
        <v>98</v>
      </c>
      <c r="V108" s="264" t="s">
        <v>98</v>
      </c>
      <c r="W108" s="264" t="s">
        <v>98</v>
      </c>
      <c r="X108" s="264" t="s">
        <v>98</v>
      </c>
      <c r="Y108" s="264" t="s">
        <v>98</v>
      </c>
      <c r="Z108" s="264" t="s">
        <v>98</v>
      </c>
      <c r="AA108" s="264" t="s">
        <v>98</v>
      </c>
      <c r="AB108" s="264" t="s">
        <v>98</v>
      </c>
      <c r="AC108" s="264" t="s">
        <v>98</v>
      </c>
      <c r="AD108" s="264" t="s">
        <v>98</v>
      </c>
      <c r="AE108" s="264" t="s">
        <v>98</v>
      </c>
      <c r="AF108" s="264" t="s">
        <v>98</v>
      </c>
      <c r="AG108" s="264" t="s">
        <v>98</v>
      </c>
      <c r="AH108" s="264" t="s">
        <v>98</v>
      </c>
      <c r="AI108" s="264" t="s">
        <v>98</v>
      </c>
      <c r="AJ108" s="264" t="s">
        <v>98</v>
      </c>
      <c r="AK108" s="264" t="s">
        <v>98</v>
      </c>
      <c r="AL108" s="264" t="s">
        <v>98</v>
      </c>
      <c r="AM108" s="264">
        <v>0</v>
      </c>
      <c r="AN108" s="264">
        <v>0</v>
      </c>
      <c r="AO108" s="264">
        <v>6.8000000000000005E-2</v>
      </c>
      <c r="AP108" s="264">
        <v>0.02</v>
      </c>
      <c r="AQ108" s="264">
        <v>3</v>
      </c>
      <c r="AR108" s="265">
        <f t="shared" si="109"/>
        <v>0.30560000000000004</v>
      </c>
      <c r="AS108" s="265">
        <f t="shared" si="102"/>
        <v>3.0560000000000004E-2</v>
      </c>
      <c r="AT108" s="266">
        <f t="shared" si="105"/>
        <v>0</v>
      </c>
      <c r="AU108" s="266">
        <f t="shared" si="103"/>
        <v>3.3616E-2</v>
      </c>
      <c r="AV108" s="265">
        <f t="shared" si="104"/>
        <v>0.11961021600000001</v>
      </c>
      <c r="AW108" s="266">
        <f t="shared" si="106"/>
        <v>0.48938621600000004</v>
      </c>
      <c r="AX108" s="267">
        <f t="shared" si="72"/>
        <v>0</v>
      </c>
      <c r="AY108" s="268">
        <f t="shared" si="73"/>
        <v>0</v>
      </c>
      <c r="AZ108" s="267">
        <f t="shared" si="74"/>
        <v>6.2641435648000026E-7</v>
      </c>
    </row>
    <row r="109" spans="1:52" s="264" customFormat="1" ht="28.8" x14ac:dyDescent="0.3">
      <c r="A109" s="107" t="s">
        <v>119</v>
      </c>
      <c r="B109" s="258" t="s">
        <v>299</v>
      </c>
      <c r="C109" s="259" t="s">
        <v>369</v>
      </c>
      <c r="D109" s="260" t="s">
        <v>349</v>
      </c>
      <c r="E109" s="261">
        <v>1.0000000000000001E-5</v>
      </c>
      <c r="F109" s="258">
        <v>1</v>
      </c>
      <c r="G109" s="258">
        <v>4.0000000000000008E-2</v>
      </c>
      <c r="H109" s="261">
        <f t="shared" si="101"/>
        <v>4.0000000000000009E-7</v>
      </c>
      <c r="I109" s="258">
        <v>0</v>
      </c>
      <c r="J109" s="258">
        <v>0.15</v>
      </c>
      <c r="K109" s="258">
        <v>0</v>
      </c>
      <c r="L109" s="258">
        <v>0</v>
      </c>
      <c r="M109" s="264">
        <v>0</v>
      </c>
      <c r="N109" s="468"/>
      <c r="O109" s="262">
        <f t="shared" si="108"/>
        <v>0.54</v>
      </c>
      <c r="P109" s="262">
        <f>O109</f>
        <v>0.54</v>
      </c>
      <c r="Q109" s="263"/>
      <c r="R109" s="264" t="str">
        <f t="shared" si="85"/>
        <v>С108</v>
      </c>
      <c r="S109" s="264" t="str">
        <f t="shared" si="69"/>
        <v>Емкость Е-3</v>
      </c>
      <c r="T109" s="427" t="str">
        <f t="shared" si="70"/>
        <v>Частичное разрушение (10 мм) - факельное горение (газовый факел)</v>
      </c>
      <c r="U109" s="264" t="s">
        <v>98</v>
      </c>
      <c r="V109" s="264" t="s">
        <v>98</v>
      </c>
      <c r="W109" s="264" t="s">
        <v>98</v>
      </c>
      <c r="X109" s="264" t="s">
        <v>98</v>
      </c>
      <c r="Y109" s="264" t="s">
        <v>98</v>
      </c>
      <c r="Z109" s="264" t="s">
        <v>98</v>
      </c>
      <c r="AA109" s="264" t="s">
        <v>98</v>
      </c>
      <c r="AB109" s="264" t="s">
        <v>98</v>
      </c>
      <c r="AC109" s="264">
        <v>5</v>
      </c>
      <c r="AD109" s="264">
        <v>1</v>
      </c>
      <c r="AE109" s="264" t="s">
        <v>98</v>
      </c>
      <c r="AF109" s="264" t="s">
        <v>98</v>
      </c>
      <c r="AG109" s="264" t="s">
        <v>98</v>
      </c>
      <c r="AH109" s="264" t="s">
        <v>98</v>
      </c>
      <c r="AI109" s="264" t="s">
        <v>98</v>
      </c>
      <c r="AJ109" s="264" t="s">
        <v>98</v>
      </c>
      <c r="AK109" s="264" t="s">
        <v>98</v>
      </c>
      <c r="AL109" s="264" t="s">
        <v>98</v>
      </c>
      <c r="AM109" s="264">
        <v>0</v>
      </c>
      <c r="AN109" s="264">
        <v>1</v>
      </c>
      <c r="AO109" s="264">
        <v>6.8000000000000005E-2</v>
      </c>
      <c r="AP109" s="264">
        <v>0.02</v>
      </c>
      <c r="AQ109" s="264">
        <v>3</v>
      </c>
      <c r="AR109" s="265">
        <f t="shared" si="109"/>
        <v>7.8800000000000009E-2</v>
      </c>
      <c r="AS109" s="265">
        <f t="shared" si="102"/>
        <v>7.8800000000000016E-3</v>
      </c>
      <c r="AT109" s="266">
        <f t="shared" si="105"/>
        <v>1.3800000000000001</v>
      </c>
      <c r="AU109" s="266">
        <f t="shared" si="103"/>
        <v>0.14666800000000002</v>
      </c>
      <c r="AV109" s="265">
        <f t="shared" si="104"/>
        <v>5.4368280000000003E-3</v>
      </c>
      <c r="AW109" s="266">
        <f t="shared" si="106"/>
        <v>1.6187848280000001</v>
      </c>
      <c r="AX109" s="267">
        <f t="shared" si="72"/>
        <v>0</v>
      </c>
      <c r="AY109" s="268">
        <f t="shared" si="73"/>
        <v>4.0000000000000009E-7</v>
      </c>
      <c r="AZ109" s="267">
        <f t="shared" si="74"/>
        <v>6.4751393120000023E-7</v>
      </c>
    </row>
    <row r="110" spans="1:52" s="264" customFormat="1" ht="28.8" x14ac:dyDescent="0.3">
      <c r="A110" s="107" t="s">
        <v>120</v>
      </c>
      <c r="B110" s="258" t="s">
        <v>299</v>
      </c>
      <c r="C110" s="259" t="s">
        <v>370</v>
      </c>
      <c r="D110" s="260" t="s">
        <v>345</v>
      </c>
      <c r="E110" s="261">
        <v>1.0000000000000001E-5</v>
      </c>
      <c r="F110" s="258">
        <v>1</v>
      </c>
      <c r="G110" s="258">
        <v>0.15200000000000002</v>
      </c>
      <c r="H110" s="261">
        <f t="shared" si="101"/>
        <v>1.5200000000000003E-6</v>
      </c>
      <c r="I110" s="258">
        <v>0</v>
      </c>
      <c r="J110" s="258">
        <v>0.15</v>
      </c>
      <c r="K110" s="258">
        <v>0</v>
      </c>
      <c r="L110" s="258">
        <v>0</v>
      </c>
      <c r="M110" s="264">
        <v>0</v>
      </c>
      <c r="N110" s="468"/>
      <c r="O110" s="262">
        <f t="shared" si="108"/>
        <v>0.54</v>
      </c>
      <c r="P110" s="262">
        <f>O110*0.1</f>
        <v>5.4000000000000006E-2</v>
      </c>
      <c r="Q110" s="263"/>
      <c r="R110" s="264" t="str">
        <f t="shared" si="85"/>
        <v>С109</v>
      </c>
      <c r="S110" s="264" t="str">
        <f t="shared" si="69"/>
        <v>Емкость Е-3</v>
      </c>
      <c r="T110" s="427" t="str">
        <f t="shared" si="70"/>
        <v>Частичное разрушение (10 мм) - пожар-вспышка</v>
      </c>
      <c r="U110" s="264" t="s">
        <v>98</v>
      </c>
      <c r="V110" s="264" t="s">
        <v>98</v>
      </c>
      <c r="W110" s="264" t="s">
        <v>98</v>
      </c>
      <c r="X110" s="264" t="s">
        <v>98</v>
      </c>
      <c r="Y110" s="264" t="s">
        <v>98</v>
      </c>
      <c r="Z110" s="264" t="s">
        <v>98</v>
      </c>
      <c r="AA110" s="264" t="s">
        <v>98</v>
      </c>
      <c r="AB110" s="264" t="s">
        <v>98</v>
      </c>
      <c r="AC110" s="264" t="s">
        <v>98</v>
      </c>
      <c r="AD110" s="264" t="s">
        <v>98</v>
      </c>
      <c r="AE110" s="264">
        <v>12</v>
      </c>
      <c r="AF110" s="264">
        <v>14</v>
      </c>
      <c r="AG110" s="264" t="s">
        <v>98</v>
      </c>
      <c r="AH110" s="264" t="s">
        <v>98</v>
      </c>
      <c r="AI110" s="264" t="s">
        <v>98</v>
      </c>
      <c r="AJ110" s="264" t="s">
        <v>98</v>
      </c>
      <c r="AK110" s="264" t="s">
        <v>98</v>
      </c>
      <c r="AL110" s="264" t="s">
        <v>98</v>
      </c>
      <c r="AM110" s="264">
        <v>0</v>
      </c>
      <c r="AN110" s="264">
        <v>1</v>
      </c>
      <c r="AO110" s="264">
        <v>6.8000000000000005E-2</v>
      </c>
      <c r="AP110" s="264">
        <v>0.02</v>
      </c>
      <c r="AQ110" s="264">
        <v>3</v>
      </c>
      <c r="AR110" s="265">
        <f t="shared" si="109"/>
        <v>7.8800000000000009E-2</v>
      </c>
      <c r="AS110" s="265">
        <f t="shared" si="102"/>
        <v>7.8800000000000016E-3</v>
      </c>
      <c r="AT110" s="266">
        <f t="shared" si="105"/>
        <v>1.3800000000000001</v>
      </c>
      <c r="AU110" s="266">
        <f t="shared" si="103"/>
        <v>0.14666800000000002</v>
      </c>
      <c r="AV110" s="265">
        <f t="shared" si="104"/>
        <v>5.4368280000000003E-3</v>
      </c>
      <c r="AW110" s="266">
        <f t="shared" si="106"/>
        <v>1.6187848280000001</v>
      </c>
      <c r="AX110" s="267">
        <f t="shared" si="72"/>
        <v>0</v>
      </c>
      <c r="AY110" s="268">
        <f t="shared" si="73"/>
        <v>1.5200000000000003E-6</v>
      </c>
      <c r="AZ110" s="267">
        <f t="shared" si="74"/>
        <v>2.4605529385600005E-6</v>
      </c>
    </row>
    <row r="111" spans="1:52" s="264" customFormat="1" ht="28.8" x14ac:dyDescent="0.3">
      <c r="A111" s="107" t="s">
        <v>121</v>
      </c>
      <c r="B111" s="258" t="s">
        <v>299</v>
      </c>
      <c r="C111" s="259" t="s">
        <v>371</v>
      </c>
      <c r="D111" s="260" t="s">
        <v>347</v>
      </c>
      <c r="E111" s="261">
        <v>1.0000000000000001E-5</v>
      </c>
      <c r="F111" s="258">
        <v>1</v>
      </c>
      <c r="G111" s="258">
        <v>0.6080000000000001</v>
      </c>
      <c r="H111" s="261">
        <f t="shared" si="101"/>
        <v>6.0800000000000011E-6</v>
      </c>
      <c r="I111" s="258">
        <v>0</v>
      </c>
      <c r="J111" s="258">
        <v>0.15</v>
      </c>
      <c r="K111" s="258">
        <v>0</v>
      </c>
      <c r="L111" s="258">
        <v>0</v>
      </c>
      <c r="M111" s="264">
        <v>0</v>
      </c>
      <c r="N111" s="469"/>
      <c r="O111" s="262">
        <f t="shared" si="108"/>
        <v>0.54</v>
      </c>
      <c r="P111" s="262">
        <v>0</v>
      </c>
      <c r="Q111" s="263"/>
      <c r="R111" s="264" t="str">
        <f t="shared" si="85"/>
        <v>С110</v>
      </c>
      <c r="S111" s="264" t="str">
        <f t="shared" si="69"/>
        <v>Емкость Е-3</v>
      </c>
      <c r="T111" s="427" t="str">
        <f t="shared" si="70"/>
        <v>Частичное разрушение (10 мм) - рассеивание выброса (ликвидация аварии)</v>
      </c>
      <c r="U111" s="264" t="s">
        <v>98</v>
      </c>
      <c r="V111" s="264" t="s">
        <v>98</v>
      </c>
      <c r="W111" s="264" t="s">
        <v>98</v>
      </c>
      <c r="X111" s="264" t="s">
        <v>98</v>
      </c>
      <c r="Y111" s="264" t="s">
        <v>98</v>
      </c>
      <c r="Z111" s="264" t="s">
        <v>98</v>
      </c>
      <c r="AA111" s="264" t="s">
        <v>98</v>
      </c>
      <c r="AB111" s="264" t="s">
        <v>98</v>
      </c>
      <c r="AC111" s="264" t="s">
        <v>98</v>
      </c>
      <c r="AD111" s="264" t="s">
        <v>98</v>
      </c>
      <c r="AE111" s="264" t="s">
        <v>98</v>
      </c>
      <c r="AF111" s="264" t="s">
        <v>98</v>
      </c>
      <c r="AG111" s="264" t="s">
        <v>98</v>
      </c>
      <c r="AH111" s="264" t="s">
        <v>98</v>
      </c>
      <c r="AI111" s="264" t="s">
        <v>98</v>
      </c>
      <c r="AJ111" s="264" t="s">
        <v>98</v>
      </c>
      <c r="AK111" s="264" t="s">
        <v>98</v>
      </c>
      <c r="AL111" s="264" t="s">
        <v>98</v>
      </c>
      <c r="AM111" s="264">
        <v>0</v>
      </c>
      <c r="AN111" s="264">
        <v>0</v>
      </c>
      <c r="AO111" s="264">
        <v>6.8000000000000005E-2</v>
      </c>
      <c r="AP111" s="264">
        <v>0.02</v>
      </c>
      <c r="AQ111" s="264">
        <v>3</v>
      </c>
      <c r="AR111" s="265">
        <f t="shared" si="109"/>
        <v>7.8800000000000009E-2</v>
      </c>
      <c r="AS111" s="265">
        <f t="shared" si="102"/>
        <v>7.8800000000000016E-3</v>
      </c>
      <c r="AT111" s="266">
        <f t="shared" si="105"/>
        <v>0</v>
      </c>
      <c r="AU111" s="266">
        <f t="shared" si="103"/>
        <v>8.6680000000000004E-3</v>
      </c>
      <c r="AV111" s="265">
        <f t="shared" si="104"/>
        <v>5.4368280000000003E-3</v>
      </c>
      <c r="AW111" s="266">
        <f t="shared" si="106"/>
        <v>0.10078482800000001</v>
      </c>
      <c r="AX111" s="267">
        <f t="shared" si="72"/>
        <v>0</v>
      </c>
      <c r="AY111" s="268">
        <f t="shared" si="73"/>
        <v>0</v>
      </c>
      <c r="AZ111" s="267">
        <f t="shared" si="74"/>
        <v>6.1277175424000013E-7</v>
      </c>
    </row>
    <row r="112" spans="1:52" s="276" customFormat="1" x14ac:dyDescent="0.3">
      <c r="A112" s="107" t="s">
        <v>122</v>
      </c>
      <c r="B112" s="274" t="s">
        <v>402</v>
      </c>
      <c r="C112" s="271" t="s">
        <v>362</v>
      </c>
      <c r="D112" s="272" t="s">
        <v>374</v>
      </c>
      <c r="E112" s="273">
        <v>9.9999999999999995E-7</v>
      </c>
      <c r="F112" s="274">
        <v>2</v>
      </c>
      <c r="G112" s="274">
        <v>0.05</v>
      </c>
      <c r="H112" s="273">
        <f>E112*F112*G112</f>
        <v>9.9999999999999995E-8</v>
      </c>
      <c r="I112" s="274">
        <v>0</v>
      </c>
      <c r="J112" s="274">
        <v>0</v>
      </c>
      <c r="K112" s="274">
        <v>70</v>
      </c>
      <c r="L112" s="274">
        <v>17</v>
      </c>
      <c r="M112" s="271">
        <v>500</v>
      </c>
      <c r="N112" s="441" t="s">
        <v>399</v>
      </c>
      <c r="O112" s="275">
        <v>33.86</v>
      </c>
      <c r="P112" s="275">
        <f>O112</f>
        <v>33.86</v>
      </c>
      <c r="Q112" s="281"/>
      <c r="R112" s="276" t="str">
        <f t="shared" si="85"/>
        <v>С111</v>
      </c>
      <c r="S112" s="276" t="str">
        <f t="shared" si="69"/>
        <v>Емкости Е-5, Е-6</v>
      </c>
      <c r="T112" s="428" t="str">
        <f t="shared" si="70"/>
        <v>Полное разрушение - пожар пролива</v>
      </c>
      <c r="U112" s="276">
        <v>18</v>
      </c>
      <c r="V112" s="276">
        <v>25</v>
      </c>
      <c r="W112" s="276">
        <v>36</v>
      </c>
      <c r="X112" s="276">
        <v>68</v>
      </c>
      <c r="Y112" s="276" t="s">
        <v>98</v>
      </c>
      <c r="Z112" s="276" t="s">
        <v>98</v>
      </c>
      <c r="AA112" s="276" t="s">
        <v>98</v>
      </c>
      <c r="AB112" s="276" t="s">
        <v>98</v>
      </c>
      <c r="AC112" s="276" t="s">
        <v>98</v>
      </c>
      <c r="AD112" s="276" t="s">
        <v>98</v>
      </c>
      <c r="AE112" s="276" t="s">
        <v>98</v>
      </c>
      <c r="AF112" s="276" t="s">
        <v>98</v>
      </c>
      <c r="AG112" s="276" t="s">
        <v>98</v>
      </c>
      <c r="AH112" s="276" t="s">
        <v>98</v>
      </c>
      <c r="AI112" s="276" t="s">
        <v>98</v>
      </c>
      <c r="AJ112" s="276" t="s">
        <v>98</v>
      </c>
      <c r="AK112" s="276" t="s">
        <v>98</v>
      </c>
      <c r="AL112" s="276" t="s">
        <v>98</v>
      </c>
      <c r="AM112" s="276">
        <v>0</v>
      </c>
      <c r="AN112" s="276">
        <v>2</v>
      </c>
      <c r="AO112" s="276">
        <v>0.68</v>
      </c>
      <c r="AP112" s="276">
        <v>0.02</v>
      </c>
      <c r="AQ112" s="276">
        <v>7</v>
      </c>
      <c r="AR112" s="277">
        <f>AP112*O112+AO112</f>
        <v>1.3572000000000002</v>
      </c>
      <c r="AS112" s="277">
        <f>0.1*AR112</f>
        <v>0.13572000000000004</v>
      </c>
      <c r="AT112" s="278">
        <f>AM112*1.72+115*0.012*AN112</f>
        <v>2.7600000000000002</v>
      </c>
      <c r="AU112" s="278">
        <f>SUM(AR112:AT112)*0.1</f>
        <v>0.42529200000000006</v>
      </c>
      <c r="AV112" s="277">
        <f>10068.2*O112*POWER(10,-6)</f>
        <v>0.340909252</v>
      </c>
      <c r="AW112" s="278">
        <f t="shared" si="106"/>
        <v>5.0191212520000006</v>
      </c>
      <c r="AX112" s="279">
        <f t="shared" si="72"/>
        <v>0</v>
      </c>
      <c r="AY112" s="280">
        <f t="shared" si="73"/>
        <v>1.9999999999999999E-7</v>
      </c>
      <c r="AZ112" s="279">
        <f t="shared" si="74"/>
        <v>5.0191212519999999E-7</v>
      </c>
    </row>
    <row r="113" spans="1:52" s="276" customFormat="1" x14ac:dyDescent="0.3">
      <c r="A113" s="107" t="s">
        <v>123</v>
      </c>
      <c r="B113" s="274" t="s">
        <v>402</v>
      </c>
      <c r="C113" s="271" t="s">
        <v>363</v>
      </c>
      <c r="D113" s="272" t="s">
        <v>342</v>
      </c>
      <c r="E113" s="273">
        <v>9.9999999999999995E-7</v>
      </c>
      <c r="F113" s="274">
        <v>2</v>
      </c>
      <c r="G113" s="274">
        <v>1.9000000000000003E-2</v>
      </c>
      <c r="H113" s="273">
        <f t="shared" ref="H113:H121" si="110">E113*F113*G113</f>
        <v>3.8000000000000003E-8</v>
      </c>
      <c r="I113" s="274">
        <v>0</v>
      </c>
      <c r="J113" s="274">
        <v>0</v>
      </c>
      <c r="K113" s="274">
        <v>70</v>
      </c>
      <c r="L113" s="274">
        <v>17</v>
      </c>
      <c r="M113" s="271">
        <v>500</v>
      </c>
      <c r="N113" s="442"/>
      <c r="O113" s="275">
        <v>33.86</v>
      </c>
      <c r="P113" s="275">
        <f>POWER(10,-6)*SQRT(32)*35*M112*3600*0.1/1000</f>
        <v>3.5638181771802002E-2</v>
      </c>
      <c r="Q113" s="281"/>
      <c r="R113" s="276" t="str">
        <f t="shared" si="85"/>
        <v>С112</v>
      </c>
      <c r="S113" s="276" t="str">
        <f t="shared" si="69"/>
        <v>Емкости Е-5, Е-6</v>
      </c>
      <c r="T113" s="428" t="str">
        <f t="shared" si="70"/>
        <v>Полное разрушение - взрыв</v>
      </c>
      <c r="U113" s="276" t="s">
        <v>98</v>
      </c>
      <c r="V113" s="276" t="s">
        <v>98</v>
      </c>
      <c r="W113" s="276" t="s">
        <v>98</v>
      </c>
      <c r="X113" s="276" t="s">
        <v>98</v>
      </c>
      <c r="Y113" s="276">
        <v>13</v>
      </c>
      <c r="Z113" s="276">
        <v>30</v>
      </c>
      <c r="AA113" s="276">
        <v>83</v>
      </c>
      <c r="AB113" s="276">
        <v>143</v>
      </c>
      <c r="AC113" s="276" t="s">
        <v>98</v>
      </c>
      <c r="AD113" s="276" t="s">
        <v>98</v>
      </c>
      <c r="AE113" s="276" t="s">
        <v>98</v>
      </c>
      <c r="AF113" s="276" t="s">
        <v>98</v>
      </c>
      <c r="AG113" s="276" t="s">
        <v>98</v>
      </c>
      <c r="AH113" s="276" t="s">
        <v>98</v>
      </c>
      <c r="AI113" s="276" t="s">
        <v>98</v>
      </c>
      <c r="AJ113" s="276" t="s">
        <v>98</v>
      </c>
      <c r="AK113" s="276" t="s">
        <v>98</v>
      </c>
      <c r="AL113" s="276" t="s">
        <v>98</v>
      </c>
      <c r="AM113" s="276">
        <v>2</v>
      </c>
      <c r="AN113" s="276">
        <v>1</v>
      </c>
      <c r="AO113" s="276">
        <v>0.68</v>
      </c>
      <c r="AP113" s="276">
        <v>0.02</v>
      </c>
      <c r="AQ113" s="276">
        <v>7</v>
      </c>
      <c r="AR113" s="277">
        <f>AP113*O113+AO113</f>
        <v>1.3572000000000002</v>
      </c>
      <c r="AS113" s="277">
        <f t="shared" ref="AS113:AS121" si="111">0.1*AR113</f>
        <v>0.13572000000000004</v>
      </c>
      <c r="AT113" s="278">
        <f>AM113*1.72+115*0.012*AN113</f>
        <v>4.82</v>
      </c>
      <c r="AU113" s="278">
        <f t="shared" ref="AU113:AU121" si="112">SUM(AR113:AT113)*0.1</f>
        <v>0.63129200000000008</v>
      </c>
      <c r="AV113" s="277">
        <f t="shared" ref="AV113:AV121" si="113">10068.2*O113*POWER(10,-6)</f>
        <v>0.340909252</v>
      </c>
      <c r="AW113" s="278">
        <f t="shared" si="106"/>
        <v>7.2851212519999997</v>
      </c>
      <c r="AX113" s="279">
        <f t="shared" si="72"/>
        <v>7.6000000000000006E-8</v>
      </c>
      <c r="AY113" s="280">
        <f t="shared" si="73"/>
        <v>3.8000000000000003E-8</v>
      </c>
      <c r="AZ113" s="279">
        <f t="shared" si="74"/>
        <v>2.7683460757599999E-7</v>
      </c>
    </row>
    <row r="114" spans="1:52" s="276" customFormat="1" x14ac:dyDescent="0.3">
      <c r="A114" s="107" t="s">
        <v>124</v>
      </c>
      <c r="B114" s="274" t="s">
        <v>402</v>
      </c>
      <c r="C114" s="271" t="s">
        <v>364</v>
      </c>
      <c r="D114" s="272" t="s">
        <v>343</v>
      </c>
      <c r="E114" s="273">
        <v>9.9999999999999995E-7</v>
      </c>
      <c r="F114" s="274">
        <v>2</v>
      </c>
      <c r="G114" s="274">
        <v>0.17100000000000001</v>
      </c>
      <c r="H114" s="273">
        <f t="shared" si="110"/>
        <v>3.4200000000000002E-7</v>
      </c>
      <c r="I114" s="274">
        <v>0</v>
      </c>
      <c r="J114" s="274">
        <v>0</v>
      </c>
      <c r="K114" s="274">
        <v>70</v>
      </c>
      <c r="L114" s="274">
        <v>17</v>
      </c>
      <c r="M114" s="271">
        <v>500</v>
      </c>
      <c r="N114" s="442"/>
      <c r="O114" s="275">
        <v>33.86</v>
      </c>
      <c r="P114" s="275">
        <f>POWER(10,-6)*SQRT(32)*35*M112*3600*0.1/1000</f>
        <v>3.5638181771802002E-2</v>
      </c>
      <c r="Q114" s="281"/>
      <c r="R114" s="276" t="str">
        <f t="shared" si="85"/>
        <v>С113</v>
      </c>
      <c r="S114" s="276" t="str">
        <f t="shared" si="69"/>
        <v>Емкости Е-5, Е-6</v>
      </c>
      <c r="T114" s="428" t="str">
        <f t="shared" si="70"/>
        <v>Полное разрушение - пожар-вспышка</v>
      </c>
      <c r="U114" s="276" t="s">
        <v>98</v>
      </c>
      <c r="V114" s="276" t="s">
        <v>98</v>
      </c>
      <c r="W114" s="276" t="s">
        <v>98</v>
      </c>
      <c r="X114" s="276" t="s">
        <v>98</v>
      </c>
      <c r="Y114" s="276" t="s">
        <v>98</v>
      </c>
      <c r="Z114" s="276" t="s">
        <v>98</v>
      </c>
      <c r="AA114" s="276" t="s">
        <v>98</v>
      </c>
      <c r="AB114" s="276" t="s">
        <v>98</v>
      </c>
      <c r="AC114" s="276" t="s">
        <v>98</v>
      </c>
      <c r="AD114" s="276" t="s">
        <v>98</v>
      </c>
      <c r="AE114" s="276">
        <v>10</v>
      </c>
      <c r="AF114" s="276">
        <v>12</v>
      </c>
      <c r="AG114" s="276" t="s">
        <v>98</v>
      </c>
      <c r="AH114" s="276" t="s">
        <v>98</v>
      </c>
      <c r="AI114" s="276" t="s">
        <v>98</v>
      </c>
      <c r="AJ114" s="276" t="s">
        <v>98</v>
      </c>
      <c r="AK114" s="276" t="s">
        <v>98</v>
      </c>
      <c r="AL114" s="276" t="s">
        <v>98</v>
      </c>
      <c r="AM114" s="276">
        <v>0</v>
      </c>
      <c r="AN114" s="276">
        <v>1</v>
      </c>
      <c r="AO114" s="276">
        <v>0.68</v>
      </c>
      <c r="AP114" s="276">
        <v>0.02</v>
      </c>
      <c r="AQ114" s="276">
        <v>7</v>
      </c>
      <c r="AR114" s="277">
        <f>AP114*P114+AO114</f>
        <v>0.68071276363543609</v>
      </c>
      <c r="AS114" s="277">
        <f t="shared" si="111"/>
        <v>6.8071276363543612E-2</v>
      </c>
      <c r="AT114" s="278">
        <f>AM114*1.72+115*0.012*AN114</f>
        <v>1.3800000000000001</v>
      </c>
      <c r="AU114" s="278">
        <f t="shared" si="112"/>
        <v>0.21287840399989799</v>
      </c>
      <c r="AV114" s="277">
        <f t="shared" si="113"/>
        <v>0.340909252</v>
      </c>
      <c r="AW114" s="278">
        <f t="shared" si="106"/>
        <v>2.6825716959988779</v>
      </c>
      <c r="AX114" s="279">
        <f t="shared" si="72"/>
        <v>0</v>
      </c>
      <c r="AY114" s="280">
        <f t="shared" si="73"/>
        <v>3.4200000000000002E-7</v>
      </c>
      <c r="AZ114" s="279">
        <f t="shared" si="74"/>
        <v>9.1743952003161624E-7</v>
      </c>
    </row>
    <row r="115" spans="1:52" s="276" customFormat="1" ht="28.8" x14ac:dyDescent="0.3">
      <c r="A115" s="107" t="s">
        <v>125</v>
      </c>
      <c r="B115" s="274" t="s">
        <v>402</v>
      </c>
      <c r="C115" s="271" t="s">
        <v>365</v>
      </c>
      <c r="D115" s="272" t="s">
        <v>360</v>
      </c>
      <c r="E115" s="273">
        <v>9.9999999999999995E-7</v>
      </c>
      <c r="F115" s="274">
        <v>2</v>
      </c>
      <c r="G115" s="274">
        <v>0.76</v>
      </c>
      <c r="H115" s="273">
        <f t="shared" si="110"/>
        <v>1.5199999999999998E-6</v>
      </c>
      <c r="I115" s="274">
        <v>0</v>
      </c>
      <c r="J115" s="274">
        <v>0</v>
      </c>
      <c r="K115" s="274">
        <v>70</v>
      </c>
      <c r="L115" s="274">
        <v>17</v>
      </c>
      <c r="M115" s="271">
        <v>500</v>
      </c>
      <c r="N115" s="442"/>
      <c r="O115" s="275">
        <v>33.86</v>
      </c>
      <c r="P115" s="275">
        <v>0</v>
      </c>
      <c r="Q115" s="281"/>
      <c r="R115" s="276" t="str">
        <f t="shared" si="85"/>
        <v>С114</v>
      </c>
      <c r="S115" s="276" t="str">
        <f t="shared" si="69"/>
        <v>Емкости Е-5, Е-6</v>
      </c>
      <c r="T115" s="428" t="str">
        <f t="shared" si="70"/>
        <v>Полное разрушение - ликвидация пролива и рассеивание выброса (ликвидация аварии)</v>
      </c>
      <c r="U115" s="276" t="s">
        <v>98</v>
      </c>
      <c r="V115" s="276" t="s">
        <v>98</v>
      </c>
      <c r="W115" s="276" t="s">
        <v>98</v>
      </c>
      <c r="X115" s="276" t="s">
        <v>98</v>
      </c>
      <c r="Y115" s="276" t="s">
        <v>98</v>
      </c>
      <c r="Z115" s="276" t="s">
        <v>98</v>
      </c>
      <c r="AA115" s="276" t="s">
        <v>98</v>
      </c>
      <c r="AB115" s="276" t="s">
        <v>98</v>
      </c>
      <c r="AC115" s="276" t="s">
        <v>98</v>
      </c>
      <c r="AD115" s="276" t="s">
        <v>98</v>
      </c>
      <c r="AE115" s="276" t="s">
        <v>98</v>
      </c>
      <c r="AF115" s="276" t="s">
        <v>98</v>
      </c>
      <c r="AG115" s="276" t="s">
        <v>98</v>
      </c>
      <c r="AH115" s="276" t="s">
        <v>98</v>
      </c>
      <c r="AI115" s="276" t="s">
        <v>98</v>
      </c>
      <c r="AJ115" s="276" t="s">
        <v>98</v>
      </c>
      <c r="AK115" s="276" t="s">
        <v>98</v>
      </c>
      <c r="AL115" s="276" t="s">
        <v>98</v>
      </c>
      <c r="AM115" s="276">
        <v>0</v>
      </c>
      <c r="AN115" s="276">
        <v>0</v>
      </c>
      <c r="AO115" s="276">
        <v>6.8000000000000005E-2</v>
      </c>
      <c r="AP115" s="276">
        <v>0.02</v>
      </c>
      <c r="AQ115" s="276">
        <v>7</v>
      </c>
      <c r="AR115" s="277">
        <f>AP115*P115+AO115</f>
        <v>6.8000000000000005E-2</v>
      </c>
      <c r="AS115" s="277">
        <f t="shared" si="111"/>
        <v>6.8000000000000005E-3</v>
      </c>
      <c r="AT115" s="278">
        <f>AM115*1.72+115*0.012*AN115</f>
        <v>0</v>
      </c>
      <c r="AU115" s="278">
        <f t="shared" si="112"/>
        <v>7.4800000000000005E-3</v>
      </c>
      <c r="AV115" s="277">
        <f t="shared" si="113"/>
        <v>0.340909252</v>
      </c>
      <c r="AW115" s="278">
        <f t="shared" si="106"/>
        <v>0.42318925199999996</v>
      </c>
      <c r="AX115" s="279">
        <f t="shared" si="72"/>
        <v>0</v>
      </c>
      <c r="AY115" s="280">
        <f t="shared" si="73"/>
        <v>0</v>
      </c>
      <c r="AZ115" s="279">
        <f t="shared" si="74"/>
        <v>6.432476630399999E-7</v>
      </c>
    </row>
    <row r="116" spans="1:52" s="276" customFormat="1" ht="28.8" x14ac:dyDescent="0.3">
      <c r="A116" s="107" t="s">
        <v>126</v>
      </c>
      <c r="B116" s="274" t="s">
        <v>402</v>
      </c>
      <c r="C116" s="271" t="s">
        <v>366</v>
      </c>
      <c r="D116" s="272" t="s">
        <v>359</v>
      </c>
      <c r="E116" s="273">
        <v>1.0000000000000001E-5</v>
      </c>
      <c r="F116" s="274">
        <v>2</v>
      </c>
      <c r="G116" s="274">
        <v>4.0000000000000008E-2</v>
      </c>
      <c r="H116" s="273">
        <f t="shared" si="110"/>
        <v>8.0000000000000018E-7</v>
      </c>
      <c r="I116" s="274">
        <v>0</v>
      </c>
      <c r="J116" s="274">
        <v>1.2</v>
      </c>
      <c r="K116" s="274">
        <v>0</v>
      </c>
      <c r="L116" s="274">
        <v>0</v>
      </c>
      <c r="M116" s="296">
        <f>(O116/0.75)*20</f>
        <v>115.20000000000002</v>
      </c>
      <c r="N116" s="442"/>
      <c r="O116" s="275">
        <f>J116*3600/1000</f>
        <v>4.32</v>
      </c>
      <c r="P116" s="275">
        <f>O116</f>
        <v>4.32</v>
      </c>
      <c r="Q116" s="281"/>
      <c r="R116" s="276" t="str">
        <f t="shared" si="85"/>
        <v>С115</v>
      </c>
      <c r="S116" s="276" t="str">
        <f t="shared" si="69"/>
        <v>Емкости Е-5, Е-6</v>
      </c>
      <c r="T116" s="428" t="str">
        <f t="shared" si="70"/>
        <v>Частичное разрушение (10 мм) - пожар пролива</v>
      </c>
      <c r="U116" s="276">
        <v>15</v>
      </c>
      <c r="V116" s="276">
        <v>20</v>
      </c>
      <c r="W116" s="276">
        <v>27</v>
      </c>
      <c r="X116" s="276">
        <v>50</v>
      </c>
      <c r="Y116" s="276" t="s">
        <v>98</v>
      </c>
      <c r="Z116" s="276" t="s">
        <v>98</v>
      </c>
      <c r="AA116" s="276" t="s">
        <v>98</v>
      </c>
      <c r="AB116" s="276" t="s">
        <v>98</v>
      </c>
      <c r="AC116" s="276" t="s">
        <v>98</v>
      </c>
      <c r="AD116" s="276" t="s">
        <v>98</v>
      </c>
      <c r="AE116" s="276" t="s">
        <v>98</v>
      </c>
      <c r="AF116" s="276" t="s">
        <v>98</v>
      </c>
      <c r="AG116" s="276" t="s">
        <v>98</v>
      </c>
      <c r="AH116" s="276" t="s">
        <v>98</v>
      </c>
      <c r="AI116" s="276" t="s">
        <v>98</v>
      </c>
      <c r="AJ116" s="276" t="s">
        <v>98</v>
      </c>
      <c r="AK116" s="276" t="s">
        <v>98</v>
      </c>
      <c r="AL116" s="276" t="s">
        <v>98</v>
      </c>
      <c r="AM116" s="276">
        <v>0</v>
      </c>
      <c r="AN116" s="276">
        <v>1</v>
      </c>
      <c r="AO116" s="276">
        <v>6.8000000000000005E-2</v>
      </c>
      <c r="AP116" s="276">
        <v>0.02</v>
      </c>
      <c r="AQ116" s="276">
        <v>3</v>
      </c>
      <c r="AR116" s="277">
        <f>AP116*O116+AO116</f>
        <v>0.15440000000000001</v>
      </c>
      <c r="AS116" s="277">
        <f t="shared" si="111"/>
        <v>1.5440000000000002E-2</v>
      </c>
      <c r="AT116" s="278">
        <f t="shared" ref="AT116:AT121" si="114">AM116*1.72+115*0.012*AN116</f>
        <v>1.3800000000000001</v>
      </c>
      <c r="AU116" s="278">
        <f t="shared" si="112"/>
        <v>0.15498400000000001</v>
      </c>
      <c r="AV116" s="277">
        <f t="shared" si="113"/>
        <v>4.3494624000000003E-2</v>
      </c>
      <c r="AW116" s="278">
        <f t="shared" si="106"/>
        <v>1.7483186240000002</v>
      </c>
      <c r="AX116" s="279">
        <f t="shared" si="72"/>
        <v>0</v>
      </c>
      <c r="AY116" s="280">
        <f t="shared" si="73"/>
        <v>8.0000000000000018E-7</v>
      </c>
      <c r="AZ116" s="279">
        <f t="shared" si="74"/>
        <v>1.3986548992000004E-6</v>
      </c>
    </row>
    <row r="117" spans="1:52" s="276" customFormat="1" ht="28.8" x14ac:dyDescent="0.3">
      <c r="A117" s="107" t="s">
        <v>127</v>
      </c>
      <c r="B117" s="274" t="s">
        <v>402</v>
      </c>
      <c r="C117" s="271" t="s">
        <v>367</v>
      </c>
      <c r="D117" s="272" t="s">
        <v>345</v>
      </c>
      <c r="E117" s="273">
        <v>1.0000000000000001E-5</v>
      </c>
      <c r="F117" s="274">
        <v>2</v>
      </c>
      <c r="G117" s="274">
        <v>3.2000000000000008E-2</v>
      </c>
      <c r="H117" s="273">
        <f t="shared" si="110"/>
        <v>6.4000000000000023E-7</v>
      </c>
      <c r="I117" s="274">
        <v>0</v>
      </c>
      <c r="J117" s="274">
        <v>1.2</v>
      </c>
      <c r="K117" s="274">
        <v>0</v>
      </c>
      <c r="L117" s="274">
        <v>0</v>
      </c>
      <c r="M117" s="296">
        <f t="shared" ref="M117:M118" si="115">(O117/0.75)*20</f>
        <v>115.20000000000002</v>
      </c>
      <c r="N117" s="442"/>
      <c r="O117" s="275">
        <f t="shared" ref="O117:O121" si="116">J117*3600/1000</f>
        <v>4.32</v>
      </c>
      <c r="P117" s="275">
        <f>POWER(10,-6)*SQRT(32)*35*M116*3600*0.1/1000</f>
        <v>8.2110370802231814E-3</v>
      </c>
      <c r="Q117" s="281"/>
      <c r="R117" s="276" t="str">
        <f t="shared" si="85"/>
        <v>С116</v>
      </c>
      <c r="S117" s="276" t="str">
        <f t="shared" si="69"/>
        <v>Емкости Е-5, Е-6</v>
      </c>
      <c r="T117" s="428" t="str">
        <f t="shared" si="70"/>
        <v>Частичное разрушение (10 мм) - пожар-вспышка</v>
      </c>
      <c r="U117" s="276" t="s">
        <v>98</v>
      </c>
      <c r="V117" s="276" t="s">
        <v>98</v>
      </c>
      <c r="W117" s="276" t="s">
        <v>98</v>
      </c>
      <c r="X117" s="276" t="s">
        <v>98</v>
      </c>
      <c r="Y117" s="276" t="s">
        <v>98</v>
      </c>
      <c r="Z117" s="276" t="s">
        <v>98</v>
      </c>
      <c r="AA117" s="276" t="s">
        <v>98</v>
      </c>
      <c r="AB117" s="276" t="s">
        <v>98</v>
      </c>
      <c r="AC117" s="276" t="s">
        <v>98</v>
      </c>
      <c r="AD117" s="276" t="s">
        <v>98</v>
      </c>
      <c r="AE117" s="276">
        <v>6</v>
      </c>
      <c r="AF117" s="276">
        <v>7</v>
      </c>
      <c r="AG117" s="276" t="s">
        <v>98</v>
      </c>
      <c r="AH117" s="276" t="s">
        <v>98</v>
      </c>
      <c r="AI117" s="276" t="s">
        <v>98</v>
      </c>
      <c r="AJ117" s="276" t="s">
        <v>98</v>
      </c>
      <c r="AK117" s="276" t="s">
        <v>98</v>
      </c>
      <c r="AL117" s="276" t="s">
        <v>98</v>
      </c>
      <c r="AM117" s="276">
        <v>0</v>
      </c>
      <c r="AN117" s="276">
        <v>1</v>
      </c>
      <c r="AO117" s="276">
        <v>6.8000000000000005E-2</v>
      </c>
      <c r="AP117" s="276">
        <v>0.02</v>
      </c>
      <c r="AQ117" s="276">
        <v>3</v>
      </c>
      <c r="AR117" s="277">
        <f t="shared" ref="AR117:AR121" si="117">AP117*O117+AO117</f>
        <v>0.15440000000000001</v>
      </c>
      <c r="AS117" s="277">
        <f t="shared" si="111"/>
        <v>1.5440000000000002E-2</v>
      </c>
      <c r="AT117" s="278">
        <f t="shared" si="114"/>
        <v>1.3800000000000001</v>
      </c>
      <c r="AU117" s="278">
        <f t="shared" si="112"/>
        <v>0.15498400000000001</v>
      </c>
      <c r="AV117" s="277">
        <f t="shared" si="113"/>
        <v>4.3494624000000003E-2</v>
      </c>
      <c r="AW117" s="278">
        <f t="shared" si="106"/>
        <v>1.7483186240000002</v>
      </c>
      <c r="AX117" s="279">
        <f t="shared" si="72"/>
        <v>0</v>
      </c>
      <c r="AY117" s="280">
        <f t="shared" si="73"/>
        <v>6.4000000000000023E-7</v>
      </c>
      <c r="AZ117" s="279">
        <f t="shared" si="74"/>
        <v>1.1189239193600005E-6</v>
      </c>
    </row>
    <row r="118" spans="1:52" s="276" customFormat="1" ht="43.2" x14ac:dyDescent="0.3">
      <c r="A118" s="107" t="s">
        <v>128</v>
      </c>
      <c r="B118" s="274" t="s">
        <v>402</v>
      </c>
      <c r="C118" s="271" t="s">
        <v>368</v>
      </c>
      <c r="D118" s="272" t="s">
        <v>361</v>
      </c>
      <c r="E118" s="273">
        <v>1.0000000000000001E-5</v>
      </c>
      <c r="F118" s="274">
        <v>2</v>
      </c>
      <c r="G118" s="274">
        <v>0.12800000000000003</v>
      </c>
      <c r="H118" s="273">
        <f t="shared" si="110"/>
        <v>2.5600000000000009E-6</v>
      </c>
      <c r="I118" s="274">
        <v>0</v>
      </c>
      <c r="J118" s="274">
        <v>1.2</v>
      </c>
      <c r="K118" s="274">
        <v>0</v>
      </c>
      <c r="L118" s="274">
        <v>0</v>
      </c>
      <c r="M118" s="296">
        <f t="shared" si="115"/>
        <v>115.20000000000002</v>
      </c>
      <c r="N118" s="442"/>
      <c r="O118" s="275">
        <f t="shared" si="116"/>
        <v>4.32</v>
      </c>
      <c r="P118" s="275">
        <v>0</v>
      </c>
      <c r="Q118" s="281"/>
      <c r="R118" s="276" t="str">
        <f t="shared" si="85"/>
        <v>С117</v>
      </c>
      <c r="S118" s="276" t="str">
        <f t="shared" si="69"/>
        <v>Емкости Е-5, Е-6</v>
      </c>
      <c r="T118" s="428" t="str">
        <f t="shared" si="70"/>
        <v>Частичное разрушение (10 мм) - ликвидация пролива и рассеивание выброса (ликвидация аварии)</v>
      </c>
      <c r="U118" s="276" t="s">
        <v>98</v>
      </c>
      <c r="V118" s="276" t="s">
        <v>98</v>
      </c>
      <c r="W118" s="276" t="s">
        <v>98</v>
      </c>
      <c r="X118" s="276" t="s">
        <v>98</v>
      </c>
      <c r="Y118" s="276" t="s">
        <v>98</v>
      </c>
      <c r="Z118" s="276" t="s">
        <v>98</v>
      </c>
      <c r="AA118" s="276" t="s">
        <v>98</v>
      </c>
      <c r="AB118" s="276" t="s">
        <v>98</v>
      </c>
      <c r="AC118" s="276" t="s">
        <v>98</v>
      </c>
      <c r="AD118" s="276" t="s">
        <v>98</v>
      </c>
      <c r="AE118" s="276" t="s">
        <v>98</v>
      </c>
      <c r="AF118" s="276" t="s">
        <v>98</v>
      </c>
      <c r="AG118" s="276" t="s">
        <v>98</v>
      </c>
      <c r="AH118" s="276" t="s">
        <v>98</v>
      </c>
      <c r="AI118" s="276" t="s">
        <v>98</v>
      </c>
      <c r="AJ118" s="276" t="s">
        <v>98</v>
      </c>
      <c r="AK118" s="276" t="s">
        <v>98</v>
      </c>
      <c r="AL118" s="276" t="s">
        <v>98</v>
      </c>
      <c r="AM118" s="276">
        <v>0</v>
      </c>
      <c r="AN118" s="276">
        <v>0</v>
      </c>
      <c r="AO118" s="276">
        <v>6.8000000000000005E-2</v>
      </c>
      <c r="AP118" s="276">
        <v>0.02</v>
      </c>
      <c r="AQ118" s="276">
        <v>3</v>
      </c>
      <c r="AR118" s="277">
        <f t="shared" si="117"/>
        <v>0.15440000000000001</v>
      </c>
      <c r="AS118" s="277">
        <f t="shared" si="111"/>
        <v>1.5440000000000002E-2</v>
      </c>
      <c r="AT118" s="278">
        <f t="shared" si="114"/>
        <v>0</v>
      </c>
      <c r="AU118" s="278">
        <f t="shared" si="112"/>
        <v>1.6984000000000003E-2</v>
      </c>
      <c r="AV118" s="277">
        <f t="shared" si="113"/>
        <v>4.3494624000000003E-2</v>
      </c>
      <c r="AW118" s="278">
        <f t="shared" si="106"/>
        <v>0.23031862400000003</v>
      </c>
      <c r="AX118" s="279">
        <f t="shared" si="72"/>
        <v>0</v>
      </c>
      <c r="AY118" s="280">
        <f t="shared" si="73"/>
        <v>0</v>
      </c>
      <c r="AZ118" s="279">
        <f t="shared" si="74"/>
        <v>5.8961567744000031E-7</v>
      </c>
    </row>
    <row r="119" spans="1:52" s="276" customFormat="1" ht="28.8" x14ac:dyDescent="0.3">
      <c r="A119" s="107" t="s">
        <v>129</v>
      </c>
      <c r="B119" s="274" t="s">
        <v>402</v>
      </c>
      <c r="C119" s="271" t="s">
        <v>369</v>
      </c>
      <c r="D119" s="272" t="s">
        <v>349</v>
      </c>
      <c r="E119" s="273">
        <v>1.0000000000000001E-5</v>
      </c>
      <c r="F119" s="274">
        <v>2</v>
      </c>
      <c r="G119" s="274">
        <v>4.0000000000000008E-2</v>
      </c>
      <c r="H119" s="273">
        <f t="shared" si="110"/>
        <v>8.0000000000000018E-7</v>
      </c>
      <c r="I119" s="274">
        <v>0</v>
      </c>
      <c r="J119" s="274">
        <v>0.02</v>
      </c>
      <c r="K119" s="274">
        <v>0</v>
      </c>
      <c r="L119" s="274">
        <v>0</v>
      </c>
      <c r="M119" s="276">
        <v>0</v>
      </c>
      <c r="N119" s="442"/>
      <c r="O119" s="275">
        <f t="shared" si="116"/>
        <v>7.1999999999999995E-2</v>
      </c>
      <c r="P119" s="275">
        <f>O119</f>
        <v>7.1999999999999995E-2</v>
      </c>
      <c r="Q119" s="281"/>
      <c r="R119" s="276" t="str">
        <f t="shared" si="85"/>
        <v>С118</v>
      </c>
      <c r="S119" s="276" t="str">
        <f t="shared" si="69"/>
        <v>Емкости Е-5, Е-6</v>
      </c>
      <c r="T119" s="428" t="str">
        <f t="shared" si="70"/>
        <v>Частичное разрушение (10 мм) - факельное горение (газовый факел)</v>
      </c>
      <c r="U119" s="276" t="s">
        <v>98</v>
      </c>
      <c r="V119" s="276" t="s">
        <v>98</v>
      </c>
      <c r="W119" s="276" t="s">
        <v>98</v>
      </c>
      <c r="X119" s="276" t="s">
        <v>98</v>
      </c>
      <c r="Y119" s="276" t="s">
        <v>98</v>
      </c>
      <c r="Z119" s="276" t="s">
        <v>98</v>
      </c>
      <c r="AA119" s="276" t="s">
        <v>98</v>
      </c>
      <c r="AB119" s="276" t="s">
        <v>98</v>
      </c>
      <c r="AC119" s="276">
        <v>2</v>
      </c>
      <c r="AD119" s="276">
        <v>1</v>
      </c>
      <c r="AE119" s="276" t="s">
        <v>98</v>
      </c>
      <c r="AF119" s="276" t="s">
        <v>98</v>
      </c>
      <c r="AG119" s="276" t="s">
        <v>98</v>
      </c>
      <c r="AH119" s="276" t="s">
        <v>98</v>
      </c>
      <c r="AI119" s="276" t="s">
        <v>98</v>
      </c>
      <c r="AJ119" s="276" t="s">
        <v>98</v>
      </c>
      <c r="AK119" s="276" t="s">
        <v>98</v>
      </c>
      <c r="AL119" s="276" t="s">
        <v>98</v>
      </c>
      <c r="AM119" s="276">
        <v>0</v>
      </c>
      <c r="AN119" s="276">
        <v>1</v>
      </c>
      <c r="AO119" s="276">
        <v>6.8000000000000005E-2</v>
      </c>
      <c r="AP119" s="276">
        <v>0.02</v>
      </c>
      <c r="AQ119" s="276">
        <v>3</v>
      </c>
      <c r="AR119" s="277">
        <f t="shared" si="117"/>
        <v>6.9440000000000002E-2</v>
      </c>
      <c r="AS119" s="277">
        <f t="shared" si="111"/>
        <v>6.9440000000000005E-3</v>
      </c>
      <c r="AT119" s="278">
        <f t="shared" si="114"/>
        <v>1.3800000000000001</v>
      </c>
      <c r="AU119" s="278">
        <f t="shared" si="112"/>
        <v>0.14563840000000003</v>
      </c>
      <c r="AV119" s="277">
        <f t="shared" si="113"/>
        <v>7.2491039999999997E-4</v>
      </c>
      <c r="AW119" s="278">
        <f t="shared" si="106"/>
        <v>1.6027473104000001</v>
      </c>
      <c r="AX119" s="279">
        <f t="shared" si="72"/>
        <v>0</v>
      </c>
      <c r="AY119" s="280">
        <f t="shared" si="73"/>
        <v>8.0000000000000018E-7</v>
      </c>
      <c r="AZ119" s="279">
        <f t="shared" si="74"/>
        <v>1.2821978483200004E-6</v>
      </c>
    </row>
    <row r="120" spans="1:52" s="276" customFormat="1" ht="28.8" x14ac:dyDescent="0.3">
      <c r="A120" s="107" t="s">
        <v>130</v>
      </c>
      <c r="B120" s="274" t="s">
        <v>402</v>
      </c>
      <c r="C120" s="271" t="s">
        <v>370</v>
      </c>
      <c r="D120" s="272" t="s">
        <v>345</v>
      </c>
      <c r="E120" s="273">
        <v>1.0000000000000001E-5</v>
      </c>
      <c r="F120" s="274">
        <v>2</v>
      </c>
      <c r="G120" s="274">
        <v>0.15200000000000002</v>
      </c>
      <c r="H120" s="273">
        <f t="shared" si="110"/>
        <v>3.0400000000000005E-6</v>
      </c>
      <c r="I120" s="274">
        <v>0</v>
      </c>
      <c r="J120" s="274">
        <v>0.02</v>
      </c>
      <c r="K120" s="274">
        <v>0</v>
      </c>
      <c r="L120" s="274">
        <v>0</v>
      </c>
      <c r="M120" s="276">
        <v>0</v>
      </c>
      <c r="N120" s="442"/>
      <c r="O120" s="275">
        <f t="shared" si="116"/>
        <v>7.1999999999999995E-2</v>
      </c>
      <c r="P120" s="275">
        <f>O120*0.1</f>
        <v>7.1999999999999998E-3</v>
      </c>
      <c r="Q120" s="281"/>
      <c r="R120" s="276" t="str">
        <f t="shared" si="85"/>
        <v>С119</v>
      </c>
      <c r="S120" s="276" t="str">
        <f t="shared" si="69"/>
        <v>Емкости Е-5, Е-6</v>
      </c>
      <c r="T120" s="428" t="str">
        <f t="shared" si="70"/>
        <v>Частичное разрушение (10 мм) - пожар-вспышка</v>
      </c>
      <c r="U120" s="276" t="s">
        <v>98</v>
      </c>
      <c r="V120" s="276" t="s">
        <v>98</v>
      </c>
      <c r="W120" s="276" t="s">
        <v>98</v>
      </c>
      <c r="X120" s="276" t="s">
        <v>98</v>
      </c>
      <c r="Y120" s="276" t="s">
        <v>98</v>
      </c>
      <c r="Z120" s="276" t="s">
        <v>98</v>
      </c>
      <c r="AA120" s="276" t="s">
        <v>98</v>
      </c>
      <c r="AB120" s="276" t="s">
        <v>98</v>
      </c>
      <c r="AC120" s="276" t="s">
        <v>98</v>
      </c>
      <c r="AD120" s="276" t="s">
        <v>98</v>
      </c>
      <c r="AE120" s="276">
        <v>6</v>
      </c>
      <c r="AF120" s="276">
        <v>7</v>
      </c>
      <c r="AG120" s="276" t="s">
        <v>98</v>
      </c>
      <c r="AH120" s="276" t="s">
        <v>98</v>
      </c>
      <c r="AI120" s="276" t="s">
        <v>98</v>
      </c>
      <c r="AJ120" s="276" t="s">
        <v>98</v>
      </c>
      <c r="AK120" s="276" t="s">
        <v>98</v>
      </c>
      <c r="AL120" s="276" t="s">
        <v>98</v>
      </c>
      <c r="AM120" s="276">
        <v>0</v>
      </c>
      <c r="AN120" s="276">
        <v>1</v>
      </c>
      <c r="AO120" s="276">
        <v>6.8000000000000005E-2</v>
      </c>
      <c r="AP120" s="276">
        <v>0.02</v>
      </c>
      <c r="AQ120" s="276">
        <v>3</v>
      </c>
      <c r="AR120" s="277">
        <f t="shared" si="117"/>
        <v>6.9440000000000002E-2</v>
      </c>
      <c r="AS120" s="277">
        <f t="shared" si="111"/>
        <v>6.9440000000000005E-3</v>
      </c>
      <c r="AT120" s="278">
        <f t="shared" si="114"/>
        <v>1.3800000000000001</v>
      </c>
      <c r="AU120" s="278">
        <f t="shared" si="112"/>
        <v>0.14563840000000003</v>
      </c>
      <c r="AV120" s="277">
        <f t="shared" si="113"/>
        <v>7.2491039999999997E-4</v>
      </c>
      <c r="AW120" s="278">
        <f t="shared" si="106"/>
        <v>1.6027473104000001</v>
      </c>
      <c r="AX120" s="279">
        <f t="shared" si="72"/>
        <v>0</v>
      </c>
      <c r="AY120" s="280">
        <f t="shared" si="73"/>
        <v>3.0400000000000005E-6</v>
      </c>
      <c r="AZ120" s="279">
        <f t="shared" si="74"/>
        <v>4.8723518236160009E-6</v>
      </c>
    </row>
    <row r="121" spans="1:52" s="276" customFormat="1" ht="28.8" x14ac:dyDescent="0.3">
      <c r="A121" s="107" t="s">
        <v>131</v>
      </c>
      <c r="B121" s="274" t="s">
        <v>402</v>
      </c>
      <c r="C121" s="271" t="s">
        <v>371</v>
      </c>
      <c r="D121" s="272" t="s">
        <v>347</v>
      </c>
      <c r="E121" s="273">
        <v>1.0000000000000001E-5</v>
      </c>
      <c r="F121" s="274">
        <v>2</v>
      </c>
      <c r="G121" s="274">
        <v>0.6080000000000001</v>
      </c>
      <c r="H121" s="273">
        <f t="shared" si="110"/>
        <v>1.2160000000000002E-5</v>
      </c>
      <c r="I121" s="274">
        <v>0</v>
      </c>
      <c r="J121" s="274">
        <v>0.02</v>
      </c>
      <c r="K121" s="274">
        <v>0</v>
      </c>
      <c r="L121" s="274">
        <v>0</v>
      </c>
      <c r="M121" s="276">
        <v>0</v>
      </c>
      <c r="N121" s="470"/>
      <c r="O121" s="275">
        <f t="shared" si="116"/>
        <v>7.1999999999999995E-2</v>
      </c>
      <c r="P121" s="275">
        <v>0</v>
      </c>
      <c r="Q121" s="281"/>
      <c r="R121" s="276" t="str">
        <f t="shared" si="85"/>
        <v>С120</v>
      </c>
      <c r="S121" s="276" t="str">
        <f t="shared" si="69"/>
        <v>Емкости Е-5, Е-6</v>
      </c>
      <c r="T121" s="428" t="str">
        <f t="shared" si="70"/>
        <v>Частичное разрушение (10 мм) - рассеивание выброса (ликвидация аварии)</v>
      </c>
      <c r="U121" s="276" t="s">
        <v>98</v>
      </c>
      <c r="V121" s="276" t="s">
        <v>98</v>
      </c>
      <c r="W121" s="276" t="s">
        <v>98</v>
      </c>
      <c r="X121" s="276" t="s">
        <v>98</v>
      </c>
      <c r="Y121" s="276" t="s">
        <v>98</v>
      </c>
      <c r="Z121" s="276" t="s">
        <v>98</v>
      </c>
      <c r="AA121" s="276" t="s">
        <v>98</v>
      </c>
      <c r="AB121" s="276" t="s">
        <v>98</v>
      </c>
      <c r="AC121" s="276" t="s">
        <v>98</v>
      </c>
      <c r="AD121" s="276" t="s">
        <v>98</v>
      </c>
      <c r="AE121" s="276" t="s">
        <v>98</v>
      </c>
      <c r="AF121" s="276" t="s">
        <v>98</v>
      </c>
      <c r="AG121" s="276" t="s">
        <v>98</v>
      </c>
      <c r="AH121" s="276" t="s">
        <v>98</v>
      </c>
      <c r="AI121" s="276" t="s">
        <v>98</v>
      </c>
      <c r="AJ121" s="276" t="s">
        <v>98</v>
      </c>
      <c r="AK121" s="276" t="s">
        <v>98</v>
      </c>
      <c r="AL121" s="276" t="s">
        <v>98</v>
      </c>
      <c r="AM121" s="276">
        <v>0</v>
      </c>
      <c r="AN121" s="276">
        <v>0</v>
      </c>
      <c r="AO121" s="276">
        <v>6.8000000000000005E-2</v>
      </c>
      <c r="AP121" s="276">
        <v>0.02</v>
      </c>
      <c r="AQ121" s="276">
        <v>3</v>
      </c>
      <c r="AR121" s="277">
        <f t="shared" si="117"/>
        <v>6.9440000000000002E-2</v>
      </c>
      <c r="AS121" s="277">
        <f t="shared" si="111"/>
        <v>6.9440000000000005E-3</v>
      </c>
      <c r="AT121" s="278">
        <f t="shared" si="114"/>
        <v>0</v>
      </c>
      <c r="AU121" s="278">
        <f t="shared" si="112"/>
        <v>7.6384000000000009E-3</v>
      </c>
      <c r="AV121" s="277">
        <f t="shared" si="113"/>
        <v>7.2491039999999997E-4</v>
      </c>
      <c r="AW121" s="278">
        <f t="shared" si="106"/>
        <v>8.4747310399999998E-2</v>
      </c>
      <c r="AX121" s="279">
        <f t="shared" si="72"/>
        <v>0</v>
      </c>
      <c r="AY121" s="280">
        <f t="shared" si="73"/>
        <v>0</v>
      </c>
      <c r="AZ121" s="279">
        <f t="shared" si="74"/>
        <v>1.0305272944640002E-6</v>
      </c>
    </row>
    <row r="122" spans="1:52" s="5" customFormat="1" x14ac:dyDescent="0.3">
      <c r="A122" s="227" t="s">
        <v>132</v>
      </c>
      <c r="B122" s="286" t="s">
        <v>403</v>
      </c>
      <c r="C122" s="283" t="s">
        <v>362</v>
      </c>
      <c r="D122" s="284" t="s">
        <v>374</v>
      </c>
      <c r="E122" s="285">
        <v>9.9999999999999995E-7</v>
      </c>
      <c r="F122" s="286">
        <v>1</v>
      </c>
      <c r="G122" s="286">
        <v>0.05</v>
      </c>
      <c r="H122" s="285">
        <f>E122*F122*G122</f>
        <v>4.9999999999999998E-8</v>
      </c>
      <c r="I122" s="286">
        <v>0</v>
      </c>
      <c r="J122" s="286">
        <v>0</v>
      </c>
      <c r="K122" s="286">
        <v>70</v>
      </c>
      <c r="L122" s="286">
        <v>17</v>
      </c>
      <c r="M122" s="283">
        <v>930</v>
      </c>
      <c r="N122" s="471" t="s">
        <v>399</v>
      </c>
      <c r="O122" s="287">
        <v>55.19</v>
      </c>
      <c r="P122" s="287">
        <f>O122</f>
        <v>55.19</v>
      </c>
      <c r="Q122" s="233"/>
      <c r="R122" s="5" t="str">
        <f t="shared" si="85"/>
        <v>С121</v>
      </c>
      <c r="S122" s="5" t="str">
        <f t="shared" si="69"/>
        <v>Емкости Е-9</v>
      </c>
      <c r="T122" s="426" t="str">
        <f t="shared" si="70"/>
        <v>Полное разрушение - пожар пролива</v>
      </c>
      <c r="U122" s="5">
        <v>22</v>
      </c>
      <c r="V122" s="5">
        <v>30</v>
      </c>
      <c r="W122" s="5">
        <v>44</v>
      </c>
      <c r="X122" s="5">
        <v>82</v>
      </c>
      <c r="Y122" s="5" t="s">
        <v>98</v>
      </c>
      <c r="Z122" s="5" t="s">
        <v>98</v>
      </c>
      <c r="AA122" s="5" t="s">
        <v>98</v>
      </c>
      <c r="AB122" s="5" t="s">
        <v>98</v>
      </c>
      <c r="AC122" s="5" t="s">
        <v>98</v>
      </c>
      <c r="AD122" s="5" t="s">
        <v>98</v>
      </c>
      <c r="AE122" s="5" t="s">
        <v>98</v>
      </c>
      <c r="AF122" s="5" t="s">
        <v>98</v>
      </c>
      <c r="AG122" s="5" t="s">
        <v>98</v>
      </c>
      <c r="AH122" s="5" t="s">
        <v>98</v>
      </c>
      <c r="AI122" s="5" t="s">
        <v>98</v>
      </c>
      <c r="AJ122" s="5" t="s">
        <v>98</v>
      </c>
      <c r="AK122" s="5" t="s">
        <v>98</v>
      </c>
      <c r="AL122" s="5" t="s">
        <v>98</v>
      </c>
      <c r="AM122" s="5">
        <v>0</v>
      </c>
      <c r="AN122" s="5">
        <v>2</v>
      </c>
      <c r="AO122" s="5">
        <v>0.68</v>
      </c>
      <c r="AP122" s="5">
        <v>0.02</v>
      </c>
      <c r="AQ122" s="5">
        <v>7</v>
      </c>
      <c r="AR122" s="234">
        <f>AP122*O122+AO122</f>
        <v>1.7837999999999998</v>
      </c>
      <c r="AS122" s="234">
        <f>0.1*AR122</f>
        <v>0.17837999999999998</v>
      </c>
      <c r="AT122" s="235">
        <f>AM122*1.72+115*0.012*AN122</f>
        <v>2.7600000000000002</v>
      </c>
      <c r="AU122" s="235">
        <f>SUM(AR122:AT122)*0.1</f>
        <v>0.47221800000000003</v>
      </c>
      <c r="AV122" s="234">
        <f>10068.2*O122*POWER(10,-6)</f>
        <v>0.55566395800000001</v>
      </c>
      <c r="AW122" s="235">
        <f t="shared" si="106"/>
        <v>5.7500619579999999</v>
      </c>
      <c r="AX122" s="236">
        <f t="shared" si="72"/>
        <v>0</v>
      </c>
      <c r="AY122" s="237">
        <f t="shared" si="73"/>
        <v>9.9999999999999995E-8</v>
      </c>
      <c r="AZ122" s="236">
        <f t="shared" si="74"/>
        <v>2.8750309789999999E-7</v>
      </c>
    </row>
    <row r="123" spans="1:52" s="5" customFormat="1" x14ac:dyDescent="0.3">
      <c r="A123" s="227" t="s">
        <v>133</v>
      </c>
      <c r="B123" s="286" t="s">
        <v>403</v>
      </c>
      <c r="C123" s="283" t="s">
        <v>363</v>
      </c>
      <c r="D123" s="284" t="s">
        <v>342</v>
      </c>
      <c r="E123" s="285">
        <v>9.9999999999999995E-7</v>
      </c>
      <c r="F123" s="286">
        <v>1</v>
      </c>
      <c r="G123" s="286">
        <v>1.9000000000000003E-2</v>
      </c>
      <c r="H123" s="285">
        <f t="shared" ref="H123:H131" si="118">E123*F123*G123</f>
        <v>1.9000000000000001E-8</v>
      </c>
      <c r="I123" s="286">
        <v>0</v>
      </c>
      <c r="J123" s="286">
        <v>0</v>
      </c>
      <c r="K123" s="286">
        <v>70</v>
      </c>
      <c r="L123" s="286">
        <v>17</v>
      </c>
      <c r="M123" s="283">
        <v>930</v>
      </c>
      <c r="N123" s="472"/>
      <c r="O123" s="287">
        <v>55.19</v>
      </c>
      <c r="P123" s="287">
        <f>POWER(10,-6)*SQRT(32)*35*M122*3600*0.1/1000</f>
        <v>6.6287018095551722E-2</v>
      </c>
      <c r="Q123" s="233"/>
      <c r="R123" s="5" t="str">
        <f t="shared" si="85"/>
        <v>С122</v>
      </c>
      <c r="S123" s="5" t="str">
        <f t="shared" si="69"/>
        <v>Емкости Е-9</v>
      </c>
      <c r="T123" s="426" t="str">
        <f t="shared" si="70"/>
        <v>Полное разрушение - взрыв</v>
      </c>
      <c r="U123" s="5" t="s">
        <v>98</v>
      </c>
      <c r="V123" s="5" t="s">
        <v>98</v>
      </c>
      <c r="W123" s="5" t="s">
        <v>98</v>
      </c>
      <c r="X123" s="5" t="s">
        <v>98</v>
      </c>
      <c r="Y123" s="5">
        <v>16</v>
      </c>
      <c r="Z123" s="5">
        <v>37</v>
      </c>
      <c r="AA123" s="5">
        <v>102</v>
      </c>
      <c r="AB123" s="5">
        <v>176</v>
      </c>
      <c r="AC123" s="5" t="s">
        <v>98</v>
      </c>
      <c r="AD123" s="5" t="s">
        <v>98</v>
      </c>
      <c r="AE123" s="5" t="s">
        <v>98</v>
      </c>
      <c r="AF123" s="5" t="s">
        <v>98</v>
      </c>
      <c r="AG123" s="5" t="s">
        <v>98</v>
      </c>
      <c r="AH123" s="5" t="s">
        <v>98</v>
      </c>
      <c r="AI123" s="5" t="s">
        <v>98</v>
      </c>
      <c r="AJ123" s="5" t="s">
        <v>98</v>
      </c>
      <c r="AK123" s="5" t="s">
        <v>98</v>
      </c>
      <c r="AL123" s="5" t="s">
        <v>98</v>
      </c>
      <c r="AM123" s="5">
        <v>2</v>
      </c>
      <c r="AN123" s="5">
        <v>1</v>
      </c>
      <c r="AO123" s="5">
        <v>0.68</v>
      </c>
      <c r="AP123" s="5">
        <v>0.02</v>
      </c>
      <c r="AQ123" s="5">
        <v>7</v>
      </c>
      <c r="AR123" s="234">
        <f>AP123*O123+AO123</f>
        <v>1.7837999999999998</v>
      </c>
      <c r="AS123" s="234">
        <f t="shared" ref="AS123:AS131" si="119">0.1*AR123</f>
        <v>0.17837999999999998</v>
      </c>
      <c r="AT123" s="235">
        <f>AM123*1.72+115*0.012*AN123</f>
        <v>4.82</v>
      </c>
      <c r="AU123" s="235">
        <f t="shared" ref="AU123:AU131" si="120">SUM(AR123:AT123)*0.1</f>
        <v>0.6782180000000001</v>
      </c>
      <c r="AV123" s="234">
        <f t="shared" ref="AV123:AV131" si="121">10068.2*O123*POWER(10,-6)</f>
        <v>0.55566395800000001</v>
      </c>
      <c r="AW123" s="235">
        <f t="shared" si="106"/>
        <v>8.0160619579999999</v>
      </c>
      <c r="AX123" s="236">
        <f t="shared" si="72"/>
        <v>3.8000000000000003E-8</v>
      </c>
      <c r="AY123" s="237">
        <f t="shared" si="73"/>
        <v>1.9000000000000001E-8</v>
      </c>
      <c r="AZ123" s="236">
        <f t="shared" si="74"/>
        <v>1.5230517720200001E-7</v>
      </c>
    </row>
    <row r="124" spans="1:52" s="5" customFormat="1" x14ac:dyDescent="0.3">
      <c r="A124" s="227" t="s">
        <v>134</v>
      </c>
      <c r="B124" s="286" t="s">
        <v>403</v>
      </c>
      <c r="C124" s="283" t="s">
        <v>364</v>
      </c>
      <c r="D124" s="284" t="s">
        <v>343</v>
      </c>
      <c r="E124" s="285">
        <v>9.9999999999999995E-7</v>
      </c>
      <c r="F124" s="286">
        <v>1</v>
      </c>
      <c r="G124" s="286">
        <v>0.17100000000000001</v>
      </c>
      <c r="H124" s="285">
        <f t="shared" si="118"/>
        <v>1.7100000000000001E-7</v>
      </c>
      <c r="I124" s="286">
        <v>0</v>
      </c>
      <c r="J124" s="286">
        <v>0</v>
      </c>
      <c r="K124" s="286">
        <v>70</v>
      </c>
      <c r="L124" s="286">
        <v>17</v>
      </c>
      <c r="M124" s="283">
        <v>930</v>
      </c>
      <c r="N124" s="472"/>
      <c r="O124" s="287">
        <v>55.19</v>
      </c>
      <c r="P124" s="287">
        <f>POWER(10,-6)*SQRT(32)*35*M122*3600*0.1/1000</f>
        <v>6.6287018095551722E-2</v>
      </c>
      <c r="Q124" s="233"/>
      <c r="R124" s="5" t="str">
        <f t="shared" si="85"/>
        <v>С123</v>
      </c>
      <c r="S124" s="5" t="str">
        <f t="shared" si="69"/>
        <v>Емкости Е-9</v>
      </c>
      <c r="T124" s="426" t="str">
        <f t="shared" si="70"/>
        <v>Полное разрушение - пожар-вспышка</v>
      </c>
      <c r="U124" s="5" t="s">
        <v>98</v>
      </c>
      <c r="V124" s="5" t="s">
        <v>98</v>
      </c>
      <c r="W124" s="5" t="s">
        <v>98</v>
      </c>
      <c r="X124" s="5" t="s">
        <v>98</v>
      </c>
      <c r="Y124" s="5" t="s">
        <v>98</v>
      </c>
      <c r="Z124" s="5" t="s">
        <v>98</v>
      </c>
      <c r="AA124" s="5" t="s">
        <v>98</v>
      </c>
      <c r="AB124" s="5" t="s">
        <v>98</v>
      </c>
      <c r="AC124" s="5" t="s">
        <v>98</v>
      </c>
      <c r="AD124" s="5" t="s">
        <v>98</v>
      </c>
      <c r="AE124" s="5">
        <v>13</v>
      </c>
      <c r="AF124" s="5">
        <v>15</v>
      </c>
      <c r="AG124" s="5" t="s">
        <v>98</v>
      </c>
      <c r="AH124" s="5" t="s">
        <v>98</v>
      </c>
      <c r="AI124" s="5" t="s">
        <v>98</v>
      </c>
      <c r="AJ124" s="5" t="s">
        <v>98</v>
      </c>
      <c r="AK124" s="5" t="s">
        <v>98</v>
      </c>
      <c r="AL124" s="5" t="s">
        <v>98</v>
      </c>
      <c r="AM124" s="5">
        <v>0</v>
      </c>
      <c r="AN124" s="5">
        <v>1</v>
      </c>
      <c r="AO124" s="5">
        <v>0.68</v>
      </c>
      <c r="AP124" s="5">
        <v>0.02</v>
      </c>
      <c r="AQ124" s="5">
        <v>7</v>
      </c>
      <c r="AR124" s="234">
        <f>AP124*P124+AO124</f>
        <v>0.68132574036191107</v>
      </c>
      <c r="AS124" s="234">
        <f t="shared" si="119"/>
        <v>6.8132574036191107E-2</v>
      </c>
      <c r="AT124" s="235">
        <f>AM124*1.72+115*0.012*AN124</f>
        <v>1.3800000000000001</v>
      </c>
      <c r="AU124" s="235">
        <f t="shared" si="120"/>
        <v>0.21294583143981025</v>
      </c>
      <c r="AV124" s="234">
        <f t="shared" si="121"/>
        <v>0.55566395800000001</v>
      </c>
      <c r="AW124" s="235">
        <f t="shared" si="106"/>
        <v>2.8980681038379124</v>
      </c>
      <c r="AX124" s="236">
        <f t="shared" si="72"/>
        <v>0</v>
      </c>
      <c r="AY124" s="237">
        <f t="shared" si="73"/>
        <v>1.7100000000000001E-7</v>
      </c>
      <c r="AZ124" s="236">
        <f t="shared" si="74"/>
        <v>4.9556964575628307E-7</v>
      </c>
    </row>
    <row r="125" spans="1:52" s="5" customFormat="1" ht="28.8" x14ac:dyDescent="0.3">
      <c r="A125" s="227" t="s">
        <v>135</v>
      </c>
      <c r="B125" s="286" t="s">
        <v>403</v>
      </c>
      <c r="C125" s="283" t="s">
        <v>365</v>
      </c>
      <c r="D125" s="284" t="s">
        <v>360</v>
      </c>
      <c r="E125" s="285">
        <v>9.9999999999999995E-7</v>
      </c>
      <c r="F125" s="286">
        <v>1</v>
      </c>
      <c r="G125" s="286">
        <v>0.76</v>
      </c>
      <c r="H125" s="285">
        <f t="shared" si="118"/>
        <v>7.5999999999999992E-7</v>
      </c>
      <c r="I125" s="286">
        <v>0</v>
      </c>
      <c r="J125" s="286">
        <v>0</v>
      </c>
      <c r="K125" s="286">
        <v>70</v>
      </c>
      <c r="L125" s="286">
        <v>17</v>
      </c>
      <c r="M125" s="283">
        <v>930</v>
      </c>
      <c r="N125" s="472"/>
      <c r="O125" s="287">
        <v>55.19</v>
      </c>
      <c r="P125" s="287">
        <v>0</v>
      </c>
      <c r="Q125" s="233"/>
      <c r="R125" s="5" t="str">
        <f t="shared" si="85"/>
        <v>С124</v>
      </c>
      <c r="S125" s="5" t="str">
        <f t="shared" si="69"/>
        <v>Емкости Е-9</v>
      </c>
      <c r="T125" s="426" t="str">
        <f t="shared" si="70"/>
        <v>Полное разрушение - ликвидация пролива и рассеивание выброса (ликвидация аварии)</v>
      </c>
      <c r="U125" s="5" t="s">
        <v>98</v>
      </c>
      <c r="V125" s="5" t="s">
        <v>98</v>
      </c>
      <c r="W125" s="5" t="s">
        <v>98</v>
      </c>
      <c r="X125" s="5" t="s">
        <v>98</v>
      </c>
      <c r="Y125" s="5" t="s">
        <v>98</v>
      </c>
      <c r="Z125" s="5" t="s">
        <v>98</v>
      </c>
      <c r="AA125" s="5" t="s">
        <v>98</v>
      </c>
      <c r="AB125" s="5" t="s">
        <v>98</v>
      </c>
      <c r="AC125" s="5" t="s">
        <v>98</v>
      </c>
      <c r="AD125" s="5" t="s">
        <v>98</v>
      </c>
      <c r="AE125" s="5" t="s">
        <v>98</v>
      </c>
      <c r="AF125" s="5" t="s">
        <v>98</v>
      </c>
      <c r="AG125" s="5" t="s">
        <v>98</v>
      </c>
      <c r="AH125" s="5" t="s">
        <v>98</v>
      </c>
      <c r="AI125" s="5" t="s">
        <v>98</v>
      </c>
      <c r="AJ125" s="5" t="s">
        <v>98</v>
      </c>
      <c r="AK125" s="5" t="s">
        <v>98</v>
      </c>
      <c r="AL125" s="5" t="s">
        <v>98</v>
      </c>
      <c r="AM125" s="5">
        <v>0</v>
      </c>
      <c r="AN125" s="5">
        <v>0</v>
      </c>
      <c r="AO125" s="5">
        <v>6.8000000000000005E-2</v>
      </c>
      <c r="AP125" s="5">
        <v>0.02</v>
      </c>
      <c r="AQ125" s="5">
        <v>7</v>
      </c>
      <c r="AR125" s="234">
        <f>AP125*P125+AO125</f>
        <v>6.8000000000000005E-2</v>
      </c>
      <c r="AS125" s="234">
        <f t="shared" si="119"/>
        <v>6.8000000000000005E-3</v>
      </c>
      <c r="AT125" s="235">
        <f>AM125*1.72+115*0.012*AN125</f>
        <v>0</v>
      </c>
      <c r="AU125" s="235">
        <f t="shared" si="120"/>
        <v>7.4800000000000005E-3</v>
      </c>
      <c r="AV125" s="234">
        <f t="shared" si="121"/>
        <v>0.55566395800000001</v>
      </c>
      <c r="AW125" s="235">
        <f t="shared" si="106"/>
        <v>0.63794395800000014</v>
      </c>
      <c r="AX125" s="236">
        <f t="shared" si="72"/>
        <v>0</v>
      </c>
      <c r="AY125" s="237">
        <f t="shared" si="73"/>
        <v>0</v>
      </c>
      <c r="AZ125" s="236">
        <f t="shared" si="74"/>
        <v>4.848374080800001E-7</v>
      </c>
    </row>
    <row r="126" spans="1:52" s="5" customFormat="1" ht="28.8" x14ac:dyDescent="0.3">
      <c r="A126" s="227" t="s">
        <v>136</v>
      </c>
      <c r="B126" s="286" t="s">
        <v>403</v>
      </c>
      <c r="C126" s="283" t="s">
        <v>366</v>
      </c>
      <c r="D126" s="284" t="s">
        <v>359</v>
      </c>
      <c r="E126" s="285">
        <v>1.0000000000000001E-5</v>
      </c>
      <c r="F126" s="286">
        <v>1</v>
      </c>
      <c r="G126" s="286">
        <v>4.0000000000000008E-2</v>
      </c>
      <c r="H126" s="285">
        <f t="shared" si="118"/>
        <v>4.0000000000000009E-7</v>
      </c>
      <c r="I126" s="286">
        <v>0</v>
      </c>
      <c r="J126" s="286">
        <v>2.5</v>
      </c>
      <c r="K126" s="286">
        <v>0</v>
      </c>
      <c r="L126" s="286">
        <v>0</v>
      </c>
      <c r="M126" s="336">
        <f>(O126/0.75)*20</f>
        <v>240</v>
      </c>
      <c r="N126" s="472"/>
      <c r="O126" s="287">
        <f>J126*3600/1000</f>
        <v>9</v>
      </c>
      <c r="P126" s="287">
        <f>O126</f>
        <v>9</v>
      </c>
      <c r="Q126" s="233"/>
      <c r="R126" s="5" t="str">
        <f t="shared" si="85"/>
        <v>С125</v>
      </c>
      <c r="S126" s="5" t="str">
        <f t="shared" si="69"/>
        <v>Емкости Е-9</v>
      </c>
      <c r="T126" s="426" t="str">
        <f t="shared" si="70"/>
        <v>Частичное разрушение (10 мм) - пожар пролива</v>
      </c>
      <c r="U126" s="5">
        <v>16</v>
      </c>
      <c r="V126" s="5">
        <v>22</v>
      </c>
      <c r="W126" s="5">
        <v>31</v>
      </c>
      <c r="X126" s="5">
        <v>58</v>
      </c>
      <c r="Y126" s="5" t="s">
        <v>98</v>
      </c>
      <c r="Z126" s="5" t="s">
        <v>98</v>
      </c>
      <c r="AA126" s="5" t="s">
        <v>98</v>
      </c>
      <c r="AB126" s="5" t="s">
        <v>98</v>
      </c>
      <c r="AC126" s="5" t="s">
        <v>98</v>
      </c>
      <c r="AD126" s="5" t="s">
        <v>98</v>
      </c>
      <c r="AE126" s="5" t="s">
        <v>98</v>
      </c>
      <c r="AF126" s="5" t="s">
        <v>98</v>
      </c>
      <c r="AG126" s="5" t="s">
        <v>98</v>
      </c>
      <c r="AH126" s="5" t="s">
        <v>98</v>
      </c>
      <c r="AI126" s="5" t="s">
        <v>98</v>
      </c>
      <c r="AJ126" s="5" t="s">
        <v>98</v>
      </c>
      <c r="AK126" s="5" t="s">
        <v>98</v>
      </c>
      <c r="AL126" s="5" t="s">
        <v>98</v>
      </c>
      <c r="AM126" s="5">
        <v>0</v>
      </c>
      <c r="AN126" s="5">
        <v>1</v>
      </c>
      <c r="AO126" s="5">
        <v>6.8000000000000005E-2</v>
      </c>
      <c r="AP126" s="5">
        <v>0.02</v>
      </c>
      <c r="AQ126" s="5">
        <v>3</v>
      </c>
      <c r="AR126" s="234">
        <f>AP126*O126+AO126</f>
        <v>0.248</v>
      </c>
      <c r="AS126" s="234">
        <f t="shared" si="119"/>
        <v>2.4800000000000003E-2</v>
      </c>
      <c r="AT126" s="235">
        <f t="shared" ref="AT126:AT131" si="122">AM126*1.72+115*0.012*AN126</f>
        <v>1.3800000000000001</v>
      </c>
      <c r="AU126" s="235">
        <f t="shared" si="120"/>
        <v>0.16528000000000001</v>
      </c>
      <c r="AV126" s="234">
        <f t="shared" si="121"/>
        <v>9.0613799999999994E-2</v>
      </c>
      <c r="AW126" s="235">
        <f t="shared" si="106"/>
        <v>1.9086938</v>
      </c>
      <c r="AX126" s="236">
        <f t="shared" si="72"/>
        <v>0</v>
      </c>
      <c r="AY126" s="237">
        <f t="shared" si="73"/>
        <v>4.0000000000000009E-7</v>
      </c>
      <c r="AZ126" s="236">
        <f t="shared" si="74"/>
        <v>7.6347752000000017E-7</v>
      </c>
    </row>
    <row r="127" spans="1:52" s="5" customFormat="1" ht="28.8" x14ac:dyDescent="0.3">
      <c r="A127" s="227" t="s">
        <v>137</v>
      </c>
      <c r="B127" s="286" t="s">
        <v>403</v>
      </c>
      <c r="C127" s="283" t="s">
        <v>367</v>
      </c>
      <c r="D127" s="284" t="s">
        <v>345</v>
      </c>
      <c r="E127" s="285">
        <v>1.0000000000000001E-5</v>
      </c>
      <c r="F127" s="286">
        <v>1</v>
      </c>
      <c r="G127" s="286">
        <v>3.2000000000000008E-2</v>
      </c>
      <c r="H127" s="285">
        <f t="shared" si="118"/>
        <v>3.2000000000000011E-7</v>
      </c>
      <c r="I127" s="286">
        <v>0</v>
      </c>
      <c r="J127" s="286">
        <v>2.5</v>
      </c>
      <c r="K127" s="286">
        <v>0</v>
      </c>
      <c r="L127" s="286">
        <v>0</v>
      </c>
      <c r="M127" s="336">
        <f t="shared" ref="M127:M128" si="123">(O127/0.75)*20</f>
        <v>240</v>
      </c>
      <c r="N127" s="472"/>
      <c r="O127" s="287">
        <f t="shared" ref="O127:O131" si="124">J127*3600/1000</f>
        <v>9</v>
      </c>
      <c r="P127" s="287">
        <f>POWER(10,-6)*SQRT(32)*35*M126*3600*0.1/1000</f>
        <v>1.7106327250464962E-2</v>
      </c>
      <c r="Q127" s="233"/>
      <c r="R127" s="5" t="str">
        <f t="shared" si="85"/>
        <v>С126</v>
      </c>
      <c r="S127" s="5" t="str">
        <f t="shared" si="69"/>
        <v>Емкости Е-9</v>
      </c>
      <c r="T127" s="426" t="str">
        <f t="shared" si="70"/>
        <v>Частичное разрушение (10 мм) - пожар-вспышка</v>
      </c>
      <c r="U127" s="5" t="s">
        <v>98</v>
      </c>
      <c r="V127" s="5" t="s">
        <v>98</v>
      </c>
      <c r="W127" s="5" t="s">
        <v>98</v>
      </c>
      <c r="X127" s="5" t="s">
        <v>98</v>
      </c>
      <c r="Y127" s="5" t="s">
        <v>98</v>
      </c>
      <c r="Z127" s="5" t="s">
        <v>98</v>
      </c>
      <c r="AA127" s="5" t="s">
        <v>98</v>
      </c>
      <c r="AB127" s="5" t="s">
        <v>98</v>
      </c>
      <c r="AC127" s="5" t="s">
        <v>98</v>
      </c>
      <c r="AD127" s="5" t="s">
        <v>98</v>
      </c>
      <c r="AE127" s="5">
        <v>8</v>
      </c>
      <c r="AF127" s="5">
        <v>9</v>
      </c>
      <c r="AG127" s="5" t="s">
        <v>98</v>
      </c>
      <c r="AH127" s="5" t="s">
        <v>98</v>
      </c>
      <c r="AI127" s="5" t="s">
        <v>98</v>
      </c>
      <c r="AJ127" s="5" t="s">
        <v>98</v>
      </c>
      <c r="AK127" s="5" t="s">
        <v>98</v>
      </c>
      <c r="AL127" s="5" t="s">
        <v>98</v>
      </c>
      <c r="AM127" s="5">
        <v>0</v>
      </c>
      <c r="AN127" s="5">
        <v>1</v>
      </c>
      <c r="AO127" s="5">
        <v>6.8000000000000005E-2</v>
      </c>
      <c r="AP127" s="5">
        <v>0.02</v>
      </c>
      <c r="AQ127" s="5">
        <v>3</v>
      </c>
      <c r="AR127" s="234">
        <f t="shared" ref="AR127:AR131" si="125">AP127*O127+AO127</f>
        <v>0.248</v>
      </c>
      <c r="AS127" s="234">
        <f t="shared" si="119"/>
        <v>2.4800000000000003E-2</v>
      </c>
      <c r="AT127" s="235">
        <f t="shared" si="122"/>
        <v>1.3800000000000001</v>
      </c>
      <c r="AU127" s="235">
        <f t="shared" si="120"/>
        <v>0.16528000000000001</v>
      </c>
      <c r="AV127" s="234">
        <f t="shared" si="121"/>
        <v>9.0613799999999994E-2</v>
      </c>
      <c r="AW127" s="235">
        <f t="shared" si="106"/>
        <v>1.9086938</v>
      </c>
      <c r="AX127" s="236">
        <f t="shared" si="72"/>
        <v>0</v>
      </c>
      <c r="AY127" s="237">
        <f t="shared" si="73"/>
        <v>3.2000000000000011E-7</v>
      </c>
      <c r="AZ127" s="236">
        <f t="shared" si="74"/>
        <v>6.1078201600000024E-7</v>
      </c>
    </row>
    <row r="128" spans="1:52" s="5" customFormat="1" ht="43.2" x14ac:dyDescent="0.3">
      <c r="A128" s="227" t="s">
        <v>138</v>
      </c>
      <c r="B128" s="286" t="s">
        <v>403</v>
      </c>
      <c r="C128" s="283" t="s">
        <v>368</v>
      </c>
      <c r="D128" s="284" t="s">
        <v>361</v>
      </c>
      <c r="E128" s="285">
        <v>1.0000000000000001E-5</v>
      </c>
      <c r="F128" s="286">
        <v>1</v>
      </c>
      <c r="G128" s="286">
        <v>0.12800000000000003</v>
      </c>
      <c r="H128" s="285">
        <f t="shared" si="118"/>
        <v>1.2800000000000005E-6</v>
      </c>
      <c r="I128" s="286">
        <v>0</v>
      </c>
      <c r="J128" s="286">
        <v>2.5</v>
      </c>
      <c r="K128" s="286">
        <v>0</v>
      </c>
      <c r="L128" s="286">
        <v>0</v>
      </c>
      <c r="M128" s="336">
        <f t="shared" si="123"/>
        <v>240</v>
      </c>
      <c r="N128" s="472"/>
      <c r="O128" s="287">
        <f t="shared" si="124"/>
        <v>9</v>
      </c>
      <c r="P128" s="287">
        <v>0</v>
      </c>
      <c r="Q128" s="233"/>
      <c r="R128" s="5" t="str">
        <f t="shared" si="85"/>
        <v>С127</v>
      </c>
      <c r="S128" s="5" t="str">
        <f t="shared" si="69"/>
        <v>Емкости Е-9</v>
      </c>
      <c r="T128" s="426" t="str">
        <f t="shared" si="70"/>
        <v>Частичное разрушение (10 мм) - ликвидация пролива и рассеивание выброса (ликвидация аварии)</v>
      </c>
      <c r="U128" s="5" t="s">
        <v>98</v>
      </c>
      <c r="V128" s="5" t="s">
        <v>98</v>
      </c>
      <c r="W128" s="5" t="s">
        <v>98</v>
      </c>
      <c r="X128" s="5" t="s">
        <v>98</v>
      </c>
      <c r="Y128" s="5" t="s">
        <v>98</v>
      </c>
      <c r="Z128" s="5" t="s">
        <v>98</v>
      </c>
      <c r="AA128" s="5" t="s">
        <v>98</v>
      </c>
      <c r="AB128" s="5" t="s">
        <v>98</v>
      </c>
      <c r="AC128" s="5" t="s">
        <v>98</v>
      </c>
      <c r="AD128" s="5" t="s">
        <v>98</v>
      </c>
      <c r="AE128" s="5" t="s">
        <v>98</v>
      </c>
      <c r="AF128" s="5" t="s">
        <v>98</v>
      </c>
      <c r="AG128" s="5" t="s">
        <v>98</v>
      </c>
      <c r="AH128" s="5" t="s">
        <v>98</v>
      </c>
      <c r="AI128" s="5" t="s">
        <v>98</v>
      </c>
      <c r="AJ128" s="5" t="s">
        <v>98</v>
      </c>
      <c r="AK128" s="5" t="s">
        <v>98</v>
      </c>
      <c r="AL128" s="5" t="s">
        <v>98</v>
      </c>
      <c r="AM128" s="5">
        <v>0</v>
      </c>
      <c r="AN128" s="5">
        <v>0</v>
      </c>
      <c r="AO128" s="5">
        <v>6.8000000000000005E-2</v>
      </c>
      <c r="AP128" s="5">
        <v>0.02</v>
      </c>
      <c r="AQ128" s="5">
        <v>3</v>
      </c>
      <c r="AR128" s="234">
        <f t="shared" si="125"/>
        <v>0.248</v>
      </c>
      <c r="AS128" s="234">
        <f t="shared" si="119"/>
        <v>2.4800000000000003E-2</v>
      </c>
      <c r="AT128" s="235">
        <f t="shared" si="122"/>
        <v>0</v>
      </c>
      <c r="AU128" s="235">
        <f t="shared" si="120"/>
        <v>2.7279999999999999E-2</v>
      </c>
      <c r="AV128" s="234">
        <f t="shared" si="121"/>
        <v>9.0613799999999994E-2</v>
      </c>
      <c r="AW128" s="235">
        <f t="shared" si="106"/>
        <v>0.39069379999999998</v>
      </c>
      <c r="AX128" s="236">
        <f t="shared" si="72"/>
        <v>0</v>
      </c>
      <c r="AY128" s="237">
        <f t="shared" si="73"/>
        <v>0</v>
      </c>
      <c r="AZ128" s="236">
        <f t="shared" si="74"/>
        <v>5.000880640000001E-7</v>
      </c>
    </row>
    <row r="129" spans="1:52" s="5" customFormat="1" ht="28.8" x14ac:dyDescent="0.3">
      <c r="A129" s="227" t="s">
        <v>139</v>
      </c>
      <c r="B129" s="286" t="s">
        <v>403</v>
      </c>
      <c r="C129" s="283" t="s">
        <v>369</v>
      </c>
      <c r="D129" s="284" t="s">
        <v>349</v>
      </c>
      <c r="E129" s="285">
        <v>1.0000000000000001E-5</v>
      </c>
      <c r="F129" s="286">
        <v>1</v>
      </c>
      <c r="G129" s="286">
        <v>4.0000000000000008E-2</v>
      </c>
      <c r="H129" s="285">
        <f t="shared" si="118"/>
        <v>4.0000000000000009E-7</v>
      </c>
      <c r="I129" s="286">
        <v>0</v>
      </c>
      <c r="J129" s="286">
        <v>0.02</v>
      </c>
      <c r="K129" s="286">
        <v>0</v>
      </c>
      <c r="L129" s="286">
        <v>0</v>
      </c>
      <c r="M129" s="289">
        <v>0</v>
      </c>
      <c r="N129" s="472"/>
      <c r="O129" s="287">
        <f t="shared" si="124"/>
        <v>7.1999999999999995E-2</v>
      </c>
      <c r="P129" s="287">
        <f>O129</f>
        <v>7.1999999999999995E-2</v>
      </c>
      <c r="Q129" s="233"/>
      <c r="R129" s="5" t="str">
        <f t="shared" si="85"/>
        <v>С128</v>
      </c>
      <c r="S129" s="5" t="str">
        <f t="shared" si="69"/>
        <v>Емкости Е-9</v>
      </c>
      <c r="T129" s="426" t="str">
        <f t="shared" si="70"/>
        <v>Частичное разрушение (10 мм) - факельное горение (газовый факел)</v>
      </c>
      <c r="U129" s="5" t="s">
        <v>98</v>
      </c>
      <c r="V129" s="5" t="s">
        <v>98</v>
      </c>
      <c r="W129" s="5" t="s">
        <v>98</v>
      </c>
      <c r="X129" s="5" t="s">
        <v>98</v>
      </c>
      <c r="Y129" s="5" t="s">
        <v>98</v>
      </c>
      <c r="Z129" s="5" t="s">
        <v>98</v>
      </c>
      <c r="AA129" s="5" t="s">
        <v>98</v>
      </c>
      <c r="AB129" s="5" t="s">
        <v>98</v>
      </c>
      <c r="AC129" s="5">
        <v>2</v>
      </c>
      <c r="AD129" s="5">
        <v>1</v>
      </c>
      <c r="AE129" s="5" t="s">
        <v>98</v>
      </c>
      <c r="AF129" s="5" t="s">
        <v>98</v>
      </c>
      <c r="AG129" s="5" t="s">
        <v>98</v>
      </c>
      <c r="AH129" s="5" t="s">
        <v>98</v>
      </c>
      <c r="AI129" s="5" t="s">
        <v>98</v>
      </c>
      <c r="AJ129" s="5" t="s">
        <v>98</v>
      </c>
      <c r="AK129" s="5" t="s">
        <v>98</v>
      </c>
      <c r="AL129" s="5" t="s">
        <v>98</v>
      </c>
      <c r="AM129" s="5">
        <v>0</v>
      </c>
      <c r="AN129" s="5">
        <v>1</v>
      </c>
      <c r="AO129" s="5">
        <v>6.8000000000000005E-2</v>
      </c>
      <c r="AP129" s="5">
        <v>0.02</v>
      </c>
      <c r="AQ129" s="5">
        <v>3</v>
      </c>
      <c r="AR129" s="234">
        <f t="shared" si="125"/>
        <v>6.9440000000000002E-2</v>
      </c>
      <c r="AS129" s="234">
        <f t="shared" si="119"/>
        <v>6.9440000000000005E-3</v>
      </c>
      <c r="AT129" s="235">
        <f t="shared" si="122"/>
        <v>1.3800000000000001</v>
      </c>
      <c r="AU129" s="235">
        <f t="shared" si="120"/>
        <v>0.14563840000000003</v>
      </c>
      <c r="AV129" s="234">
        <f t="shared" si="121"/>
        <v>7.2491039999999997E-4</v>
      </c>
      <c r="AW129" s="235">
        <f t="shared" si="106"/>
        <v>1.6027473104000001</v>
      </c>
      <c r="AX129" s="236">
        <f t="shared" si="72"/>
        <v>0</v>
      </c>
      <c r="AY129" s="237">
        <f t="shared" si="73"/>
        <v>4.0000000000000009E-7</v>
      </c>
      <c r="AZ129" s="236">
        <f t="shared" si="74"/>
        <v>6.4109892416000019E-7</v>
      </c>
    </row>
    <row r="130" spans="1:52" s="5" customFormat="1" ht="28.8" x14ac:dyDescent="0.3">
      <c r="A130" s="227" t="s">
        <v>140</v>
      </c>
      <c r="B130" s="286" t="s">
        <v>403</v>
      </c>
      <c r="C130" s="283" t="s">
        <v>370</v>
      </c>
      <c r="D130" s="284" t="s">
        <v>345</v>
      </c>
      <c r="E130" s="285">
        <v>1.0000000000000001E-5</v>
      </c>
      <c r="F130" s="286">
        <v>1</v>
      </c>
      <c r="G130" s="286">
        <v>0.15200000000000002</v>
      </c>
      <c r="H130" s="285">
        <f t="shared" si="118"/>
        <v>1.5200000000000003E-6</v>
      </c>
      <c r="I130" s="286">
        <v>0</v>
      </c>
      <c r="J130" s="286">
        <v>0.02</v>
      </c>
      <c r="K130" s="286">
        <v>0</v>
      </c>
      <c r="L130" s="286">
        <v>0</v>
      </c>
      <c r="M130" s="289">
        <v>0</v>
      </c>
      <c r="N130" s="472"/>
      <c r="O130" s="287">
        <f t="shared" si="124"/>
        <v>7.1999999999999995E-2</v>
      </c>
      <c r="P130" s="287">
        <f>O130*0.1</f>
        <v>7.1999999999999998E-3</v>
      </c>
      <c r="Q130" s="233"/>
      <c r="R130" s="5" t="str">
        <f t="shared" si="85"/>
        <v>С129</v>
      </c>
      <c r="S130" s="5" t="str">
        <f t="shared" si="69"/>
        <v>Емкости Е-9</v>
      </c>
      <c r="T130" s="426" t="str">
        <f t="shared" si="70"/>
        <v>Частичное разрушение (10 мм) - пожар-вспышка</v>
      </c>
      <c r="U130" s="5" t="s">
        <v>98</v>
      </c>
      <c r="V130" s="5" t="s">
        <v>98</v>
      </c>
      <c r="W130" s="5" t="s">
        <v>98</v>
      </c>
      <c r="X130" s="5" t="s">
        <v>98</v>
      </c>
      <c r="Y130" s="5" t="s">
        <v>98</v>
      </c>
      <c r="Z130" s="5" t="s">
        <v>98</v>
      </c>
      <c r="AA130" s="5" t="s">
        <v>98</v>
      </c>
      <c r="AB130" s="5" t="s">
        <v>98</v>
      </c>
      <c r="AC130" s="5" t="s">
        <v>98</v>
      </c>
      <c r="AD130" s="5" t="s">
        <v>98</v>
      </c>
      <c r="AE130" s="5">
        <v>6</v>
      </c>
      <c r="AF130" s="5">
        <v>7</v>
      </c>
      <c r="AG130" s="5" t="s">
        <v>98</v>
      </c>
      <c r="AH130" s="5" t="s">
        <v>98</v>
      </c>
      <c r="AI130" s="5" t="s">
        <v>98</v>
      </c>
      <c r="AJ130" s="5" t="s">
        <v>98</v>
      </c>
      <c r="AK130" s="5" t="s">
        <v>98</v>
      </c>
      <c r="AL130" s="5" t="s">
        <v>98</v>
      </c>
      <c r="AM130" s="5">
        <v>0</v>
      </c>
      <c r="AN130" s="5">
        <v>1</v>
      </c>
      <c r="AO130" s="5">
        <v>6.8000000000000005E-2</v>
      </c>
      <c r="AP130" s="5">
        <v>0.02</v>
      </c>
      <c r="AQ130" s="5">
        <v>3</v>
      </c>
      <c r="AR130" s="234">
        <f t="shared" si="125"/>
        <v>6.9440000000000002E-2</v>
      </c>
      <c r="AS130" s="234">
        <f t="shared" si="119"/>
        <v>6.9440000000000005E-3</v>
      </c>
      <c r="AT130" s="235">
        <f t="shared" si="122"/>
        <v>1.3800000000000001</v>
      </c>
      <c r="AU130" s="235">
        <f t="shared" si="120"/>
        <v>0.14563840000000003</v>
      </c>
      <c r="AV130" s="234">
        <f t="shared" si="121"/>
        <v>7.2491039999999997E-4</v>
      </c>
      <c r="AW130" s="235">
        <f t="shared" si="106"/>
        <v>1.6027473104000001</v>
      </c>
      <c r="AX130" s="236">
        <f t="shared" si="72"/>
        <v>0</v>
      </c>
      <c r="AY130" s="237">
        <f t="shared" si="73"/>
        <v>1.5200000000000003E-6</v>
      </c>
      <c r="AZ130" s="236">
        <f t="shared" si="74"/>
        <v>2.4361759118080004E-6</v>
      </c>
    </row>
    <row r="131" spans="1:52" s="5" customFormat="1" ht="28.8" x14ac:dyDescent="0.3">
      <c r="A131" s="227" t="s">
        <v>141</v>
      </c>
      <c r="B131" s="286" t="s">
        <v>403</v>
      </c>
      <c r="C131" s="283" t="s">
        <v>371</v>
      </c>
      <c r="D131" s="284" t="s">
        <v>347</v>
      </c>
      <c r="E131" s="285">
        <v>1.0000000000000001E-5</v>
      </c>
      <c r="F131" s="286">
        <v>1</v>
      </c>
      <c r="G131" s="286">
        <v>0.6080000000000001</v>
      </c>
      <c r="H131" s="285">
        <f t="shared" si="118"/>
        <v>6.0800000000000011E-6</v>
      </c>
      <c r="I131" s="286">
        <v>0</v>
      </c>
      <c r="J131" s="286">
        <v>0.02</v>
      </c>
      <c r="K131" s="286">
        <v>0</v>
      </c>
      <c r="L131" s="286">
        <v>0</v>
      </c>
      <c r="M131" s="289">
        <v>0</v>
      </c>
      <c r="N131" s="473"/>
      <c r="O131" s="287">
        <f t="shared" si="124"/>
        <v>7.1999999999999995E-2</v>
      </c>
      <c r="P131" s="287">
        <v>0</v>
      </c>
      <c r="Q131" s="233"/>
      <c r="R131" s="5" t="str">
        <f t="shared" si="85"/>
        <v>С130</v>
      </c>
      <c r="S131" s="5" t="str">
        <f t="shared" ref="S131:S194" si="126">B131</f>
        <v>Емкости Е-9</v>
      </c>
      <c r="T131" s="426" t="str">
        <f t="shared" ref="T131:T194" si="127">D131</f>
        <v>Частичное разрушение (10 мм) - рассеивание выброса (ликвидация аварии)</v>
      </c>
      <c r="U131" s="5" t="s">
        <v>98</v>
      </c>
      <c r="V131" s="5" t="s">
        <v>98</v>
      </c>
      <c r="W131" s="5" t="s">
        <v>98</v>
      </c>
      <c r="X131" s="5" t="s">
        <v>98</v>
      </c>
      <c r="Y131" s="5" t="s">
        <v>98</v>
      </c>
      <c r="Z131" s="5" t="s">
        <v>98</v>
      </c>
      <c r="AA131" s="5" t="s">
        <v>98</v>
      </c>
      <c r="AB131" s="5" t="s">
        <v>98</v>
      </c>
      <c r="AC131" s="5" t="s">
        <v>98</v>
      </c>
      <c r="AD131" s="5" t="s">
        <v>98</v>
      </c>
      <c r="AE131" s="5" t="s">
        <v>98</v>
      </c>
      <c r="AF131" s="5" t="s">
        <v>98</v>
      </c>
      <c r="AG131" s="5" t="s">
        <v>98</v>
      </c>
      <c r="AH131" s="5" t="s">
        <v>98</v>
      </c>
      <c r="AI131" s="5" t="s">
        <v>98</v>
      </c>
      <c r="AJ131" s="5" t="s">
        <v>98</v>
      </c>
      <c r="AK131" s="5" t="s">
        <v>98</v>
      </c>
      <c r="AL131" s="5" t="s">
        <v>98</v>
      </c>
      <c r="AM131" s="5">
        <v>0</v>
      </c>
      <c r="AN131" s="5">
        <v>0</v>
      </c>
      <c r="AO131" s="5">
        <v>6.8000000000000005E-2</v>
      </c>
      <c r="AP131" s="5">
        <v>0.02</v>
      </c>
      <c r="AQ131" s="5">
        <v>3</v>
      </c>
      <c r="AR131" s="234">
        <f t="shared" si="125"/>
        <v>6.9440000000000002E-2</v>
      </c>
      <c r="AS131" s="234">
        <f t="shared" si="119"/>
        <v>6.9440000000000005E-3</v>
      </c>
      <c r="AT131" s="235">
        <f t="shared" si="122"/>
        <v>0</v>
      </c>
      <c r="AU131" s="235">
        <f t="shared" si="120"/>
        <v>7.6384000000000009E-3</v>
      </c>
      <c r="AV131" s="234">
        <f t="shared" si="121"/>
        <v>7.2491039999999997E-4</v>
      </c>
      <c r="AW131" s="235">
        <f t="shared" si="106"/>
        <v>8.4747310399999998E-2</v>
      </c>
      <c r="AX131" s="236">
        <f t="shared" ref="AX131:AX194" si="128">AM131*H131</f>
        <v>0</v>
      </c>
      <c r="AY131" s="237">
        <f t="shared" ref="AY131:AY194" si="129">AN131*H131</f>
        <v>0</v>
      </c>
      <c r="AZ131" s="236">
        <f t="shared" ref="AZ131:AZ194" si="130">H131*AW131</f>
        <v>5.1526364723200012E-7</v>
      </c>
    </row>
    <row r="132" spans="1:52" s="252" customFormat="1" ht="28.2" x14ac:dyDescent="0.3">
      <c r="A132" s="245" t="s">
        <v>142</v>
      </c>
      <c r="B132" s="437" t="s">
        <v>396</v>
      </c>
      <c r="C132" s="247" t="s">
        <v>380</v>
      </c>
      <c r="D132" s="248" t="s">
        <v>374</v>
      </c>
      <c r="E132" s="249">
        <v>9.9999999999999995E-8</v>
      </c>
      <c r="F132" s="246">
        <v>824</v>
      </c>
      <c r="G132" s="246">
        <v>0.05</v>
      </c>
      <c r="H132" s="249">
        <f>E132*F132*G132</f>
        <v>4.1200000000000004E-6</v>
      </c>
      <c r="I132" s="246">
        <v>0</v>
      </c>
      <c r="J132" s="246">
        <v>6500</v>
      </c>
      <c r="K132" s="246">
        <v>111</v>
      </c>
      <c r="L132" s="246">
        <v>56</v>
      </c>
      <c r="M132" s="257">
        <f>(O132/0.75)*20</f>
        <v>2080</v>
      </c>
      <c r="N132" s="476"/>
      <c r="O132" s="250">
        <f>J132*12/1000</f>
        <v>78</v>
      </c>
      <c r="P132" s="250">
        <f>O132</f>
        <v>78</v>
      </c>
      <c r="Q132" s="251"/>
      <c r="R132" s="252" t="str">
        <f t="shared" si="85"/>
        <v>С131</v>
      </c>
      <c r="S132" s="252" t="str">
        <f t="shared" si="126"/>
        <v>Продуктопровод « Ст. бензин на прием насосов»</v>
      </c>
      <c r="T132" s="438" t="str">
        <f t="shared" si="127"/>
        <v>Полное разрушение - пожар пролива</v>
      </c>
      <c r="U132" s="252">
        <v>30</v>
      </c>
      <c r="V132" s="252">
        <v>42</v>
      </c>
      <c r="W132" s="252">
        <v>60</v>
      </c>
      <c r="X132" s="252">
        <v>111</v>
      </c>
      <c r="Y132" s="252" t="s">
        <v>98</v>
      </c>
      <c r="Z132" s="252" t="s">
        <v>98</v>
      </c>
      <c r="AA132" s="252" t="s">
        <v>98</v>
      </c>
      <c r="AB132" s="252" t="s">
        <v>98</v>
      </c>
      <c r="AC132" s="252" t="s">
        <v>98</v>
      </c>
      <c r="AD132" s="252" t="s">
        <v>98</v>
      </c>
      <c r="AE132" s="252" t="s">
        <v>98</v>
      </c>
      <c r="AF132" s="252" t="s">
        <v>98</v>
      </c>
      <c r="AG132" s="252" t="s">
        <v>98</v>
      </c>
      <c r="AH132" s="252" t="s">
        <v>98</v>
      </c>
      <c r="AI132" s="252" t="s">
        <v>98</v>
      </c>
      <c r="AJ132" s="252" t="s">
        <v>98</v>
      </c>
      <c r="AK132" s="252" t="s">
        <v>98</v>
      </c>
      <c r="AL132" s="252" t="s">
        <v>98</v>
      </c>
      <c r="AM132" s="252">
        <v>0</v>
      </c>
      <c r="AN132" s="252">
        <v>2</v>
      </c>
      <c r="AO132" s="252">
        <v>0.01</v>
      </c>
      <c r="AP132" s="252">
        <v>0.02</v>
      </c>
      <c r="AQ132" s="252">
        <v>5</v>
      </c>
      <c r="AR132" s="253">
        <v>1.7837999999999998</v>
      </c>
      <c r="AS132" s="253">
        <v>0.17837999999999998</v>
      </c>
      <c r="AT132" s="254">
        <v>2.7600000000000002</v>
      </c>
      <c r="AU132" s="254">
        <v>0.47221800000000003</v>
      </c>
      <c r="AV132" s="253">
        <v>0.55566395800000001</v>
      </c>
      <c r="AW132" s="254">
        <v>5.7500619579999999</v>
      </c>
      <c r="AX132" s="255">
        <f t="shared" si="128"/>
        <v>0</v>
      </c>
      <c r="AY132" s="256">
        <f t="shared" si="129"/>
        <v>8.2400000000000007E-6</v>
      </c>
      <c r="AZ132" s="255">
        <f t="shared" si="130"/>
        <v>2.369025526696E-5</v>
      </c>
    </row>
    <row r="133" spans="1:52" s="252" customFormat="1" ht="28.2" x14ac:dyDescent="0.3">
      <c r="A133" s="245" t="s">
        <v>143</v>
      </c>
      <c r="B133" s="437" t="s">
        <v>396</v>
      </c>
      <c r="C133" s="247" t="s">
        <v>381</v>
      </c>
      <c r="D133" s="248" t="s">
        <v>342</v>
      </c>
      <c r="E133" s="249">
        <v>9.9999999999999995E-8</v>
      </c>
      <c r="F133" s="246">
        <v>824</v>
      </c>
      <c r="G133" s="246">
        <v>1.9000000000000003E-2</v>
      </c>
      <c r="H133" s="249">
        <f t="shared" ref="H133:H138" si="131">E133*F133*G133</f>
        <v>1.5656000000000001E-6</v>
      </c>
      <c r="I133" s="246">
        <v>0</v>
      </c>
      <c r="J133" s="246">
        <v>6500</v>
      </c>
      <c r="K133" s="246">
        <v>111</v>
      </c>
      <c r="L133" s="246">
        <v>56</v>
      </c>
      <c r="M133" s="257">
        <f t="shared" ref="M133:M135" si="132">(O133/0.75)*20</f>
        <v>2080</v>
      </c>
      <c r="N133" s="477"/>
      <c r="O133" s="250">
        <f t="shared" ref="O133:O135" si="133">J133*12/1000</f>
        <v>78</v>
      </c>
      <c r="P133" s="250">
        <f>POWER(10,-6)*SQRT(98.2)*38.2*M132*3600*0.1/1000</f>
        <v>0.28345553546510593</v>
      </c>
      <c r="Q133" s="251"/>
      <c r="R133" s="252" t="str">
        <f t="shared" si="85"/>
        <v>С132</v>
      </c>
      <c r="S133" s="252" t="str">
        <f t="shared" si="126"/>
        <v>Продуктопровод « Ст. бензин на прием насосов»</v>
      </c>
      <c r="T133" s="438" t="str">
        <f t="shared" si="127"/>
        <v>Полное разрушение - взрыв</v>
      </c>
      <c r="U133" s="252" t="s">
        <v>98</v>
      </c>
      <c r="V133" s="252" t="s">
        <v>98</v>
      </c>
      <c r="W133" s="252" t="s">
        <v>98</v>
      </c>
      <c r="X133" s="252" t="s">
        <v>98</v>
      </c>
      <c r="Y133" s="252">
        <v>26</v>
      </c>
      <c r="Z133" s="252">
        <v>61</v>
      </c>
      <c r="AA133" s="252">
        <v>166</v>
      </c>
      <c r="AB133" s="252">
        <v>285</v>
      </c>
      <c r="AC133" s="252" t="s">
        <v>98</v>
      </c>
      <c r="AD133" s="252" t="s">
        <v>98</v>
      </c>
      <c r="AE133" s="252" t="s">
        <v>98</v>
      </c>
      <c r="AF133" s="252" t="s">
        <v>98</v>
      </c>
      <c r="AG133" s="252" t="s">
        <v>98</v>
      </c>
      <c r="AH133" s="252" t="s">
        <v>98</v>
      </c>
      <c r="AI133" s="252" t="s">
        <v>98</v>
      </c>
      <c r="AJ133" s="252" t="s">
        <v>98</v>
      </c>
      <c r="AK133" s="252" t="s">
        <v>98</v>
      </c>
      <c r="AL133" s="252" t="s">
        <v>98</v>
      </c>
      <c r="AM133" s="252">
        <v>2</v>
      </c>
      <c r="AN133" s="252">
        <v>1</v>
      </c>
      <c r="AO133" s="252">
        <v>0.01</v>
      </c>
      <c r="AP133" s="252">
        <v>0.02</v>
      </c>
      <c r="AQ133" s="252">
        <v>5</v>
      </c>
      <c r="AR133" s="253">
        <f>AP133*O133+AO133</f>
        <v>1.57</v>
      </c>
      <c r="AS133" s="253">
        <f t="shared" ref="AS133:AS196" si="134">0.1*AR133</f>
        <v>0.15700000000000003</v>
      </c>
      <c r="AT133" s="254">
        <f>AM133*1.72+115*0.012*AN133</f>
        <v>4.82</v>
      </c>
      <c r="AU133" s="254">
        <f t="shared" ref="AU133:AU196" si="135">SUM(AR133:AT133)*0.1</f>
        <v>0.65470000000000006</v>
      </c>
      <c r="AV133" s="253">
        <f t="shared" ref="AV133:AV196" si="136">10068.2*O133*POWER(10,-6)</f>
        <v>0.78531960000000001</v>
      </c>
      <c r="AW133" s="254">
        <f t="shared" ref="AW133:AW196" si="137">AV133+AU133+AT133+AS133+AR133</f>
        <v>7.9870196000000009</v>
      </c>
      <c r="AX133" s="255">
        <f t="shared" si="128"/>
        <v>3.1312000000000002E-6</v>
      </c>
      <c r="AY133" s="256">
        <f t="shared" si="129"/>
        <v>1.5656000000000001E-6</v>
      </c>
      <c r="AZ133" s="255">
        <f t="shared" si="130"/>
        <v>1.2504477885760002E-5</v>
      </c>
    </row>
    <row r="134" spans="1:52" s="252" customFormat="1" ht="28.2" x14ac:dyDescent="0.3">
      <c r="A134" s="245" t="s">
        <v>144</v>
      </c>
      <c r="B134" s="437" t="s">
        <v>396</v>
      </c>
      <c r="C134" s="247" t="s">
        <v>382</v>
      </c>
      <c r="D134" s="248" t="s">
        <v>343</v>
      </c>
      <c r="E134" s="249">
        <v>9.9999999999999995E-8</v>
      </c>
      <c r="F134" s="246">
        <v>824</v>
      </c>
      <c r="G134" s="246">
        <v>0.17100000000000001</v>
      </c>
      <c r="H134" s="249">
        <f t="shared" si="131"/>
        <v>1.40904E-5</v>
      </c>
      <c r="I134" s="246">
        <v>0</v>
      </c>
      <c r="J134" s="246">
        <v>6500</v>
      </c>
      <c r="K134" s="246">
        <v>111</v>
      </c>
      <c r="L134" s="246">
        <v>56</v>
      </c>
      <c r="M134" s="257">
        <f t="shared" si="132"/>
        <v>2080</v>
      </c>
      <c r="N134" s="477"/>
      <c r="O134" s="250">
        <f t="shared" si="133"/>
        <v>78</v>
      </c>
      <c r="P134" s="250">
        <f>POWER(10,-6)*SQRT(98.2)*38.2*M132*3600*0.1/1000</f>
        <v>0.28345553546510593</v>
      </c>
      <c r="Q134" s="251"/>
      <c r="R134" s="252" t="str">
        <f t="shared" si="85"/>
        <v>С133</v>
      </c>
      <c r="S134" s="252" t="str">
        <f t="shared" si="126"/>
        <v>Продуктопровод « Ст. бензин на прием насосов»</v>
      </c>
      <c r="T134" s="438" t="str">
        <f t="shared" si="127"/>
        <v>Полное разрушение - пожар-вспышка</v>
      </c>
      <c r="U134" s="252" t="s">
        <v>98</v>
      </c>
      <c r="V134" s="252" t="s">
        <v>98</v>
      </c>
      <c r="W134" s="252" t="s">
        <v>98</v>
      </c>
      <c r="X134" s="252" t="s">
        <v>98</v>
      </c>
      <c r="Y134" s="252" t="s">
        <v>98</v>
      </c>
      <c r="Z134" s="252" t="s">
        <v>98</v>
      </c>
      <c r="AA134" s="252" t="s">
        <v>98</v>
      </c>
      <c r="AB134" s="252" t="s">
        <v>98</v>
      </c>
      <c r="AC134" s="252" t="s">
        <v>98</v>
      </c>
      <c r="AD134" s="252" t="s">
        <v>98</v>
      </c>
      <c r="AE134" s="252">
        <v>21</v>
      </c>
      <c r="AF134" s="252">
        <v>25</v>
      </c>
      <c r="AG134" s="252" t="s">
        <v>98</v>
      </c>
      <c r="AH134" s="252" t="s">
        <v>98</v>
      </c>
      <c r="AI134" s="252" t="s">
        <v>98</v>
      </c>
      <c r="AJ134" s="252" t="s">
        <v>98</v>
      </c>
      <c r="AK134" s="252" t="s">
        <v>98</v>
      </c>
      <c r="AL134" s="252" t="s">
        <v>98</v>
      </c>
      <c r="AM134" s="252">
        <v>0</v>
      </c>
      <c r="AN134" s="252">
        <v>1</v>
      </c>
      <c r="AO134" s="252">
        <v>0.01</v>
      </c>
      <c r="AP134" s="252">
        <v>0.02</v>
      </c>
      <c r="AQ134" s="252">
        <v>5</v>
      </c>
      <c r="AR134" s="253">
        <f>AP134*P134+AO134</f>
        <v>1.5669110709302117E-2</v>
      </c>
      <c r="AS134" s="253">
        <f t="shared" si="134"/>
        <v>1.5669110709302118E-3</v>
      </c>
      <c r="AT134" s="254">
        <f>AM134*1.72+115*0.012*AN134</f>
        <v>1.3800000000000001</v>
      </c>
      <c r="AU134" s="254">
        <f t="shared" si="135"/>
        <v>0.13972360217802324</v>
      </c>
      <c r="AV134" s="253">
        <f t="shared" si="136"/>
        <v>0.78531960000000001</v>
      </c>
      <c r="AW134" s="254">
        <f t="shared" si="137"/>
        <v>2.3222792239582555</v>
      </c>
      <c r="AX134" s="255">
        <f t="shared" si="128"/>
        <v>0</v>
      </c>
      <c r="AY134" s="256">
        <f t="shared" si="129"/>
        <v>1.40904E-5</v>
      </c>
      <c r="AZ134" s="255">
        <f t="shared" si="130"/>
        <v>3.2721843177261404E-5</v>
      </c>
    </row>
    <row r="135" spans="1:52" s="252" customFormat="1" ht="28.8" x14ac:dyDescent="0.3">
      <c r="A135" s="245" t="s">
        <v>145</v>
      </c>
      <c r="B135" s="437" t="s">
        <v>396</v>
      </c>
      <c r="C135" s="247" t="s">
        <v>383</v>
      </c>
      <c r="D135" s="248" t="s">
        <v>360</v>
      </c>
      <c r="E135" s="249">
        <v>9.9999999999999995E-8</v>
      </c>
      <c r="F135" s="246">
        <v>824</v>
      </c>
      <c r="G135" s="246">
        <v>0.76</v>
      </c>
      <c r="H135" s="249">
        <f t="shared" si="131"/>
        <v>6.2624000000000002E-5</v>
      </c>
      <c r="I135" s="246">
        <v>0</v>
      </c>
      <c r="J135" s="246">
        <v>6500</v>
      </c>
      <c r="K135" s="246">
        <v>111</v>
      </c>
      <c r="L135" s="246">
        <v>56</v>
      </c>
      <c r="M135" s="257">
        <f t="shared" si="132"/>
        <v>2080</v>
      </c>
      <c r="N135" s="477"/>
      <c r="O135" s="250">
        <f t="shared" si="133"/>
        <v>78</v>
      </c>
      <c r="P135" s="250">
        <v>0</v>
      </c>
      <c r="Q135" s="251"/>
      <c r="R135" s="252" t="str">
        <f t="shared" si="85"/>
        <v>С134</v>
      </c>
      <c r="S135" s="252" t="str">
        <f t="shared" si="126"/>
        <v>Продуктопровод « Ст. бензин на прием насосов»</v>
      </c>
      <c r="T135" s="438" t="str">
        <f t="shared" si="127"/>
        <v>Полное разрушение - ликвидация пролива и рассеивание выброса (ликвидация аварии)</v>
      </c>
      <c r="U135" s="252" t="s">
        <v>98</v>
      </c>
      <c r="V135" s="252" t="s">
        <v>98</v>
      </c>
      <c r="W135" s="252" t="s">
        <v>98</v>
      </c>
      <c r="X135" s="252" t="s">
        <v>98</v>
      </c>
      <c r="Y135" s="252" t="s">
        <v>98</v>
      </c>
      <c r="Z135" s="252" t="s">
        <v>98</v>
      </c>
      <c r="AA135" s="252" t="s">
        <v>98</v>
      </c>
      <c r="AB135" s="252" t="s">
        <v>98</v>
      </c>
      <c r="AC135" s="252" t="s">
        <v>98</v>
      </c>
      <c r="AD135" s="252" t="s">
        <v>98</v>
      </c>
      <c r="AE135" s="252" t="s">
        <v>98</v>
      </c>
      <c r="AF135" s="252" t="s">
        <v>98</v>
      </c>
      <c r="AG135" s="252" t="s">
        <v>98</v>
      </c>
      <c r="AH135" s="252" t="s">
        <v>98</v>
      </c>
      <c r="AI135" s="252" t="s">
        <v>98</v>
      </c>
      <c r="AJ135" s="252" t="s">
        <v>98</v>
      </c>
      <c r="AK135" s="252" t="s">
        <v>98</v>
      </c>
      <c r="AL135" s="252" t="s">
        <v>98</v>
      </c>
      <c r="AM135" s="252">
        <v>0</v>
      </c>
      <c r="AN135" s="252">
        <v>0</v>
      </c>
      <c r="AO135" s="252">
        <v>1E-3</v>
      </c>
      <c r="AP135" s="252">
        <v>0.02</v>
      </c>
      <c r="AQ135" s="252">
        <v>2</v>
      </c>
      <c r="AR135" s="253">
        <f>AP135*P135+AO135</f>
        <v>1E-3</v>
      </c>
      <c r="AS135" s="253">
        <f t="shared" si="134"/>
        <v>1E-4</v>
      </c>
      <c r="AT135" s="254">
        <f>AM135*1.72+115*0.012*AN135</f>
        <v>0</v>
      </c>
      <c r="AU135" s="254">
        <f t="shared" si="135"/>
        <v>1.1000000000000002E-4</v>
      </c>
      <c r="AV135" s="253">
        <f t="shared" si="136"/>
        <v>0.78531960000000001</v>
      </c>
      <c r="AW135" s="254">
        <f t="shared" si="137"/>
        <v>0.78652960000000005</v>
      </c>
      <c r="AX135" s="255">
        <f t="shared" si="128"/>
        <v>0</v>
      </c>
      <c r="AY135" s="256">
        <f t="shared" si="129"/>
        <v>0</v>
      </c>
      <c r="AZ135" s="255">
        <f t="shared" si="130"/>
        <v>4.9255629670400004E-5</v>
      </c>
    </row>
    <row r="136" spans="1:52" s="252" customFormat="1" ht="28.8" x14ac:dyDescent="0.3">
      <c r="A136" s="245" t="s">
        <v>146</v>
      </c>
      <c r="B136" s="437" t="s">
        <v>396</v>
      </c>
      <c r="C136" s="247" t="s">
        <v>384</v>
      </c>
      <c r="D136" s="248" t="s">
        <v>359</v>
      </c>
      <c r="E136" s="249">
        <v>4.9999999999999998E-7</v>
      </c>
      <c r="F136" s="246">
        <v>824</v>
      </c>
      <c r="G136" s="246">
        <v>0.2</v>
      </c>
      <c r="H136" s="249">
        <f t="shared" si="131"/>
        <v>8.2399999999999997E-5</v>
      </c>
      <c r="I136" s="246">
        <v>0</v>
      </c>
      <c r="J136" s="246">
        <v>4.5</v>
      </c>
      <c r="K136" s="246">
        <v>0</v>
      </c>
      <c r="L136" s="246">
        <v>0</v>
      </c>
      <c r="M136" s="257">
        <f>(O136/0.75)*20</f>
        <v>431.99999999999994</v>
      </c>
      <c r="N136" s="477"/>
      <c r="O136" s="250">
        <f>J136*3600/1000</f>
        <v>16.2</v>
      </c>
      <c r="P136" s="250">
        <f>O136</f>
        <v>16.2</v>
      </c>
      <c r="Q136" s="251"/>
      <c r="R136" s="252" t="str">
        <f t="shared" si="85"/>
        <v>С135</v>
      </c>
      <c r="S136" s="252" t="str">
        <f t="shared" si="126"/>
        <v>Продуктопровод « Ст. бензин на прием насосов»</v>
      </c>
      <c r="T136" s="438" t="str">
        <f t="shared" si="127"/>
        <v>Частичное разрушение (10 мм) - пожар пролива</v>
      </c>
      <c r="U136" s="252">
        <v>18</v>
      </c>
      <c r="V136" s="252">
        <v>25</v>
      </c>
      <c r="W136" s="252">
        <v>35</v>
      </c>
      <c r="X136" s="252">
        <v>66</v>
      </c>
      <c r="Y136" s="252" t="s">
        <v>98</v>
      </c>
      <c r="Z136" s="252" t="s">
        <v>98</v>
      </c>
      <c r="AA136" s="252" t="s">
        <v>98</v>
      </c>
      <c r="AB136" s="252" t="s">
        <v>98</v>
      </c>
      <c r="AC136" s="252" t="s">
        <v>98</v>
      </c>
      <c r="AD136" s="252" t="s">
        <v>98</v>
      </c>
      <c r="AE136" s="252" t="s">
        <v>98</v>
      </c>
      <c r="AF136" s="252" t="s">
        <v>98</v>
      </c>
      <c r="AG136" s="252" t="s">
        <v>98</v>
      </c>
      <c r="AH136" s="252" t="s">
        <v>98</v>
      </c>
      <c r="AI136" s="252" t="s">
        <v>98</v>
      </c>
      <c r="AJ136" s="252" t="s">
        <v>98</v>
      </c>
      <c r="AK136" s="252" t="s">
        <v>98</v>
      </c>
      <c r="AL136" s="252" t="s">
        <v>98</v>
      </c>
      <c r="AM136" s="252">
        <v>0</v>
      </c>
      <c r="AN136" s="252">
        <v>1</v>
      </c>
      <c r="AO136" s="252">
        <v>1E-3</v>
      </c>
      <c r="AP136" s="252">
        <v>0.02</v>
      </c>
      <c r="AQ136" s="252">
        <v>2</v>
      </c>
      <c r="AR136" s="253">
        <f t="shared" ref="AR136:AR140" si="138">AP136*O136+AO136</f>
        <v>0.32500000000000001</v>
      </c>
      <c r="AS136" s="253">
        <f t="shared" si="134"/>
        <v>3.2500000000000001E-2</v>
      </c>
      <c r="AT136" s="254">
        <f t="shared" ref="AT136:AT199" si="139">AM136*1.72+115*0.012*AN136</f>
        <v>1.3800000000000001</v>
      </c>
      <c r="AU136" s="254">
        <f t="shared" si="135"/>
        <v>0.17375000000000004</v>
      </c>
      <c r="AV136" s="253">
        <f t="shared" si="136"/>
        <v>0.16310484</v>
      </c>
      <c r="AW136" s="254">
        <f t="shared" si="137"/>
        <v>2.0743548400000003</v>
      </c>
      <c r="AX136" s="255">
        <f t="shared" si="128"/>
        <v>0</v>
      </c>
      <c r="AY136" s="256">
        <f t="shared" si="129"/>
        <v>8.2399999999999997E-5</v>
      </c>
      <c r="AZ136" s="255">
        <f t="shared" si="130"/>
        <v>1.7092683881600001E-4</v>
      </c>
    </row>
    <row r="137" spans="1:52" s="252" customFormat="1" ht="28.8" x14ac:dyDescent="0.3">
      <c r="A137" s="245" t="s">
        <v>147</v>
      </c>
      <c r="B137" s="437" t="s">
        <v>396</v>
      </c>
      <c r="C137" s="247" t="s">
        <v>385</v>
      </c>
      <c r="D137" s="248" t="s">
        <v>345</v>
      </c>
      <c r="E137" s="249">
        <v>4.9999999999999998E-7</v>
      </c>
      <c r="F137" s="246">
        <v>824</v>
      </c>
      <c r="G137" s="246">
        <v>0.16000000000000003</v>
      </c>
      <c r="H137" s="249">
        <f t="shared" si="131"/>
        <v>6.5920000000000006E-5</v>
      </c>
      <c r="I137" s="246">
        <v>0</v>
      </c>
      <c r="J137" s="246">
        <v>4.5</v>
      </c>
      <c r="K137" s="246">
        <v>0</v>
      </c>
      <c r="L137" s="246">
        <v>0</v>
      </c>
      <c r="M137" s="257">
        <f t="shared" ref="M137:M138" si="140">(O137/0.75)*20</f>
        <v>431.99999999999994</v>
      </c>
      <c r="N137" s="477"/>
      <c r="O137" s="250">
        <f t="shared" ref="O137:O138" si="141">J137*3600/1000</f>
        <v>16.2</v>
      </c>
      <c r="P137" s="250">
        <f>POWER(10,-6)*SQRT(98.2)*38.2*M136*3600*0.1/1000</f>
        <v>5.887153428890661E-2</v>
      </c>
      <c r="Q137" s="251"/>
      <c r="R137" s="252" t="str">
        <f t="shared" si="85"/>
        <v>С136</v>
      </c>
      <c r="S137" s="252" t="str">
        <f t="shared" si="126"/>
        <v>Продуктопровод « Ст. бензин на прием насосов»</v>
      </c>
      <c r="T137" s="438" t="str">
        <f t="shared" si="127"/>
        <v>Частичное разрушение (10 мм) - пожар-вспышка</v>
      </c>
      <c r="U137" s="252" t="s">
        <v>98</v>
      </c>
      <c r="V137" s="252" t="s">
        <v>98</v>
      </c>
      <c r="W137" s="252" t="s">
        <v>98</v>
      </c>
      <c r="X137" s="252" t="s">
        <v>98</v>
      </c>
      <c r="Y137" s="252" t="s">
        <v>98</v>
      </c>
      <c r="Z137" s="252" t="s">
        <v>98</v>
      </c>
      <c r="AA137" s="252" t="s">
        <v>98</v>
      </c>
      <c r="AB137" s="252" t="s">
        <v>98</v>
      </c>
      <c r="AC137" s="252" t="s">
        <v>98</v>
      </c>
      <c r="AD137" s="252" t="s">
        <v>98</v>
      </c>
      <c r="AE137" s="252">
        <v>12</v>
      </c>
      <c r="AF137" s="252">
        <v>14</v>
      </c>
      <c r="AG137" s="252" t="s">
        <v>98</v>
      </c>
      <c r="AH137" s="252" t="s">
        <v>98</v>
      </c>
      <c r="AI137" s="252" t="s">
        <v>98</v>
      </c>
      <c r="AJ137" s="252" t="s">
        <v>98</v>
      </c>
      <c r="AK137" s="252" t="s">
        <v>98</v>
      </c>
      <c r="AL137" s="252" t="s">
        <v>98</v>
      </c>
      <c r="AM137" s="252">
        <v>0</v>
      </c>
      <c r="AN137" s="252">
        <v>1</v>
      </c>
      <c r="AO137" s="252">
        <v>1E-3</v>
      </c>
      <c r="AP137" s="252">
        <v>0.02</v>
      </c>
      <c r="AQ137" s="252">
        <v>2</v>
      </c>
      <c r="AR137" s="253">
        <f t="shared" si="138"/>
        <v>0.32500000000000001</v>
      </c>
      <c r="AS137" s="253">
        <f t="shared" si="134"/>
        <v>3.2500000000000001E-2</v>
      </c>
      <c r="AT137" s="254">
        <f t="shared" si="139"/>
        <v>1.3800000000000001</v>
      </c>
      <c r="AU137" s="254">
        <f t="shared" si="135"/>
        <v>0.17375000000000004</v>
      </c>
      <c r="AV137" s="253">
        <f t="shared" si="136"/>
        <v>0.16310484</v>
      </c>
      <c r="AW137" s="254">
        <f t="shared" si="137"/>
        <v>2.0743548400000003</v>
      </c>
      <c r="AX137" s="255">
        <f t="shared" si="128"/>
        <v>0</v>
      </c>
      <c r="AY137" s="256">
        <f t="shared" si="129"/>
        <v>6.5920000000000006E-5</v>
      </c>
      <c r="AZ137" s="255">
        <f t="shared" si="130"/>
        <v>1.3674147105280002E-4</v>
      </c>
    </row>
    <row r="138" spans="1:52" s="252" customFormat="1" ht="43.2" x14ac:dyDescent="0.3">
      <c r="A138" s="245" t="s">
        <v>148</v>
      </c>
      <c r="B138" s="437" t="s">
        <v>396</v>
      </c>
      <c r="C138" s="247" t="s">
        <v>386</v>
      </c>
      <c r="D138" s="248" t="s">
        <v>361</v>
      </c>
      <c r="E138" s="249">
        <v>4.9999999999999998E-7</v>
      </c>
      <c r="F138" s="246">
        <v>824</v>
      </c>
      <c r="G138" s="246">
        <v>0.64000000000000012</v>
      </c>
      <c r="H138" s="249">
        <f t="shared" si="131"/>
        <v>2.6368000000000002E-4</v>
      </c>
      <c r="I138" s="246">
        <v>0</v>
      </c>
      <c r="J138" s="246">
        <v>4.5</v>
      </c>
      <c r="K138" s="246">
        <v>0</v>
      </c>
      <c r="L138" s="246">
        <v>0</v>
      </c>
      <c r="M138" s="257">
        <f t="shared" si="140"/>
        <v>431.99999999999994</v>
      </c>
      <c r="N138" s="477"/>
      <c r="O138" s="250">
        <f t="shared" si="141"/>
        <v>16.2</v>
      </c>
      <c r="P138" s="250">
        <v>0</v>
      </c>
      <c r="Q138" s="251"/>
      <c r="R138" s="252" t="str">
        <f t="shared" si="85"/>
        <v>С137</v>
      </c>
      <c r="S138" s="252" t="str">
        <f t="shared" si="126"/>
        <v>Продуктопровод « Ст. бензин на прием насосов»</v>
      </c>
      <c r="T138" s="438" t="str">
        <f t="shared" si="127"/>
        <v>Частичное разрушение (10 мм) - ликвидация пролива и рассеивание выброса (ликвидация аварии)</v>
      </c>
      <c r="U138" s="252" t="s">
        <v>98</v>
      </c>
      <c r="V138" s="252" t="s">
        <v>98</v>
      </c>
      <c r="W138" s="252" t="s">
        <v>98</v>
      </c>
      <c r="X138" s="252" t="s">
        <v>98</v>
      </c>
      <c r="Y138" s="252" t="s">
        <v>98</v>
      </c>
      <c r="Z138" s="252" t="s">
        <v>98</v>
      </c>
      <c r="AA138" s="252" t="s">
        <v>98</v>
      </c>
      <c r="AB138" s="252" t="s">
        <v>98</v>
      </c>
      <c r="AC138" s="252" t="s">
        <v>98</v>
      </c>
      <c r="AD138" s="252" t="s">
        <v>98</v>
      </c>
      <c r="AE138" s="252" t="s">
        <v>98</v>
      </c>
      <c r="AF138" s="252" t="s">
        <v>98</v>
      </c>
      <c r="AG138" s="252" t="s">
        <v>98</v>
      </c>
      <c r="AH138" s="252" t="s">
        <v>98</v>
      </c>
      <c r="AI138" s="252" t="s">
        <v>98</v>
      </c>
      <c r="AJ138" s="252" t="s">
        <v>98</v>
      </c>
      <c r="AK138" s="252" t="s">
        <v>98</v>
      </c>
      <c r="AL138" s="252" t="s">
        <v>98</v>
      </c>
      <c r="AM138" s="252">
        <v>0</v>
      </c>
      <c r="AN138" s="252">
        <v>0</v>
      </c>
      <c r="AO138" s="252">
        <v>1E-3</v>
      </c>
      <c r="AP138" s="252">
        <v>0.02</v>
      </c>
      <c r="AQ138" s="252">
        <v>2</v>
      </c>
      <c r="AR138" s="253">
        <f t="shared" si="138"/>
        <v>0.32500000000000001</v>
      </c>
      <c r="AS138" s="253">
        <f t="shared" si="134"/>
        <v>3.2500000000000001E-2</v>
      </c>
      <c r="AT138" s="254">
        <f t="shared" si="139"/>
        <v>0</v>
      </c>
      <c r="AU138" s="254">
        <f t="shared" si="135"/>
        <v>3.5750000000000004E-2</v>
      </c>
      <c r="AV138" s="253">
        <f t="shared" si="136"/>
        <v>0.16310484</v>
      </c>
      <c r="AW138" s="254">
        <f t="shared" si="137"/>
        <v>0.55635484000000002</v>
      </c>
      <c r="AX138" s="255">
        <f t="shared" si="128"/>
        <v>0</v>
      </c>
      <c r="AY138" s="256">
        <f t="shared" si="129"/>
        <v>0</v>
      </c>
      <c r="AZ138" s="255">
        <f t="shared" si="130"/>
        <v>1.4669964421120001E-4</v>
      </c>
    </row>
    <row r="139" spans="1:52" s="305" customFormat="1" ht="28.2" x14ac:dyDescent="0.3">
      <c r="A139" s="107" t="s">
        <v>149</v>
      </c>
      <c r="B139" s="297" t="s">
        <v>303</v>
      </c>
      <c r="C139" s="298" t="s">
        <v>380</v>
      </c>
      <c r="D139" s="299" t="s">
        <v>374</v>
      </c>
      <c r="E139" s="300">
        <v>9.9999999999999995E-8</v>
      </c>
      <c r="F139" s="301">
        <v>1552</v>
      </c>
      <c r="G139" s="301">
        <v>0.05</v>
      </c>
      <c r="H139" s="300">
        <f>E139*F139*G139</f>
        <v>7.7600000000000002E-6</v>
      </c>
      <c r="I139" s="301">
        <v>0</v>
      </c>
      <c r="J139" s="301">
        <v>7600</v>
      </c>
      <c r="K139" s="301">
        <v>111</v>
      </c>
      <c r="L139" s="301">
        <v>56</v>
      </c>
      <c r="M139" s="302">
        <f>(O139/0.75)*20</f>
        <v>2432</v>
      </c>
      <c r="N139" s="447"/>
      <c r="O139" s="303">
        <f>J139*12/1000</f>
        <v>91.2</v>
      </c>
      <c r="P139" s="303">
        <f>O139</f>
        <v>91.2</v>
      </c>
      <c r="Q139" s="304"/>
      <c r="R139" s="305" t="str">
        <f t="shared" si="85"/>
        <v>С138</v>
      </c>
      <c r="S139" s="305" t="str">
        <f t="shared" si="126"/>
        <v>Линия стабильного бензина эстакады 7/8 завода</v>
      </c>
      <c r="T139" s="429" t="str">
        <f t="shared" si="127"/>
        <v>Полное разрушение - пожар пролива</v>
      </c>
      <c r="U139" s="305">
        <v>33</v>
      </c>
      <c r="V139" s="305">
        <v>45</v>
      </c>
      <c r="W139" s="305">
        <v>65</v>
      </c>
      <c r="X139" s="305">
        <v>119</v>
      </c>
      <c r="Y139" s="305" t="s">
        <v>98</v>
      </c>
      <c r="Z139" s="305" t="s">
        <v>98</v>
      </c>
      <c r="AA139" s="305" t="s">
        <v>98</v>
      </c>
      <c r="AB139" s="305" t="s">
        <v>98</v>
      </c>
      <c r="AC139" s="305" t="s">
        <v>98</v>
      </c>
      <c r="AD139" s="305" t="s">
        <v>98</v>
      </c>
      <c r="AE139" s="305" t="s">
        <v>98</v>
      </c>
      <c r="AF139" s="305" t="s">
        <v>98</v>
      </c>
      <c r="AG139" s="305" t="s">
        <v>98</v>
      </c>
      <c r="AH139" s="305" t="s">
        <v>98</v>
      </c>
      <c r="AI139" s="305" t="s">
        <v>98</v>
      </c>
      <c r="AJ139" s="305" t="s">
        <v>98</v>
      </c>
      <c r="AK139" s="305" t="s">
        <v>98</v>
      </c>
      <c r="AL139" s="305" t="s">
        <v>98</v>
      </c>
      <c r="AM139" s="305">
        <v>0</v>
      </c>
      <c r="AN139" s="305">
        <v>2</v>
      </c>
      <c r="AO139" s="305">
        <v>0.01</v>
      </c>
      <c r="AP139" s="305">
        <v>0.02</v>
      </c>
      <c r="AQ139" s="305">
        <v>5</v>
      </c>
      <c r="AR139" s="306">
        <f t="shared" si="138"/>
        <v>1.8340000000000001</v>
      </c>
      <c r="AS139" s="306">
        <f t="shared" si="134"/>
        <v>0.18340000000000001</v>
      </c>
      <c r="AT139" s="307">
        <f t="shared" si="139"/>
        <v>2.7600000000000002</v>
      </c>
      <c r="AU139" s="307">
        <f t="shared" si="135"/>
        <v>0.47774000000000005</v>
      </c>
      <c r="AV139" s="306">
        <f t="shared" si="136"/>
        <v>0.91821984000000001</v>
      </c>
      <c r="AW139" s="307">
        <f t="shared" si="137"/>
        <v>6.1733598399999998</v>
      </c>
      <c r="AX139" s="308">
        <f t="shared" si="128"/>
        <v>0</v>
      </c>
      <c r="AY139" s="309">
        <f t="shared" si="129"/>
        <v>1.552E-5</v>
      </c>
      <c r="AZ139" s="308">
        <f t="shared" si="130"/>
        <v>4.7905272358400003E-5</v>
      </c>
    </row>
    <row r="140" spans="1:52" s="305" customFormat="1" ht="28.2" x14ac:dyDescent="0.3">
      <c r="A140" s="107" t="s">
        <v>150</v>
      </c>
      <c r="B140" s="297" t="s">
        <v>303</v>
      </c>
      <c r="C140" s="298" t="s">
        <v>381</v>
      </c>
      <c r="D140" s="299" t="s">
        <v>342</v>
      </c>
      <c r="E140" s="300">
        <v>9.9999999999999995E-8</v>
      </c>
      <c r="F140" s="301">
        <v>1552</v>
      </c>
      <c r="G140" s="301">
        <v>1.9000000000000003E-2</v>
      </c>
      <c r="H140" s="300">
        <f t="shared" ref="H140:H145" si="142">E140*F140*G140</f>
        <v>2.9488000000000005E-6</v>
      </c>
      <c r="I140" s="301">
        <v>0</v>
      </c>
      <c r="J140" s="301">
        <v>7600</v>
      </c>
      <c r="K140" s="301">
        <v>111</v>
      </c>
      <c r="L140" s="301">
        <v>56</v>
      </c>
      <c r="M140" s="302">
        <f t="shared" ref="M140:M142" si="143">(O140/0.75)*20</f>
        <v>2432</v>
      </c>
      <c r="N140" s="448"/>
      <c r="O140" s="303">
        <f t="shared" ref="O140:O142" si="144">J140*12/1000</f>
        <v>91.2</v>
      </c>
      <c r="P140" s="303">
        <f>POWER(10,-6)*SQRT(98.2)*38.2*M139*3600*0.1/1000</f>
        <v>0.33142493377458532</v>
      </c>
      <c r="Q140" s="304"/>
      <c r="R140" s="305" t="str">
        <f t="shared" si="85"/>
        <v>С139</v>
      </c>
      <c r="S140" s="305" t="str">
        <f t="shared" si="126"/>
        <v>Линия стабильного бензина эстакады 7/8 завода</v>
      </c>
      <c r="T140" s="429" t="str">
        <f t="shared" si="127"/>
        <v>Полное разрушение - взрыв</v>
      </c>
      <c r="U140" s="305" t="s">
        <v>98</v>
      </c>
      <c r="V140" s="305" t="s">
        <v>98</v>
      </c>
      <c r="W140" s="305" t="s">
        <v>98</v>
      </c>
      <c r="X140" s="305" t="s">
        <v>98</v>
      </c>
      <c r="Y140" s="305">
        <v>28</v>
      </c>
      <c r="Z140" s="305">
        <v>64</v>
      </c>
      <c r="AA140" s="305">
        <v>175</v>
      </c>
      <c r="AB140" s="305">
        <v>301</v>
      </c>
      <c r="AC140" s="305" t="s">
        <v>98</v>
      </c>
      <c r="AD140" s="305" t="s">
        <v>98</v>
      </c>
      <c r="AE140" s="305" t="s">
        <v>98</v>
      </c>
      <c r="AF140" s="305" t="s">
        <v>98</v>
      </c>
      <c r="AG140" s="305" t="s">
        <v>98</v>
      </c>
      <c r="AH140" s="305" t="s">
        <v>98</v>
      </c>
      <c r="AI140" s="305" t="s">
        <v>98</v>
      </c>
      <c r="AJ140" s="305" t="s">
        <v>98</v>
      </c>
      <c r="AK140" s="305" t="s">
        <v>98</v>
      </c>
      <c r="AL140" s="305" t="s">
        <v>98</v>
      </c>
      <c r="AM140" s="305">
        <v>2</v>
      </c>
      <c r="AN140" s="305">
        <v>1</v>
      </c>
      <c r="AO140" s="305">
        <v>0.01</v>
      </c>
      <c r="AP140" s="305">
        <v>0.02</v>
      </c>
      <c r="AQ140" s="305">
        <v>5</v>
      </c>
      <c r="AR140" s="306">
        <f t="shared" si="138"/>
        <v>1.8340000000000001</v>
      </c>
      <c r="AS140" s="306">
        <f t="shared" si="134"/>
        <v>0.18340000000000001</v>
      </c>
      <c r="AT140" s="307">
        <f t="shared" si="139"/>
        <v>4.82</v>
      </c>
      <c r="AU140" s="307">
        <f t="shared" si="135"/>
        <v>0.68374000000000013</v>
      </c>
      <c r="AV140" s="306">
        <f t="shared" si="136"/>
        <v>0.91821984000000001</v>
      </c>
      <c r="AW140" s="307">
        <f t="shared" si="137"/>
        <v>8.4393598399999998</v>
      </c>
      <c r="AX140" s="308">
        <f t="shared" si="128"/>
        <v>5.8976000000000009E-6</v>
      </c>
      <c r="AY140" s="309">
        <f t="shared" si="129"/>
        <v>2.9488000000000005E-6</v>
      </c>
      <c r="AZ140" s="308">
        <f t="shared" si="130"/>
        <v>2.4885984296192004E-5</v>
      </c>
    </row>
    <row r="141" spans="1:52" s="305" customFormat="1" ht="28.2" x14ac:dyDescent="0.3">
      <c r="A141" s="107" t="s">
        <v>151</v>
      </c>
      <c r="B141" s="297" t="s">
        <v>303</v>
      </c>
      <c r="C141" s="298" t="s">
        <v>382</v>
      </c>
      <c r="D141" s="299" t="s">
        <v>343</v>
      </c>
      <c r="E141" s="300">
        <v>9.9999999999999995E-8</v>
      </c>
      <c r="F141" s="301">
        <v>1552</v>
      </c>
      <c r="G141" s="301">
        <v>0.17100000000000001</v>
      </c>
      <c r="H141" s="300">
        <f t="shared" si="142"/>
        <v>2.6539200000000002E-5</v>
      </c>
      <c r="I141" s="301">
        <v>0</v>
      </c>
      <c r="J141" s="301">
        <v>7600</v>
      </c>
      <c r="K141" s="301">
        <v>111</v>
      </c>
      <c r="L141" s="301">
        <v>56</v>
      </c>
      <c r="M141" s="302">
        <f t="shared" si="143"/>
        <v>2432</v>
      </c>
      <c r="N141" s="448"/>
      <c r="O141" s="303">
        <f t="shared" si="144"/>
        <v>91.2</v>
      </c>
      <c r="P141" s="303">
        <f>POWER(10,-6)*SQRT(98.2)*38.2*M140*3600*0.1/1000</f>
        <v>0.33142493377458532</v>
      </c>
      <c r="Q141" s="304"/>
      <c r="R141" s="305" t="str">
        <f t="shared" si="85"/>
        <v>С140</v>
      </c>
      <c r="S141" s="305" t="str">
        <f t="shared" si="126"/>
        <v>Линия стабильного бензина эстакады 7/8 завода</v>
      </c>
      <c r="T141" s="429" t="str">
        <f t="shared" si="127"/>
        <v>Полное разрушение - пожар-вспышка</v>
      </c>
      <c r="U141" s="305" t="s">
        <v>98</v>
      </c>
      <c r="V141" s="305" t="s">
        <v>98</v>
      </c>
      <c r="W141" s="305" t="s">
        <v>98</v>
      </c>
      <c r="X141" s="305" t="s">
        <v>98</v>
      </c>
      <c r="Y141" s="305" t="s">
        <v>98</v>
      </c>
      <c r="Z141" s="305" t="s">
        <v>98</v>
      </c>
      <c r="AA141" s="305" t="s">
        <v>98</v>
      </c>
      <c r="AB141" s="305" t="s">
        <v>98</v>
      </c>
      <c r="AC141" s="305" t="s">
        <v>98</v>
      </c>
      <c r="AD141" s="305" t="s">
        <v>98</v>
      </c>
      <c r="AE141" s="305">
        <v>22</v>
      </c>
      <c r="AF141" s="305">
        <v>26</v>
      </c>
      <c r="AG141" s="305" t="s">
        <v>98</v>
      </c>
      <c r="AH141" s="305" t="s">
        <v>98</v>
      </c>
      <c r="AI141" s="305" t="s">
        <v>98</v>
      </c>
      <c r="AJ141" s="305" t="s">
        <v>98</v>
      </c>
      <c r="AK141" s="305" t="s">
        <v>98</v>
      </c>
      <c r="AL141" s="305" t="s">
        <v>98</v>
      </c>
      <c r="AM141" s="305">
        <v>0</v>
      </c>
      <c r="AN141" s="305">
        <v>1</v>
      </c>
      <c r="AO141" s="305">
        <v>0.01</v>
      </c>
      <c r="AP141" s="305">
        <v>0.02</v>
      </c>
      <c r="AQ141" s="305">
        <v>5</v>
      </c>
      <c r="AR141" s="306">
        <f t="shared" ref="AR141:AR204" si="145">AP141*P141+AO141</f>
        <v>1.6628498675491706E-2</v>
      </c>
      <c r="AS141" s="306">
        <f t="shared" si="134"/>
        <v>1.6628498675491706E-3</v>
      </c>
      <c r="AT141" s="307">
        <f t="shared" si="139"/>
        <v>1.3800000000000001</v>
      </c>
      <c r="AU141" s="307">
        <f t="shared" si="135"/>
        <v>0.13982913485430412</v>
      </c>
      <c r="AV141" s="306">
        <f t="shared" si="136"/>
        <v>0.91821984000000001</v>
      </c>
      <c r="AW141" s="307">
        <f t="shared" si="137"/>
        <v>2.4563403233973453</v>
      </c>
      <c r="AX141" s="308">
        <f t="shared" si="128"/>
        <v>0</v>
      </c>
      <c r="AY141" s="309">
        <f t="shared" si="129"/>
        <v>2.6539200000000002E-5</v>
      </c>
      <c r="AZ141" s="308">
        <f t="shared" si="130"/>
        <v>6.5189307110706835E-5</v>
      </c>
    </row>
    <row r="142" spans="1:52" s="305" customFormat="1" ht="28.8" x14ac:dyDescent="0.3">
      <c r="A142" s="107" t="s">
        <v>152</v>
      </c>
      <c r="B142" s="297" t="s">
        <v>303</v>
      </c>
      <c r="C142" s="298" t="s">
        <v>383</v>
      </c>
      <c r="D142" s="299" t="s">
        <v>360</v>
      </c>
      <c r="E142" s="300">
        <v>9.9999999999999995E-8</v>
      </c>
      <c r="F142" s="301">
        <v>1552</v>
      </c>
      <c r="G142" s="301">
        <v>0.76</v>
      </c>
      <c r="H142" s="300">
        <f t="shared" si="142"/>
        <v>1.1795200000000001E-4</v>
      </c>
      <c r="I142" s="301">
        <v>0</v>
      </c>
      <c r="J142" s="301">
        <v>7600</v>
      </c>
      <c r="K142" s="301">
        <v>111</v>
      </c>
      <c r="L142" s="301">
        <v>56</v>
      </c>
      <c r="M142" s="302">
        <f t="shared" si="143"/>
        <v>2432</v>
      </c>
      <c r="N142" s="448"/>
      <c r="O142" s="303">
        <f t="shared" si="144"/>
        <v>91.2</v>
      </c>
      <c r="P142" s="303">
        <v>0</v>
      </c>
      <c r="Q142" s="304"/>
      <c r="R142" s="305" t="str">
        <f t="shared" si="85"/>
        <v>С141</v>
      </c>
      <c r="S142" s="305" t="str">
        <f t="shared" si="126"/>
        <v>Линия стабильного бензина эстакады 7/8 завода</v>
      </c>
      <c r="T142" s="429" t="str">
        <f t="shared" si="127"/>
        <v>Полное разрушение - ликвидация пролива и рассеивание выброса (ликвидация аварии)</v>
      </c>
      <c r="U142" s="305" t="s">
        <v>98</v>
      </c>
      <c r="V142" s="305" t="s">
        <v>98</v>
      </c>
      <c r="W142" s="305" t="s">
        <v>98</v>
      </c>
      <c r="X142" s="305" t="s">
        <v>98</v>
      </c>
      <c r="Y142" s="305" t="s">
        <v>98</v>
      </c>
      <c r="Z142" s="305" t="s">
        <v>98</v>
      </c>
      <c r="AA142" s="305" t="s">
        <v>98</v>
      </c>
      <c r="AB142" s="305" t="s">
        <v>98</v>
      </c>
      <c r="AC142" s="305" t="s">
        <v>98</v>
      </c>
      <c r="AD142" s="305" t="s">
        <v>98</v>
      </c>
      <c r="AE142" s="305" t="s">
        <v>98</v>
      </c>
      <c r="AF142" s="305" t="s">
        <v>98</v>
      </c>
      <c r="AG142" s="305" t="s">
        <v>98</v>
      </c>
      <c r="AH142" s="305" t="s">
        <v>98</v>
      </c>
      <c r="AI142" s="305" t="s">
        <v>98</v>
      </c>
      <c r="AJ142" s="305" t="s">
        <v>98</v>
      </c>
      <c r="AK142" s="305" t="s">
        <v>98</v>
      </c>
      <c r="AL142" s="305" t="s">
        <v>98</v>
      </c>
      <c r="AM142" s="305">
        <v>0</v>
      </c>
      <c r="AN142" s="305">
        <v>0</v>
      </c>
      <c r="AO142" s="305">
        <v>1E-3</v>
      </c>
      <c r="AP142" s="305">
        <v>0.02</v>
      </c>
      <c r="AQ142" s="305">
        <v>2</v>
      </c>
      <c r="AR142" s="306">
        <f t="shared" si="145"/>
        <v>1E-3</v>
      </c>
      <c r="AS142" s="306">
        <f t="shared" si="134"/>
        <v>1E-4</v>
      </c>
      <c r="AT142" s="307">
        <f t="shared" si="139"/>
        <v>0</v>
      </c>
      <c r="AU142" s="307">
        <f t="shared" si="135"/>
        <v>1.1000000000000002E-4</v>
      </c>
      <c r="AV142" s="306">
        <f t="shared" si="136"/>
        <v>0.91821984000000001</v>
      </c>
      <c r="AW142" s="307">
        <f t="shared" si="137"/>
        <v>0.91942984000000005</v>
      </c>
      <c r="AX142" s="308">
        <f t="shared" si="128"/>
        <v>0</v>
      </c>
      <c r="AY142" s="309">
        <f t="shared" si="129"/>
        <v>0</v>
      </c>
      <c r="AZ142" s="308">
        <f t="shared" si="130"/>
        <v>1.0844858848768002E-4</v>
      </c>
    </row>
    <row r="143" spans="1:52" s="305" customFormat="1" ht="28.8" x14ac:dyDescent="0.3">
      <c r="A143" s="107" t="s">
        <v>153</v>
      </c>
      <c r="B143" s="297" t="s">
        <v>303</v>
      </c>
      <c r="C143" s="298" t="s">
        <v>384</v>
      </c>
      <c r="D143" s="299" t="s">
        <v>359</v>
      </c>
      <c r="E143" s="300">
        <v>4.9999999999999998E-7</v>
      </c>
      <c r="F143" s="301">
        <v>1552</v>
      </c>
      <c r="G143" s="301">
        <v>0.2</v>
      </c>
      <c r="H143" s="300">
        <f t="shared" si="142"/>
        <v>1.552E-4</v>
      </c>
      <c r="I143" s="301">
        <v>0</v>
      </c>
      <c r="J143" s="301">
        <v>5.3</v>
      </c>
      <c r="K143" s="301">
        <v>0</v>
      </c>
      <c r="L143" s="301">
        <v>0</v>
      </c>
      <c r="M143" s="302">
        <f>(O143/0.75)*20</f>
        <v>508.79999999999995</v>
      </c>
      <c r="N143" s="448"/>
      <c r="O143" s="303">
        <f>J143*3600/1000</f>
        <v>19.079999999999998</v>
      </c>
      <c r="P143" s="303">
        <f>O143</f>
        <v>19.079999999999998</v>
      </c>
      <c r="Q143" s="304"/>
      <c r="R143" s="305" t="str">
        <f t="shared" si="85"/>
        <v>С142</v>
      </c>
      <c r="S143" s="305" t="str">
        <f t="shared" si="126"/>
        <v>Линия стабильного бензина эстакады 7/8 завода</v>
      </c>
      <c r="T143" s="429" t="str">
        <f t="shared" si="127"/>
        <v>Частичное разрушение (10 мм) - пожар пролива</v>
      </c>
      <c r="U143" s="305">
        <v>18</v>
      </c>
      <c r="V143" s="305">
        <v>25</v>
      </c>
      <c r="W143" s="305">
        <v>37</v>
      </c>
      <c r="X143" s="305">
        <v>69</v>
      </c>
      <c r="Y143" s="305" t="s">
        <v>98</v>
      </c>
      <c r="Z143" s="305" t="s">
        <v>98</v>
      </c>
      <c r="AA143" s="305" t="s">
        <v>98</v>
      </c>
      <c r="AB143" s="305" t="s">
        <v>98</v>
      </c>
      <c r="AC143" s="305" t="s">
        <v>98</v>
      </c>
      <c r="AD143" s="305" t="s">
        <v>98</v>
      </c>
      <c r="AE143" s="305" t="s">
        <v>98</v>
      </c>
      <c r="AF143" s="305" t="s">
        <v>98</v>
      </c>
      <c r="AG143" s="305" t="s">
        <v>98</v>
      </c>
      <c r="AH143" s="305" t="s">
        <v>98</v>
      </c>
      <c r="AI143" s="305" t="s">
        <v>98</v>
      </c>
      <c r="AJ143" s="305" t="s">
        <v>98</v>
      </c>
      <c r="AK143" s="305" t="s">
        <v>98</v>
      </c>
      <c r="AL143" s="305" t="s">
        <v>98</v>
      </c>
      <c r="AM143" s="305">
        <v>0</v>
      </c>
      <c r="AN143" s="305">
        <v>1</v>
      </c>
      <c r="AO143" s="305">
        <v>1E-3</v>
      </c>
      <c r="AP143" s="305">
        <v>0.02</v>
      </c>
      <c r="AQ143" s="305">
        <v>2</v>
      </c>
      <c r="AR143" s="306">
        <f t="shared" ref="AR143:AR206" si="146">AP143*O143+AO143</f>
        <v>0.3826</v>
      </c>
      <c r="AS143" s="306">
        <f t="shared" si="134"/>
        <v>3.8260000000000002E-2</v>
      </c>
      <c r="AT143" s="307">
        <f t="shared" si="139"/>
        <v>1.3800000000000001</v>
      </c>
      <c r="AU143" s="307">
        <f t="shared" si="135"/>
        <v>0.18008600000000002</v>
      </c>
      <c r="AV143" s="306">
        <f t="shared" si="136"/>
        <v>0.192101256</v>
      </c>
      <c r="AW143" s="307">
        <f t="shared" si="137"/>
        <v>2.1730472559999998</v>
      </c>
      <c r="AX143" s="308">
        <f t="shared" si="128"/>
        <v>0</v>
      </c>
      <c r="AY143" s="309">
        <f t="shared" si="129"/>
        <v>1.552E-4</v>
      </c>
      <c r="AZ143" s="308">
        <f t="shared" si="130"/>
        <v>3.3725693413119999E-4</v>
      </c>
    </row>
    <row r="144" spans="1:52" s="305" customFormat="1" ht="28.8" x14ac:dyDescent="0.3">
      <c r="A144" s="107" t="s">
        <v>154</v>
      </c>
      <c r="B144" s="297" t="s">
        <v>303</v>
      </c>
      <c r="C144" s="298" t="s">
        <v>385</v>
      </c>
      <c r="D144" s="299" t="s">
        <v>345</v>
      </c>
      <c r="E144" s="300">
        <v>4.9999999999999998E-7</v>
      </c>
      <c r="F144" s="301">
        <v>1552</v>
      </c>
      <c r="G144" s="301">
        <v>0.16000000000000003</v>
      </c>
      <c r="H144" s="300">
        <f t="shared" si="142"/>
        <v>1.2416000000000003E-4</v>
      </c>
      <c r="I144" s="301">
        <v>0</v>
      </c>
      <c r="J144" s="301">
        <v>5.3</v>
      </c>
      <c r="K144" s="301">
        <v>0</v>
      </c>
      <c r="L144" s="301">
        <v>0</v>
      </c>
      <c r="M144" s="302">
        <f t="shared" ref="M144:M145" si="147">(O144/0.75)*20</f>
        <v>508.79999999999995</v>
      </c>
      <c r="N144" s="448"/>
      <c r="O144" s="303">
        <f t="shared" ref="O144:O145" si="148">J144*3600/1000</f>
        <v>19.079999999999998</v>
      </c>
      <c r="P144" s="303">
        <f>POWER(10,-6)*SQRT(98.2)*38.2*M143*3600*0.1/1000</f>
        <v>6.9337584829156668E-2</v>
      </c>
      <c r="Q144" s="304"/>
      <c r="R144" s="305" t="str">
        <f t="shared" si="85"/>
        <v>С143</v>
      </c>
      <c r="S144" s="305" t="str">
        <f t="shared" si="126"/>
        <v>Линия стабильного бензина эстакады 7/8 завода</v>
      </c>
      <c r="T144" s="429" t="str">
        <f t="shared" si="127"/>
        <v>Частичное разрушение (10 мм) - пожар-вспышка</v>
      </c>
      <c r="U144" s="305" t="s">
        <v>98</v>
      </c>
      <c r="V144" s="305" t="s">
        <v>98</v>
      </c>
      <c r="W144" s="305" t="s">
        <v>98</v>
      </c>
      <c r="X144" s="305" t="s">
        <v>98</v>
      </c>
      <c r="Y144" s="305" t="s">
        <v>98</v>
      </c>
      <c r="Z144" s="305" t="s">
        <v>98</v>
      </c>
      <c r="AA144" s="305" t="s">
        <v>98</v>
      </c>
      <c r="AB144" s="305" t="s">
        <v>98</v>
      </c>
      <c r="AC144" s="305" t="s">
        <v>98</v>
      </c>
      <c r="AD144" s="305" t="s">
        <v>98</v>
      </c>
      <c r="AE144" s="305">
        <v>13</v>
      </c>
      <c r="AF144" s="305">
        <v>15</v>
      </c>
      <c r="AG144" s="305" t="s">
        <v>98</v>
      </c>
      <c r="AH144" s="305" t="s">
        <v>98</v>
      </c>
      <c r="AI144" s="305" t="s">
        <v>98</v>
      </c>
      <c r="AJ144" s="305" t="s">
        <v>98</v>
      </c>
      <c r="AK144" s="305" t="s">
        <v>98</v>
      </c>
      <c r="AL144" s="305" t="s">
        <v>98</v>
      </c>
      <c r="AM144" s="305">
        <v>0</v>
      </c>
      <c r="AN144" s="305">
        <v>1</v>
      </c>
      <c r="AO144" s="305">
        <v>1E-3</v>
      </c>
      <c r="AP144" s="305">
        <v>0.02</v>
      </c>
      <c r="AQ144" s="305">
        <v>2</v>
      </c>
      <c r="AR144" s="306">
        <f t="shared" si="146"/>
        <v>0.3826</v>
      </c>
      <c r="AS144" s="306">
        <f t="shared" si="134"/>
        <v>3.8260000000000002E-2</v>
      </c>
      <c r="AT144" s="307">
        <f t="shared" si="139"/>
        <v>1.3800000000000001</v>
      </c>
      <c r="AU144" s="307">
        <f t="shared" si="135"/>
        <v>0.18008600000000002</v>
      </c>
      <c r="AV144" s="306">
        <f t="shared" si="136"/>
        <v>0.192101256</v>
      </c>
      <c r="AW144" s="307">
        <f t="shared" si="137"/>
        <v>2.1730472559999998</v>
      </c>
      <c r="AX144" s="308">
        <f t="shared" si="128"/>
        <v>0</v>
      </c>
      <c r="AY144" s="309">
        <f t="shared" si="129"/>
        <v>1.2416000000000003E-4</v>
      </c>
      <c r="AZ144" s="308">
        <f t="shared" si="130"/>
        <v>2.6980554730496006E-4</v>
      </c>
    </row>
    <row r="145" spans="1:52" s="305" customFormat="1" ht="43.2" x14ac:dyDescent="0.3">
      <c r="A145" s="107" t="s">
        <v>155</v>
      </c>
      <c r="B145" s="297" t="s">
        <v>303</v>
      </c>
      <c r="C145" s="298" t="s">
        <v>386</v>
      </c>
      <c r="D145" s="299" t="s">
        <v>361</v>
      </c>
      <c r="E145" s="300">
        <v>4.9999999999999998E-7</v>
      </c>
      <c r="F145" s="301">
        <v>1552</v>
      </c>
      <c r="G145" s="301">
        <v>0.64000000000000012</v>
      </c>
      <c r="H145" s="300">
        <f t="shared" si="142"/>
        <v>4.9664000000000012E-4</v>
      </c>
      <c r="I145" s="301">
        <v>0</v>
      </c>
      <c r="J145" s="301">
        <v>5.3</v>
      </c>
      <c r="K145" s="301">
        <v>0</v>
      </c>
      <c r="L145" s="301">
        <v>0</v>
      </c>
      <c r="M145" s="302">
        <f t="shared" si="147"/>
        <v>508.79999999999995</v>
      </c>
      <c r="N145" s="448"/>
      <c r="O145" s="303">
        <f t="shared" si="148"/>
        <v>19.079999999999998</v>
      </c>
      <c r="P145" s="303">
        <v>0</v>
      </c>
      <c r="Q145" s="304"/>
      <c r="R145" s="305" t="str">
        <f t="shared" si="85"/>
        <v>С144</v>
      </c>
      <c r="S145" s="305" t="str">
        <f t="shared" si="126"/>
        <v>Линия стабильного бензина эстакады 7/8 завода</v>
      </c>
      <c r="T145" s="429" t="str">
        <f t="shared" si="127"/>
        <v>Частичное разрушение (10 мм) - ликвидация пролива и рассеивание выброса (ликвидация аварии)</v>
      </c>
      <c r="U145" s="305" t="s">
        <v>98</v>
      </c>
      <c r="V145" s="305" t="s">
        <v>98</v>
      </c>
      <c r="W145" s="305" t="s">
        <v>98</v>
      </c>
      <c r="X145" s="305" t="s">
        <v>98</v>
      </c>
      <c r="Y145" s="305" t="s">
        <v>98</v>
      </c>
      <c r="Z145" s="305" t="s">
        <v>98</v>
      </c>
      <c r="AA145" s="305" t="s">
        <v>98</v>
      </c>
      <c r="AB145" s="305" t="s">
        <v>98</v>
      </c>
      <c r="AC145" s="305" t="s">
        <v>98</v>
      </c>
      <c r="AD145" s="305" t="s">
        <v>98</v>
      </c>
      <c r="AE145" s="305" t="s">
        <v>98</v>
      </c>
      <c r="AF145" s="305" t="s">
        <v>98</v>
      </c>
      <c r="AG145" s="305" t="s">
        <v>98</v>
      </c>
      <c r="AH145" s="305" t="s">
        <v>98</v>
      </c>
      <c r="AI145" s="305" t="s">
        <v>98</v>
      </c>
      <c r="AJ145" s="305" t="s">
        <v>98</v>
      </c>
      <c r="AK145" s="305" t="s">
        <v>98</v>
      </c>
      <c r="AL145" s="305" t="s">
        <v>98</v>
      </c>
      <c r="AM145" s="305">
        <v>0</v>
      </c>
      <c r="AN145" s="305">
        <v>0</v>
      </c>
      <c r="AO145" s="305">
        <v>1E-3</v>
      </c>
      <c r="AP145" s="305">
        <v>0.02</v>
      </c>
      <c r="AQ145" s="305">
        <v>2</v>
      </c>
      <c r="AR145" s="306">
        <f t="shared" si="146"/>
        <v>0.3826</v>
      </c>
      <c r="AS145" s="306">
        <f t="shared" si="134"/>
        <v>3.8260000000000002E-2</v>
      </c>
      <c r="AT145" s="307">
        <f t="shared" si="139"/>
        <v>0</v>
      </c>
      <c r="AU145" s="307">
        <f t="shared" si="135"/>
        <v>4.2086000000000005E-2</v>
      </c>
      <c r="AV145" s="306">
        <f t="shared" si="136"/>
        <v>0.192101256</v>
      </c>
      <c r="AW145" s="307">
        <f t="shared" si="137"/>
        <v>0.65504725600000002</v>
      </c>
      <c r="AX145" s="308">
        <f t="shared" si="128"/>
        <v>0</v>
      </c>
      <c r="AY145" s="309">
        <f t="shared" si="129"/>
        <v>0</v>
      </c>
      <c r="AZ145" s="308">
        <f t="shared" si="130"/>
        <v>3.2532266921984009E-4</v>
      </c>
    </row>
    <row r="146" spans="1:52" s="410" customFormat="1" x14ac:dyDescent="0.3">
      <c r="A146" s="107" t="s">
        <v>156</v>
      </c>
      <c r="B146" s="403" t="s">
        <v>461</v>
      </c>
      <c r="C146" s="404" t="s">
        <v>380</v>
      </c>
      <c r="D146" s="405" t="s">
        <v>374</v>
      </c>
      <c r="E146" s="406">
        <v>4.9999999999999998E-7</v>
      </c>
      <c r="F146" s="407">
        <v>10</v>
      </c>
      <c r="G146" s="407">
        <v>0.05</v>
      </c>
      <c r="H146" s="406">
        <f>E146*F146*G146</f>
        <v>2.4999999999999999E-7</v>
      </c>
      <c r="I146" s="407">
        <v>0</v>
      </c>
      <c r="J146" s="407">
        <v>7600</v>
      </c>
      <c r="K146" s="407">
        <v>111</v>
      </c>
      <c r="L146" s="407">
        <v>56</v>
      </c>
      <c r="M146" s="417">
        <v>1800</v>
      </c>
      <c r="N146" s="445"/>
      <c r="O146" s="408">
        <f>60*0.8*0.75</f>
        <v>36</v>
      </c>
      <c r="P146" s="408">
        <f>O146</f>
        <v>36</v>
      </c>
      <c r="Q146" s="416"/>
      <c r="R146" s="410" t="str">
        <f t="shared" si="85"/>
        <v>С145</v>
      </c>
      <c r="S146" s="410" t="str">
        <f t="shared" si="126"/>
        <v>Цистерна с ЛВЖ (бензин)</v>
      </c>
      <c r="T146" s="424" t="str">
        <f t="shared" si="127"/>
        <v>Полное разрушение - пожар пролива</v>
      </c>
      <c r="U146" s="410">
        <v>28</v>
      </c>
      <c r="V146" s="410">
        <v>39</v>
      </c>
      <c r="W146" s="410">
        <v>57</v>
      </c>
      <c r="X146" s="410">
        <v>105</v>
      </c>
      <c r="Y146" s="410" t="s">
        <v>98</v>
      </c>
      <c r="Z146" s="410" t="s">
        <v>98</v>
      </c>
      <c r="AA146" s="410" t="s">
        <v>98</v>
      </c>
      <c r="AB146" s="410" t="s">
        <v>98</v>
      </c>
      <c r="AC146" s="410" t="s">
        <v>98</v>
      </c>
      <c r="AD146" s="410" t="s">
        <v>98</v>
      </c>
      <c r="AE146" s="410" t="s">
        <v>98</v>
      </c>
      <c r="AF146" s="410" t="s">
        <v>98</v>
      </c>
      <c r="AG146" s="410" t="s">
        <v>98</v>
      </c>
      <c r="AH146" s="410" t="s">
        <v>98</v>
      </c>
      <c r="AI146" s="410" t="s">
        <v>98</v>
      </c>
      <c r="AJ146" s="410" t="s">
        <v>98</v>
      </c>
      <c r="AK146" s="410" t="s">
        <v>98</v>
      </c>
      <c r="AL146" s="410" t="s">
        <v>98</v>
      </c>
      <c r="AM146" s="410">
        <v>0</v>
      </c>
      <c r="AN146" s="410">
        <v>2</v>
      </c>
      <c r="AO146" s="410">
        <v>0.55000000000000004</v>
      </c>
      <c r="AP146" s="410">
        <v>0.02</v>
      </c>
      <c r="AQ146" s="410">
        <v>5</v>
      </c>
      <c r="AR146" s="412">
        <f t="shared" si="146"/>
        <v>1.27</v>
      </c>
      <c r="AS146" s="412">
        <f t="shared" si="134"/>
        <v>0.127</v>
      </c>
      <c r="AT146" s="413">
        <f t="shared" si="139"/>
        <v>2.7600000000000002</v>
      </c>
      <c r="AU146" s="413">
        <f t="shared" si="135"/>
        <v>0.41570000000000001</v>
      </c>
      <c r="AV146" s="412">
        <f t="shared" si="136"/>
        <v>0.36245519999999998</v>
      </c>
      <c r="AW146" s="413">
        <f t="shared" si="137"/>
        <v>4.9351552000000005</v>
      </c>
      <c r="AX146" s="414">
        <f t="shared" si="128"/>
        <v>0</v>
      </c>
      <c r="AY146" s="415">
        <f t="shared" si="129"/>
        <v>4.9999999999999998E-7</v>
      </c>
      <c r="AZ146" s="414">
        <f t="shared" si="130"/>
        <v>1.2337888E-6</v>
      </c>
    </row>
    <row r="147" spans="1:52" s="410" customFormat="1" x14ac:dyDescent="0.3">
      <c r="A147" s="107" t="s">
        <v>157</v>
      </c>
      <c r="B147" s="403" t="s">
        <v>461</v>
      </c>
      <c r="C147" s="404" t="s">
        <v>381</v>
      </c>
      <c r="D147" s="405" t="s">
        <v>342</v>
      </c>
      <c r="E147" s="406">
        <v>4.9999999999999998E-7</v>
      </c>
      <c r="F147" s="407">
        <v>10</v>
      </c>
      <c r="G147" s="407">
        <v>1.9000000000000003E-2</v>
      </c>
      <c r="H147" s="406">
        <f t="shared" ref="H147:H152" si="149">E147*F147*G147</f>
        <v>9.5000000000000004E-8</v>
      </c>
      <c r="I147" s="407">
        <v>0</v>
      </c>
      <c r="J147" s="407">
        <v>7600</v>
      </c>
      <c r="K147" s="407">
        <v>111</v>
      </c>
      <c r="L147" s="407">
        <v>56</v>
      </c>
      <c r="M147" s="417">
        <v>1800</v>
      </c>
      <c r="N147" s="446"/>
      <c r="O147" s="408">
        <f t="shared" ref="O147:O149" si="150">60*0.8*0.75</f>
        <v>36</v>
      </c>
      <c r="P147" s="408">
        <f>POWER(10,-6)*SQRT(98.2)*38.2*M146*3600*0.1/1000</f>
        <v>0.2452980595371109</v>
      </c>
      <c r="Q147" s="416"/>
      <c r="R147" s="410" t="str">
        <f t="shared" ref="R147:R210" si="151">A147</f>
        <v>С146</v>
      </c>
      <c r="S147" s="410" t="str">
        <f t="shared" si="126"/>
        <v>Цистерна с ЛВЖ (бензин)</v>
      </c>
      <c r="T147" s="424" t="str">
        <f t="shared" si="127"/>
        <v>Полное разрушение - взрыв</v>
      </c>
      <c r="U147" s="410" t="s">
        <v>98</v>
      </c>
      <c r="V147" s="410" t="s">
        <v>98</v>
      </c>
      <c r="W147" s="410" t="s">
        <v>98</v>
      </c>
      <c r="X147" s="410" t="s">
        <v>98</v>
      </c>
      <c r="Y147" s="410">
        <v>25</v>
      </c>
      <c r="Z147" s="410">
        <v>58</v>
      </c>
      <c r="AA147" s="410">
        <v>158</v>
      </c>
      <c r="AB147" s="410">
        <v>272</v>
      </c>
      <c r="AC147" s="410" t="s">
        <v>98</v>
      </c>
      <c r="AD147" s="410" t="s">
        <v>98</v>
      </c>
      <c r="AE147" s="410" t="s">
        <v>98</v>
      </c>
      <c r="AF147" s="410" t="s">
        <v>98</v>
      </c>
      <c r="AG147" s="410" t="s">
        <v>98</v>
      </c>
      <c r="AH147" s="410" t="s">
        <v>98</v>
      </c>
      <c r="AI147" s="410" t="s">
        <v>98</v>
      </c>
      <c r="AJ147" s="410" t="s">
        <v>98</v>
      </c>
      <c r="AK147" s="410" t="s">
        <v>98</v>
      </c>
      <c r="AL147" s="410" t="s">
        <v>98</v>
      </c>
      <c r="AM147" s="410">
        <v>2</v>
      </c>
      <c r="AN147" s="410">
        <v>1</v>
      </c>
      <c r="AO147" s="410">
        <v>0.55000000000000004</v>
      </c>
      <c r="AP147" s="410">
        <v>0.02</v>
      </c>
      <c r="AQ147" s="410">
        <v>5</v>
      </c>
      <c r="AR147" s="412">
        <f t="shared" si="146"/>
        <v>1.27</v>
      </c>
      <c r="AS147" s="412">
        <f t="shared" si="134"/>
        <v>0.127</v>
      </c>
      <c r="AT147" s="413">
        <f t="shared" si="139"/>
        <v>4.82</v>
      </c>
      <c r="AU147" s="413">
        <f t="shared" si="135"/>
        <v>0.62170000000000014</v>
      </c>
      <c r="AV147" s="412">
        <f t="shared" si="136"/>
        <v>0.36245519999999998</v>
      </c>
      <c r="AW147" s="413">
        <f t="shared" si="137"/>
        <v>7.2011552000000005</v>
      </c>
      <c r="AX147" s="414">
        <f t="shared" si="128"/>
        <v>1.9000000000000001E-7</v>
      </c>
      <c r="AY147" s="415">
        <f t="shared" si="129"/>
        <v>9.5000000000000004E-8</v>
      </c>
      <c r="AZ147" s="414">
        <f t="shared" si="130"/>
        <v>6.8410974400000003E-7</v>
      </c>
    </row>
    <row r="148" spans="1:52" s="410" customFormat="1" x14ac:dyDescent="0.3">
      <c r="A148" s="107" t="s">
        <v>158</v>
      </c>
      <c r="B148" s="403" t="s">
        <v>461</v>
      </c>
      <c r="C148" s="404" t="s">
        <v>382</v>
      </c>
      <c r="D148" s="405" t="s">
        <v>343</v>
      </c>
      <c r="E148" s="406">
        <v>4.9999999999999998E-7</v>
      </c>
      <c r="F148" s="407">
        <v>10</v>
      </c>
      <c r="G148" s="407">
        <v>0.17100000000000001</v>
      </c>
      <c r="H148" s="406">
        <f t="shared" si="149"/>
        <v>8.5499999999999997E-7</v>
      </c>
      <c r="I148" s="407">
        <v>0</v>
      </c>
      <c r="J148" s="407">
        <v>7600</v>
      </c>
      <c r="K148" s="407">
        <v>111</v>
      </c>
      <c r="L148" s="407">
        <v>56</v>
      </c>
      <c r="M148" s="417">
        <v>1800</v>
      </c>
      <c r="N148" s="446"/>
      <c r="O148" s="408">
        <f t="shared" si="150"/>
        <v>36</v>
      </c>
      <c r="P148" s="408">
        <f>POWER(10,-6)*SQRT(98.2)*38.2*M146*3600*0.1/1000</f>
        <v>0.2452980595371109</v>
      </c>
      <c r="Q148" s="416"/>
      <c r="R148" s="410" t="str">
        <f t="shared" si="151"/>
        <v>С147</v>
      </c>
      <c r="S148" s="410" t="str">
        <f t="shared" si="126"/>
        <v>Цистерна с ЛВЖ (бензин)</v>
      </c>
      <c r="T148" s="424" t="str">
        <f t="shared" si="127"/>
        <v>Полное разрушение - пожар-вспышка</v>
      </c>
      <c r="U148" s="410" t="s">
        <v>98</v>
      </c>
      <c r="V148" s="410" t="s">
        <v>98</v>
      </c>
      <c r="W148" s="410" t="s">
        <v>98</v>
      </c>
      <c r="X148" s="410" t="s">
        <v>98</v>
      </c>
      <c r="Y148" s="410" t="s">
        <v>98</v>
      </c>
      <c r="Z148" s="410" t="s">
        <v>98</v>
      </c>
      <c r="AA148" s="410" t="s">
        <v>98</v>
      </c>
      <c r="AB148" s="410" t="s">
        <v>98</v>
      </c>
      <c r="AC148" s="410" t="s">
        <v>98</v>
      </c>
      <c r="AD148" s="410" t="s">
        <v>98</v>
      </c>
      <c r="AE148" s="410">
        <v>20</v>
      </c>
      <c r="AF148" s="410">
        <v>24</v>
      </c>
      <c r="AG148" s="410" t="s">
        <v>98</v>
      </c>
      <c r="AH148" s="410" t="s">
        <v>98</v>
      </c>
      <c r="AI148" s="410" t="s">
        <v>98</v>
      </c>
      <c r="AJ148" s="410" t="s">
        <v>98</v>
      </c>
      <c r="AK148" s="410" t="s">
        <v>98</v>
      </c>
      <c r="AL148" s="410" t="s">
        <v>98</v>
      </c>
      <c r="AM148" s="410">
        <v>0</v>
      </c>
      <c r="AN148" s="410">
        <v>1</v>
      </c>
      <c r="AO148" s="410">
        <v>0.55000000000000004</v>
      </c>
      <c r="AP148" s="410">
        <v>0.02</v>
      </c>
      <c r="AQ148" s="410">
        <v>5</v>
      </c>
      <c r="AR148" s="412">
        <f t="shared" ref="AR148:AR211" si="152">AP148*P148+AO148</f>
        <v>0.55490596119074231</v>
      </c>
      <c r="AS148" s="412">
        <f t="shared" si="134"/>
        <v>5.5490596119074233E-2</v>
      </c>
      <c r="AT148" s="413">
        <f t="shared" si="139"/>
        <v>1.3800000000000001</v>
      </c>
      <c r="AU148" s="413">
        <f t="shared" si="135"/>
        <v>0.19903965573098167</v>
      </c>
      <c r="AV148" s="412">
        <f t="shared" si="136"/>
        <v>0.36245519999999998</v>
      </c>
      <c r="AW148" s="413">
        <f t="shared" si="137"/>
        <v>2.5518914130407984</v>
      </c>
      <c r="AX148" s="414">
        <f t="shared" si="128"/>
        <v>0</v>
      </c>
      <c r="AY148" s="415">
        <f t="shared" si="129"/>
        <v>8.5499999999999997E-7</v>
      </c>
      <c r="AZ148" s="414">
        <f t="shared" si="130"/>
        <v>2.1818671581498824E-6</v>
      </c>
    </row>
    <row r="149" spans="1:52" s="410" customFormat="1" ht="28.8" x14ac:dyDescent="0.3">
      <c r="A149" s="107" t="s">
        <v>159</v>
      </c>
      <c r="B149" s="403" t="s">
        <v>461</v>
      </c>
      <c r="C149" s="404" t="s">
        <v>383</v>
      </c>
      <c r="D149" s="405" t="s">
        <v>360</v>
      </c>
      <c r="E149" s="406">
        <v>4.9999999999999998E-7</v>
      </c>
      <c r="F149" s="407">
        <v>10</v>
      </c>
      <c r="G149" s="407">
        <v>0.76</v>
      </c>
      <c r="H149" s="406">
        <f t="shared" si="149"/>
        <v>3.7999999999999996E-6</v>
      </c>
      <c r="I149" s="407">
        <v>0</v>
      </c>
      <c r="J149" s="407">
        <v>7600</v>
      </c>
      <c r="K149" s="407">
        <v>111</v>
      </c>
      <c r="L149" s="407">
        <v>56</v>
      </c>
      <c r="M149" s="417">
        <v>1800</v>
      </c>
      <c r="N149" s="446"/>
      <c r="O149" s="408">
        <f t="shared" si="150"/>
        <v>36</v>
      </c>
      <c r="P149" s="408">
        <v>0</v>
      </c>
      <c r="Q149" s="416"/>
      <c r="R149" s="410" t="str">
        <f t="shared" si="151"/>
        <v>С148</v>
      </c>
      <c r="S149" s="410" t="str">
        <f t="shared" si="126"/>
        <v>Цистерна с ЛВЖ (бензин)</v>
      </c>
      <c r="T149" s="424" t="str">
        <f t="shared" si="127"/>
        <v>Полное разрушение - ликвидация пролива и рассеивание выброса (ликвидация аварии)</v>
      </c>
      <c r="U149" s="410" t="s">
        <v>98</v>
      </c>
      <c r="V149" s="410" t="s">
        <v>98</v>
      </c>
      <c r="W149" s="410" t="s">
        <v>98</v>
      </c>
      <c r="X149" s="410" t="s">
        <v>98</v>
      </c>
      <c r="Y149" s="410" t="s">
        <v>98</v>
      </c>
      <c r="Z149" s="410" t="s">
        <v>98</v>
      </c>
      <c r="AA149" s="410" t="s">
        <v>98</v>
      </c>
      <c r="AB149" s="410" t="s">
        <v>98</v>
      </c>
      <c r="AC149" s="410" t="s">
        <v>98</v>
      </c>
      <c r="AD149" s="410" t="s">
        <v>98</v>
      </c>
      <c r="AE149" s="410" t="s">
        <v>98</v>
      </c>
      <c r="AF149" s="410" t="s">
        <v>98</v>
      </c>
      <c r="AG149" s="410" t="s">
        <v>98</v>
      </c>
      <c r="AH149" s="410" t="s">
        <v>98</v>
      </c>
      <c r="AI149" s="410" t="s">
        <v>98</v>
      </c>
      <c r="AJ149" s="410" t="s">
        <v>98</v>
      </c>
      <c r="AK149" s="410" t="s">
        <v>98</v>
      </c>
      <c r="AL149" s="410" t="s">
        <v>98</v>
      </c>
      <c r="AM149" s="410">
        <v>0</v>
      </c>
      <c r="AN149" s="410">
        <v>0</v>
      </c>
      <c r="AO149" s="410">
        <v>0.55000000000000004</v>
      </c>
      <c r="AP149" s="410">
        <v>0.02</v>
      </c>
      <c r="AQ149" s="410">
        <v>2</v>
      </c>
      <c r="AR149" s="412">
        <f t="shared" si="152"/>
        <v>0.55000000000000004</v>
      </c>
      <c r="AS149" s="412">
        <f t="shared" si="134"/>
        <v>5.5000000000000007E-2</v>
      </c>
      <c r="AT149" s="413">
        <f t="shared" si="139"/>
        <v>0</v>
      </c>
      <c r="AU149" s="413">
        <f t="shared" si="135"/>
        <v>6.0500000000000012E-2</v>
      </c>
      <c r="AV149" s="412">
        <f t="shared" si="136"/>
        <v>0.36245519999999998</v>
      </c>
      <c r="AW149" s="413">
        <f t="shared" si="137"/>
        <v>1.0279552000000001</v>
      </c>
      <c r="AX149" s="414">
        <f t="shared" si="128"/>
        <v>0</v>
      </c>
      <c r="AY149" s="415">
        <f t="shared" si="129"/>
        <v>0</v>
      </c>
      <c r="AZ149" s="414">
        <f t="shared" si="130"/>
        <v>3.9062297599999995E-6</v>
      </c>
    </row>
    <row r="150" spans="1:52" s="410" customFormat="1" ht="28.8" x14ac:dyDescent="0.3">
      <c r="A150" s="107" t="s">
        <v>160</v>
      </c>
      <c r="B150" s="403" t="s">
        <v>461</v>
      </c>
      <c r="C150" s="404" t="s">
        <v>384</v>
      </c>
      <c r="D150" s="405" t="s">
        <v>359</v>
      </c>
      <c r="E150" s="406">
        <v>2.9999999999999999E-7</v>
      </c>
      <c r="F150" s="407">
        <v>10</v>
      </c>
      <c r="G150" s="407">
        <v>0.2</v>
      </c>
      <c r="H150" s="406">
        <f t="shared" si="149"/>
        <v>6.0000000000000008E-7</v>
      </c>
      <c r="I150" s="407">
        <v>0</v>
      </c>
      <c r="J150" s="407">
        <v>0.7</v>
      </c>
      <c r="K150" s="407">
        <v>0</v>
      </c>
      <c r="L150" s="407">
        <v>0</v>
      </c>
      <c r="M150" s="417">
        <f>(O150/0.75)*20</f>
        <v>67.2</v>
      </c>
      <c r="N150" s="446"/>
      <c r="O150" s="408">
        <f>J150*3600/1000</f>
        <v>2.52</v>
      </c>
      <c r="P150" s="408">
        <f>O150</f>
        <v>2.52</v>
      </c>
      <c r="Q150" s="416"/>
      <c r="R150" s="410" t="str">
        <f t="shared" si="151"/>
        <v>С149</v>
      </c>
      <c r="S150" s="410" t="str">
        <f t="shared" si="126"/>
        <v>Цистерна с ЛВЖ (бензин)</v>
      </c>
      <c r="T150" s="424" t="str">
        <f t="shared" si="127"/>
        <v>Частичное разрушение (10 мм) - пожар пролива</v>
      </c>
      <c r="U150" s="410">
        <v>13</v>
      </c>
      <c r="V150" s="410">
        <v>18</v>
      </c>
      <c r="W150" s="410">
        <v>24</v>
      </c>
      <c r="X150" s="410">
        <v>44</v>
      </c>
      <c r="Y150" s="410" t="s">
        <v>98</v>
      </c>
      <c r="Z150" s="410" t="s">
        <v>98</v>
      </c>
      <c r="AA150" s="410" t="s">
        <v>98</v>
      </c>
      <c r="AB150" s="410" t="s">
        <v>98</v>
      </c>
      <c r="AC150" s="410" t="s">
        <v>98</v>
      </c>
      <c r="AD150" s="410" t="s">
        <v>98</v>
      </c>
      <c r="AE150" s="410" t="s">
        <v>98</v>
      </c>
      <c r="AF150" s="410" t="s">
        <v>98</v>
      </c>
      <c r="AG150" s="410" t="s">
        <v>98</v>
      </c>
      <c r="AH150" s="410" t="s">
        <v>98</v>
      </c>
      <c r="AI150" s="410" t="s">
        <v>98</v>
      </c>
      <c r="AJ150" s="410" t="s">
        <v>98</v>
      </c>
      <c r="AK150" s="410" t="s">
        <v>98</v>
      </c>
      <c r="AL150" s="410" t="s">
        <v>98</v>
      </c>
      <c r="AM150" s="410">
        <v>0</v>
      </c>
      <c r="AN150" s="410">
        <v>1</v>
      </c>
      <c r="AO150" s="410">
        <v>5.5E-2</v>
      </c>
      <c r="AP150" s="410">
        <v>0.02</v>
      </c>
      <c r="AQ150" s="410">
        <v>2</v>
      </c>
      <c r="AR150" s="412">
        <f t="shared" ref="AR150:AR213" si="153">AP150*O150+AO150</f>
        <v>0.10539999999999999</v>
      </c>
      <c r="AS150" s="412">
        <f t="shared" si="134"/>
        <v>1.0540000000000001E-2</v>
      </c>
      <c r="AT150" s="413">
        <f t="shared" si="139"/>
        <v>1.3800000000000001</v>
      </c>
      <c r="AU150" s="413">
        <f t="shared" si="135"/>
        <v>0.149594</v>
      </c>
      <c r="AV150" s="412">
        <f t="shared" si="136"/>
        <v>2.5371864000000001E-2</v>
      </c>
      <c r="AW150" s="413">
        <f t="shared" si="137"/>
        <v>1.6709058640000001</v>
      </c>
      <c r="AX150" s="414">
        <f t="shared" si="128"/>
        <v>0</v>
      </c>
      <c r="AY150" s="415">
        <f t="shared" si="129"/>
        <v>6.0000000000000008E-7</v>
      </c>
      <c r="AZ150" s="414">
        <f t="shared" si="130"/>
        <v>1.0025435184000001E-6</v>
      </c>
    </row>
    <row r="151" spans="1:52" s="410" customFormat="1" ht="28.8" x14ac:dyDescent="0.3">
      <c r="A151" s="107" t="s">
        <v>161</v>
      </c>
      <c r="B151" s="403" t="s">
        <v>461</v>
      </c>
      <c r="C151" s="404" t="s">
        <v>385</v>
      </c>
      <c r="D151" s="405" t="s">
        <v>345</v>
      </c>
      <c r="E151" s="406">
        <v>2.9999999999999999E-7</v>
      </c>
      <c r="F151" s="407">
        <v>10</v>
      </c>
      <c r="G151" s="407">
        <v>0.16000000000000003</v>
      </c>
      <c r="H151" s="406">
        <f t="shared" si="149"/>
        <v>4.8000000000000006E-7</v>
      </c>
      <c r="I151" s="407">
        <v>0</v>
      </c>
      <c r="J151" s="407">
        <v>0.7</v>
      </c>
      <c r="K151" s="407">
        <v>0</v>
      </c>
      <c r="L151" s="407">
        <v>0</v>
      </c>
      <c r="M151" s="417">
        <f t="shared" ref="M151:M152" si="154">(O151/0.75)*20</f>
        <v>67.2</v>
      </c>
      <c r="N151" s="446"/>
      <c r="O151" s="408">
        <f t="shared" ref="O151:O152" si="155">J151*3600/1000</f>
        <v>2.52</v>
      </c>
      <c r="P151" s="408">
        <f>POWER(10,-6)*SQRT(98.2)*38.2*M150*3600*0.1/1000</f>
        <v>9.1577942227188056E-3</v>
      </c>
      <c r="Q151" s="416"/>
      <c r="R151" s="410" t="str">
        <f t="shared" si="151"/>
        <v>С150</v>
      </c>
      <c r="S151" s="410" t="str">
        <f t="shared" si="126"/>
        <v>Цистерна с ЛВЖ (бензин)</v>
      </c>
      <c r="T151" s="424" t="str">
        <f t="shared" si="127"/>
        <v>Частичное разрушение (10 мм) - пожар-вспышка</v>
      </c>
      <c r="U151" s="410" t="s">
        <v>98</v>
      </c>
      <c r="V151" s="410" t="s">
        <v>98</v>
      </c>
      <c r="W151" s="410" t="s">
        <v>98</v>
      </c>
      <c r="X151" s="410" t="s">
        <v>98</v>
      </c>
      <c r="Y151" s="410" t="s">
        <v>98</v>
      </c>
      <c r="Z151" s="410" t="s">
        <v>98</v>
      </c>
      <c r="AA151" s="410" t="s">
        <v>98</v>
      </c>
      <c r="AB151" s="410" t="s">
        <v>98</v>
      </c>
      <c r="AC151" s="410" t="s">
        <v>98</v>
      </c>
      <c r="AD151" s="410" t="s">
        <v>98</v>
      </c>
      <c r="AE151" s="410">
        <v>6</v>
      </c>
      <c r="AF151" s="410">
        <v>7</v>
      </c>
      <c r="AG151" s="410" t="s">
        <v>98</v>
      </c>
      <c r="AH151" s="410" t="s">
        <v>98</v>
      </c>
      <c r="AI151" s="410" t="s">
        <v>98</v>
      </c>
      <c r="AJ151" s="410" t="s">
        <v>98</v>
      </c>
      <c r="AK151" s="410" t="s">
        <v>98</v>
      </c>
      <c r="AL151" s="410" t="s">
        <v>98</v>
      </c>
      <c r="AM151" s="410">
        <v>0</v>
      </c>
      <c r="AN151" s="410">
        <v>1</v>
      </c>
      <c r="AO151" s="410">
        <v>5.5E-2</v>
      </c>
      <c r="AP151" s="410">
        <v>0.02</v>
      </c>
      <c r="AQ151" s="410">
        <v>2</v>
      </c>
      <c r="AR151" s="412">
        <f t="shared" si="153"/>
        <v>0.10539999999999999</v>
      </c>
      <c r="AS151" s="412">
        <f t="shared" si="134"/>
        <v>1.0540000000000001E-2</v>
      </c>
      <c r="AT151" s="413">
        <f t="shared" si="139"/>
        <v>1.3800000000000001</v>
      </c>
      <c r="AU151" s="413">
        <f t="shared" si="135"/>
        <v>0.149594</v>
      </c>
      <c r="AV151" s="412">
        <f t="shared" si="136"/>
        <v>2.5371864000000001E-2</v>
      </c>
      <c r="AW151" s="413">
        <f t="shared" si="137"/>
        <v>1.6709058640000001</v>
      </c>
      <c r="AX151" s="414">
        <f t="shared" si="128"/>
        <v>0</v>
      </c>
      <c r="AY151" s="415">
        <f t="shared" si="129"/>
        <v>4.8000000000000006E-7</v>
      </c>
      <c r="AZ151" s="414">
        <f t="shared" si="130"/>
        <v>8.0203481472000012E-7</v>
      </c>
    </row>
    <row r="152" spans="1:52" s="410" customFormat="1" ht="43.2" x14ac:dyDescent="0.3">
      <c r="A152" s="107" t="s">
        <v>162</v>
      </c>
      <c r="B152" s="403" t="s">
        <v>461</v>
      </c>
      <c r="C152" s="404" t="s">
        <v>386</v>
      </c>
      <c r="D152" s="405" t="s">
        <v>361</v>
      </c>
      <c r="E152" s="406">
        <v>2.9999999999999999E-7</v>
      </c>
      <c r="F152" s="407">
        <v>10</v>
      </c>
      <c r="G152" s="407">
        <v>0.64000000000000012</v>
      </c>
      <c r="H152" s="406">
        <f t="shared" si="149"/>
        <v>1.9200000000000003E-6</v>
      </c>
      <c r="I152" s="407">
        <v>0</v>
      </c>
      <c r="J152" s="407">
        <v>0.7</v>
      </c>
      <c r="K152" s="407">
        <v>0</v>
      </c>
      <c r="L152" s="407">
        <v>0</v>
      </c>
      <c r="M152" s="417">
        <f t="shared" si="154"/>
        <v>67.2</v>
      </c>
      <c r="N152" s="446"/>
      <c r="O152" s="408">
        <f t="shared" si="155"/>
        <v>2.52</v>
      </c>
      <c r="P152" s="408">
        <v>0</v>
      </c>
      <c r="Q152" s="416"/>
      <c r="R152" s="410" t="str">
        <f t="shared" si="151"/>
        <v>С151</v>
      </c>
      <c r="S152" s="410" t="str">
        <f t="shared" si="126"/>
        <v>Цистерна с ЛВЖ (бензин)</v>
      </c>
      <c r="T152" s="424" t="str">
        <f t="shared" si="127"/>
        <v>Частичное разрушение (10 мм) - ликвидация пролива и рассеивание выброса (ликвидация аварии)</v>
      </c>
      <c r="U152" s="410" t="s">
        <v>98</v>
      </c>
      <c r="V152" s="410" t="s">
        <v>98</v>
      </c>
      <c r="W152" s="410" t="s">
        <v>98</v>
      </c>
      <c r="X152" s="410" t="s">
        <v>98</v>
      </c>
      <c r="Y152" s="410" t="s">
        <v>98</v>
      </c>
      <c r="Z152" s="410" t="s">
        <v>98</v>
      </c>
      <c r="AA152" s="410" t="s">
        <v>98</v>
      </c>
      <c r="AB152" s="410" t="s">
        <v>98</v>
      </c>
      <c r="AC152" s="410" t="s">
        <v>98</v>
      </c>
      <c r="AD152" s="410" t="s">
        <v>98</v>
      </c>
      <c r="AE152" s="410" t="s">
        <v>98</v>
      </c>
      <c r="AF152" s="410" t="s">
        <v>98</v>
      </c>
      <c r="AG152" s="410" t="s">
        <v>98</v>
      </c>
      <c r="AH152" s="410" t="s">
        <v>98</v>
      </c>
      <c r="AI152" s="410" t="s">
        <v>98</v>
      </c>
      <c r="AJ152" s="410" t="s">
        <v>98</v>
      </c>
      <c r="AK152" s="410" t="s">
        <v>98</v>
      </c>
      <c r="AL152" s="410" t="s">
        <v>98</v>
      </c>
      <c r="AM152" s="410">
        <v>0</v>
      </c>
      <c r="AN152" s="410">
        <v>0</v>
      </c>
      <c r="AO152" s="410">
        <v>5.5E-2</v>
      </c>
      <c r="AP152" s="410">
        <v>0.02</v>
      </c>
      <c r="AQ152" s="410">
        <v>2</v>
      </c>
      <c r="AR152" s="412">
        <f t="shared" si="153"/>
        <v>0.10539999999999999</v>
      </c>
      <c r="AS152" s="412">
        <f t="shared" si="134"/>
        <v>1.0540000000000001E-2</v>
      </c>
      <c r="AT152" s="413">
        <f t="shared" si="139"/>
        <v>0</v>
      </c>
      <c r="AU152" s="413">
        <f t="shared" si="135"/>
        <v>1.1594E-2</v>
      </c>
      <c r="AV152" s="412">
        <f t="shared" si="136"/>
        <v>2.5371864000000001E-2</v>
      </c>
      <c r="AW152" s="413">
        <f t="shared" si="137"/>
        <v>0.152905864</v>
      </c>
      <c r="AX152" s="414">
        <f t="shared" si="128"/>
        <v>0</v>
      </c>
      <c r="AY152" s="415">
        <f t="shared" si="129"/>
        <v>0</v>
      </c>
      <c r="AZ152" s="414">
        <f t="shared" si="130"/>
        <v>2.9357925888000002E-7</v>
      </c>
    </row>
    <row r="153" spans="1:52" s="345" customFormat="1" x14ac:dyDescent="0.3">
      <c r="A153" s="107" t="s">
        <v>163</v>
      </c>
      <c r="B153" s="337" t="s">
        <v>405</v>
      </c>
      <c r="C153" s="338" t="s">
        <v>463</v>
      </c>
      <c r="D153" s="339" t="s">
        <v>374</v>
      </c>
      <c r="E153" s="340">
        <v>1.0000000000000001E-5</v>
      </c>
      <c r="F153" s="341">
        <v>2</v>
      </c>
      <c r="G153" s="341">
        <v>0.05</v>
      </c>
      <c r="H153" s="340">
        <f>E153*F153*G153</f>
        <v>1.0000000000000002E-6</v>
      </c>
      <c r="I153" s="341">
        <v>0</v>
      </c>
      <c r="J153" s="341">
        <v>7600</v>
      </c>
      <c r="K153" s="341">
        <v>111</v>
      </c>
      <c r="L153" s="341">
        <v>56</v>
      </c>
      <c r="M153" s="342">
        <v>6500</v>
      </c>
      <c r="N153" s="449"/>
      <c r="O153" s="343">
        <v>199.2</v>
      </c>
      <c r="P153" s="343">
        <f>O153</f>
        <v>199.2</v>
      </c>
      <c r="Q153" s="344"/>
      <c r="R153" s="345" t="str">
        <f t="shared" si="151"/>
        <v>С152</v>
      </c>
      <c r="S153" s="345" t="str">
        <f t="shared" si="126"/>
        <v>Емкости Е-1, Е-3</v>
      </c>
      <c r="T153" s="430" t="str">
        <f t="shared" si="127"/>
        <v>Полное разрушение - пожар пролива</v>
      </c>
      <c r="U153" s="345">
        <v>53</v>
      </c>
      <c r="V153" s="345">
        <v>72</v>
      </c>
      <c r="W153" s="345">
        <v>101</v>
      </c>
      <c r="X153" s="345">
        <v>180</v>
      </c>
      <c r="Y153" s="345" t="s">
        <v>98</v>
      </c>
      <c r="Z153" s="345" t="s">
        <v>98</v>
      </c>
      <c r="AA153" s="345" t="s">
        <v>98</v>
      </c>
      <c r="AB153" s="345" t="s">
        <v>98</v>
      </c>
      <c r="AC153" s="345" t="s">
        <v>98</v>
      </c>
      <c r="AD153" s="345" t="s">
        <v>98</v>
      </c>
      <c r="AE153" s="345" t="s">
        <v>98</v>
      </c>
      <c r="AF153" s="345" t="s">
        <v>98</v>
      </c>
      <c r="AG153" s="345" t="s">
        <v>98</v>
      </c>
      <c r="AH153" s="345" t="s">
        <v>98</v>
      </c>
      <c r="AI153" s="345" t="s">
        <v>98</v>
      </c>
      <c r="AJ153" s="345" t="s">
        <v>98</v>
      </c>
      <c r="AK153" s="345" t="s">
        <v>98</v>
      </c>
      <c r="AL153" s="345" t="s">
        <v>98</v>
      </c>
      <c r="AM153" s="345">
        <v>0</v>
      </c>
      <c r="AN153" s="345">
        <v>2</v>
      </c>
      <c r="AO153" s="345">
        <v>0.55000000000000004</v>
      </c>
      <c r="AP153" s="345">
        <v>0.02</v>
      </c>
      <c r="AQ153" s="345">
        <v>5</v>
      </c>
      <c r="AR153" s="346">
        <f t="shared" si="153"/>
        <v>4.5339999999999998</v>
      </c>
      <c r="AS153" s="346">
        <f t="shared" si="134"/>
        <v>0.45340000000000003</v>
      </c>
      <c r="AT153" s="347">
        <f t="shared" si="139"/>
        <v>2.7600000000000002</v>
      </c>
      <c r="AU153" s="347">
        <f t="shared" si="135"/>
        <v>0.7747400000000001</v>
      </c>
      <c r="AV153" s="346">
        <f t="shared" si="136"/>
        <v>2.0055854399999999</v>
      </c>
      <c r="AW153" s="347">
        <f t="shared" si="137"/>
        <v>10.527725440000001</v>
      </c>
      <c r="AX153" s="348">
        <f t="shared" si="128"/>
        <v>0</v>
      </c>
      <c r="AY153" s="349">
        <f t="shared" si="129"/>
        <v>2.0000000000000003E-6</v>
      </c>
      <c r="AZ153" s="348">
        <f t="shared" si="130"/>
        <v>1.0527725440000003E-5</v>
      </c>
    </row>
    <row r="154" spans="1:52" s="345" customFormat="1" x14ac:dyDescent="0.3">
      <c r="A154" s="107" t="s">
        <v>164</v>
      </c>
      <c r="B154" s="337" t="s">
        <v>405</v>
      </c>
      <c r="C154" s="338" t="s">
        <v>464</v>
      </c>
      <c r="D154" s="339" t="s">
        <v>342</v>
      </c>
      <c r="E154" s="340">
        <v>1.0000000000000001E-5</v>
      </c>
      <c r="F154" s="341">
        <v>2</v>
      </c>
      <c r="G154" s="341">
        <v>1.9000000000000003E-2</v>
      </c>
      <c r="H154" s="340">
        <f t="shared" ref="H154:H159" si="156">E154*F154*G154</f>
        <v>3.8000000000000007E-7</v>
      </c>
      <c r="I154" s="341">
        <v>0</v>
      </c>
      <c r="J154" s="341">
        <v>7600</v>
      </c>
      <c r="K154" s="341">
        <v>111</v>
      </c>
      <c r="L154" s="341">
        <v>56</v>
      </c>
      <c r="M154" s="342">
        <v>6500</v>
      </c>
      <c r="N154" s="450"/>
      <c r="O154" s="343">
        <v>199.2</v>
      </c>
      <c r="P154" s="343">
        <f>POWER(10,-6)*SQRT(171)*3*M153*3600*0.1/1000</f>
        <v>9.1798411750966577E-2</v>
      </c>
      <c r="Q154" s="344"/>
      <c r="R154" s="345" t="str">
        <f t="shared" si="151"/>
        <v>С153</v>
      </c>
      <c r="S154" s="345" t="str">
        <f t="shared" si="126"/>
        <v>Емкости Е-1, Е-3</v>
      </c>
      <c r="T154" s="430" t="str">
        <f t="shared" si="127"/>
        <v>Полное разрушение - взрыв</v>
      </c>
      <c r="U154" s="345" t="s">
        <v>98</v>
      </c>
      <c r="V154" s="345" t="s">
        <v>98</v>
      </c>
      <c r="W154" s="345" t="s">
        <v>98</v>
      </c>
      <c r="X154" s="345" t="s">
        <v>98</v>
      </c>
      <c r="Y154" s="345">
        <v>18</v>
      </c>
      <c r="Z154" s="345">
        <v>42</v>
      </c>
      <c r="AA154" s="345">
        <v>114</v>
      </c>
      <c r="AB154" s="345">
        <v>196</v>
      </c>
      <c r="AC154" s="345" t="s">
        <v>98</v>
      </c>
      <c r="AD154" s="345" t="s">
        <v>98</v>
      </c>
      <c r="AE154" s="345" t="s">
        <v>98</v>
      </c>
      <c r="AF154" s="345" t="s">
        <v>98</v>
      </c>
      <c r="AG154" s="345" t="s">
        <v>98</v>
      </c>
      <c r="AH154" s="345" t="s">
        <v>98</v>
      </c>
      <c r="AI154" s="345" t="s">
        <v>98</v>
      </c>
      <c r="AJ154" s="345" t="s">
        <v>98</v>
      </c>
      <c r="AK154" s="345" t="s">
        <v>98</v>
      </c>
      <c r="AL154" s="345" t="s">
        <v>98</v>
      </c>
      <c r="AM154" s="345">
        <v>2</v>
      </c>
      <c r="AN154" s="345">
        <v>1</v>
      </c>
      <c r="AO154" s="345">
        <v>0.55000000000000004</v>
      </c>
      <c r="AP154" s="345">
        <v>0.02</v>
      </c>
      <c r="AQ154" s="345">
        <v>5</v>
      </c>
      <c r="AR154" s="346">
        <f t="shared" si="153"/>
        <v>4.5339999999999998</v>
      </c>
      <c r="AS154" s="346">
        <f t="shared" si="134"/>
        <v>0.45340000000000003</v>
      </c>
      <c r="AT154" s="347">
        <f t="shared" si="139"/>
        <v>4.82</v>
      </c>
      <c r="AU154" s="347">
        <f t="shared" si="135"/>
        <v>0.98074000000000017</v>
      </c>
      <c r="AV154" s="346">
        <f t="shared" si="136"/>
        <v>2.0055854399999999</v>
      </c>
      <c r="AW154" s="347">
        <f t="shared" si="137"/>
        <v>12.793725439999999</v>
      </c>
      <c r="AX154" s="348">
        <f t="shared" si="128"/>
        <v>7.6000000000000014E-7</v>
      </c>
      <c r="AY154" s="349">
        <f t="shared" si="129"/>
        <v>3.8000000000000007E-7</v>
      </c>
      <c r="AZ154" s="348">
        <f t="shared" si="130"/>
        <v>4.8616156672000009E-6</v>
      </c>
    </row>
    <row r="155" spans="1:52" s="345" customFormat="1" x14ac:dyDescent="0.3">
      <c r="A155" s="107" t="s">
        <v>165</v>
      </c>
      <c r="B155" s="337" t="s">
        <v>405</v>
      </c>
      <c r="C155" s="338" t="s">
        <v>465</v>
      </c>
      <c r="D155" s="339" t="s">
        <v>343</v>
      </c>
      <c r="E155" s="340">
        <v>1.0000000000000001E-5</v>
      </c>
      <c r="F155" s="341">
        <v>2</v>
      </c>
      <c r="G155" s="341">
        <v>0.17100000000000001</v>
      </c>
      <c r="H155" s="340">
        <f t="shared" si="156"/>
        <v>3.4200000000000007E-6</v>
      </c>
      <c r="I155" s="341">
        <v>0</v>
      </c>
      <c r="J155" s="341">
        <v>7600</v>
      </c>
      <c r="K155" s="341">
        <v>111</v>
      </c>
      <c r="L155" s="341">
        <v>56</v>
      </c>
      <c r="M155" s="342">
        <v>6500</v>
      </c>
      <c r="N155" s="450"/>
      <c r="O155" s="343">
        <v>199.2</v>
      </c>
      <c r="P155" s="343">
        <f>POWER(10,-6)*SQRT(171)*3*M153*3600*0.1/1000</f>
        <v>9.1798411750966577E-2</v>
      </c>
      <c r="Q155" s="344"/>
      <c r="R155" s="345" t="str">
        <f t="shared" si="151"/>
        <v>С154</v>
      </c>
      <c r="S155" s="345" t="str">
        <f t="shared" si="126"/>
        <v>Емкости Е-1, Е-3</v>
      </c>
      <c r="T155" s="430" t="str">
        <f t="shared" si="127"/>
        <v>Полное разрушение - пожар-вспышка</v>
      </c>
      <c r="U155" s="345" t="s">
        <v>98</v>
      </c>
      <c r="V155" s="345" t="s">
        <v>98</v>
      </c>
      <c r="W155" s="345" t="s">
        <v>98</v>
      </c>
      <c r="X155" s="345" t="s">
        <v>98</v>
      </c>
      <c r="Y155" s="345" t="s">
        <v>98</v>
      </c>
      <c r="Z155" s="345" t="s">
        <v>98</v>
      </c>
      <c r="AA155" s="345" t="s">
        <v>98</v>
      </c>
      <c r="AB155" s="345" t="s">
        <v>98</v>
      </c>
      <c r="AC155" s="345" t="s">
        <v>98</v>
      </c>
      <c r="AD155" s="345" t="s">
        <v>98</v>
      </c>
      <c r="AE155" s="345">
        <v>14</v>
      </c>
      <c r="AF155" s="345">
        <v>16</v>
      </c>
      <c r="AG155" s="345" t="s">
        <v>98</v>
      </c>
      <c r="AH155" s="345" t="s">
        <v>98</v>
      </c>
      <c r="AI155" s="345" t="s">
        <v>98</v>
      </c>
      <c r="AJ155" s="345" t="s">
        <v>98</v>
      </c>
      <c r="AK155" s="345" t="s">
        <v>98</v>
      </c>
      <c r="AL155" s="345" t="s">
        <v>98</v>
      </c>
      <c r="AM155" s="345">
        <v>0</v>
      </c>
      <c r="AN155" s="345">
        <v>1</v>
      </c>
      <c r="AO155" s="345">
        <v>0.55000000000000004</v>
      </c>
      <c r="AP155" s="345">
        <v>0.02</v>
      </c>
      <c r="AQ155" s="345">
        <v>5</v>
      </c>
      <c r="AR155" s="346">
        <f t="shared" ref="AR155:AR218" si="157">AP155*P155+AO155</f>
        <v>0.55183596823501935</v>
      </c>
      <c r="AS155" s="346">
        <f t="shared" si="134"/>
        <v>5.5183596823501935E-2</v>
      </c>
      <c r="AT155" s="347">
        <f t="shared" si="139"/>
        <v>1.3800000000000001</v>
      </c>
      <c r="AU155" s="347">
        <f t="shared" si="135"/>
        <v>0.19870195650585215</v>
      </c>
      <c r="AV155" s="346">
        <f t="shared" si="136"/>
        <v>2.0055854399999999</v>
      </c>
      <c r="AW155" s="347">
        <f t="shared" si="137"/>
        <v>4.1913069615643739</v>
      </c>
      <c r="AX155" s="348">
        <f t="shared" si="128"/>
        <v>0</v>
      </c>
      <c r="AY155" s="349">
        <f t="shared" si="129"/>
        <v>3.4200000000000007E-6</v>
      </c>
      <c r="AZ155" s="348">
        <f t="shared" si="130"/>
        <v>1.4334269808550161E-5</v>
      </c>
    </row>
    <row r="156" spans="1:52" s="345" customFormat="1" ht="28.8" x14ac:dyDescent="0.3">
      <c r="A156" s="107" t="s">
        <v>166</v>
      </c>
      <c r="B156" s="337" t="s">
        <v>405</v>
      </c>
      <c r="C156" s="338" t="s">
        <v>466</v>
      </c>
      <c r="D156" s="339" t="s">
        <v>360</v>
      </c>
      <c r="E156" s="340">
        <v>1.0000000000000001E-5</v>
      </c>
      <c r="F156" s="341">
        <v>2</v>
      </c>
      <c r="G156" s="341">
        <v>0.76</v>
      </c>
      <c r="H156" s="340">
        <f t="shared" si="156"/>
        <v>1.5200000000000002E-5</v>
      </c>
      <c r="I156" s="341">
        <v>0</v>
      </c>
      <c r="J156" s="341">
        <v>7600</v>
      </c>
      <c r="K156" s="341">
        <v>111</v>
      </c>
      <c r="L156" s="341">
        <v>56</v>
      </c>
      <c r="M156" s="342">
        <v>6500</v>
      </c>
      <c r="N156" s="450"/>
      <c r="O156" s="343">
        <v>199.2</v>
      </c>
      <c r="P156" s="343">
        <v>0</v>
      </c>
      <c r="Q156" s="344"/>
      <c r="R156" s="345" t="str">
        <f t="shared" si="151"/>
        <v>С155</v>
      </c>
      <c r="S156" s="345" t="str">
        <f t="shared" si="126"/>
        <v>Емкости Е-1, Е-3</v>
      </c>
      <c r="T156" s="430" t="str">
        <f t="shared" si="127"/>
        <v>Полное разрушение - ликвидация пролива и рассеивание выброса (ликвидация аварии)</v>
      </c>
      <c r="U156" s="345" t="s">
        <v>98</v>
      </c>
      <c r="V156" s="345" t="s">
        <v>98</v>
      </c>
      <c r="W156" s="345" t="s">
        <v>98</v>
      </c>
      <c r="X156" s="345" t="s">
        <v>98</v>
      </c>
      <c r="Y156" s="345" t="s">
        <v>98</v>
      </c>
      <c r="Z156" s="345" t="s">
        <v>98</v>
      </c>
      <c r="AA156" s="345" t="s">
        <v>98</v>
      </c>
      <c r="AB156" s="345" t="s">
        <v>98</v>
      </c>
      <c r="AC156" s="345" t="s">
        <v>98</v>
      </c>
      <c r="AD156" s="345" t="s">
        <v>98</v>
      </c>
      <c r="AE156" s="345" t="s">
        <v>98</v>
      </c>
      <c r="AF156" s="345" t="s">
        <v>98</v>
      </c>
      <c r="AG156" s="345" t="s">
        <v>98</v>
      </c>
      <c r="AH156" s="345" t="s">
        <v>98</v>
      </c>
      <c r="AI156" s="345" t="s">
        <v>98</v>
      </c>
      <c r="AJ156" s="345" t="s">
        <v>98</v>
      </c>
      <c r="AK156" s="345" t="s">
        <v>98</v>
      </c>
      <c r="AL156" s="345" t="s">
        <v>98</v>
      </c>
      <c r="AM156" s="345">
        <v>0</v>
      </c>
      <c r="AN156" s="345">
        <v>0</v>
      </c>
      <c r="AO156" s="345">
        <v>0.55000000000000004</v>
      </c>
      <c r="AP156" s="345">
        <v>0.02</v>
      </c>
      <c r="AQ156" s="345">
        <v>2</v>
      </c>
      <c r="AR156" s="346">
        <f t="shared" si="157"/>
        <v>0.55000000000000004</v>
      </c>
      <c r="AS156" s="346">
        <f t="shared" si="134"/>
        <v>5.5000000000000007E-2</v>
      </c>
      <c r="AT156" s="347">
        <f t="shared" si="139"/>
        <v>0</v>
      </c>
      <c r="AU156" s="347">
        <f t="shared" si="135"/>
        <v>6.0500000000000012E-2</v>
      </c>
      <c r="AV156" s="346">
        <f t="shared" si="136"/>
        <v>2.0055854399999999</v>
      </c>
      <c r="AW156" s="347">
        <f t="shared" si="137"/>
        <v>2.6710854400000006</v>
      </c>
      <c r="AX156" s="348">
        <f t="shared" si="128"/>
        <v>0</v>
      </c>
      <c r="AY156" s="349">
        <f t="shared" si="129"/>
        <v>0</v>
      </c>
      <c r="AZ156" s="348">
        <f t="shared" si="130"/>
        <v>4.0600498688000011E-5</v>
      </c>
    </row>
    <row r="157" spans="1:52" s="345" customFormat="1" ht="28.8" x14ac:dyDescent="0.3">
      <c r="A157" s="107" t="s">
        <v>167</v>
      </c>
      <c r="B157" s="337" t="s">
        <v>405</v>
      </c>
      <c r="C157" s="338" t="s">
        <v>467</v>
      </c>
      <c r="D157" s="339" t="s">
        <v>359</v>
      </c>
      <c r="E157" s="340">
        <v>1E-4</v>
      </c>
      <c r="F157" s="341">
        <v>2</v>
      </c>
      <c r="G157" s="341">
        <v>0.2</v>
      </c>
      <c r="H157" s="340">
        <f t="shared" si="156"/>
        <v>4.0000000000000003E-5</v>
      </c>
      <c r="I157" s="341">
        <v>0</v>
      </c>
      <c r="J157" s="341">
        <v>3.8</v>
      </c>
      <c r="K157" s="341">
        <v>0</v>
      </c>
      <c r="L157" s="341">
        <v>0</v>
      </c>
      <c r="M157" s="342">
        <f>(O157/0.75)*20</f>
        <v>364.79999999999995</v>
      </c>
      <c r="N157" s="450"/>
      <c r="O157" s="343">
        <f>J157*3600/1000</f>
        <v>13.68</v>
      </c>
      <c r="P157" s="343">
        <f>O157</f>
        <v>13.68</v>
      </c>
      <c r="Q157" s="344"/>
      <c r="R157" s="345" t="str">
        <f t="shared" si="151"/>
        <v>С156</v>
      </c>
      <c r="S157" s="345" t="str">
        <f t="shared" si="126"/>
        <v>Емкости Е-1, Е-3</v>
      </c>
      <c r="T157" s="430" t="str">
        <f t="shared" si="127"/>
        <v>Частичное разрушение (10 мм) - пожар пролива</v>
      </c>
      <c r="U157" s="345">
        <v>17</v>
      </c>
      <c r="V157" s="345">
        <v>24</v>
      </c>
      <c r="W157" s="345">
        <v>34</v>
      </c>
      <c r="X157" s="345">
        <v>63</v>
      </c>
      <c r="Y157" s="345" t="s">
        <v>98</v>
      </c>
      <c r="Z157" s="345" t="s">
        <v>98</v>
      </c>
      <c r="AA157" s="345" t="s">
        <v>98</v>
      </c>
      <c r="AB157" s="345" t="s">
        <v>98</v>
      </c>
      <c r="AC157" s="345" t="s">
        <v>98</v>
      </c>
      <c r="AD157" s="345" t="s">
        <v>98</v>
      </c>
      <c r="AE157" s="345" t="s">
        <v>98</v>
      </c>
      <c r="AF157" s="345" t="s">
        <v>98</v>
      </c>
      <c r="AG157" s="345" t="s">
        <v>98</v>
      </c>
      <c r="AH157" s="345" t="s">
        <v>98</v>
      </c>
      <c r="AI157" s="345" t="s">
        <v>98</v>
      </c>
      <c r="AJ157" s="345" t="s">
        <v>98</v>
      </c>
      <c r="AK157" s="345" t="s">
        <v>98</v>
      </c>
      <c r="AL157" s="345" t="s">
        <v>98</v>
      </c>
      <c r="AM157" s="345">
        <v>0</v>
      </c>
      <c r="AN157" s="345">
        <v>1</v>
      </c>
      <c r="AO157" s="345">
        <v>5.5E-2</v>
      </c>
      <c r="AP157" s="345">
        <v>0.02</v>
      </c>
      <c r="AQ157" s="345">
        <v>2</v>
      </c>
      <c r="AR157" s="346">
        <f t="shared" ref="AR157:AR220" si="158">AP157*O157+AO157</f>
        <v>0.3286</v>
      </c>
      <c r="AS157" s="346">
        <f t="shared" si="134"/>
        <v>3.286E-2</v>
      </c>
      <c r="AT157" s="347">
        <f t="shared" si="139"/>
        <v>1.3800000000000001</v>
      </c>
      <c r="AU157" s="347">
        <f t="shared" si="135"/>
        <v>0.17414600000000002</v>
      </c>
      <c r="AV157" s="346">
        <f t="shared" si="136"/>
        <v>0.13773297599999998</v>
      </c>
      <c r="AW157" s="347">
        <f t="shared" si="137"/>
        <v>2.053338976</v>
      </c>
      <c r="AX157" s="348">
        <f t="shared" si="128"/>
        <v>0</v>
      </c>
      <c r="AY157" s="349">
        <f t="shared" si="129"/>
        <v>4.0000000000000003E-5</v>
      </c>
      <c r="AZ157" s="348">
        <f t="shared" si="130"/>
        <v>8.213355904000001E-5</v>
      </c>
    </row>
    <row r="158" spans="1:52" s="345" customFormat="1" ht="28.8" x14ac:dyDescent="0.3">
      <c r="A158" s="107" t="s">
        <v>168</v>
      </c>
      <c r="B158" s="337" t="s">
        <v>405</v>
      </c>
      <c r="C158" s="338" t="s">
        <v>468</v>
      </c>
      <c r="D158" s="339" t="s">
        <v>345</v>
      </c>
      <c r="E158" s="340">
        <v>1E-4</v>
      </c>
      <c r="F158" s="341">
        <v>2</v>
      </c>
      <c r="G158" s="341">
        <v>0.16000000000000003</v>
      </c>
      <c r="H158" s="340">
        <f t="shared" si="156"/>
        <v>3.2000000000000005E-5</v>
      </c>
      <c r="I158" s="341">
        <v>0</v>
      </c>
      <c r="J158" s="341">
        <v>3.8</v>
      </c>
      <c r="K158" s="341">
        <v>0</v>
      </c>
      <c r="L158" s="341">
        <v>0</v>
      </c>
      <c r="M158" s="342">
        <f t="shared" ref="M158:M159" si="159">(O158/0.75)*20</f>
        <v>364.79999999999995</v>
      </c>
      <c r="N158" s="450"/>
      <c r="O158" s="343">
        <f t="shared" ref="O158:O159" si="160">J158*3600/1000</f>
        <v>13.68</v>
      </c>
      <c r="P158" s="343">
        <f>POWER(10,-6)*SQRT(171)*3*M157*3600*0.1/1000</f>
        <v>5.1520093241157854E-3</v>
      </c>
      <c r="Q158" s="344"/>
      <c r="R158" s="345" t="str">
        <f t="shared" si="151"/>
        <v>С157</v>
      </c>
      <c r="S158" s="345" t="str">
        <f t="shared" si="126"/>
        <v>Емкости Е-1, Е-3</v>
      </c>
      <c r="T158" s="430" t="str">
        <f t="shared" si="127"/>
        <v>Частичное разрушение (10 мм) - пожар-вспышка</v>
      </c>
      <c r="U158" s="345" t="s">
        <v>98</v>
      </c>
      <c r="V158" s="345" t="s">
        <v>98</v>
      </c>
      <c r="W158" s="345" t="s">
        <v>98</v>
      </c>
      <c r="X158" s="345" t="s">
        <v>98</v>
      </c>
      <c r="Y158" s="345" t="s">
        <v>98</v>
      </c>
      <c r="Z158" s="345" t="s">
        <v>98</v>
      </c>
      <c r="AA158" s="345" t="s">
        <v>98</v>
      </c>
      <c r="AB158" s="345" t="s">
        <v>98</v>
      </c>
      <c r="AC158" s="345" t="s">
        <v>98</v>
      </c>
      <c r="AD158" s="345" t="s">
        <v>98</v>
      </c>
      <c r="AE158" s="345">
        <v>5</v>
      </c>
      <c r="AF158" s="345">
        <v>6</v>
      </c>
      <c r="AG158" s="345" t="s">
        <v>98</v>
      </c>
      <c r="AH158" s="345" t="s">
        <v>98</v>
      </c>
      <c r="AI158" s="345" t="s">
        <v>98</v>
      </c>
      <c r="AJ158" s="345" t="s">
        <v>98</v>
      </c>
      <c r="AK158" s="345" t="s">
        <v>98</v>
      </c>
      <c r="AL158" s="345" t="s">
        <v>98</v>
      </c>
      <c r="AM158" s="345">
        <v>0</v>
      </c>
      <c r="AN158" s="345">
        <v>1</v>
      </c>
      <c r="AO158" s="345">
        <v>5.5E-2</v>
      </c>
      <c r="AP158" s="345">
        <v>0.02</v>
      </c>
      <c r="AQ158" s="345">
        <v>2</v>
      </c>
      <c r="AR158" s="346">
        <f t="shared" si="158"/>
        <v>0.3286</v>
      </c>
      <c r="AS158" s="346">
        <f t="shared" si="134"/>
        <v>3.286E-2</v>
      </c>
      <c r="AT158" s="347">
        <f t="shared" si="139"/>
        <v>1.3800000000000001</v>
      </c>
      <c r="AU158" s="347">
        <f t="shared" si="135"/>
        <v>0.17414600000000002</v>
      </c>
      <c r="AV158" s="346">
        <f t="shared" si="136"/>
        <v>0.13773297599999998</v>
      </c>
      <c r="AW158" s="347">
        <f t="shared" si="137"/>
        <v>2.053338976</v>
      </c>
      <c r="AX158" s="348">
        <f t="shared" si="128"/>
        <v>0</v>
      </c>
      <c r="AY158" s="349">
        <f t="shared" si="129"/>
        <v>3.2000000000000005E-5</v>
      </c>
      <c r="AZ158" s="348">
        <f t="shared" si="130"/>
        <v>6.5706847232000008E-5</v>
      </c>
    </row>
    <row r="159" spans="1:52" s="345" customFormat="1" ht="43.2" x14ac:dyDescent="0.3">
      <c r="A159" s="107" t="s">
        <v>169</v>
      </c>
      <c r="B159" s="337" t="s">
        <v>405</v>
      </c>
      <c r="C159" s="338" t="s">
        <v>469</v>
      </c>
      <c r="D159" s="339" t="s">
        <v>361</v>
      </c>
      <c r="E159" s="340">
        <v>1E-4</v>
      </c>
      <c r="F159" s="341">
        <v>2</v>
      </c>
      <c r="G159" s="341">
        <v>0.64000000000000012</v>
      </c>
      <c r="H159" s="340">
        <f t="shared" si="156"/>
        <v>1.2800000000000002E-4</v>
      </c>
      <c r="I159" s="341">
        <v>0</v>
      </c>
      <c r="J159" s="341">
        <v>3.8</v>
      </c>
      <c r="K159" s="341">
        <v>0</v>
      </c>
      <c r="L159" s="341">
        <v>0</v>
      </c>
      <c r="M159" s="342">
        <f t="shared" si="159"/>
        <v>364.79999999999995</v>
      </c>
      <c r="N159" s="450"/>
      <c r="O159" s="343">
        <f t="shared" si="160"/>
        <v>13.68</v>
      </c>
      <c r="P159" s="343">
        <v>0</v>
      </c>
      <c r="Q159" s="344"/>
      <c r="R159" s="345" t="str">
        <f t="shared" si="151"/>
        <v>С158</v>
      </c>
      <c r="S159" s="345" t="str">
        <f t="shared" si="126"/>
        <v>Емкости Е-1, Е-3</v>
      </c>
      <c r="T159" s="430" t="str">
        <f t="shared" si="127"/>
        <v>Частичное разрушение (10 мм) - ликвидация пролива и рассеивание выброса (ликвидация аварии)</v>
      </c>
      <c r="U159" s="345" t="s">
        <v>98</v>
      </c>
      <c r="V159" s="345" t="s">
        <v>98</v>
      </c>
      <c r="W159" s="345" t="s">
        <v>98</v>
      </c>
      <c r="X159" s="345" t="s">
        <v>98</v>
      </c>
      <c r="Y159" s="345" t="s">
        <v>98</v>
      </c>
      <c r="Z159" s="345" t="s">
        <v>98</v>
      </c>
      <c r="AA159" s="345" t="s">
        <v>98</v>
      </c>
      <c r="AB159" s="345" t="s">
        <v>98</v>
      </c>
      <c r="AC159" s="345" t="s">
        <v>98</v>
      </c>
      <c r="AD159" s="345" t="s">
        <v>98</v>
      </c>
      <c r="AE159" s="345" t="s">
        <v>98</v>
      </c>
      <c r="AF159" s="345" t="s">
        <v>98</v>
      </c>
      <c r="AG159" s="345" t="s">
        <v>98</v>
      </c>
      <c r="AH159" s="345" t="s">
        <v>98</v>
      </c>
      <c r="AI159" s="345" t="s">
        <v>98</v>
      </c>
      <c r="AJ159" s="345" t="s">
        <v>98</v>
      </c>
      <c r="AK159" s="345" t="s">
        <v>98</v>
      </c>
      <c r="AL159" s="345" t="s">
        <v>98</v>
      </c>
      <c r="AM159" s="345">
        <v>0</v>
      </c>
      <c r="AN159" s="345">
        <v>0</v>
      </c>
      <c r="AO159" s="345">
        <v>5.5E-2</v>
      </c>
      <c r="AP159" s="345">
        <v>0.02</v>
      </c>
      <c r="AQ159" s="345">
        <v>2</v>
      </c>
      <c r="AR159" s="346">
        <f t="shared" si="158"/>
        <v>0.3286</v>
      </c>
      <c r="AS159" s="346">
        <f t="shared" si="134"/>
        <v>3.286E-2</v>
      </c>
      <c r="AT159" s="347">
        <f t="shared" si="139"/>
        <v>0</v>
      </c>
      <c r="AU159" s="347">
        <f t="shared" si="135"/>
        <v>3.6146000000000005E-2</v>
      </c>
      <c r="AV159" s="346">
        <f t="shared" si="136"/>
        <v>0.13773297599999998</v>
      </c>
      <c r="AW159" s="347">
        <f t="shared" si="137"/>
        <v>0.53533897600000002</v>
      </c>
      <c r="AX159" s="348">
        <f t="shared" si="128"/>
        <v>0</v>
      </c>
      <c r="AY159" s="349">
        <f t="shared" si="129"/>
        <v>0</v>
      </c>
      <c r="AZ159" s="348">
        <f t="shared" si="130"/>
        <v>6.8523388928000016E-5</v>
      </c>
    </row>
    <row r="160" spans="1:52" s="358" customFormat="1" x14ac:dyDescent="0.3">
      <c r="A160" s="107" t="s">
        <v>170</v>
      </c>
      <c r="B160" s="350" t="s">
        <v>398</v>
      </c>
      <c r="C160" s="351" t="s">
        <v>463</v>
      </c>
      <c r="D160" s="352" t="s">
        <v>374</v>
      </c>
      <c r="E160" s="353">
        <v>1.0000000000000001E-5</v>
      </c>
      <c r="F160" s="354">
        <v>1</v>
      </c>
      <c r="G160" s="354">
        <v>0.05</v>
      </c>
      <c r="H160" s="353">
        <f>E160*F160*G160</f>
        <v>5.0000000000000008E-7</v>
      </c>
      <c r="I160" s="354">
        <v>0</v>
      </c>
      <c r="J160" s="354">
        <v>7600</v>
      </c>
      <c r="K160" s="354">
        <v>111</v>
      </c>
      <c r="L160" s="354">
        <v>56</v>
      </c>
      <c r="M160" s="355">
        <v>2700</v>
      </c>
      <c r="N160" s="451"/>
      <c r="O160" s="356">
        <v>83</v>
      </c>
      <c r="P160" s="356">
        <f>O160</f>
        <v>83</v>
      </c>
      <c r="Q160" s="357"/>
      <c r="R160" s="358" t="str">
        <f t="shared" si="151"/>
        <v>С159</v>
      </c>
      <c r="S160" s="358" t="str">
        <f t="shared" si="126"/>
        <v>Емкость Е-5</v>
      </c>
      <c r="T160" s="431" t="str">
        <f t="shared" si="127"/>
        <v>Полное разрушение - пожар пролива</v>
      </c>
      <c r="U160" s="358">
        <v>34</v>
      </c>
      <c r="V160" s="358">
        <v>47</v>
      </c>
      <c r="W160" s="358">
        <v>68</v>
      </c>
      <c r="X160" s="358">
        <v>124</v>
      </c>
      <c r="Y160" s="358" t="s">
        <v>98</v>
      </c>
      <c r="Z160" s="358" t="s">
        <v>98</v>
      </c>
      <c r="AA160" s="358" t="s">
        <v>98</v>
      </c>
      <c r="AB160" s="358" t="s">
        <v>98</v>
      </c>
      <c r="AC160" s="358" t="s">
        <v>98</v>
      </c>
      <c r="AD160" s="358" t="s">
        <v>98</v>
      </c>
      <c r="AE160" s="358" t="s">
        <v>98</v>
      </c>
      <c r="AF160" s="358" t="s">
        <v>98</v>
      </c>
      <c r="AG160" s="358" t="s">
        <v>98</v>
      </c>
      <c r="AH160" s="358" t="s">
        <v>98</v>
      </c>
      <c r="AI160" s="358" t="s">
        <v>98</v>
      </c>
      <c r="AJ160" s="358" t="s">
        <v>98</v>
      </c>
      <c r="AK160" s="358" t="s">
        <v>98</v>
      </c>
      <c r="AL160" s="358" t="s">
        <v>98</v>
      </c>
      <c r="AM160" s="358">
        <v>0</v>
      </c>
      <c r="AN160" s="358">
        <v>2</v>
      </c>
      <c r="AO160" s="358">
        <v>0.55000000000000004</v>
      </c>
      <c r="AP160" s="358">
        <v>0.02</v>
      </c>
      <c r="AQ160" s="358">
        <v>5</v>
      </c>
      <c r="AR160" s="359">
        <f t="shared" si="158"/>
        <v>2.21</v>
      </c>
      <c r="AS160" s="359">
        <f t="shared" si="134"/>
        <v>0.221</v>
      </c>
      <c r="AT160" s="360">
        <f t="shared" si="139"/>
        <v>2.7600000000000002</v>
      </c>
      <c r="AU160" s="360">
        <f t="shared" si="135"/>
        <v>0.51910000000000012</v>
      </c>
      <c r="AV160" s="359">
        <f t="shared" si="136"/>
        <v>0.83566060000000009</v>
      </c>
      <c r="AW160" s="360">
        <f t="shared" si="137"/>
        <v>6.5457606000000004</v>
      </c>
      <c r="AX160" s="361">
        <f t="shared" si="128"/>
        <v>0</v>
      </c>
      <c r="AY160" s="362">
        <f t="shared" si="129"/>
        <v>1.0000000000000002E-6</v>
      </c>
      <c r="AZ160" s="361">
        <f t="shared" si="130"/>
        <v>3.2728803000000006E-6</v>
      </c>
    </row>
    <row r="161" spans="1:52" s="358" customFormat="1" x14ac:dyDescent="0.3">
      <c r="A161" s="107" t="s">
        <v>171</v>
      </c>
      <c r="B161" s="350" t="s">
        <v>398</v>
      </c>
      <c r="C161" s="351" t="s">
        <v>464</v>
      </c>
      <c r="D161" s="352" t="s">
        <v>342</v>
      </c>
      <c r="E161" s="353">
        <v>1.0000000000000001E-5</v>
      </c>
      <c r="F161" s="354">
        <v>1</v>
      </c>
      <c r="G161" s="354">
        <v>1.9000000000000003E-2</v>
      </c>
      <c r="H161" s="353">
        <f t="shared" ref="H161:H166" si="161">E161*F161*G161</f>
        <v>1.9000000000000003E-7</v>
      </c>
      <c r="I161" s="354">
        <v>0</v>
      </c>
      <c r="J161" s="354">
        <v>7600</v>
      </c>
      <c r="K161" s="354">
        <v>111</v>
      </c>
      <c r="L161" s="354">
        <v>56</v>
      </c>
      <c r="M161" s="355">
        <v>2700</v>
      </c>
      <c r="N161" s="452"/>
      <c r="O161" s="356">
        <v>83</v>
      </c>
      <c r="P161" s="356">
        <f>POWER(10,-6)*SQRT(98)*35*M160*3600*0.1/1000</f>
        <v>0.33678081774352886</v>
      </c>
      <c r="Q161" s="357"/>
      <c r="R161" s="358" t="str">
        <f t="shared" si="151"/>
        <v>С160</v>
      </c>
      <c r="S161" s="358" t="str">
        <f t="shared" si="126"/>
        <v>Емкость Е-5</v>
      </c>
      <c r="T161" s="431" t="str">
        <f t="shared" si="127"/>
        <v>Полное разрушение - взрыв</v>
      </c>
      <c r="U161" s="358" t="s">
        <v>98</v>
      </c>
      <c r="V161" s="358" t="s">
        <v>98</v>
      </c>
      <c r="W161" s="358" t="s">
        <v>98</v>
      </c>
      <c r="X161" s="358" t="s">
        <v>98</v>
      </c>
      <c r="Y161" s="358">
        <v>28</v>
      </c>
      <c r="Z161" s="358">
        <v>65</v>
      </c>
      <c r="AA161" s="358">
        <v>176</v>
      </c>
      <c r="AB161" s="358">
        <v>302</v>
      </c>
      <c r="AC161" s="358" t="s">
        <v>98</v>
      </c>
      <c r="AD161" s="358" t="s">
        <v>98</v>
      </c>
      <c r="AE161" s="358" t="s">
        <v>98</v>
      </c>
      <c r="AF161" s="358" t="s">
        <v>98</v>
      </c>
      <c r="AG161" s="358" t="s">
        <v>98</v>
      </c>
      <c r="AH161" s="358" t="s">
        <v>98</v>
      </c>
      <c r="AI161" s="358" t="s">
        <v>98</v>
      </c>
      <c r="AJ161" s="358" t="s">
        <v>98</v>
      </c>
      <c r="AK161" s="358" t="s">
        <v>98</v>
      </c>
      <c r="AL161" s="358" t="s">
        <v>98</v>
      </c>
      <c r="AM161" s="358">
        <v>3</v>
      </c>
      <c r="AN161" s="358">
        <v>0</v>
      </c>
      <c r="AO161" s="358">
        <v>0.55000000000000004</v>
      </c>
      <c r="AP161" s="358">
        <v>0.02</v>
      </c>
      <c r="AQ161" s="358">
        <v>5</v>
      </c>
      <c r="AR161" s="359">
        <f t="shared" si="158"/>
        <v>2.21</v>
      </c>
      <c r="AS161" s="359">
        <f t="shared" si="134"/>
        <v>0.221</v>
      </c>
      <c r="AT161" s="360">
        <f t="shared" si="139"/>
        <v>5.16</v>
      </c>
      <c r="AU161" s="360">
        <f t="shared" si="135"/>
        <v>0.75910000000000011</v>
      </c>
      <c r="AV161" s="359">
        <f t="shared" si="136"/>
        <v>0.83566060000000009</v>
      </c>
      <c r="AW161" s="360">
        <f t="shared" si="137"/>
        <v>9.1857606000000018</v>
      </c>
      <c r="AX161" s="361">
        <f t="shared" si="128"/>
        <v>5.7000000000000005E-7</v>
      </c>
      <c r="AY161" s="362">
        <f t="shared" si="129"/>
        <v>0</v>
      </c>
      <c r="AZ161" s="361">
        <f t="shared" si="130"/>
        <v>1.7452945140000007E-6</v>
      </c>
    </row>
    <row r="162" spans="1:52" s="358" customFormat="1" x14ac:dyDescent="0.3">
      <c r="A162" s="107" t="s">
        <v>172</v>
      </c>
      <c r="B162" s="350" t="s">
        <v>398</v>
      </c>
      <c r="C162" s="351" t="s">
        <v>465</v>
      </c>
      <c r="D162" s="352" t="s">
        <v>343</v>
      </c>
      <c r="E162" s="353">
        <v>1.0000000000000001E-5</v>
      </c>
      <c r="F162" s="354">
        <v>1</v>
      </c>
      <c r="G162" s="354">
        <v>0.17100000000000001</v>
      </c>
      <c r="H162" s="353">
        <f t="shared" si="161"/>
        <v>1.7100000000000004E-6</v>
      </c>
      <c r="I162" s="354">
        <v>0</v>
      </c>
      <c r="J162" s="354">
        <v>7600</v>
      </c>
      <c r="K162" s="354">
        <v>111</v>
      </c>
      <c r="L162" s="354">
        <v>56</v>
      </c>
      <c r="M162" s="355">
        <v>2700</v>
      </c>
      <c r="N162" s="452"/>
      <c r="O162" s="356">
        <v>83</v>
      </c>
      <c r="P162" s="356">
        <f>POWER(10,-6)*SQRT(98)*35*M160*3600*0.1/1000</f>
        <v>0.33678081774352886</v>
      </c>
      <c r="Q162" s="357"/>
      <c r="R162" s="358" t="str">
        <f t="shared" si="151"/>
        <v>С161</v>
      </c>
      <c r="S162" s="358" t="str">
        <f t="shared" si="126"/>
        <v>Емкость Е-5</v>
      </c>
      <c r="T162" s="431" t="str">
        <f t="shared" si="127"/>
        <v>Полное разрушение - пожар-вспышка</v>
      </c>
      <c r="U162" s="358" t="s">
        <v>98</v>
      </c>
      <c r="V162" s="358" t="s">
        <v>98</v>
      </c>
      <c r="W162" s="358" t="s">
        <v>98</v>
      </c>
      <c r="X162" s="358" t="s">
        <v>98</v>
      </c>
      <c r="Y162" s="358" t="s">
        <v>98</v>
      </c>
      <c r="Z162" s="358" t="s">
        <v>98</v>
      </c>
      <c r="AA162" s="358" t="s">
        <v>98</v>
      </c>
      <c r="AB162" s="358" t="s">
        <v>98</v>
      </c>
      <c r="AC162" s="358" t="s">
        <v>98</v>
      </c>
      <c r="AD162" s="358" t="s">
        <v>98</v>
      </c>
      <c r="AE162" s="358">
        <v>22</v>
      </c>
      <c r="AF162" s="358">
        <v>26</v>
      </c>
      <c r="AG162" s="358" t="s">
        <v>98</v>
      </c>
      <c r="AH162" s="358" t="s">
        <v>98</v>
      </c>
      <c r="AI162" s="358" t="s">
        <v>98</v>
      </c>
      <c r="AJ162" s="358" t="s">
        <v>98</v>
      </c>
      <c r="AK162" s="358" t="s">
        <v>98</v>
      </c>
      <c r="AL162" s="358" t="s">
        <v>98</v>
      </c>
      <c r="AM162" s="358">
        <v>0</v>
      </c>
      <c r="AN162" s="358">
        <v>1</v>
      </c>
      <c r="AO162" s="358">
        <v>0.55000000000000004</v>
      </c>
      <c r="AP162" s="358">
        <v>0.02</v>
      </c>
      <c r="AQ162" s="358">
        <v>5</v>
      </c>
      <c r="AR162" s="359">
        <f t="shared" ref="AR162:AR225" si="162">AP162*P162+AO162</f>
        <v>0.55673561635487068</v>
      </c>
      <c r="AS162" s="359">
        <f t="shared" si="134"/>
        <v>5.5673561635487069E-2</v>
      </c>
      <c r="AT162" s="360">
        <f t="shared" si="139"/>
        <v>1.3800000000000001</v>
      </c>
      <c r="AU162" s="360">
        <f t="shared" si="135"/>
        <v>0.1992409177990358</v>
      </c>
      <c r="AV162" s="359">
        <f t="shared" si="136"/>
        <v>0.83566060000000009</v>
      </c>
      <c r="AW162" s="360">
        <f t="shared" si="137"/>
        <v>3.027310695789394</v>
      </c>
      <c r="AX162" s="361">
        <f t="shared" si="128"/>
        <v>0</v>
      </c>
      <c r="AY162" s="362">
        <f t="shared" si="129"/>
        <v>1.7100000000000004E-6</v>
      </c>
      <c r="AZ162" s="361">
        <f t="shared" si="130"/>
        <v>5.1767012897998649E-6</v>
      </c>
    </row>
    <row r="163" spans="1:52" s="358" customFormat="1" ht="28.8" x14ac:dyDescent="0.3">
      <c r="A163" s="107" t="s">
        <v>173</v>
      </c>
      <c r="B163" s="350" t="s">
        <v>398</v>
      </c>
      <c r="C163" s="351" t="s">
        <v>466</v>
      </c>
      <c r="D163" s="352" t="s">
        <v>360</v>
      </c>
      <c r="E163" s="353">
        <v>1.0000000000000001E-5</v>
      </c>
      <c r="F163" s="354">
        <v>1</v>
      </c>
      <c r="G163" s="354">
        <v>0.76</v>
      </c>
      <c r="H163" s="353">
        <f t="shared" si="161"/>
        <v>7.6000000000000009E-6</v>
      </c>
      <c r="I163" s="354">
        <v>0</v>
      </c>
      <c r="J163" s="354">
        <v>7600</v>
      </c>
      <c r="K163" s="354">
        <v>111</v>
      </c>
      <c r="L163" s="354">
        <v>56</v>
      </c>
      <c r="M163" s="355">
        <v>2700</v>
      </c>
      <c r="N163" s="452"/>
      <c r="O163" s="356">
        <v>83</v>
      </c>
      <c r="P163" s="356">
        <v>0</v>
      </c>
      <c r="Q163" s="357"/>
      <c r="R163" s="358" t="str">
        <f t="shared" si="151"/>
        <v>С162</v>
      </c>
      <c r="S163" s="358" t="str">
        <f t="shared" si="126"/>
        <v>Емкость Е-5</v>
      </c>
      <c r="T163" s="431" t="str">
        <f t="shared" si="127"/>
        <v>Полное разрушение - ликвидация пролива и рассеивание выброса (ликвидация аварии)</v>
      </c>
      <c r="U163" s="358" t="s">
        <v>98</v>
      </c>
      <c r="V163" s="358" t="s">
        <v>98</v>
      </c>
      <c r="W163" s="358" t="s">
        <v>98</v>
      </c>
      <c r="X163" s="358" t="s">
        <v>98</v>
      </c>
      <c r="Y163" s="358" t="s">
        <v>98</v>
      </c>
      <c r="Z163" s="358" t="s">
        <v>98</v>
      </c>
      <c r="AA163" s="358" t="s">
        <v>98</v>
      </c>
      <c r="AB163" s="358" t="s">
        <v>98</v>
      </c>
      <c r="AC163" s="358" t="s">
        <v>98</v>
      </c>
      <c r="AD163" s="358" t="s">
        <v>98</v>
      </c>
      <c r="AE163" s="358" t="s">
        <v>98</v>
      </c>
      <c r="AF163" s="358" t="s">
        <v>98</v>
      </c>
      <c r="AG163" s="358" t="s">
        <v>98</v>
      </c>
      <c r="AH163" s="358" t="s">
        <v>98</v>
      </c>
      <c r="AI163" s="358" t="s">
        <v>98</v>
      </c>
      <c r="AJ163" s="358" t="s">
        <v>98</v>
      </c>
      <c r="AK163" s="358" t="s">
        <v>98</v>
      </c>
      <c r="AL163" s="358" t="s">
        <v>98</v>
      </c>
      <c r="AM163" s="358">
        <v>0</v>
      </c>
      <c r="AN163" s="358">
        <v>0</v>
      </c>
      <c r="AO163" s="358">
        <v>0.55000000000000004</v>
      </c>
      <c r="AP163" s="358">
        <v>0.02</v>
      </c>
      <c r="AQ163" s="358">
        <v>2</v>
      </c>
      <c r="AR163" s="359">
        <f t="shared" si="162"/>
        <v>0.55000000000000004</v>
      </c>
      <c r="AS163" s="359">
        <f t="shared" si="134"/>
        <v>5.5000000000000007E-2</v>
      </c>
      <c r="AT163" s="360">
        <f t="shared" si="139"/>
        <v>0</v>
      </c>
      <c r="AU163" s="360">
        <f t="shared" si="135"/>
        <v>6.0500000000000012E-2</v>
      </c>
      <c r="AV163" s="359">
        <f t="shared" si="136"/>
        <v>0.83566060000000009</v>
      </c>
      <c r="AW163" s="360">
        <f t="shared" si="137"/>
        <v>1.5011606000000002</v>
      </c>
      <c r="AX163" s="361">
        <f t="shared" si="128"/>
        <v>0</v>
      </c>
      <c r="AY163" s="362">
        <f t="shared" si="129"/>
        <v>0</v>
      </c>
      <c r="AZ163" s="361">
        <f t="shared" si="130"/>
        <v>1.1408820560000003E-5</v>
      </c>
    </row>
    <row r="164" spans="1:52" s="358" customFormat="1" ht="28.8" x14ac:dyDescent="0.3">
      <c r="A164" s="107" t="s">
        <v>174</v>
      </c>
      <c r="B164" s="350" t="s">
        <v>398</v>
      </c>
      <c r="C164" s="351" t="s">
        <v>467</v>
      </c>
      <c r="D164" s="352" t="s">
        <v>359</v>
      </c>
      <c r="E164" s="353">
        <v>1E-4</v>
      </c>
      <c r="F164" s="354">
        <v>1</v>
      </c>
      <c r="G164" s="354">
        <v>0.2</v>
      </c>
      <c r="H164" s="353">
        <f t="shared" si="161"/>
        <v>2.0000000000000002E-5</v>
      </c>
      <c r="I164" s="354">
        <v>0</v>
      </c>
      <c r="J164" s="354">
        <v>2.9</v>
      </c>
      <c r="K164" s="354">
        <v>0</v>
      </c>
      <c r="L164" s="354">
        <v>0</v>
      </c>
      <c r="M164" s="355">
        <f>(O164/0.75)*20</f>
        <v>278.39999999999998</v>
      </c>
      <c r="N164" s="452"/>
      <c r="O164" s="356">
        <f>J164*3600/1000</f>
        <v>10.44</v>
      </c>
      <c r="P164" s="356">
        <f>O164</f>
        <v>10.44</v>
      </c>
      <c r="Q164" s="357"/>
      <c r="R164" s="358" t="str">
        <f t="shared" si="151"/>
        <v>С163</v>
      </c>
      <c r="S164" s="358" t="str">
        <f t="shared" si="126"/>
        <v>Емкость Е-5</v>
      </c>
      <c r="T164" s="431" t="str">
        <f t="shared" si="127"/>
        <v>Частичное разрушение (10 мм) - пожар пролива</v>
      </c>
      <c r="U164" s="358">
        <v>16</v>
      </c>
      <c r="V164" s="358">
        <v>23</v>
      </c>
      <c r="W164" s="358">
        <v>32</v>
      </c>
      <c r="X164" s="358">
        <v>60</v>
      </c>
      <c r="Y164" s="358" t="s">
        <v>98</v>
      </c>
      <c r="Z164" s="358" t="s">
        <v>98</v>
      </c>
      <c r="AA164" s="358" t="s">
        <v>98</v>
      </c>
      <c r="AB164" s="358" t="s">
        <v>98</v>
      </c>
      <c r="AC164" s="358" t="s">
        <v>98</v>
      </c>
      <c r="AD164" s="358" t="s">
        <v>98</v>
      </c>
      <c r="AE164" s="358" t="s">
        <v>98</v>
      </c>
      <c r="AF164" s="358" t="s">
        <v>98</v>
      </c>
      <c r="AG164" s="358" t="s">
        <v>98</v>
      </c>
      <c r="AH164" s="358" t="s">
        <v>98</v>
      </c>
      <c r="AI164" s="358" t="s">
        <v>98</v>
      </c>
      <c r="AJ164" s="358" t="s">
        <v>98</v>
      </c>
      <c r="AK164" s="358" t="s">
        <v>98</v>
      </c>
      <c r="AL164" s="358" t="s">
        <v>98</v>
      </c>
      <c r="AM164" s="358">
        <v>0</v>
      </c>
      <c r="AN164" s="358">
        <v>1</v>
      </c>
      <c r="AO164" s="358">
        <v>5.5E-2</v>
      </c>
      <c r="AP164" s="358">
        <v>0.02</v>
      </c>
      <c r="AQ164" s="358">
        <v>2</v>
      </c>
      <c r="AR164" s="359">
        <f t="shared" ref="AR164:AR227" si="163">AP164*O164+AO164</f>
        <v>0.26379999999999998</v>
      </c>
      <c r="AS164" s="359">
        <f t="shared" si="134"/>
        <v>2.6380000000000001E-2</v>
      </c>
      <c r="AT164" s="360">
        <f t="shared" si="139"/>
        <v>1.3800000000000001</v>
      </c>
      <c r="AU164" s="360">
        <f t="shared" si="135"/>
        <v>0.16701800000000003</v>
      </c>
      <c r="AV164" s="359">
        <f t="shared" si="136"/>
        <v>0.10511200799999999</v>
      </c>
      <c r="AW164" s="360">
        <f t="shared" si="137"/>
        <v>1.9423100080000002</v>
      </c>
      <c r="AX164" s="361">
        <f t="shared" si="128"/>
        <v>0</v>
      </c>
      <c r="AY164" s="362">
        <f t="shared" si="129"/>
        <v>2.0000000000000002E-5</v>
      </c>
      <c r="AZ164" s="361">
        <f t="shared" si="130"/>
        <v>3.8846200160000005E-5</v>
      </c>
    </row>
    <row r="165" spans="1:52" s="358" customFormat="1" ht="28.8" x14ac:dyDescent="0.3">
      <c r="A165" s="107" t="s">
        <v>175</v>
      </c>
      <c r="B165" s="350" t="s">
        <v>398</v>
      </c>
      <c r="C165" s="351" t="s">
        <v>468</v>
      </c>
      <c r="D165" s="352" t="s">
        <v>345</v>
      </c>
      <c r="E165" s="353">
        <v>1E-4</v>
      </c>
      <c r="F165" s="354">
        <v>1</v>
      </c>
      <c r="G165" s="354">
        <v>0.16000000000000003</v>
      </c>
      <c r="H165" s="353">
        <f t="shared" si="161"/>
        <v>1.6000000000000003E-5</v>
      </c>
      <c r="I165" s="354">
        <v>0</v>
      </c>
      <c r="J165" s="354">
        <v>2.9</v>
      </c>
      <c r="K165" s="354">
        <v>0</v>
      </c>
      <c r="L165" s="354">
        <v>0</v>
      </c>
      <c r="M165" s="355">
        <f t="shared" ref="M165:M166" si="164">(O165/0.75)*20</f>
        <v>278.39999999999998</v>
      </c>
      <c r="N165" s="452"/>
      <c r="O165" s="356">
        <f t="shared" ref="O165:O166" si="165">J165*3600/1000</f>
        <v>10.44</v>
      </c>
      <c r="P165" s="356">
        <f>POWER(10,-6)*SQRT(98)*35*M164*3600*0.1/1000</f>
        <v>3.472584431844386E-2</v>
      </c>
      <c r="Q165" s="357"/>
      <c r="R165" s="358" t="str">
        <f t="shared" si="151"/>
        <v>С164</v>
      </c>
      <c r="S165" s="358" t="str">
        <f t="shared" si="126"/>
        <v>Емкость Е-5</v>
      </c>
      <c r="T165" s="431" t="str">
        <f t="shared" si="127"/>
        <v>Частичное разрушение (10 мм) - пожар-вспышка</v>
      </c>
      <c r="U165" s="358" t="s">
        <v>98</v>
      </c>
      <c r="V165" s="358" t="s">
        <v>98</v>
      </c>
      <c r="W165" s="358" t="s">
        <v>98</v>
      </c>
      <c r="X165" s="358" t="s">
        <v>98</v>
      </c>
      <c r="Y165" s="358" t="s">
        <v>98</v>
      </c>
      <c r="Z165" s="358" t="s">
        <v>98</v>
      </c>
      <c r="AA165" s="358" t="s">
        <v>98</v>
      </c>
      <c r="AB165" s="358" t="s">
        <v>98</v>
      </c>
      <c r="AC165" s="358" t="s">
        <v>98</v>
      </c>
      <c r="AD165" s="358" t="s">
        <v>98</v>
      </c>
      <c r="AE165" s="358">
        <v>10</v>
      </c>
      <c r="AF165" s="358">
        <v>12</v>
      </c>
      <c r="AG165" s="358" t="s">
        <v>98</v>
      </c>
      <c r="AH165" s="358" t="s">
        <v>98</v>
      </c>
      <c r="AI165" s="358" t="s">
        <v>98</v>
      </c>
      <c r="AJ165" s="358" t="s">
        <v>98</v>
      </c>
      <c r="AK165" s="358" t="s">
        <v>98</v>
      </c>
      <c r="AL165" s="358" t="s">
        <v>98</v>
      </c>
      <c r="AM165" s="358">
        <v>0</v>
      </c>
      <c r="AN165" s="358">
        <v>1</v>
      </c>
      <c r="AO165" s="358">
        <v>5.5E-2</v>
      </c>
      <c r="AP165" s="358">
        <v>0.02</v>
      </c>
      <c r="AQ165" s="358">
        <v>2</v>
      </c>
      <c r="AR165" s="359">
        <f t="shared" si="163"/>
        <v>0.26379999999999998</v>
      </c>
      <c r="AS165" s="359">
        <f t="shared" si="134"/>
        <v>2.6380000000000001E-2</v>
      </c>
      <c r="AT165" s="360">
        <f t="shared" si="139"/>
        <v>1.3800000000000001</v>
      </c>
      <c r="AU165" s="360">
        <f t="shared" si="135"/>
        <v>0.16701800000000003</v>
      </c>
      <c r="AV165" s="359">
        <f t="shared" si="136"/>
        <v>0.10511200799999999</v>
      </c>
      <c r="AW165" s="360">
        <f t="shared" si="137"/>
        <v>1.9423100080000002</v>
      </c>
      <c r="AX165" s="361">
        <f t="shared" si="128"/>
        <v>0</v>
      </c>
      <c r="AY165" s="362">
        <f t="shared" si="129"/>
        <v>1.6000000000000003E-5</v>
      </c>
      <c r="AZ165" s="361">
        <f t="shared" si="130"/>
        <v>3.1076960128000005E-5</v>
      </c>
    </row>
    <row r="166" spans="1:52" s="358" customFormat="1" ht="43.2" x14ac:dyDescent="0.3">
      <c r="A166" s="107" t="s">
        <v>176</v>
      </c>
      <c r="B166" s="350" t="s">
        <v>398</v>
      </c>
      <c r="C166" s="351" t="s">
        <v>469</v>
      </c>
      <c r="D166" s="352" t="s">
        <v>361</v>
      </c>
      <c r="E166" s="353">
        <v>1E-4</v>
      </c>
      <c r="F166" s="354">
        <v>1</v>
      </c>
      <c r="G166" s="354">
        <v>0.64000000000000012</v>
      </c>
      <c r="H166" s="353">
        <f t="shared" si="161"/>
        <v>6.4000000000000011E-5</v>
      </c>
      <c r="I166" s="354">
        <v>0</v>
      </c>
      <c r="J166" s="354">
        <v>2.9</v>
      </c>
      <c r="K166" s="354">
        <v>0</v>
      </c>
      <c r="L166" s="354">
        <v>0</v>
      </c>
      <c r="M166" s="355">
        <f t="shared" si="164"/>
        <v>278.39999999999998</v>
      </c>
      <c r="N166" s="452"/>
      <c r="O166" s="356">
        <f t="shared" si="165"/>
        <v>10.44</v>
      </c>
      <c r="P166" s="356">
        <v>0</v>
      </c>
      <c r="Q166" s="357"/>
      <c r="R166" s="358" t="str">
        <f t="shared" si="151"/>
        <v>С165</v>
      </c>
      <c r="S166" s="358" t="str">
        <f t="shared" si="126"/>
        <v>Емкость Е-5</v>
      </c>
      <c r="T166" s="431" t="str">
        <f t="shared" si="127"/>
        <v>Частичное разрушение (10 мм) - ликвидация пролива и рассеивание выброса (ликвидация аварии)</v>
      </c>
      <c r="U166" s="358" t="s">
        <v>98</v>
      </c>
      <c r="V166" s="358" t="s">
        <v>98</v>
      </c>
      <c r="W166" s="358" t="s">
        <v>98</v>
      </c>
      <c r="X166" s="358" t="s">
        <v>98</v>
      </c>
      <c r="Y166" s="358" t="s">
        <v>98</v>
      </c>
      <c r="Z166" s="358" t="s">
        <v>98</v>
      </c>
      <c r="AA166" s="358" t="s">
        <v>98</v>
      </c>
      <c r="AB166" s="358" t="s">
        <v>98</v>
      </c>
      <c r="AC166" s="358" t="s">
        <v>98</v>
      </c>
      <c r="AD166" s="358" t="s">
        <v>98</v>
      </c>
      <c r="AE166" s="358" t="s">
        <v>98</v>
      </c>
      <c r="AF166" s="358" t="s">
        <v>98</v>
      </c>
      <c r="AG166" s="358" t="s">
        <v>98</v>
      </c>
      <c r="AH166" s="358" t="s">
        <v>98</v>
      </c>
      <c r="AI166" s="358" t="s">
        <v>98</v>
      </c>
      <c r="AJ166" s="358" t="s">
        <v>98</v>
      </c>
      <c r="AK166" s="358" t="s">
        <v>98</v>
      </c>
      <c r="AL166" s="358" t="s">
        <v>98</v>
      </c>
      <c r="AM166" s="358">
        <v>0</v>
      </c>
      <c r="AN166" s="358">
        <v>0</v>
      </c>
      <c r="AO166" s="358">
        <v>5.5E-2</v>
      </c>
      <c r="AP166" s="358">
        <v>0.02</v>
      </c>
      <c r="AQ166" s="358">
        <v>2</v>
      </c>
      <c r="AR166" s="359">
        <f t="shared" si="163"/>
        <v>0.26379999999999998</v>
      </c>
      <c r="AS166" s="359">
        <f t="shared" si="134"/>
        <v>2.6380000000000001E-2</v>
      </c>
      <c r="AT166" s="360">
        <f t="shared" si="139"/>
        <v>0</v>
      </c>
      <c r="AU166" s="360">
        <f t="shared" si="135"/>
        <v>2.9018000000000002E-2</v>
      </c>
      <c r="AV166" s="359">
        <f t="shared" si="136"/>
        <v>0.10511200799999999</v>
      </c>
      <c r="AW166" s="360">
        <f t="shared" si="137"/>
        <v>0.42431000799999996</v>
      </c>
      <c r="AX166" s="361">
        <f t="shared" si="128"/>
        <v>0</v>
      </c>
      <c r="AY166" s="362">
        <f t="shared" si="129"/>
        <v>0</v>
      </c>
      <c r="AZ166" s="361">
        <f t="shared" si="130"/>
        <v>2.7155840512000003E-5</v>
      </c>
    </row>
    <row r="167" spans="1:52" s="371" customFormat="1" x14ac:dyDescent="0.3">
      <c r="A167" s="107" t="s">
        <v>177</v>
      </c>
      <c r="B167" s="363" t="s">
        <v>406</v>
      </c>
      <c r="C167" s="364" t="s">
        <v>463</v>
      </c>
      <c r="D167" s="365" t="s">
        <v>374</v>
      </c>
      <c r="E167" s="366">
        <v>1.0000000000000001E-5</v>
      </c>
      <c r="F167" s="367">
        <v>1</v>
      </c>
      <c r="G167" s="367">
        <v>0.05</v>
      </c>
      <c r="H167" s="366">
        <f>E167*F167*G167</f>
        <v>5.0000000000000008E-7</v>
      </c>
      <c r="I167" s="367">
        <v>0</v>
      </c>
      <c r="J167" s="367">
        <v>7600</v>
      </c>
      <c r="K167" s="367">
        <v>111</v>
      </c>
      <c r="L167" s="367">
        <v>56</v>
      </c>
      <c r="M167" s="368">
        <v>3300</v>
      </c>
      <c r="N167" s="453"/>
      <c r="O167" s="369">
        <v>146.08000000000001</v>
      </c>
      <c r="P167" s="369">
        <f>O167</f>
        <v>146.08000000000001</v>
      </c>
      <c r="Q167" s="370"/>
      <c r="R167" s="371" t="str">
        <f t="shared" si="151"/>
        <v>С166</v>
      </c>
      <c r="S167" s="371" t="str">
        <f t="shared" si="126"/>
        <v>Емкость Е-19</v>
      </c>
      <c r="T167" s="432" t="str">
        <f t="shared" si="127"/>
        <v>Полное разрушение - пожар пролива</v>
      </c>
      <c r="U167" s="371">
        <v>38</v>
      </c>
      <c r="V167" s="371">
        <v>52</v>
      </c>
      <c r="W167" s="371">
        <v>74</v>
      </c>
      <c r="X167" s="371">
        <v>135</v>
      </c>
      <c r="Y167" s="371" t="s">
        <v>98</v>
      </c>
      <c r="Z167" s="371" t="s">
        <v>98</v>
      </c>
      <c r="AA167" s="371" t="s">
        <v>98</v>
      </c>
      <c r="AB167" s="371" t="s">
        <v>98</v>
      </c>
      <c r="AC167" s="371" t="s">
        <v>98</v>
      </c>
      <c r="AD167" s="371" t="s">
        <v>98</v>
      </c>
      <c r="AE167" s="371" t="s">
        <v>98</v>
      </c>
      <c r="AF167" s="371" t="s">
        <v>98</v>
      </c>
      <c r="AG167" s="371" t="s">
        <v>98</v>
      </c>
      <c r="AH167" s="371" t="s">
        <v>98</v>
      </c>
      <c r="AI167" s="371" t="s">
        <v>98</v>
      </c>
      <c r="AJ167" s="371" t="s">
        <v>98</v>
      </c>
      <c r="AK167" s="371" t="s">
        <v>98</v>
      </c>
      <c r="AL167" s="371" t="s">
        <v>98</v>
      </c>
      <c r="AM167" s="371">
        <v>0</v>
      </c>
      <c r="AN167" s="371">
        <v>2</v>
      </c>
      <c r="AO167" s="371">
        <v>0.55000000000000004</v>
      </c>
      <c r="AP167" s="371">
        <v>0.02</v>
      </c>
      <c r="AQ167" s="371">
        <v>5</v>
      </c>
      <c r="AR167" s="372">
        <f t="shared" si="163"/>
        <v>3.4716000000000005</v>
      </c>
      <c r="AS167" s="372">
        <f t="shared" si="134"/>
        <v>0.34716000000000008</v>
      </c>
      <c r="AT167" s="373">
        <f t="shared" si="139"/>
        <v>2.7600000000000002</v>
      </c>
      <c r="AU167" s="373">
        <f t="shared" si="135"/>
        <v>0.65787600000000013</v>
      </c>
      <c r="AV167" s="372">
        <f t="shared" si="136"/>
        <v>1.4707626560000002</v>
      </c>
      <c r="AW167" s="373">
        <f t="shared" si="137"/>
        <v>8.7073986560000023</v>
      </c>
      <c r="AX167" s="374">
        <f t="shared" si="128"/>
        <v>0</v>
      </c>
      <c r="AY167" s="375">
        <f t="shared" si="129"/>
        <v>1.0000000000000002E-6</v>
      </c>
      <c r="AZ167" s="374">
        <f t="shared" si="130"/>
        <v>4.3536993280000021E-6</v>
      </c>
    </row>
    <row r="168" spans="1:52" s="371" customFormat="1" x14ac:dyDescent="0.3">
      <c r="A168" s="107" t="s">
        <v>178</v>
      </c>
      <c r="B168" s="363" t="s">
        <v>406</v>
      </c>
      <c r="C168" s="364" t="s">
        <v>464</v>
      </c>
      <c r="D168" s="365" t="s">
        <v>342</v>
      </c>
      <c r="E168" s="366">
        <v>1.0000000000000001E-5</v>
      </c>
      <c r="F168" s="367">
        <v>1</v>
      </c>
      <c r="G168" s="367">
        <v>1.9000000000000003E-2</v>
      </c>
      <c r="H168" s="366">
        <f t="shared" ref="H168:H173" si="166">E168*F168*G168</f>
        <v>1.9000000000000003E-7</v>
      </c>
      <c r="I168" s="367">
        <v>0</v>
      </c>
      <c r="J168" s="367">
        <v>7600</v>
      </c>
      <c r="K168" s="367">
        <v>111</v>
      </c>
      <c r="L168" s="367">
        <v>56</v>
      </c>
      <c r="M168" s="368">
        <v>3300</v>
      </c>
      <c r="N168" s="454"/>
      <c r="O168" s="369">
        <v>146.08000000000001</v>
      </c>
      <c r="P168" s="369">
        <f>POWER(10,-6)*SQRT(72)*23*M167*3600*0.1/1000</f>
        <v>0.23185182826969469</v>
      </c>
      <c r="Q168" s="370"/>
      <c r="R168" s="371" t="str">
        <f t="shared" si="151"/>
        <v>С167</v>
      </c>
      <c r="S168" s="371" t="str">
        <f t="shared" si="126"/>
        <v>Емкость Е-19</v>
      </c>
      <c r="T168" s="432" t="str">
        <f t="shared" si="127"/>
        <v>Полное разрушение - взрыв</v>
      </c>
      <c r="U168" s="371" t="s">
        <v>98</v>
      </c>
      <c r="V168" s="371" t="s">
        <v>98</v>
      </c>
      <c r="W168" s="371" t="s">
        <v>98</v>
      </c>
      <c r="X168" s="371" t="s">
        <v>98</v>
      </c>
      <c r="Y168" s="371">
        <v>24</v>
      </c>
      <c r="Z168" s="371">
        <v>57</v>
      </c>
      <c r="AA168" s="371">
        <v>156</v>
      </c>
      <c r="AB168" s="371">
        <v>267</v>
      </c>
      <c r="AC168" s="371" t="s">
        <v>98</v>
      </c>
      <c r="AD168" s="371" t="s">
        <v>98</v>
      </c>
      <c r="AE168" s="371" t="s">
        <v>98</v>
      </c>
      <c r="AF168" s="371" t="s">
        <v>98</v>
      </c>
      <c r="AG168" s="371" t="s">
        <v>98</v>
      </c>
      <c r="AH168" s="371" t="s">
        <v>98</v>
      </c>
      <c r="AI168" s="371" t="s">
        <v>98</v>
      </c>
      <c r="AJ168" s="371" t="s">
        <v>98</v>
      </c>
      <c r="AK168" s="371" t="s">
        <v>98</v>
      </c>
      <c r="AL168" s="371" t="s">
        <v>98</v>
      </c>
      <c r="AM168" s="371">
        <v>2</v>
      </c>
      <c r="AN168" s="371">
        <v>1</v>
      </c>
      <c r="AO168" s="371">
        <v>0.55000000000000004</v>
      </c>
      <c r="AP168" s="371">
        <v>0.02</v>
      </c>
      <c r="AQ168" s="371">
        <v>5</v>
      </c>
      <c r="AR168" s="372">
        <f t="shared" si="163"/>
        <v>3.4716000000000005</v>
      </c>
      <c r="AS168" s="372">
        <f t="shared" si="134"/>
        <v>0.34716000000000008</v>
      </c>
      <c r="AT168" s="373">
        <f t="shared" si="139"/>
        <v>4.82</v>
      </c>
      <c r="AU168" s="373">
        <f t="shared" si="135"/>
        <v>0.8638760000000002</v>
      </c>
      <c r="AV168" s="372">
        <f t="shared" si="136"/>
        <v>1.4707626560000002</v>
      </c>
      <c r="AW168" s="373">
        <f t="shared" si="137"/>
        <v>10.973398656000001</v>
      </c>
      <c r="AX168" s="374">
        <f t="shared" si="128"/>
        <v>3.8000000000000007E-7</v>
      </c>
      <c r="AY168" s="375">
        <f t="shared" si="129"/>
        <v>1.9000000000000003E-7</v>
      </c>
      <c r="AZ168" s="374">
        <f t="shared" si="130"/>
        <v>2.0849457446400004E-6</v>
      </c>
    </row>
    <row r="169" spans="1:52" s="371" customFormat="1" x14ac:dyDescent="0.3">
      <c r="A169" s="107" t="s">
        <v>179</v>
      </c>
      <c r="B169" s="363" t="s">
        <v>406</v>
      </c>
      <c r="C169" s="364" t="s">
        <v>465</v>
      </c>
      <c r="D169" s="365" t="s">
        <v>343</v>
      </c>
      <c r="E169" s="366">
        <v>1.0000000000000001E-5</v>
      </c>
      <c r="F169" s="367">
        <v>1</v>
      </c>
      <c r="G169" s="367">
        <v>0.17100000000000001</v>
      </c>
      <c r="H169" s="366">
        <f t="shared" si="166"/>
        <v>1.7100000000000004E-6</v>
      </c>
      <c r="I169" s="367">
        <v>0</v>
      </c>
      <c r="J169" s="367">
        <v>7600</v>
      </c>
      <c r="K169" s="367">
        <v>111</v>
      </c>
      <c r="L169" s="367">
        <v>56</v>
      </c>
      <c r="M169" s="368">
        <v>3300</v>
      </c>
      <c r="N169" s="454"/>
      <c r="O169" s="369">
        <v>146.08000000000001</v>
      </c>
      <c r="P169" s="369">
        <f>POWER(10,-6)*SQRT(72)*23*M167*3600*0.1/1000</f>
        <v>0.23185182826969469</v>
      </c>
      <c r="Q169" s="370"/>
      <c r="R169" s="371" t="str">
        <f t="shared" si="151"/>
        <v>С168</v>
      </c>
      <c r="S169" s="371" t="str">
        <f t="shared" si="126"/>
        <v>Емкость Е-19</v>
      </c>
      <c r="T169" s="432" t="str">
        <f t="shared" si="127"/>
        <v>Полное разрушение - пожар-вспышка</v>
      </c>
      <c r="U169" s="371" t="s">
        <v>98</v>
      </c>
      <c r="V169" s="371" t="s">
        <v>98</v>
      </c>
      <c r="W169" s="371" t="s">
        <v>98</v>
      </c>
      <c r="X169" s="371" t="s">
        <v>98</v>
      </c>
      <c r="Y169" s="371" t="s">
        <v>98</v>
      </c>
      <c r="Z169" s="371" t="s">
        <v>98</v>
      </c>
      <c r="AA169" s="371" t="s">
        <v>98</v>
      </c>
      <c r="AB169" s="371" t="s">
        <v>98</v>
      </c>
      <c r="AC169" s="371" t="s">
        <v>98</v>
      </c>
      <c r="AD169" s="371" t="s">
        <v>98</v>
      </c>
      <c r="AE169" s="371">
        <v>20</v>
      </c>
      <c r="AF169" s="371">
        <v>24</v>
      </c>
      <c r="AG169" s="371" t="s">
        <v>98</v>
      </c>
      <c r="AH169" s="371" t="s">
        <v>98</v>
      </c>
      <c r="AI169" s="371" t="s">
        <v>98</v>
      </c>
      <c r="AJ169" s="371" t="s">
        <v>98</v>
      </c>
      <c r="AK169" s="371" t="s">
        <v>98</v>
      </c>
      <c r="AL169" s="371" t="s">
        <v>98</v>
      </c>
      <c r="AM169" s="371">
        <v>0</v>
      </c>
      <c r="AN169" s="371">
        <v>1</v>
      </c>
      <c r="AO169" s="371">
        <v>0.55000000000000004</v>
      </c>
      <c r="AP169" s="371">
        <v>0.02</v>
      </c>
      <c r="AQ169" s="371">
        <v>5</v>
      </c>
      <c r="AR169" s="372">
        <f t="shared" ref="AR169:AR232" si="167">AP169*P169+AO169</f>
        <v>0.55463703656539398</v>
      </c>
      <c r="AS169" s="372">
        <f t="shared" si="134"/>
        <v>5.5463703656539402E-2</v>
      </c>
      <c r="AT169" s="373">
        <f t="shared" si="139"/>
        <v>1.3800000000000001</v>
      </c>
      <c r="AU169" s="373">
        <f t="shared" si="135"/>
        <v>0.19901007402219337</v>
      </c>
      <c r="AV169" s="372">
        <f t="shared" si="136"/>
        <v>1.4707626560000002</v>
      </c>
      <c r="AW169" s="373">
        <f t="shared" si="137"/>
        <v>3.6598734702441269</v>
      </c>
      <c r="AX169" s="374">
        <f t="shared" si="128"/>
        <v>0</v>
      </c>
      <c r="AY169" s="375">
        <f t="shared" si="129"/>
        <v>1.7100000000000004E-6</v>
      </c>
      <c r="AZ169" s="374">
        <f t="shared" si="130"/>
        <v>6.2583836341174587E-6</v>
      </c>
    </row>
    <row r="170" spans="1:52" s="371" customFormat="1" ht="28.8" x14ac:dyDescent="0.3">
      <c r="A170" s="107" t="s">
        <v>180</v>
      </c>
      <c r="B170" s="363" t="s">
        <v>406</v>
      </c>
      <c r="C170" s="364" t="s">
        <v>466</v>
      </c>
      <c r="D170" s="365" t="s">
        <v>360</v>
      </c>
      <c r="E170" s="366">
        <v>1.0000000000000001E-5</v>
      </c>
      <c r="F170" s="367">
        <v>1</v>
      </c>
      <c r="G170" s="367">
        <v>0.76</v>
      </c>
      <c r="H170" s="366">
        <f t="shared" si="166"/>
        <v>7.6000000000000009E-6</v>
      </c>
      <c r="I170" s="367">
        <v>0</v>
      </c>
      <c r="J170" s="367">
        <v>7600</v>
      </c>
      <c r="K170" s="367">
        <v>111</v>
      </c>
      <c r="L170" s="367">
        <v>56</v>
      </c>
      <c r="M170" s="368">
        <v>3300</v>
      </c>
      <c r="N170" s="454"/>
      <c r="O170" s="369">
        <v>146.08000000000001</v>
      </c>
      <c r="P170" s="369">
        <v>0</v>
      </c>
      <c r="Q170" s="370"/>
      <c r="R170" s="371" t="str">
        <f t="shared" si="151"/>
        <v>С169</v>
      </c>
      <c r="S170" s="371" t="str">
        <f t="shared" si="126"/>
        <v>Емкость Е-19</v>
      </c>
      <c r="T170" s="432" t="str">
        <f t="shared" si="127"/>
        <v>Полное разрушение - ликвидация пролива и рассеивание выброса (ликвидация аварии)</v>
      </c>
      <c r="U170" s="371" t="s">
        <v>98</v>
      </c>
      <c r="V170" s="371" t="s">
        <v>98</v>
      </c>
      <c r="W170" s="371" t="s">
        <v>98</v>
      </c>
      <c r="X170" s="371" t="s">
        <v>98</v>
      </c>
      <c r="Y170" s="371" t="s">
        <v>98</v>
      </c>
      <c r="Z170" s="371" t="s">
        <v>98</v>
      </c>
      <c r="AA170" s="371" t="s">
        <v>98</v>
      </c>
      <c r="AB170" s="371" t="s">
        <v>98</v>
      </c>
      <c r="AC170" s="371" t="s">
        <v>98</v>
      </c>
      <c r="AD170" s="371" t="s">
        <v>98</v>
      </c>
      <c r="AE170" s="371" t="s">
        <v>98</v>
      </c>
      <c r="AF170" s="371" t="s">
        <v>98</v>
      </c>
      <c r="AG170" s="371" t="s">
        <v>98</v>
      </c>
      <c r="AH170" s="371" t="s">
        <v>98</v>
      </c>
      <c r="AI170" s="371" t="s">
        <v>98</v>
      </c>
      <c r="AJ170" s="371" t="s">
        <v>98</v>
      </c>
      <c r="AK170" s="371" t="s">
        <v>98</v>
      </c>
      <c r="AL170" s="371" t="s">
        <v>98</v>
      </c>
      <c r="AM170" s="371">
        <v>0</v>
      </c>
      <c r="AN170" s="371">
        <v>0</v>
      </c>
      <c r="AO170" s="371">
        <v>0.55000000000000004</v>
      </c>
      <c r="AP170" s="371">
        <v>0.02</v>
      </c>
      <c r="AQ170" s="371">
        <v>2</v>
      </c>
      <c r="AR170" s="372">
        <f t="shared" si="167"/>
        <v>0.55000000000000004</v>
      </c>
      <c r="AS170" s="372">
        <f t="shared" si="134"/>
        <v>5.5000000000000007E-2</v>
      </c>
      <c r="AT170" s="373">
        <f t="shared" si="139"/>
        <v>0</v>
      </c>
      <c r="AU170" s="373">
        <f t="shared" si="135"/>
        <v>6.0500000000000012E-2</v>
      </c>
      <c r="AV170" s="372">
        <f t="shared" si="136"/>
        <v>1.4707626560000002</v>
      </c>
      <c r="AW170" s="373">
        <f t="shared" si="137"/>
        <v>2.1362626560000004</v>
      </c>
      <c r="AX170" s="374">
        <f t="shared" si="128"/>
        <v>0</v>
      </c>
      <c r="AY170" s="375">
        <f t="shared" si="129"/>
        <v>0</v>
      </c>
      <c r="AZ170" s="374">
        <f t="shared" si="130"/>
        <v>1.6235596185600006E-5</v>
      </c>
    </row>
    <row r="171" spans="1:52" s="371" customFormat="1" ht="28.8" x14ac:dyDescent="0.3">
      <c r="A171" s="107" t="s">
        <v>181</v>
      </c>
      <c r="B171" s="363" t="s">
        <v>406</v>
      </c>
      <c r="C171" s="364" t="s">
        <v>467</v>
      </c>
      <c r="D171" s="365" t="s">
        <v>359</v>
      </c>
      <c r="E171" s="366">
        <v>1E-4</v>
      </c>
      <c r="F171" s="367">
        <v>1</v>
      </c>
      <c r="G171" s="367">
        <v>0.2</v>
      </c>
      <c r="H171" s="366">
        <f t="shared" si="166"/>
        <v>2.0000000000000002E-5</v>
      </c>
      <c r="I171" s="367">
        <v>0</v>
      </c>
      <c r="J171" s="367">
        <v>3.3</v>
      </c>
      <c r="K171" s="367">
        <v>0</v>
      </c>
      <c r="L171" s="367">
        <v>0</v>
      </c>
      <c r="M171" s="368">
        <f>(O171/0.75)*20</f>
        <v>316.8</v>
      </c>
      <c r="N171" s="454"/>
      <c r="O171" s="369">
        <f>J171*3600/1000</f>
        <v>11.88</v>
      </c>
      <c r="P171" s="369">
        <f>O171</f>
        <v>11.88</v>
      </c>
      <c r="Q171" s="370"/>
      <c r="R171" s="371" t="str">
        <f t="shared" si="151"/>
        <v>С170</v>
      </c>
      <c r="S171" s="371" t="str">
        <f t="shared" si="126"/>
        <v>Емкость Е-19</v>
      </c>
      <c r="T171" s="432" t="str">
        <f t="shared" si="127"/>
        <v>Частичное разрушение (10 мм) - пожар пролива</v>
      </c>
      <c r="U171" s="371">
        <v>17</v>
      </c>
      <c r="V171" s="371">
        <v>23</v>
      </c>
      <c r="W171" s="371">
        <v>33</v>
      </c>
      <c r="X171" s="371">
        <v>61</v>
      </c>
      <c r="Y171" s="371" t="s">
        <v>98</v>
      </c>
      <c r="Z171" s="371" t="s">
        <v>98</v>
      </c>
      <c r="AA171" s="371" t="s">
        <v>98</v>
      </c>
      <c r="AB171" s="371" t="s">
        <v>98</v>
      </c>
      <c r="AC171" s="371" t="s">
        <v>98</v>
      </c>
      <c r="AD171" s="371" t="s">
        <v>98</v>
      </c>
      <c r="AE171" s="371" t="s">
        <v>98</v>
      </c>
      <c r="AF171" s="371" t="s">
        <v>98</v>
      </c>
      <c r="AG171" s="371" t="s">
        <v>98</v>
      </c>
      <c r="AH171" s="371" t="s">
        <v>98</v>
      </c>
      <c r="AI171" s="371" t="s">
        <v>98</v>
      </c>
      <c r="AJ171" s="371" t="s">
        <v>98</v>
      </c>
      <c r="AK171" s="371" t="s">
        <v>98</v>
      </c>
      <c r="AL171" s="371" t="s">
        <v>98</v>
      </c>
      <c r="AM171" s="371">
        <v>0</v>
      </c>
      <c r="AN171" s="371">
        <v>1</v>
      </c>
      <c r="AO171" s="371">
        <v>5.5E-2</v>
      </c>
      <c r="AP171" s="371">
        <v>0.02</v>
      </c>
      <c r="AQ171" s="371">
        <v>2</v>
      </c>
      <c r="AR171" s="372">
        <f t="shared" ref="AR171:AR234" si="168">AP171*O171+AO171</f>
        <v>0.29260000000000003</v>
      </c>
      <c r="AS171" s="372">
        <f t="shared" si="134"/>
        <v>2.9260000000000005E-2</v>
      </c>
      <c r="AT171" s="373">
        <f t="shared" si="139"/>
        <v>1.3800000000000001</v>
      </c>
      <c r="AU171" s="373">
        <f t="shared" si="135"/>
        <v>0.17018600000000003</v>
      </c>
      <c r="AV171" s="372">
        <f t="shared" si="136"/>
        <v>0.11961021600000001</v>
      </c>
      <c r="AW171" s="373">
        <f t="shared" si="137"/>
        <v>1.9916562160000002</v>
      </c>
      <c r="AX171" s="374">
        <f t="shared" si="128"/>
        <v>0</v>
      </c>
      <c r="AY171" s="375">
        <f t="shared" si="129"/>
        <v>2.0000000000000002E-5</v>
      </c>
      <c r="AZ171" s="374">
        <f t="shared" si="130"/>
        <v>3.983312432000001E-5</v>
      </c>
    </row>
    <row r="172" spans="1:52" s="371" customFormat="1" ht="28.8" x14ac:dyDescent="0.3">
      <c r="A172" s="107" t="s">
        <v>182</v>
      </c>
      <c r="B172" s="363" t="s">
        <v>406</v>
      </c>
      <c r="C172" s="364" t="s">
        <v>468</v>
      </c>
      <c r="D172" s="365" t="s">
        <v>345</v>
      </c>
      <c r="E172" s="366">
        <v>1E-4</v>
      </c>
      <c r="F172" s="367">
        <v>1</v>
      </c>
      <c r="G172" s="367">
        <v>0.16000000000000003</v>
      </c>
      <c r="H172" s="366">
        <f t="shared" si="166"/>
        <v>1.6000000000000003E-5</v>
      </c>
      <c r="I172" s="367">
        <v>0</v>
      </c>
      <c r="J172" s="367">
        <v>3.3</v>
      </c>
      <c r="K172" s="367">
        <v>0</v>
      </c>
      <c r="L172" s="367">
        <v>0</v>
      </c>
      <c r="M172" s="368">
        <f t="shared" ref="M172:M173" si="169">(O172/0.75)*20</f>
        <v>316.8</v>
      </c>
      <c r="N172" s="454"/>
      <c r="O172" s="369">
        <f t="shared" ref="O172:O173" si="170">J172*3600/1000</f>
        <v>11.88</v>
      </c>
      <c r="P172" s="369">
        <f>POWER(10,-6)*SQRT(72)*23*M171*3600*0.1/1000</f>
        <v>2.2257775513890691E-2</v>
      </c>
      <c r="Q172" s="370"/>
      <c r="R172" s="371" t="str">
        <f t="shared" si="151"/>
        <v>С171</v>
      </c>
      <c r="S172" s="371" t="str">
        <f t="shared" si="126"/>
        <v>Емкость Е-19</v>
      </c>
      <c r="T172" s="432" t="str">
        <f t="shared" si="127"/>
        <v>Частичное разрушение (10 мм) - пожар-вспышка</v>
      </c>
      <c r="U172" s="371" t="s">
        <v>98</v>
      </c>
      <c r="V172" s="371" t="s">
        <v>98</v>
      </c>
      <c r="W172" s="371" t="s">
        <v>98</v>
      </c>
      <c r="X172" s="371" t="s">
        <v>98</v>
      </c>
      <c r="Y172" s="371" t="s">
        <v>98</v>
      </c>
      <c r="Z172" s="371" t="s">
        <v>98</v>
      </c>
      <c r="AA172" s="371" t="s">
        <v>98</v>
      </c>
      <c r="AB172" s="371" t="s">
        <v>98</v>
      </c>
      <c r="AC172" s="371" t="s">
        <v>98</v>
      </c>
      <c r="AD172" s="371" t="s">
        <v>98</v>
      </c>
      <c r="AE172" s="371">
        <v>9</v>
      </c>
      <c r="AF172" s="371">
        <v>10</v>
      </c>
      <c r="AG172" s="371" t="s">
        <v>98</v>
      </c>
      <c r="AH172" s="371" t="s">
        <v>98</v>
      </c>
      <c r="AI172" s="371" t="s">
        <v>98</v>
      </c>
      <c r="AJ172" s="371" t="s">
        <v>98</v>
      </c>
      <c r="AK172" s="371" t="s">
        <v>98</v>
      </c>
      <c r="AL172" s="371" t="s">
        <v>98</v>
      </c>
      <c r="AM172" s="371">
        <v>0</v>
      </c>
      <c r="AN172" s="371">
        <v>1</v>
      </c>
      <c r="AO172" s="371">
        <v>5.5E-2</v>
      </c>
      <c r="AP172" s="371">
        <v>0.02</v>
      </c>
      <c r="AQ172" s="371">
        <v>2</v>
      </c>
      <c r="AR172" s="372">
        <f t="shared" si="168"/>
        <v>0.29260000000000003</v>
      </c>
      <c r="AS172" s="372">
        <f t="shared" si="134"/>
        <v>2.9260000000000005E-2</v>
      </c>
      <c r="AT172" s="373">
        <f t="shared" si="139"/>
        <v>1.3800000000000001</v>
      </c>
      <c r="AU172" s="373">
        <f t="shared" si="135"/>
        <v>0.17018600000000003</v>
      </c>
      <c r="AV172" s="372">
        <f t="shared" si="136"/>
        <v>0.11961021600000001</v>
      </c>
      <c r="AW172" s="373">
        <f t="shared" si="137"/>
        <v>1.9916562160000002</v>
      </c>
      <c r="AX172" s="374">
        <f t="shared" si="128"/>
        <v>0</v>
      </c>
      <c r="AY172" s="375">
        <f t="shared" si="129"/>
        <v>1.6000000000000003E-5</v>
      </c>
      <c r="AZ172" s="374">
        <f t="shared" si="130"/>
        <v>3.1866499456000005E-5</v>
      </c>
    </row>
    <row r="173" spans="1:52" s="371" customFormat="1" ht="43.2" x14ac:dyDescent="0.3">
      <c r="A173" s="107" t="s">
        <v>183</v>
      </c>
      <c r="B173" s="363" t="s">
        <v>406</v>
      </c>
      <c r="C173" s="364" t="s">
        <v>469</v>
      </c>
      <c r="D173" s="365" t="s">
        <v>361</v>
      </c>
      <c r="E173" s="366">
        <v>1E-4</v>
      </c>
      <c r="F173" s="367">
        <v>1</v>
      </c>
      <c r="G173" s="367">
        <v>0.64000000000000012</v>
      </c>
      <c r="H173" s="366">
        <f t="shared" si="166"/>
        <v>6.4000000000000011E-5</v>
      </c>
      <c r="I173" s="367">
        <v>0</v>
      </c>
      <c r="J173" s="367">
        <v>3.3</v>
      </c>
      <c r="K173" s="367">
        <v>0</v>
      </c>
      <c r="L173" s="367">
        <v>0</v>
      </c>
      <c r="M173" s="368">
        <f t="shared" si="169"/>
        <v>316.8</v>
      </c>
      <c r="N173" s="454"/>
      <c r="O173" s="369">
        <f t="shared" si="170"/>
        <v>11.88</v>
      </c>
      <c r="P173" s="369">
        <v>0</v>
      </c>
      <c r="Q173" s="370"/>
      <c r="R173" s="371" t="str">
        <f t="shared" si="151"/>
        <v>С172</v>
      </c>
      <c r="S173" s="371" t="str">
        <f t="shared" si="126"/>
        <v>Емкость Е-19</v>
      </c>
      <c r="T173" s="432" t="str">
        <f t="shared" si="127"/>
        <v>Частичное разрушение (10 мм) - ликвидация пролива и рассеивание выброса (ликвидация аварии)</v>
      </c>
      <c r="U173" s="371" t="s">
        <v>98</v>
      </c>
      <c r="V173" s="371" t="s">
        <v>98</v>
      </c>
      <c r="W173" s="371" t="s">
        <v>98</v>
      </c>
      <c r="X173" s="371" t="s">
        <v>98</v>
      </c>
      <c r="Y173" s="371" t="s">
        <v>98</v>
      </c>
      <c r="Z173" s="371" t="s">
        <v>98</v>
      </c>
      <c r="AA173" s="371" t="s">
        <v>98</v>
      </c>
      <c r="AB173" s="371" t="s">
        <v>98</v>
      </c>
      <c r="AC173" s="371" t="s">
        <v>98</v>
      </c>
      <c r="AD173" s="371" t="s">
        <v>98</v>
      </c>
      <c r="AE173" s="371" t="s">
        <v>98</v>
      </c>
      <c r="AF173" s="371" t="s">
        <v>98</v>
      </c>
      <c r="AG173" s="371" t="s">
        <v>98</v>
      </c>
      <c r="AH173" s="371" t="s">
        <v>98</v>
      </c>
      <c r="AI173" s="371" t="s">
        <v>98</v>
      </c>
      <c r="AJ173" s="371" t="s">
        <v>98</v>
      </c>
      <c r="AK173" s="371" t="s">
        <v>98</v>
      </c>
      <c r="AL173" s="371" t="s">
        <v>98</v>
      </c>
      <c r="AM173" s="371">
        <v>0</v>
      </c>
      <c r="AN173" s="371">
        <v>0</v>
      </c>
      <c r="AO173" s="371">
        <v>5.5E-2</v>
      </c>
      <c r="AP173" s="371">
        <v>0.02</v>
      </c>
      <c r="AQ173" s="371">
        <v>2</v>
      </c>
      <c r="AR173" s="372">
        <f t="shared" si="168"/>
        <v>0.29260000000000003</v>
      </c>
      <c r="AS173" s="372">
        <f t="shared" si="134"/>
        <v>2.9260000000000005E-2</v>
      </c>
      <c r="AT173" s="373">
        <f t="shared" si="139"/>
        <v>0</v>
      </c>
      <c r="AU173" s="373">
        <f t="shared" si="135"/>
        <v>3.2186000000000006E-2</v>
      </c>
      <c r="AV173" s="372">
        <f t="shared" si="136"/>
        <v>0.11961021600000001</v>
      </c>
      <c r="AW173" s="373">
        <f t="shared" si="137"/>
        <v>0.47365621600000007</v>
      </c>
      <c r="AX173" s="374">
        <f t="shared" si="128"/>
        <v>0</v>
      </c>
      <c r="AY173" s="375">
        <f t="shared" si="129"/>
        <v>0</v>
      </c>
      <c r="AZ173" s="374">
        <f t="shared" si="130"/>
        <v>3.0313997824000011E-5</v>
      </c>
    </row>
    <row r="174" spans="1:52" s="384" customFormat="1" x14ac:dyDescent="0.3">
      <c r="A174" s="107" t="s">
        <v>184</v>
      </c>
      <c r="B174" s="376" t="s">
        <v>407</v>
      </c>
      <c r="C174" s="377" t="s">
        <v>463</v>
      </c>
      <c r="D174" s="378" t="s">
        <v>374</v>
      </c>
      <c r="E174" s="379">
        <v>1.0000000000000001E-5</v>
      </c>
      <c r="F174" s="380">
        <v>2</v>
      </c>
      <c r="G174" s="380">
        <v>0.05</v>
      </c>
      <c r="H174" s="379">
        <f>E174*F174*G174</f>
        <v>1.0000000000000002E-6</v>
      </c>
      <c r="I174" s="380">
        <v>0</v>
      </c>
      <c r="J174" s="380">
        <v>7600</v>
      </c>
      <c r="K174" s="380">
        <v>111</v>
      </c>
      <c r="L174" s="380">
        <v>56</v>
      </c>
      <c r="M174" s="381">
        <v>2600</v>
      </c>
      <c r="N174" s="455"/>
      <c r="O174" s="382">
        <v>75.77</v>
      </c>
      <c r="P174" s="382">
        <f>O174</f>
        <v>75.77</v>
      </c>
      <c r="Q174" s="383"/>
      <c r="R174" s="384" t="str">
        <f t="shared" si="151"/>
        <v>С173</v>
      </c>
      <c r="S174" s="384" t="str">
        <f t="shared" si="126"/>
        <v>Емкости Е-20…Е-22</v>
      </c>
      <c r="T174" s="433" t="str">
        <f t="shared" si="127"/>
        <v>Полное разрушение - пожар пролива</v>
      </c>
      <c r="U174" s="384">
        <v>34</v>
      </c>
      <c r="V174" s="384">
        <v>46</v>
      </c>
      <c r="W174" s="384">
        <v>66</v>
      </c>
      <c r="X174" s="384">
        <v>122</v>
      </c>
      <c r="Y174" s="384" t="s">
        <v>98</v>
      </c>
      <c r="Z174" s="384" t="s">
        <v>98</v>
      </c>
      <c r="AA174" s="384" t="s">
        <v>98</v>
      </c>
      <c r="AB174" s="384" t="s">
        <v>98</v>
      </c>
      <c r="AC174" s="384" t="s">
        <v>98</v>
      </c>
      <c r="AD174" s="384" t="s">
        <v>98</v>
      </c>
      <c r="AE174" s="384" t="s">
        <v>98</v>
      </c>
      <c r="AF174" s="384" t="s">
        <v>98</v>
      </c>
      <c r="AG174" s="384" t="s">
        <v>98</v>
      </c>
      <c r="AH174" s="384" t="s">
        <v>98</v>
      </c>
      <c r="AI174" s="384" t="s">
        <v>98</v>
      </c>
      <c r="AJ174" s="384" t="s">
        <v>98</v>
      </c>
      <c r="AK174" s="384" t="s">
        <v>98</v>
      </c>
      <c r="AL174" s="384" t="s">
        <v>98</v>
      </c>
      <c r="AM174" s="384">
        <v>0</v>
      </c>
      <c r="AN174" s="384">
        <v>2</v>
      </c>
      <c r="AO174" s="384">
        <v>0.55000000000000004</v>
      </c>
      <c r="AP174" s="384">
        <v>0.02</v>
      </c>
      <c r="AQ174" s="384">
        <v>5</v>
      </c>
      <c r="AR174" s="385">
        <f t="shared" si="168"/>
        <v>2.0653999999999999</v>
      </c>
      <c r="AS174" s="385">
        <f t="shared" si="134"/>
        <v>0.20654</v>
      </c>
      <c r="AT174" s="386">
        <f t="shared" si="139"/>
        <v>2.7600000000000002</v>
      </c>
      <c r="AU174" s="386">
        <f t="shared" si="135"/>
        <v>0.50319400000000003</v>
      </c>
      <c r="AV174" s="385">
        <f t="shared" si="136"/>
        <v>0.76286751399999997</v>
      </c>
      <c r="AW174" s="386">
        <f t="shared" si="137"/>
        <v>6.298001514000001</v>
      </c>
      <c r="AX174" s="387">
        <f t="shared" si="128"/>
        <v>0</v>
      </c>
      <c r="AY174" s="388">
        <f t="shared" si="129"/>
        <v>2.0000000000000003E-6</v>
      </c>
      <c r="AZ174" s="387">
        <f t="shared" si="130"/>
        <v>6.2980015140000024E-6</v>
      </c>
    </row>
    <row r="175" spans="1:52" s="384" customFormat="1" x14ac:dyDescent="0.3">
      <c r="A175" s="107" t="s">
        <v>185</v>
      </c>
      <c r="B175" s="376" t="s">
        <v>407</v>
      </c>
      <c r="C175" s="377" t="s">
        <v>464</v>
      </c>
      <c r="D175" s="378" t="s">
        <v>342</v>
      </c>
      <c r="E175" s="379">
        <v>1.0000000000000001E-5</v>
      </c>
      <c r="F175" s="380">
        <v>2</v>
      </c>
      <c r="G175" s="380">
        <v>1.9000000000000003E-2</v>
      </c>
      <c r="H175" s="379">
        <f t="shared" ref="H175:H180" si="171">E175*F175*G175</f>
        <v>3.8000000000000007E-7</v>
      </c>
      <c r="I175" s="380">
        <v>0</v>
      </c>
      <c r="J175" s="380">
        <v>7600</v>
      </c>
      <c r="K175" s="380">
        <v>111</v>
      </c>
      <c r="L175" s="380">
        <v>56</v>
      </c>
      <c r="M175" s="381">
        <v>2600</v>
      </c>
      <c r="N175" s="456"/>
      <c r="O175" s="382">
        <v>75.77</v>
      </c>
      <c r="P175" s="382">
        <f>POWER(10,-6)*SQRT(72)*23*M174*3600*0.1/1000</f>
        <v>0.18267113742460794</v>
      </c>
      <c r="Q175" s="383"/>
      <c r="R175" s="384" t="str">
        <f t="shared" si="151"/>
        <v>С174</v>
      </c>
      <c r="S175" s="384" t="str">
        <f t="shared" si="126"/>
        <v>Емкости Е-20…Е-22</v>
      </c>
      <c r="T175" s="433" t="str">
        <f t="shared" si="127"/>
        <v>Полное разрушение - взрыв</v>
      </c>
      <c r="U175" s="384" t="s">
        <v>98</v>
      </c>
      <c r="V175" s="384" t="s">
        <v>98</v>
      </c>
      <c r="W175" s="384" t="s">
        <v>98</v>
      </c>
      <c r="X175" s="384" t="s">
        <v>98</v>
      </c>
      <c r="Y175" s="384">
        <v>23</v>
      </c>
      <c r="Z175" s="384">
        <v>53</v>
      </c>
      <c r="AA175" s="384">
        <v>144</v>
      </c>
      <c r="AB175" s="384">
        <v>246</v>
      </c>
      <c r="AC175" s="384" t="s">
        <v>98</v>
      </c>
      <c r="AD175" s="384" t="s">
        <v>98</v>
      </c>
      <c r="AE175" s="384" t="s">
        <v>98</v>
      </c>
      <c r="AF175" s="384" t="s">
        <v>98</v>
      </c>
      <c r="AG175" s="384" t="s">
        <v>98</v>
      </c>
      <c r="AH175" s="384" t="s">
        <v>98</v>
      </c>
      <c r="AI175" s="384" t="s">
        <v>98</v>
      </c>
      <c r="AJ175" s="384" t="s">
        <v>98</v>
      </c>
      <c r="AK175" s="384" t="s">
        <v>98</v>
      </c>
      <c r="AL175" s="384" t="s">
        <v>98</v>
      </c>
      <c r="AM175" s="384">
        <v>2</v>
      </c>
      <c r="AN175" s="384">
        <v>1</v>
      </c>
      <c r="AO175" s="384">
        <v>0.55000000000000004</v>
      </c>
      <c r="AP175" s="384">
        <v>0.02</v>
      </c>
      <c r="AQ175" s="384">
        <v>5</v>
      </c>
      <c r="AR175" s="385">
        <f t="shared" si="168"/>
        <v>2.0653999999999999</v>
      </c>
      <c r="AS175" s="385">
        <f t="shared" si="134"/>
        <v>0.20654</v>
      </c>
      <c r="AT175" s="386">
        <f t="shared" si="139"/>
        <v>4.82</v>
      </c>
      <c r="AU175" s="386">
        <f t="shared" si="135"/>
        <v>0.7091940000000001</v>
      </c>
      <c r="AV175" s="385">
        <f t="shared" si="136"/>
        <v>0.76286751399999997</v>
      </c>
      <c r="AW175" s="386">
        <f t="shared" si="137"/>
        <v>8.564001514000001</v>
      </c>
      <c r="AX175" s="387">
        <f t="shared" si="128"/>
        <v>7.6000000000000014E-7</v>
      </c>
      <c r="AY175" s="388">
        <f t="shared" si="129"/>
        <v>3.8000000000000007E-7</v>
      </c>
      <c r="AZ175" s="387">
        <f t="shared" si="130"/>
        <v>3.2543205753200011E-6</v>
      </c>
    </row>
    <row r="176" spans="1:52" s="384" customFormat="1" x14ac:dyDescent="0.3">
      <c r="A176" s="107" t="s">
        <v>186</v>
      </c>
      <c r="B176" s="376" t="s">
        <v>407</v>
      </c>
      <c r="C176" s="377" t="s">
        <v>465</v>
      </c>
      <c r="D176" s="378" t="s">
        <v>343</v>
      </c>
      <c r="E176" s="379">
        <v>1.0000000000000001E-5</v>
      </c>
      <c r="F176" s="380">
        <v>2</v>
      </c>
      <c r="G176" s="380">
        <v>0.17100000000000001</v>
      </c>
      <c r="H176" s="379">
        <f t="shared" si="171"/>
        <v>3.4200000000000007E-6</v>
      </c>
      <c r="I176" s="380">
        <v>0</v>
      </c>
      <c r="J176" s="380">
        <v>7600</v>
      </c>
      <c r="K176" s="380">
        <v>111</v>
      </c>
      <c r="L176" s="380">
        <v>56</v>
      </c>
      <c r="M176" s="381">
        <v>2600</v>
      </c>
      <c r="N176" s="456"/>
      <c r="O176" s="382">
        <v>75.77</v>
      </c>
      <c r="P176" s="382">
        <f>POWER(10,-6)*SQRT(72)*23*M174*3600*0.1/1000</f>
        <v>0.18267113742460794</v>
      </c>
      <c r="Q176" s="383"/>
      <c r="R176" s="384" t="str">
        <f t="shared" si="151"/>
        <v>С175</v>
      </c>
      <c r="S176" s="384" t="str">
        <f t="shared" si="126"/>
        <v>Емкости Е-20…Е-22</v>
      </c>
      <c r="T176" s="433" t="str">
        <f t="shared" si="127"/>
        <v>Полное разрушение - пожар-вспышка</v>
      </c>
      <c r="U176" s="384" t="s">
        <v>98</v>
      </c>
      <c r="V176" s="384" t="s">
        <v>98</v>
      </c>
      <c r="W176" s="384" t="s">
        <v>98</v>
      </c>
      <c r="X176" s="384" t="s">
        <v>98</v>
      </c>
      <c r="Y176" s="384" t="s">
        <v>98</v>
      </c>
      <c r="Z176" s="384" t="s">
        <v>98</v>
      </c>
      <c r="AA176" s="384" t="s">
        <v>98</v>
      </c>
      <c r="AB176" s="384" t="s">
        <v>98</v>
      </c>
      <c r="AC176" s="384" t="s">
        <v>98</v>
      </c>
      <c r="AD176" s="384" t="s">
        <v>98</v>
      </c>
      <c r="AE176" s="384">
        <v>18</v>
      </c>
      <c r="AF176" s="384">
        <v>21</v>
      </c>
      <c r="AG176" s="384" t="s">
        <v>98</v>
      </c>
      <c r="AH176" s="384" t="s">
        <v>98</v>
      </c>
      <c r="AI176" s="384" t="s">
        <v>98</v>
      </c>
      <c r="AJ176" s="384" t="s">
        <v>98</v>
      </c>
      <c r="AK176" s="384" t="s">
        <v>98</v>
      </c>
      <c r="AL176" s="384" t="s">
        <v>98</v>
      </c>
      <c r="AM176" s="384">
        <v>0</v>
      </c>
      <c r="AN176" s="384">
        <v>1</v>
      </c>
      <c r="AO176" s="384">
        <v>0.55000000000000004</v>
      </c>
      <c r="AP176" s="384">
        <v>0.02</v>
      </c>
      <c r="AQ176" s="384">
        <v>5</v>
      </c>
      <c r="AR176" s="385">
        <f t="shared" ref="AR176:AR239" si="172">AP176*P176+AO176</f>
        <v>0.55365342274849216</v>
      </c>
      <c r="AS176" s="385">
        <f t="shared" si="134"/>
        <v>5.5365342274849218E-2</v>
      </c>
      <c r="AT176" s="386">
        <f t="shared" si="139"/>
        <v>1.3800000000000001</v>
      </c>
      <c r="AU176" s="386">
        <f t="shared" si="135"/>
        <v>0.19890187650233415</v>
      </c>
      <c r="AV176" s="385">
        <f t="shared" si="136"/>
        <v>0.76286751399999997</v>
      </c>
      <c r="AW176" s="386">
        <f t="shared" si="137"/>
        <v>2.9507881555256752</v>
      </c>
      <c r="AX176" s="387">
        <f t="shared" si="128"/>
        <v>0</v>
      </c>
      <c r="AY176" s="388">
        <f t="shared" si="129"/>
        <v>3.4200000000000007E-6</v>
      </c>
      <c r="AZ176" s="387">
        <f t="shared" si="130"/>
        <v>1.0091695491897811E-5</v>
      </c>
    </row>
    <row r="177" spans="1:52" s="384" customFormat="1" ht="28.8" x14ac:dyDescent="0.3">
      <c r="A177" s="107" t="s">
        <v>187</v>
      </c>
      <c r="B177" s="376" t="s">
        <v>407</v>
      </c>
      <c r="C177" s="377" t="s">
        <v>466</v>
      </c>
      <c r="D177" s="378" t="s">
        <v>360</v>
      </c>
      <c r="E177" s="379">
        <v>1.0000000000000001E-5</v>
      </c>
      <c r="F177" s="380">
        <v>2</v>
      </c>
      <c r="G177" s="380">
        <v>0.76</v>
      </c>
      <c r="H177" s="379">
        <f t="shared" si="171"/>
        <v>1.5200000000000002E-5</v>
      </c>
      <c r="I177" s="380">
        <v>0</v>
      </c>
      <c r="J177" s="380">
        <v>7600</v>
      </c>
      <c r="K177" s="380">
        <v>111</v>
      </c>
      <c r="L177" s="380">
        <v>56</v>
      </c>
      <c r="M177" s="381">
        <v>2600</v>
      </c>
      <c r="N177" s="456"/>
      <c r="O177" s="382">
        <v>75.77</v>
      </c>
      <c r="P177" s="382">
        <v>0</v>
      </c>
      <c r="Q177" s="383"/>
      <c r="R177" s="384" t="str">
        <f t="shared" si="151"/>
        <v>С176</v>
      </c>
      <c r="S177" s="384" t="str">
        <f t="shared" si="126"/>
        <v>Емкости Е-20…Е-22</v>
      </c>
      <c r="T177" s="433" t="str">
        <f t="shared" si="127"/>
        <v>Полное разрушение - ликвидация пролива и рассеивание выброса (ликвидация аварии)</v>
      </c>
      <c r="U177" s="384" t="s">
        <v>98</v>
      </c>
      <c r="V177" s="384" t="s">
        <v>98</v>
      </c>
      <c r="W177" s="384" t="s">
        <v>98</v>
      </c>
      <c r="X177" s="384" t="s">
        <v>98</v>
      </c>
      <c r="Y177" s="384" t="s">
        <v>98</v>
      </c>
      <c r="Z177" s="384" t="s">
        <v>98</v>
      </c>
      <c r="AA177" s="384" t="s">
        <v>98</v>
      </c>
      <c r="AB177" s="384" t="s">
        <v>98</v>
      </c>
      <c r="AC177" s="384" t="s">
        <v>98</v>
      </c>
      <c r="AD177" s="384" t="s">
        <v>98</v>
      </c>
      <c r="AE177" s="384" t="s">
        <v>98</v>
      </c>
      <c r="AF177" s="384" t="s">
        <v>98</v>
      </c>
      <c r="AG177" s="384" t="s">
        <v>98</v>
      </c>
      <c r="AH177" s="384" t="s">
        <v>98</v>
      </c>
      <c r="AI177" s="384" t="s">
        <v>98</v>
      </c>
      <c r="AJ177" s="384" t="s">
        <v>98</v>
      </c>
      <c r="AK177" s="384" t="s">
        <v>98</v>
      </c>
      <c r="AL177" s="384" t="s">
        <v>98</v>
      </c>
      <c r="AM177" s="384">
        <v>0</v>
      </c>
      <c r="AN177" s="384">
        <v>0</v>
      </c>
      <c r="AO177" s="384">
        <v>0.55000000000000004</v>
      </c>
      <c r="AP177" s="384">
        <v>0.02</v>
      </c>
      <c r="AQ177" s="384">
        <v>2</v>
      </c>
      <c r="AR177" s="385">
        <f t="shared" si="172"/>
        <v>0.55000000000000004</v>
      </c>
      <c r="AS177" s="385">
        <f t="shared" si="134"/>
        <v>5.5000000000000007E-2</v>
      </c>
      <c r="AT177" s="386">
        <f t="shared" si="139"/>
        <v>0</v>
      </c>
      <c r="AU177" s="386">
        <f t="shared" si="135"/>
        <v>6.0500000000000012E-2</v>
      </c>
      <c r="AV177" s="385">
        <f t="shared" si="136"/>
        <v>0.76286751399999997</v>
      </c>
      <c r="AW177" s="386">
        <f t="shared" si="137"/>
        <v>1.4283675140000001</v>
      </c>
      <c r="AX177" s="387">
        <f t="shared" si="128"/>
        <v>0</v>
      </c>
      <c r="AY177" s="388">
        <f t="shared" si="129"/>
        <v>0</v>
      </c>
      <c r="AZ177" s="387">
        <f t="shared" si="130"/>
        <v>2.1711186212800004E-5</v>
      </c>
    </row>
    <row r="178" spans="1:52" s="384" customFormat="1" ht="28.8" x14ac:dyDescent="0.3">
      <c r="A178" s="107" t="s">
        <v>188</v>
      </c>
      <c r="B178" s="376" t="s">
        <v>407</v>
      </c>
      <c r="C178" s="377" t="s">
        <v>467</v>
      </c>
      <c r="D178" s="378" t="s">
        <v>359</v>
      </c>
      <c r="E178" s="379">
        <v>1E-4</v>
      </c>
      <c r="F178" s="380">
        <v>2</v>
      </c>
      <c r="G178" s="380">
        <v>0.2</v>
      </c>
      <c r="H178" s="379">
        <f t="shared" si="171"/>
        <v>4.0000000000000003E-5</v>
      </c>
      <c r="I178" s="380">
        <v>0</v>
      </c>
      <c r="J178" s="380">
        <v>4.5</v>
      </c>
      <c r="K178" s="380">
        <v>0</v>
      </c>
      <c r="L178" s="380">
        <v>0</v>
      </c>
      <c r="M178" s="381">
        <f>(O178/0.75)*20</f>
        <v>431.99999999999994</v>
      </c>
      <c r="N178" s="456"/>
      <c r="O178" s="382">
        <f>J178*3600/1000</f>
        <v>16.2</v>
      </c>
      <c r="P178" s="382">
        <f>O178</f>
        <v>16.2</v>
      </c>
      <c r="Q178" s="383"/>
      <c r="R178" s="384" t="str">
        <f t="shared" si="151"/>
        <v>С177</v>
      </c>
      <c r="S178" s="384" t="str">
        <f t="shared" si="126"/>
        <v>Емкости Е-20…Е-22</v>
      </c>
      <c r="T178" s="433" t="str">
        <f t="shared" si="127"/>
        <v>Частичное разрушение (10 мм) - пожар пролива</v>
      </c>
      <c r="U178" s="384">
        <v>18</v>
      </c>
      <c r="V178" s="384">
        <v>25</v>
      </c>
      <c r="W178" s="384">
        <v>35</v>
      </c>
      <c r="X178" s="384">
        <v>66</v>
      </c>
      <c r="Y178" s="384" t="s">
        <v>98</v>
      </c>
      <c r="Z178" s="384" t="s">
        <v>98</v>
      </c>
      <c r="AA178" s="384" t="s">
        <v>98</v>
      </c>
      <c r="AB178" s="384" t="s">
        <v>98</v>
      </c>
      <c r="AC178" s="384" t="s">
        <v>98</v>
      </c>
      <c r="AD178" s="384" t="s">
        <v>98</v>
      </c>
      <c r="AE178" s="384" t="s">
        <v>98</v>
      </c>
      <c r="AF178" s="384" t="s">
        <v>98</v>
      </c>
      <c r="AG178" s="384" t="s">
        <v>98</v>
      </c>
      <c r="AH178" s="384" t="s">
        <v>98</v>
      </c>
      <c r="AI178" s="384" t="s">
        <v>98</v>
      </c>
      <c r="AJ178" s="384" t="s">
        <v>98</v>
      </c>
      <c r="AK178" s="384" t="s">
        <v>98</v>
      </c>
      <c r="AL178" s="384" t="s">
        <v>98</v>
      </c>
      <c r="AM178" s="384">
        <v>0</v>
      </c>
      <c r="AN178" s="384">
        <v>1</v>
      </c>
      <c r="AO178" s="384">
        <v>5.5E-2</v>
      </c>
      <c r="AP178" s="384">
        <v>0.02</v>
      </c>
      <c r="AQ178" s="384">
        <v>2</v>
      </c>
      <c r="AR178" s="385">
        <f t="shared" ref="AR178:AR241" si="173">AP178*O178+AO178</f>
        <v>0.379</v>
      </c>
      <c r="AS178" s="385">
        <f t="shared" si="134"/>
        <v>3.7900000000000003E-2</v>
      </c>
      <c r="AT178" s="386">
        <f t="shared" si="139"/>
        <v>1.3800000000000001</v>
      </c>
      <c r="AU178" s="386">
        <f t="shared" si="135"/>
        <v>0.17969000000000002</v>
      </c>
      <c r="AV178" s="385">
        <f t="shared" si="136"/>
        <v>0.16310484</v>
      </c>
      <c r="AW178" s="386">
        <f t="shared" si="137"/>
        <v>2.1396948400000002</v>
      </c>
      <c r="AX178" s="387">
        <f t="shared" si="128"/>
        <v>0</v>
      </c>
      <c r="AY178" s="388">
        <f t="shared" si="129"/>
        <v>4.0000000000000003E-5</v>
      </c>
      <c r="AZ178" s="387">
        <f t="shared" si="130"/>
        <v>8.5587793600000011E-5</v>
      </c>
    </row>
    <row r="179" spans="1:52" s="384" customFormat="1" ht="28.8" x14ac:dyDescent="0.3">
      <c r="A179" s="107" t="s">
        <v>189</v>
      </c>
      <c r="B179" s="376" t="s">
        <v>407</v>
      </c>
      <c r="C179" s="377" t="s">
        <v>468</v>
      </c>
      <c r="D179" s="378" t="s">
        <v>345</v>
      </c>
      <c r="E179" s="379">
        <v>1E-4</v>
      </c>
      <c r="F179" s="380">
        <v>2</v>
      </c>
      <c r="G179" s="380">
        <v>0.16000000000000003</v>
      </c>
      <c r="H179" s="379">
        <f t="shared" si="171"/>
        <v>3.2000000000000005E-5</v>
      </c>
      <c r="I179" s="380">
        <v>0</v>
      </c>
      <c r="J179" s="380">
        <v>4.5</v>
      </c>
      <c r="K179" s="380">
        <v>0</v>
      </c>
      <c r="L179" s="380">
        <v>0</v>
      </c>
      <c r="M179" s="381">
        <f t="shared" ref="M179:M180" si="174">(O179/0.75)*20</f>
        <v>431.99999999999994</v>
      </c>
      <c r="N179" s="456"/>
      <c r="O179" s="382">
        <f t="shared" ref="O179:O180" si="175">J179*3600/1000</f>
        <v>16.2</v>
      </c>
      <c r="P179" s="382">
        <f>POWER(10,-6)*SQRT(72)*23*M178*3600*0.1/1000</f>
        <v>3.0351512064396388E-2</v>
      </c>
      <c r="Q179" s="383"/>
      <c r="R179" s="384" t="str">
        <f t="shared" si="151"/>
        <v>С178</v>
      </c>
      <c r="S179" s="384" t="str">
        <f t="shared" si="126"/>
        <v>Емкости Е-20…Е-22</v>
      </c>
      <c r="T179" s="433" t="str">
        <f t="shared" si="127"/>
        <v>Частичное разрушение (10 мм) - пожар-вспышка</v>
      </c>
      <c r="U179" s="384" t="s">
        <v>98</v>
      </c>
      <c r="V179" s="384" t="s">
        <v>98</v>
      </c>
      <c r="W179" s="384" t="s">
        <v>98</v>
      </c>
      <c r="X179" s="384" t="s">
        <v>98</v>
      </c>
      <c r="Y179" s="384" t="s">
        <v>98</v>
      </c>
      <c r="Z179" s="384" t="s">
        <v>98</v>
      </c>
      <c r="AA179" s="384" t="s">
        <v>98</v>
      </c>
      <c r="AB179" s="384" t="s">
        <v>98</v>
      </c>
      <c r="AC179" s="384" t="s">
        <v>98</v>
      </c>
      <c r="AD179" s="384" t="s">
        <v>98</v>
      </c>
      <c r="AE179" s="384">
        <v>10</v>
      </c>
      <c r="AF179" s="384">
        <v>12</v>
      </c>
      <c r="AG179" s="384" t="s">
        <v>98</v>
      </c>
      <c r="AH179" s="384" t="s">
        <v>98</v>
      </c>
      <c r="AI179" s="384" t="s">
        <v>98</v>
      </c>
      <c r="AJ179" s="384" t="s">
        <v>98</v>
      </c>
      <c r="AK179" s="384" t="s">
        <v>98</v>
      </c>
      <c r="AL179" s="384" t="s">
        <v>98</v>
      </c>
      <c r="AM179" s="384">
        <v>0</v>
      </c>
      <c r="AN179" s="384">
        <v>1</v>
      </c>
      <c r="AO179" s="384">
        <v>5.5E-2</v>
      </c>
      <c r="AP179" s="384">
        <v>0.02</v>
      </c>
      <c r="AQ179" s="384">
        <v>2</v>
      </c>
      <c r="AR179" s="385">
        <f t="shared" si="173"/>
        <v>0.379</v>
      </c>
      <c r="AS179" s="385">
        <f t="shared" si="134"/>
        <v>3.7900000000000003E-2</v>
      </c>
      <c r="AT179" s="386">
        <f t="shared" si="139"/>
        <v>1.3800000000000001</v>
      </c>
      <c r="AU179" s="386">
        <f t="shared" si="135"/>
        <v>0.17969000000000002</v>
      </c>
      <c r="AV179" s="385">
        <f t="shared" si="136"/>
        <v>0.16310484</v>
      </c>
      <c r="AW179" s="386">
        <f t="shared" si="137"/>
        <v>2.1396948400000002</v>
      </c>
      <c r="AX179" s="387">
        <f t="shared" si="128"/>
        <v>0</v>
      </c>
      <c r="AY179" s="388">
        <f t="shared" si="129"/>
        <v>3.2000000000000005E-5</v>
      </c>
      <c r="AZ179" s="387">
        <f t="shared" si="130"/>
        <v>6.8470234880000012E-5</v>
      </c>
    </row>
    <row r="180" spans="1:52" s="384" customFormat="1" ht="43.2" x14ac:dyDescent="0.3">
      <c r="A180" s="107" t="s">
        <v>190</v>
      </c>
      <c r="B180" s="376" t="s">
        <v>407</v>
      </c>
      <c r="C180" s="377" t="s">
        <v>469</v>
      </c>
      <c r="D180" s="378" t="s">
        <v>361</v>
      </c>
      <c r="E180" s="379">
        <v>1E-4</v>
      </c>
      <c r="F180" s="380">
        <v>2</v>
      </c>
      <c r="G180" s="380">
        <v>0.64000000000000012</v>
      </c>
      <c r="H180" s="379">
        <f t="shared" si="171"/>
        <v>1.2800000000000002E-4</v>
      </c>
      <c r="I180" s="380">
        <v>0</v>
      </c>
      <c r="J180" s="380">
        <v>4.5</v>
      </c>
      <c r="K180" s="380">
        <v>0</v>
      </c>
      <c r="L180" s="380">
        <v>0</v>
      </c>
      <c r="M180" s="381">
        <f t="shared" si="174"/>
        <v>431.99999999999994</v>
      </c>
      <c r="N180" s="456"/>
      <c r="O180" s="382">
        <f t="shared" si="175"/>
        <v>16.2</v>
      </c>
      <c r="P180" s="382">
        <v>0</v>
      </c>
      <c r="Q180" s="383"/>
      <c r="R180" s="384" t="str">
        <f t="shared" si="151"/>
        <v>С179</v>
      </c>
      <c r="S180" s="384" t="str">
        <f t="shared" si="126"/>
        <v>Емкости Е-20…Е-22</v>
      </c>
      <c r="T180" s="433" t="str">
        <f t="shared" si="127"/>
        <v>Частичное разрушение (10 мм) - ликвидация пролива и рассеивание выброса (ликвидация аварии)</v>
      </c>
      <c r="U180" s="384" t="s">
        <v>98</v>
      </c>
      <c r="V180" s="384" t="s">
        <v>98</v>
      </c>
      <c r="W180" s="384" t="s">
        <v>98</v>
      </c>
      <c r="X180" s="384" t="s">
        <v>98</v>
      </c>
      <c r="Y180" s="384" t="s">
        <v>98</v>
      </c>
      <c r="Z180" s="384" t="s">
        <v>98</v>
      </c>
      <c r="AA180" s="384" t="s">
        <v>98</v>
      </c>
      <c r="AB180" s="384" t="s">
        <v>98</v>
      </c>
      <c r="AC180" s="384" t="s">
        <v>98</v>
      </c>
      <c r="AD180" s="384" t="s">
        <v>98</v>
      </c>
      <c r="AE180" s="384" t="s">
        <v>98</v>
      </c>
      <c r="AF180" s="384" t="s">
        <v>98</v>
      </c>
      <c r="AG180" s="384" t="s">
        <v>98</v>
      </c>
      <c r="AH180" s="384" t="s">
        <v>98</v>
      </c>
      <c r="AI180" s="384" t="s">
        <v>98</v>
      </c>
      <c r="AJ180" s="384" t="s">
        <v>98</v>
      </c>
      <c r="AK180" s="384" t="s">
        <v>98</v>
      </c>
      <c r="AL180" s="384" t="s">
        <v>98</v>
      </c>
      <c r="AM180" s="384">
        <v>0</v>
      </c>
      <c r="AN180" s="384">
        <v>0</v>
      </c>
      <c r="AO180" s="384">
        <v>5.5E-2</v>
      </c>
      <c r="AP180" s="384">
        <v>0.02</v>
      </c>
      <c r="AQ180" s="384">
        <v>2</v>
      </c>
      <c r="AR180" s="385">
        <f t="shared" si="173"/>
        <v>0.379</v>
      </c>
      <c r="AS180" s="385">
        <f t="shared" si="134"/>
        <v>3.7900000000000003E-2</v>
      </c>
      <c r="AT180" s="386">
        <f t="shared" si="139"/>
        <v>0</v>
      </c>
      <c r="AU180" s="386">
        <f t="shared" si="135"/>
        <v>4.1690000000000005E-2</v>
      </c>
      <c r="AV180" s="385">
        <f t="shared" si="136"/>
        <v>0.16310484</v>
      </c>
      <c r="AW180" s="386">
        <f t="shared" si="137"/>
        <v>0.62169483999999997</v>
      </c>
      <c r="AX180" s="387">
        <f t="shared" si="128"/>
        <v>0</v>
      </c>
      <c r="AY180" s="388">
        <f t="shared" si="129"/>
        <v>0</v>
      </c>
      <c r="AZ180" s="387">
        <f t="shared" si="130"/>
        <v>7.9576939520000005E-5</v>
      </c>
    </row>
    <row r="181" spans="1:52" s="397" customFormat="1" x14ac:dyDescent="0.3">
      <c r="A181" s="107" t="s">
        <v>191</v>
      </c>
      <c r="B181" s="389" t="s">
        <v>305</v>
      </c>
      <c r="C181" s="390" t="s">
        <v>380</v>
      </c>
      <c r="D181" s="391" t="s">
        <v>374</v>
      </c>
      <c r="E181" s="392">
        <v>2.9999999999999999E-7</v>
      </c>
      <c r="F181" s="393">
        <v>890</v>
      </c>
      <c r="G181" s="393">
        <v>0.05</v>
      </c>
      <c r="H181" s="392">
        <f>E181*F181*G181</f>
        <v>1.3349999999999999E-5</v>
      </c>
      <c r="I181" s="393">
        <v>0</v>
      </c>
      <c r="J181" s="393">
        <v>500</v>
      </c>
      <c r="K181" s="393">
        <v>111</v>
      </c>
      <c r="L181" s="393">
        <v>56</v>
      </c>
      <c r="M181" s="394">
        <f>(O181/0.75)*20</f>
        <v>160</v>
      </c>
      <c r="N181" s="457"/>
      <c r="O181" s="395">
        <f>J181*12/1000</f>
        <v>6</v>
      </c>
      <c r="P181" s="395">
        <f>O181</f>
        <v>6</v>
      </c>
      <c r="Q181" s="396"/>
      <c r="R181" s="397" t="str">
        <f t="shared" si="151"/>
        <v>С180</v>
      </c>
      <c r="S181" s="397" t="str">
        <f t="shared" si="126"/>
        <v>Линия компаудирования</v>
      </c>
      <c r="T181" s="434" t="str">
        <f t="shared" si="127"/>
        <v>Полное разрушение - пожар пролива</v>
      </c>
      <c r="U181" s="397">
        <v>15</v>
      </c>
      <c r="V181" s="397">
        <v>21</v>
      </c>
      <c r="W181" s="397">
        <v>29</v>
      </c>
      <c r="X181" s="397">
        <v>54</v>
      </c>
      <c r="Y181" s="397" t="s">
        <v>98</v>
      </c>
      <c r="Z181" s="397" t="s">
        <v>98</v>
      </c>
      <c r="AA181" s="397" t="s">
        <v>98</v>
      </c>
      <c r="AB181" s="397" t="s">
        <v>98</v>
      </c>
      <c r="AC181" s="397" t="s">
        <v>98</v>
      </c>
      <c r="AD181" s="397" t="s">
        <v>98</v>
      </c>
      <c r="AE181" s="397" t="s">
        <v>98</v>
      </c>
      <c r="AF181" s="397" t="s">
        <v>98</v>
      </c>
      <c r="AG181" s="397" t="s">
        <v>98</v>
      </c>
      <c r="AH181" s="397" t="s">
        <v>98</v>
      </c>
      <c r="AI181" s="397" t="s">
        <v>98</v>
      </c>
      <c r="AJ181" s="397" t="s">
        <v>98</v>
      </c>
      <c r="AK181" s="397" t="s">
        <v>98</v>
      </c>
      <c r="AL181" s="397" t="s">
        <v>98</v>
      </c>
      <c r="AM181" s="397">
        <v>0</v>
      </c>
      <c r="AN181" s="397">
        <v>2</v>
      </c>
      <c r="AO181" s="397">
        <v>0.55000000000000004</v>
      </c>
      <c r="AP181" s="397">
        <v>0.02</v>
      </c>
      <c r="AQ181" s="397">
        <v>5</v>
      </c>
      <c r="AR181" s="398">
        <f t="shared" si="173"/>
        <v>0.67</v>
      </c>
      <c r="AS181" s="398">
        <f t="shared" si="134"/>
        <v>6.7000000000000004E-2</v>
      </c>
      <c r="AT181" s="399">
        <f t="shared" si="139"/>
        <v>2.7600000000000002</v>
      </c>
      <c r="AU181" s="399">
        <f t="shared" si="135"/>
        <v>0.34970000000000007</v>
      </c>
      <c r="AV181" s="398">
        <f t="shared" si="136"/>
        <v>6.0409200000000003E-2</v>
      </c>
      <c r="AW181" s="399">
        <f t="shared" si="137"/>
        <v>3.9071092000000003</v>
      </c>
      <c r="AX181" s="400">
        <f t="shared" si="128"/>
        <v>0</v>
      </c>
      <c r="AY181" s="401">
        <f t="shared" si="129"/>
        <v>2.6699999999999998E-5</v>
      </c>
      <c r="AZ181" s="400">
        <f t="shared" si="130"/>
        <v>5.215990782E-5</v>
      </c>
    </row>
    <row r="182" spans="1:52" s="397" customFormat="1" x14ac:dyDescent="0.3">
      <c r="A182" s="107" t="s">
        <v>192</v>
      </c>
      <c r="B182" s="389" t="s">
        <v>305</v>
      </c>
      <c r="C182" s="390" t="s">
        <v>381</v>
      </c>
      <c r="D182" s="391" t="s">
        <v>342</v>
      </c>
      <c r="E182" s="392">
        <v>2.9999999999999999E-7</v>
      </c>
      <c r="F182" s="393">
        <v>890</v>
      </c>
      <c r="G182" s="393">
        <v>1.9000000000000003E-2</v>
      </c>
      <c r="H182" s="392">
        <f t="shared" ref="H182:H187" si="176">E182*F182*G182</f>
        <v>5.0730000000000004E-6</v>
      </c>
      <c r="I182" s="393">
        <v>0</v>
      </c>
      <c r="J182" s="393">
        <v>500</v>
      </c>
      <c r="K182" s="393">
        <v>111</v>
      </c>
      <c r="L182" s="393">
        <v>56</v>
      </c>
      <c r="M182" s="394">
        <f t="shared" ref="M182:M184" si="177">(O182/0.75)*20</f>
        <v>160</v>
      </c>
      <c r="N182" s="458"/>
      <c r="O182" s="395">
        <f t="shared" ref="O182:O184" si="178">J182*12/1000</f>
        <v>6</v>
      </c>
      <c r="P182" s="395">
        <f>POWER(10,-6)*SQRT(98.2)*38.2*M181*3600*0.1/1000</f>
        <v>2.1804271958854302E-2</v>
      </c>
      <c r="Q182" s="396"/>
      <c r="R182" s="397" t="str">
        <f t="shared" si="151"/>
        <v>С181</v>
      </c>
      <c r="S182" s="397" t="str">
        <f t="shared" si="126"/>
        <v>Линия компаудирования</v>
      </c>
      <c r="T182" s="434" t="str">
        <f t="shared" si="127"/>
        <v>Полное разрушение - взрыв</v>
      </c>
      <c r="U182" s="397" t="s">
        <v>98</v>
      </c>
      <c r="V182" s="397" t="s">
        <v>98</v>
      </c>
      <c r="W182" s="397" t="s">
        <v>98</v>
      </c>
      <c r="X182" s="397" t="s">
        <v>98</v>
      </c>
      <c r="Y182" s="397">
        <v>11</v>
      </c>
      <c r="Z182" s="397">
        <v>26</v>
      </c>
      <c r="AA182" s="397">
        <v>71</v>
      </c>
      <c r="AB182" s="397">
        <v>121</v>
      </c>
      <c r="AC182" s="397" t="s">
        <v>98</v>
      </c>
      <c r="AD182" s="397" t="s">
        <v>98</v>
      </c>
      <c r="AE182" s="397" t="s">
        <v>98</v>
      </c>
      <c r="AF182" s="397" t="s">
        <v>98</v>
      </c>
      <c r="AG182" s="397" t="s">
        <v>98</v>
      </c>
      <c r="AH182" s="397" t="s">
        <v>98</v>
      </c>
      <c r="AI182" s="397" t="s">
        <v>98</v>
      </c>
      <c r="AJ182" s="397" t="s">
        <v>98</v>
      </c>
      <c r="AK182" s="397" t="s">
        <v>98</v>
      </c>
      <c r="AL182" s="397" t="s">
        <v>98</v>
      </c>
      <c r="AM182" s="397">
        <v>2</v>
      </c>
      <c r="AN182" s="397">
        <v>1</v>
      </c>
      <c r="AO182" s="397">
        <v>0.55000000000000004</v>
      </c>
      <c r="AP182" s="397">
        <v>0.02</v>
      </c>
      <c r="AQ182" s="397">
        <v>5</v>
      </c>
      <c r="AR182" s="398">
        <f t="shared" si="173"/>
        <v>0.67</v>
      </c>
      <c r="AS182" s="398">
        <f t="shared" si="134"/>
        <v>6.7000000000000004E-2</v>
      </c>
      <c r="AT182" s="399">
        <f t="shared" si="139"/>
        <v>4.82</v>
      </c>
      <c r="AU182" s="399">
        <f t="shared" si="135"/>
        <v>0.55570000000000008</v>
      </c>
      <c r="AV182" s="398">
        <f t="shared" si="136"/>
        <v>6.0409200000000003E-2</v>
      </c>
      <c r="AW182" s="399">
        <f t="shared" si="137"/>
        <v>6.1731092000000007</v>
      </c>
      <c r="AX182" s="400">
        <f t="shared" si="128"/>
        <v>1.0146000000000001E-5</v>
      </c>
      <c r="AY182" s="401">
        <f t="shared" si="129"/>
        <v>5.0730000000000004E-6</v>
      </c>
      <c r="AZ182" s="400">
        <f t="shared" si="130"/>
        <v>3.1316182971600005E-5</v>
      </c>
    </row>
    <row r="183" spans="1:52" s="397" customFormat="1" x14ac:dyDescent="0.3">
      <c r="A183" s="107" t="s">
        <v>193</v>
      </c>
      <c r="B183" s="389" t="s">
        <v>305</v>
      </c>
      <c r="C183" s="390" t="s">
        <v>382</v>
      </c>
      <c r="D183" s="391" t="s">
        <v>343</v>
      </c>
      <c r="E183" s="392">
        <v>2.9999999999999999E-7</v>
      </c>
      <c r="F183" s="393">
        <v>890</v>
      </c>
      <c r="G183" s="393">
        <v>0.17100000000000001</v>
      </c>
      <c r="H183" s="392">
        <f t="shared" si="176"/>
        <v>4.5657E-5</v>
      </c>
      <c r="I183" s="393">
        <v>0</v>
      </c>
      <c r="J183" s="393">
        <v>500</v>
      </c>
      <c r="K183" s="393">
        <v>111</v>
      </c>
      <c r="L183" s="393">
        <v>56</v>
      </c>
      <c r="M183" s="394">
        <f t="shared" si="177"/>
        <v>160</v>
      </c>
      <c r="N183" s="458"/>
      <c r="O183" s="395">
        <f t="shared" si="178"/>
        <v>6</v>
      </c>
      <c r="P183" s="395">
        <f>POWER(10,-6)*SQRT(98.2)*38.2*M181*3600*0.1/1000</f>
        <v>2.1804271958854302E-2</v>
      </c>
      <c r="Q183" s="396"/>
      <c r="R183" s="397" t="str">
        <f t="shared" si="151"/>
        <v>С182</v>
      </c>
      <c r="S183" s="397" t="str">
        <f t="shared" si="126"/>
        <v>Линия компаудирования</v>
      </c>
      <c r="T183" s="434" t="str">
        <f t="shared" si="127"/>
        <v>Полное разрушение - пожар-вспышка</v>
      </c>
      <c r="U183" s="397" t="s">
        <v>98</v>
      </c>
      <c r="V183" s="397" t="s">
        <v>98</v>
      </c>
      <c r="W183" s="397" t="s">
        <v>98</v>
      </c>
      <c r="X183" s="397" t="s">
        <v>98</v>
      </c>
      <c r="Y183" s="397" t="s">
        <v>98</v>
      </c>
      <c r="Z183" s="397" t="s">
        <v>98</v>
      </c>
      <c r="AA183" s="397" t="s">
        <v>98</v>
      </c>
      <c r="AB183" s="397" t="s">
        <v>98</v>
      </c>
      <c r="AC183" s="397" t="s">
        <v>98</v>
      </c>
      <c r="AD183" s="397" t="s">
        <v>98</v>
      </c>
      <c r="AE183" s="397">
        <v>9</v>
      </c>
      <c r="AF183" s="397">
        <v>10</v>
      </c>
      <c r="AG183" s="397" t="s">
        <v>98</v>
      </c>
      <c r="AH183" s="397" t="s">
        <v>98</v>
      </c>
      <c r="AI183" s="397" t="s">
        <v>98</v>
      </c>
      <c r="AJ183" s="397" t="s">
        <v>98</v>
      </c>
      <c r="AK183" s="397" t="s">
        <v>98</v>
      </c>
      <c r="AL183" s="397" t="s">
        <v>98</v>
      </c>
      <c r="AM183" s="397">
        <v>0</v>
      </c>
      <c r="AN183" s="397">
        <v>1</v>
      </c>
      <c r="AO183" s="397">
        <v>0.55000000000000004</v>
      </c>
      <c r="AP183" s="397">
        <v>0.02</v>
      </c>
      <c r="AQ183" s="397">
        <v>5</v>
      </c>
      <c r="AR183" s="398">
        <f t="shared" ref="AR183:AR243" si="179">AP183*P183+AO183</f>
        <v>0.5504360854391771</v>
      </c>
      <c r="AS183" s="398">
        <f t="shared" si="134"/>
        <v>5.504360854391771E-2</v>
      </c>
      <c r="AT183" s="399">
        <f t="shared" si="139"/>
        <v>1.3800000000000001</v>
      </c>
      <c r="AU183" s="399">
        <f t="shared" si="135"/>
        <v>0.19854796939830952</v>
      </c>
      <c r="AV183" s="398">
        <f t="shared" si="136"/>
        <v>6.0409200000000003E-2</v>
      </c>
      <c r="AW183" s="399">
        <f t="shared" si="137"/>
        <v>2.2444368633814045</v>
      </c>
      <c r="AX183" s="400">
        <f t="shared" si="128"/>
        <v>0</v>
      </c>
      <c r="AY183" s="401">
        <f t="shared" si="129"/>
        <v>4.5657E-5</v>
      </c>
      <c r="AZ183" s="400">
        <f t="shared" si="130"/>
        <v>1.0247425387140478E-4</v>
      </c>
    </row>
    <row r="184" spans="1:52" s="397" customFormat="1" ht="28.8" x14ac:dyDescent="0.3">
      <c r="A184" s="107" t="s">
        <v>194</v>
      </c>
      <c r="B184" s="389" t="s">
        <v>305</v>
      </c>
      <c r="C184" s="390" t="s">
        <v>383</v>
      </c>
      <c r="D184" s="391" t="s">
        <v>360</v>
      </c>
      <c r="E184" s="392">
        <v>2.9999999999999999E-7</v>
      </c>
      <c r="F184" s="393">
        <v>890</v>
      </c>
      <c r="G184" s="393">
        <v>0.76</v>
      </c>
      <c r="H184" s="392">
        <f t="shared" si="176"/>
        <v>2.0291999999999999E-4</v>
      </c>
      <c r="I184" s="393">
        <v>0</v>
      </c>
      <c r="J184" s="393">
        <v>500</v>
      </c>
      <c r="K184" s="393">
        <v>111</v>
      </c>
      <c r="L184" s="393">
        <v>56</v>
      </c>
      <c r="M184" s="394">
        <f t="shared" si="177"/>
        <v>160</v>
      </c>
      <c r="N184" s="458"/>
      <c r="O184" s="395">
        <f t="shared" si="178"/>
        <v>6</v>
      </c>
      <c r="P184" s="395">
        <v>0</v>
      </c>
      <c r="Q184" s="396"/>
      <c r="R184" s="397" t="str">
        <f t="shared" si="151"/>
        <v>С183</v>
      </c>
      <c r="S184" s="397" t="str">
        <f t="shared" si="126"/>
        <v>Линия компаудирования</v>
      </c>
      <c r="T184" s="434" t="str">
        <f t="shared" si="127"/>
        <v>Полное разрушение - ликвидация пролива и рассеивание выброса (ликвидация аварии)</v>
      </c>
      <c r="U184" s="397" t="s">
        <v>98</v>
      </c>
      <c r="V184" s="397" t="s">
        <v>98</v>
      </c>
      <c r="W184" s="397" t="s">
        <v>98</v>
      </c>
      <c r="X184" s="397" t="s">
        <v>98</v>
      </c>
      <c r="Y184" s="397" t="s">
        <v>98</v>
      </c>
      <c r="Z184" s="397" t="s">
        <v>98</v>
      </c>
      <c r="AA184" s="397" t="s">
        <v>98</v>
      </c>
      <c r="AB184" s="397" t="s">
        <v>98</v>
      </c>
      <c r="AC184" s="397" t="s">
        <v>98</v>
      </c>
      <c r="AD184" s="397" t="s">
        <v>98</v>
      </c>
      <c r="AE184" s="397" t="s">
        <v>98</v>
      </c>
      <c r="AF184" s="397" t="s">
        <v>98</v>
      </c>
      <c r="AG184" s="397" t="s">
        <v>98</v>
      </c>
      <c r="AH184" s="397" t="s">
        <v>98</v>
      </c>
      <c r="AI184" s="397" t="s">
        <v>98</v>
      </c>
      <c r="AJ184" s="397" t="s">
        <v>98</v>
      </c>
      <c r="AK184" s="397" t="s">
        <v>98</v>
      </c>
      <c r="AL184" s="397" t="s">
        <v>98</v>
      </c>
      <c r="AM184" s="397">
        <v>0</v>
      </c>
      <c r="AN184" s="397">
        <v>0</v>
      </c>
      <c r="AO184" s="397">
        <v>0.55000000000000004</v>
      </c>
      <c r="AP184" s="397">
        <v>0.02</v>
      </c>
      <c r="AQ184" s="397">
        <v>2</v>
      </c>
      <c r="AR184" s="398">
        <f t="shared" si="179"/>
        <v>0.55000000000000004</v>
      </c>
      <c r="AS184" s="398">
        <f t="shared" si="134"/>
        <v>5.5000000000000007E-2</v>
      </c>
      <c r="AT184" s="399">
        <f t="shared" si="139"/>
        <v>0</v>
      </c>
      <c r="AU184" s="399">
        <f t="shared" si="135"/>
        <v>6.0500000000000012E-2</v>
      </c>
      <c r="AV184" s="398">
        <f t="shared" si="136"/>
        <v>6.0409200000000003E-2</v>
      </c>
      <c r="AW184" s="399">
        <f t="shared" si="137"/>
        <v>0.72590920000000003</v>
      </c>
      <c r="AX184" s="400">
        <f t="shared" si="128"/>
        <v>0</v>
      </c>
      <c r="AY184" s="401">
        <f t="shared" si="129"/>
        <v>0</v>
      </c>
      <c r="AZ184" s="400">
        <f t="shared" si="130"/>
        <v>1.47301494864E-4</v>
      </c>
    </row>
    <row r="185" spans="1:52" s="397" customFormat="1" ht="28.8" x14ac:dyDescent="0.3">
      <c r="A185" s="107" t="s">
        <v>195</v>
      </c>
      <c r="B185" s="389" t="s">
        <v>305</v>
      </c>
      <c r="C185" s="390" t="s">
        <v>384</v>
      </c>
      <c r="D185" s="391" t="s">
        <v>359</v>
      </c>
      <c r="E185" s="392">
        <v>1.9999999999999999E-6</v>
      </c>
      <c r="F185" s="393">
        <v>890</v>
      </c>
      <c r="G185" s="393">
        <v>0.2</v>
      </c>
      <c r="H185" s="392">
        <f t="shared" si="176"/>
        <v>3.5599999999999998E-4</v>
      </c>
      <c r="I185" s="393">
        <v>0</v>
      </c>
      <c r="J185" s="393">
        <v>0.9</v>
      </c>
      <c r="K185" s="393">
        <v>0</v>
      </c>
      <c r="L185" s="393">
        <v>0</v>
      </c>
      <c r="M185" s="394">
        <f>(O185/0.75)*20</f>
        <v>86.4</v>
      </c>
      <c r="N185" s="458"/>
      <c r="O185" s="395">
        <f>J185*3600/1000</f>
        <v>3.24</v>
      </c>
      <c r="P185" s="395">
        <f>O185</f>
        <v>3.24</v>
      </c>
      <c r="Q185" s="396"/>
      <c r="R185" s="397" t="str">
        <f t="shared" si="151"/>
        <v>С184</v>
      </c>
      <c r="S185" s="397" t="str">
        <f t="shared" si="126"/>
        <v>Линия компаудирования</v>
      </c>
      <c r="T185" s="434" t="str">
        <f t="shared" si="127"/>
        <v>Частичное разрушение (10 мм) - пожар пролива</v>
      </c>
      <c r="U185" s="397">
        <v>14</v>
      </c>
      <c r="V185" s="397">
        <v>19</v>
      </c>
      <c r="W185" s="397">
        <v>26</v>
      </c>
      <c r="X185" s="397">
        <v>47</v>
      </c>
      <c r="Y185" s="397" t="s">
        <v>98</v>
      </c>
      <c r="Z185" s="397" t="s">
        <v>98</v>
      </c>
      <c r="AA185" s="397" t="s">
        <v>98</v>
      </c>
      <c r="AB185" s="397" t="s">
        <v>98</v>
      </c>
      <c r="AC185" s="397" t="s">
        <v>98</v>
      </c>
      <c r="AD185" s="397" t="s">
        <v>98</v>
      </c>
      <c r="AE185" s="397" t="s">
        <v>98</v>
      </c>
      <c r="AF185" s="397" t="s">
        <v>98</v>
      </c>
      <c r="AG185" s="397" t="s">
        <v>98</v>
      </c>
      <c r="AH185" s="397" t="s">
        <v>98</v>
      </c>
      <c r="AI185" s="397" t="s">
        <v>98</v>
      </c>
      <c r="AJ185" s="397" t="s">
        <v>98</v>
      </c>
      <c r="AK185" s="397" t="s">
        <v>98</v>
      </c>
      <c r="AL185" s="397" t="s">
        <v>98</v>
      </c>
      <c r="AM185" s="397">
        <v>0</v>
      </c>
      <c r="AN185" s="397">
        <v>1</v>
      </c>
      <c r="AO185" s="397">
        <v>5.5E-2</v>
      </c>
      <c r="AP185" s="397">
        <v>0.02</v>
      </c>
      <c r="AQ185" s="397">
        <v>2</v>
      </c>
      <c r="AR185" s="398">
        <f t="shared" ref="AR185:AR243" si="180">AP185*O185+AO185</f>
        <v>0.11980000000000002</v>
      </c>
      <c r="AS185" s="398">
        <f t="shared" si="134"/>
        <v>1.1980000000000003E-2</v>
      </c>
      <c r="AT185" s="399">
        <f t="shared" si="139"/>
        <v>1.3800000000000001</v>
      </c>
      <c r="AU185" s="399">
        <f t="shared" si="135"/>
        <v>0.15117800000000003</v>
      </c>
      <c r="AV185" s="398">
        <f t="shared" si="136"/>
        <v>3.2620968E-2</v>
      </c>
      <c r="AW185" s="399">
        <f t="shared" si="137"/>
        <v>1.6955789680000004</v>
      </c>
      <c r="AX185" s="400">
        <f t="shared" si="128"/>
        <v>0</v>
      </c>
      <c r="AY185" s="401">
        <f t="shared" si="129"/>
        <v>3.5599999999999998E-4</v>
      </c>
      <c r="AZ185" s="400">
        <f t="shared" si="130"/>
        <v>6.0362611260800008E-4</v>
      </c>
    </row>
    <row r="186" spans="1:52" s="397" customFormat="1" ht="28.8" x14ac:dyDescent="0.3">
      <c r="A186" s="107" t="s">
        <v>196</v>
      </c>
      <c r="B186" s="389" t="s">
        <v>305</v>
      </c>
      <c r="C186" s="390" t="s">
        <v>385</v>
      </c>
      <c r="D186" s="391" t="s">
        <v>345</v>
      </c>
      <c r="E186" s="392">
        <v>1.9999999999999999E-6</v>
      </c>
      <c r="F186" s="393">
        <v>890</v>
      </c>
      <c r="G186" s="393">
        <v>0.16000000000000003</v>
      </c>
      <c r="H186" s="392">
        <f t="shared" si="176"/>
        <v>2.8480000000000004E-4</v>
      </c>
      <c r="I186" s="393">
        <v>0</v>
      </c>
      <c r="J186" s="393">
        <v>0.9</v>
      </c>
      <c r="K186" s="393">
        <v>0</v>
      </c>
      <c r="L186" s="393">
        <v>0</v>
      </c>
      <c r="M186" s="394">
        <f t="shared" ref="M186:M187" si="181">(O186/0.75)*20</f>
        <v>86.4</v>
      </c>
      <c r="N186" s="458"/>
      <c r="O186" s="395">
        <f t="shared" ref="O186:O187" si="182">J186*3600/1000</f>
        <v>3.24</v>
      </c>
      <c r="P186" s="395">
        <f>POWER(10,-6)*SQRT(98.2)*38.2*M185*3600*0.1/1000</f>
        <v>1.1774306857781325E-2</v>
      </c>
      <c r="Q186" s="396"/>
      <c r="R186" s="397" t="str">
        <f t="shared" si="151"/>
        <v>С185</v>
      </c>
      <c r="S186" s="397" t="str">
        <f t="shared" si="126"/>
        <v>Линия компаудирования</v>
      </c>
      <c r="T186" s="434" t="str">
        <f t="shared" si="127"/>
        <v>Частичное разрушение (10 мм) - пожар-вспышка</v>
      </c>
      <c r="U186" s="397" t="s">
        <v>98</v>
      </c>
      <c r="V186" s="397" t="s">
        <v>98</v>
      </c>
      <c r="W186" s="397" t="s">
        <v>98</v>
      </c>
      <c r="X186" s="397" t="s">
        <v>98</v>
      </c>
      <c r="Y186" s="397" t="s">
        <v>98</v>
      </c>
      <c r="Z186" s="397" t="s">
        <v>98</v>
      </c>
      <c r="AA186" s="397" t="s">
        <v>98</v>
      </c>
      <c r="AB186" s="397" t="s">
        <v>98</v>
      </c>
      <c r="AC186" s="397" t="s">
        <v>98</v>
      </c>
      <c r="AD186" s="397" t="s">
        <v>98</v>
      </c>
      <c r="AE186" s="397">
        <v>7</v>
      </c>
      <c r="AF186" s="397">
        <v>8</v>
      </c>
      <c r="AG186" s="397" t="s">
        <v>98</v>
      </c>
      <c r="AH186" s="397" t="s">
        <v>98</v>
      </c>
      <c r="AI186" s="397" t="s">
        <v>98</v>
      </c>
      <c r="AJ186" s="397" t="s">
        <v>98</v>
      </c>
      <c r="AK186" s="397" t="s">
        <v>98</v>
      </c>
      <c r="AL186" s="397" t="s">
        <v>98</v>
      </c>
      <c r="AM186" s="397">
        <v>0</v>
      </c>
      <c r="AN186" s="397">
        <v>1</v>
      </c>
      <c r="AO186" s="397">
        <v>5.5E-2</v>
      </c>
      <c r="AP186" s="397">
        <v>0.02</v>
      </c>
      <c r="AQ186" s="397">
        <v>2</v>
      </c>
      <c r="AR186" s="398">
        <f t="shared" si="180"/>
        <v>0.11980000000000002</v>
      </c>
      <c r="AS186" s="398">
        <f t="shared" si="134"/>
        <v>1.1980000000000003E-2</v>
      </c>
      <c r="AT186" s="399">
        <f t="shared" si="139"/>
        <v>1.3800000000000001</v>
      </c>
      <c r="AU186" s="399">
        <f t="shared" si="135"/>
        <v>0.15117800000000003</v>
      </c>
      <c r="AV186" s="398">
        <f t="shared" si="136"/>
        <v>3.2620968E-2</v>
      </c>
      <c r="AW186" s="399">
        <f t="shared" si="137"/>
        <v>1.6955789680000004</v>
      </c>
      <c r="AX186" s="400">
        <f t="shared" si="128"/>
        <v>0</v>
      </c>
      <c r="AY186" s="401">
        <f t="shared" si="129"/>
        <v>2.8480000000000004E-4</v>
      </c>
      <c r="AZ186" s="400">
        <f t="shared" si="130"/>
        <v>4.8290089008640018E-4</v>
      </c>
    </row>
    <row r="187" spans="1:52" s="397" customFormat="1" ht="43.2" x14ac:dyDescent="0.3">
      <c r="A187" s="107" t="s">
        <v>197</v>
      </c>
      <c r="B187" s="389" t="s">
        <v>305</v>
      </c>
      <c r="C187" s="390" t="s">
        <v>386</v>
      </c>
      <c r="D187" s="391" t="s">
        <v>361</v>
      </c>
      <c r="E187" s="392">
        <v>1.9999999999999999E-6</v>
      </c>
      <c r="F187" s="393">
        <v>890</v>
      </c>
      <c r="G187" s="393">
        <v>0.64000000000000012</v>
      </c>
      <c r="H187" s="392">
        <f t="shared" si="176"/>
        <v>1.1392000000000002E-3</v>
      </c>
      <c r="I187" s="393">
        <v>0</v>
      </c>
      <c r="J187" s="393">
        <v>0.9</v>
      </c>
      <c r="K187" s="393">
        <v>0</v>
      </c>
      <c r="L187" s="393">
        <v>0</v>
      </c>
      <c r="M187" s="394">
        <f t="shared" si="181"/>
        <v>86.4</v>
      </c>
      <c r="N187" s="458"/>
      <c r="O187" s="395">
        <f t="shared" si="182"/>
        <v>3.24</v>
      </c>
      <c r="P187" s="395">
        <v>0</v>
      </c>
      <c r="Q187" s="396"/>
      <c r="R187" s="397" t="str">
        <f t="shared" si="151"/>
        <v>С186</v>
      </c>
      <c r="S187" s="397" t="str">
        <f t="shared" si="126"/>
        <v>Линия компаудирования</v>
      </c>
      <c r="T187" s="434" t="str">
        <f t="shared" si="127"/>
        <v>Частичное разрушение (10 мм) - ликвидация пролива и рассеивание выброса (ликвидация аварии)</v>
      </c>
      <c r="U187" s="397" t="s">
        <v>98</v>
      </c>
      <c r="V187" s="397" t="s">
        <v>98</v>
      </c>
      <c r="W187" s="397" t="s">
        <v>98</v>
      </c>
      <c r="X187" s="397" t="s">
        <v>98</v>
      </c>
      <c r="Y187" s="397" t="s">
        <v>98</v>
      </c>
      <c r="Z187" s="397" t="s">
        <v>98</v>
      </c>
      <c r="AA187" s="397" t="s">
        <v>98</v>
      </c>
      <c r="AB187" s="397" t="s">
        <v>98</v>
      </c>
      <c r="AC187" s="397" t="s">
        <v>98</v>
      </c>
      <c r="AD187" s="397" t="s">
        <v>98</v>
      </c>
      <c r="AE187" s="397" t="s">
        <v>98</v>
      </c>
      <c r="AF187" s="397" t="s">
        <v>98</v>
      </c>
      <c r="AG187" s="397" t="s">
        <v>98</v>
      </c>
      <c r="AH187" s="397" t="s">
        <v>98</v>
      </c>
      <c r="AI187" s="397" t="s">
        <v>98</v>
      </c>
      <c r="AJ187" s="397" t="s">
        <v>98</v>
      </c>
      <c r="AK187" s="397" t="s">
        <v>98</v>
      </c>
      <c r="AL187" s="397" t="s">
        <v>98</v>
      </c>
      <c r="AM187" s="397">
        <v>0</v>
      </c>
      <c r="AN187" s="397">
        <v>0</v>
      </c>
      <c r="AO187" s="397">
        <v>5.5E-2</v>
      </c>
      <c r="AP187" s="397">
        <v>0.02</v>
      </c>
      <c r="AQ187" s="397">
        <v>2</v>
      </c>
      <c r="AR187" s="398">
        <f t="shared" si="180"/>
        <v>0.11980000000000002</v>
      </c>
      <c r="AS187" s="398">
        <f t="shared" si="134"/>
        <v>1.1980000000000003E-2</v>
      </c>
      <c r="AT187" s="399">
        <f t="shared" si="139"/>
        <v>0</v>
      </c>
      <c r="AU187" s="399">
        <f t="shared" si="135"/>
        <v>1.3178000000000002E-2</v>
      </c>
      <c r="AV187" s="398">
        <f t="shared" si="136"/>
        <v>3.2620968E-2</v>
      </c>
      <c r="AW187" s="399">
        <f t="shared" si="137"/>
        <v>0.17757896800000003</v>
      </c>
      <c r="AX187" s="400">
        <f t="shared" si="128"/>
        <v>0</v>
      </c>
      <c r="AY187" s="401">
        <f t="shared" si="129"/>
        <v>0</v>
      </c>
      <c r="AZ187" s="400">
        <f t="shared" si="130"/>
        <v>2.0229796034560007E-4</v>
      </c>
    </row>
    <row r="188" spans="1:52" s="345" customFormat="1" ht="42" x14ac:dyDescent="0.3">
      <c r="A188" s="107" t="s">
        <v>198</v>
      </c>
      <c r="B188" s="337" t="s">
        <v>304</v>
      </c>
      <c r="C188" s="338" t="s">
        <v>380</v>
      </c>
      <c r="D188" s="339" t="s">
        <v>374</v>
      </c>
      <c r="E188" s="340">
        <v>2.9999999999999999E-7</v>
      </c>
      <c r="F188" s="341">
        <v>803</v>
      </c>
      <c r="G188" s="341">
        <v>0.05</v>
      </c>
      <c r="H188" s="340">
        <f>E188*F188*G188</f>
        <v>1.2045000000000001E-5</v>
      </c>
      <c r="I188" s="341">
        <v>0</v>
      </c>
      <c r="J188" s="341">
        <v>400</v>
      </c>
      <c r="K188" s="341">
        <v>111</v>
      </c>
      <c r="L188" s="341">
        <v>56</v>
      </c>
      <c r="M188" s="342">
        <f>(O188/0.75)*20</f>
        <v>127.99999999999999</v>
      </c>
      <c r="N188" s="449"/>
      <c r="O188" s="343">
        <f>J188*12/1000</f>
        <v>4.8</v>
      </c>
      <c r="P188" s="343">
        <f>O188</f>
        <v>4.8</v>
      </c>
      <c r="Q188" s="344"/>
      <c r="R188" s="345" t="str">
        <f t="shared" si="151"/>
        <v>С187</v>
      </c>
      <c r="S188" s="345" t="str">
        <f t="shared" si="126"/>
        <v>Керосинопровод  от емкостей Е-1, Е-2, Е-3 склада ГСМ на ГФУ 7/8 завода и на сливо-наливные стояки</v>
      </c>
      <c r="T188" s="430" t="str">
        <f t="shared" si="127"/>
        <v>Полное разрушение - пожар пролива</v>
      </c>
      <c r="U188" s="345">
        <v>15</v>
      </c>
      <c r="V188" s="345">
        <v>20</v>
      </c>
      <c r="W188" s="345">
        <v>28</v>
      </c>
      <c r="X188" s="345">
        <v>51</v>
      </c>
      <c r="Y188" s="345" t="s">
        <v>98</v>
      </c>
      <c r="Z188" s="345" t="s">
        <v>98</v>
      </c>
      <c r="AA188" s="345" t="s">
        <v>98</v>
      </c>
      <c r="AB188" s="345" t="s">
        <v>98</v>
      </c>
      <c r="AC188" s="345" t="s">
        <v>98</v>
      </c>
      <c r="AD188" s="345" t="s">
        <v>98</v>
      </c>
      <c r="AE188" s="345" t="s">
        <v>98</v>
      </c>
      <c r="AF188" s="345" t="s">
        <v>98</v>
      </c>
      <c r="AG188" s="345" t="s">
        <v>98</v>
      </c>
      <c r="AH188" s="345" t="s">
        <v>98</v>
      </c>
      <c r="AI188" s="345" t="s">
        <v>98</v>
      </c>
      <c r="AJ188" s="345" t="s">
        <v>98</v>
      </c>
      <c r="AK188" s="345" t="s">
        <v>98</v>
      </c>
      <c r="AL188" s="345" t="s">
        <v>98</v>
      </c>
      <c r="AM188" s="345">
        <v>0</v>
      </c>
      <c r="AN188" s="345">
        <v>2</v>
      </c>
      <c r="AO188" s="345">
        <v>0.55000000000000004</v>
      </c>
      <c r="AP188" s="345">
        <v>0.02</v>
      </c>
      <c r="AQ188" s="345">
        <v>5</v>
      </c>
      <c r="AR188" s="346">
        <f t="shared" si="180"/>
        <v>0.64600000000000002</v>
      </c>
      <c r="AS188" s="346">
        <f t="shared" si="134"/>
        <v>6.4600000000000005E-2</v>
      </c>
      <c r="AT188" s="347">
        <f t="shared" si="139"/>
        <v>2.7600000000000002</v>
      </c>
      <c r="AU188" s="347">
        <f t="shared" si="135"/>
        <v>0.34706000000000004</v>
      </c>
      <c r="AV188" s="346">
        <f t="shared" si="136"/>
        <v>4.832736E-2</v>
      </c>
      <c r="AW188" s="347">
        <f t="shared" si="137"/>
        <v>3.8659873600000001</v>
      </c>
      <c r="AX188" s="348">
        <f t="shared" si="128"/>
        <v>0</v>
      </c>
      <c r="AY188" s="349">
        <f t="shared" si="129"/>
        <v>2.4090000000000001E-5</v>
      </c>
      <c r="AZ188" s="348">
        <f t="shared" si="130"/>
        <v>4.6565817751200006E-5</v>
      </c>
    </row>
    <row r="189" spans="1:52" s="345" customFormat="1" ht="42" x14ac:dyDescent="0.3">
      <c r="A189" s="107" t="s">
        <v>199</v>
      </c>
      <c r="B189" s="337" t="s">
        <v>304</v>
      </c>
      <c r="C189" s="338" t="s">
        <v>381</v>
      </c>
      <c r="D189" s="339" t="s">
        <v>342</v>
      </c>
      <c r="E189" s="340">
        <v>2.9999999999999999E-7</v>
      </c>
      <c r="F189" s="341">
        <v>803</v>
      </c>
      <c r="G189" s="341">
        <v>1.9000000000000003E-2</v>
      </c>
      <c r="H189" s="340">
        <f t="shared" ref="H189:H194" si="183">E189*F189*G189</f>
        <v>4.5771000000000006E-6</v>
      </c>
      <c r="I189" s="341">
        <v>0</v>
      </c>
      <c r="J189" s="341">
        <v>400</v>
      </c>
      <c r="K189" s="341">
        <v>111</v>
      </c>
      <c r="L189" s="341">
        <v>56</v>
      </c>
      <c r="M189" s="342">
        <f t="shared" ref="M189:M191" si="184">(O189/0.75)*20</f>
        <v>127.99999999999999</v>
      </c>
      <c r="N189" s="450"/>
      <c r="O189" s="343">
        <f t="shared" ref="O189:O191" si="185">J189*12/1000</f>
        <v>4.8</v>
      </c>
      <c r="P189" s="402">
        <f>POWER(10,-6)*SQRT(171)*3*M188*3600*0.1/1000</f>
        <v>1.8077225698651877E-3</v>
      </c>
      <c r="Q189" s="344"/>
      <c r="R189" s="345" t="str">
        <f t="shared" si="151"/>
        <v>С188</v>
      </c>
      <c r="S189" s="345" t="str">
        <f t="shared" si="126"/>
        <v>Керосинопровод  от емкостей Е-1, Е-2, Е-3 склада ГСМ на ГФУ 7/8 завода и на сливо-наливные стояки</v>
      </c>
      <c r="T189" s="430" t="str">
        <f t="shared" si="127"/>
        <v>Полное разрушение - взрыв</v>
      </c>
      <c r="U189" s="345" t="s">
        <v>98</v>
      </c>
      <c r="V189" s="345" t="s">
        <v>98</v>
      </c>
      <c r="W189" s="345" t="s">
        <v>98</v>
      </c>
      <c r="X189" s="345" t="s">
        <v>98</v>
      </c>
      <c r="Y189" s="345">
        <v>4</v>
      </c>
      <c r="Z189" s="345">
        <v>11</v>
      </c>
      <c r="AA189" s="345">
        <v>31</v>
      </c>
      <c r="AB189" s="345">
        <v>53</v>
      </c>
      <c r="AC189" s="345" t="s">
        <v>98</v>
      </c>
      <c r="AD189" s="345" t="s">
        <v>98</v>
      </c>
      <c r="AE189" s="345" t="s">
        <v>98</v>
      </c>
      <c r="AF189" s="345" t="s">
        <v>98</v>
      </c>
      <c r="AG189" s="345" t="s">
        <v>98</v>
      </c>
      <c r="AH189" s="345" t="s">
        <v>98</v>
      </c>
      <c r="AI189" s="345" t="s">
        <v>98</v>
      </c>
      <c r="AJ189" s="345" t="s">
        <v>98</v>
      </c>
      <c r="AK189" s="345" t="s">
        <v>98</v>
      </c>
      <c r="AL189" s="345" t="s">
        <v>98</v>
      </c>
      <c r="AM189" s="345">
        <v>2</v>
      </c>
      <c r="AN189" s="345">
        <v>1</v>
      </c>
      <c r="AO189" s="345">
        <v>0.55000000000000004</v>
      </c>
      <c r="AP189" s="345">
        <v>0.02</v>
      </c>
      <c r="AQ189" s="345">
        <v>5</v>
      </c>
      <c r="AR189" s="346">
        <f t="shared" si="180"/>
        <v>0.64600000000000002</v>
      </c>
      <c r="AS189" s="346">
        <f t="shared" si="134"/>
        <v>6.4600000000000005E-2</v>
      </c>
      <c r="AT189" s="347">
        <f t="shared" si="139"/>
        <v>4.82</v>
      </c>
      <c r="AU189" s="347">
        <f t="shared" si="135"/>
        <v>0.55306000000000011</v>
      </c>
      <c r="AV189" s="346">
        <f t="shared" si="136"/>
        <v>4.832736E-2</v>
      </c>
      <c r="AW189" s="347">
        <f t="shared" si="137"/>
        <v>6.131987360000001</v>
      </c>
      <c r="AX189" s="348">
        <f t="shared" si="128"/>
        <v>9.1542000000000012E-6</v>
      </c>
      <c r="AY189" s="349">
        <f t="shared" si="129"/>
        <v>4.5771000000000006E-6</v>
      </c>
      <c r="AZ189" s="348">
        <f t="shared" si="130"/>
        <v>2.806671934545601E-5</v>
      </c>
    </row>
    <row r="190" spans="1:52" s="345" customFormat="1" ht="42" x14ac:dyDescent="0.3">
      <c r="A190" s="107" t="s">
        <v>200</v>
      </c>
      <c r="B190" s="337" t="s">
        <v>304</v>
      </c>
      <c r="C190" s="338" t="s">
        <v>382</v>
      </c>
      <c r="D190" s="339" t="s">
        <v>343</v>
      </c>
      <c r="E190" s="340">
        <v>2.9999999999999999E-7</v>
      </c>
      <c r="F190" s="341">
        <v>803</v>
      </c>
      <c r="G190" s="341">
        <v>0.17100000000000001</v>
      </c>
      <c r="H190" s="340">
        <f t="shared" si="183"/>
        <v>4.1193900000000006E-5</v>
      </c>
      <c r="I190" s="341">
        <v>0</v>
      </c>
      <c r="J190" s="341">
        <v>400</v>
      </c>
      <c r="K190" s="341">
        <v>111</v>
      </c>
      <c r="L190" s="341">
        <v>56</v>
      </c>
      <c r="M190" s="342">
        <f t="shared" si="184"/>
        <v>127.99999999999999</v>
      </c>
      <c r="N190" s="450"/>
      <c r="O190" s="343">
        <f t="shared" si="185"/>
        <v>4.8</v>
      </c>
      <c r="P190" s="402">
        <f>POWER(10,-6)*SQRT(171)*3*M188*3600*0.1/1000</f>
        <v>1.8077225698651877E-3</v>
      </c>
      <c r="Q190" s="344"/>
      <c r="R190" s="345" t="str">
        <f t="shared" si="151"/>
        <v>С189</v>
      </c>
      <c r="S190" s="345" t="str">
        <f t="shared" si="126"/>
        <v>Керосинопровод  от емкостей Е-1, Е-2, Е-3 склада ГСМ на ГФУ 7/8 завода и на сливо-наливные стояки</v>
      </c>
      <c r="T190" s="430" t="str">
        <f t="shared" si="127"/>
        <v>Полное разрушение - пожар-вспышка</v>
      </c>
      <c r="U190" s="345" t="s">
        <v>98</v>
      </c>
      <c r="V190" s="345" t="s">
        <v>98</v>
      </c>
      <c r="W190" s="345" t="s">
        <v>98</v>
      </c>
      <c r="X190" s="345" t="s">
        <v>98</v>
      </c>
      <c r="Y190" s="345" t="s">
        <v>98</v>
      </c>
      <c r="Z190" s="345" t="s">
        <v>98</v>
      </c>
      <c r="AA190" s="345" t="s">
        <v>98</v>
      </c>
      <c r="AB190" s="345" t="s">
        <v>98</v>
      </c>
      <c r="AC190" s="345" t="s">
        <v>98</v>
      </c>
      <c r="AD190" s="345" t="s">
        <v>98</v>
      </c>
      <c r="AE190" s="345">
        <v>4</v>
      </c>
      <c r="AF190" s="345">
        <v>4</v>
      </c>
      <c r="AG190" s="345" t="s">
        <v>98</v>
      </c>
      <c r="AH190" s="345" t="s">
        <v>98</v>
      </c>
      <c r="AI190" s="345" t="s">
        <v>98</v>
      </c>
      <c r="AJ190" s="345" t="s">
        <v>98</v>
      </c>
      <c r="AK190" s="345" t="s">
        <v>98</v>
      </c>
      <c r="AL190" s="345" t="s">
        <v>98</v>
      </c>
      <c r="AM190" s="345">
        <v>0</v>
      </c>
      <c r="AN190" s="345">
        <v>1</v>
      </c>
      <c r="AO190" s="345">
        <v>0.55000000000000004</v>
      </c>
      <c r="AP190" s="345">
        <v>0.02</v>
      </c>
      <c r="AQ190" s="345">
        <v>5</v>
      </c>
      <c r="AR190" s="346">
        <f t="shared" ref="AR190:AR243" si="186">AP190*P190+AO190</f>
        <v>0.55003615445139731</v>
      </c>
      <c r="AS190" s="346">
        <f t="shared" si="134"/>
        <v>5.5003615445139736E-2</v>
      </c>
      <c r="AT190" s="347">
        <f t="shared" si="139"/>
        <v>1.3800000000000001</v>
      </c>
      <c r="AU190" s="347">
        <f t="shared" si="135"/>
        <v>0.19850397698965372</v>
      </c>
      <c r="AV190" s="346">
        <f t="shared" si="136"/>
        <v>4.832736E-2</v>
      </c>
      <c r="AW190" s="347">
        <f t="shared" si="137"/>
        <v>2.2318711068861909</v>
      </c>
      <c r="AX190" s="348">
        <f t="shared" si="128"/>
        <v>0</v>
      </c>
      <c r="AY190" s="349">
        <f t="shared" si="129"/>
        <v>4.1193900000000006E-5</v>
      </c>
      <c r="AZ190" s="348">
        <f t="shared" si="130"/>
        <v>9.1939475189959079E-5</v>
      </c>
    </row>
    <row r="191" spans="1:52" s="345" customFormat="1" ht="42" x14ac:dyDescent="0.3">
      <c r="A191" s="107" t="s">
        <v>201</v>
      </c>
      <c r="B191" s="337" t="s">
        <v>304</v>
      </c>
      <c r="C191" s="338" t="s">
        <v>383</v>
      </c>
      <c r="D191" s="339" t="s">
        <v>360</v>
      </c>
      <c r="E191" s="340">
        <v>2.9999999999999999E-7</v>
      </c>
      <c r="F191" s="341">
        <v>803</v>
      </c>
      <c r="G191" s="341">
        <v>0.76</v>
      </c>
      <c r="H191" s="340">
        <f t="shared" si="183"/>
        <v>1.83084E-4</v>
      </c>
      <c r="I191" s="341">
        <v>0</v>
      </c>
      <c r="J191" s="341">
        <v>400</v>
      </c>
      <c r="K191" s="341">
        <v>111</v>
      </c>
      <c r="L191" s="341">
        <v>56</v>
      </c>
      <c r="M191" s="342">
        <f t="shared" si="184"/>
        <v>127.99999999999999</v>
      </c>
      <c r="N191" s="450"/>
      <c r="O191" s="343">
        <f t="shared" si="185"/>
        <v>4.8</v>
      </c>
      <c r="P191" s="343">
        <v>0</v>
      </c>
      <c r="Q191" s="344"/>
      <c r="R191" s="345" t="str">
        <f t="shared" si="151"/>
        <v>С190</v>
      </c>
      <c r="S191" s="345" t="str">
        <f t="shared" si="126"/>
        <v>Керосинопровод  от емкостей Е-1, Е-2, Е-3 склада ГСМ на ГФУ 7/8 завода и на сливо-наливные стояки</v>
      </c>
      <c r="T191" s="430" t="str">
        <f t="shared" si="127"/>
        <v>Полное разрушение - ликвидация пролива и рассеивание выброса (ликвидация аварии)</v>
      </c>
      <c r="U191" s="345" t="s">
        <v>98</v>
      </c>
      <c r="V191" s="345" t="s">
        <v>98</v>
      </c>
      <c r="W191" s="345" t="s">
        <v>98</v>
      </c>
      <c r="X191" s="345" t="s">
        <v>98</v>
      </c>
      <c r="Y191" s="345" t="s">
        <v>98</v>
      </c>
      <c r="Z191" s="345" t="s">
        <v>98</v>
      </c>
      <c r="AA191" s="345" t="s">
        <v>98</v>
      </c>
      <c r="AB191" s="345" t="s">
        <v>98</v>
      </c>
      <c r="AC191" s="345" t="s">
        <v>98</v>
      </c>
      <c r="AD191" s="345" t="s">
        <v>98</v>
      </c>
      <c r="AE191" s="345" t="s">
        <v>98</v>
      </c>
      <c r="AF191" s="345" t="s">
        <v>98</v>
      </c>
      <c r="AG191" s="345" t="s">
        <v>98</v>
      </c>
      <c r="AH191" s="345" t="s">
        <v>98</v>
      </c>
      <c r="AI191" s="345" t="s">
        <v>98</v>
      </c>
      <c r="AJ191" s="345" t="s">
        <v>98</v>
      </c>
      <c r="AK191" s="345" t="s">
        <v>98</v>
      </c>
      <c r="AL191" s="345" t="s">
        <v>98</v>
      </c>
      <c r="AM191" s="345">
        <v>0</v>
      </c>
      <c r="AN191" s="345">
        <v>0</v>
      </c>
      <c r="AO191" s="345">
        <v>0.55000000000000004</v>
      </c>
      <c r="AP191" s="345">
        <v>0.02</v>
      </c>
      <c r="AQ191" s="345">
        <v>2</v>
      </c>
      <c r="AR191" s="346">
        <f t="shared" si="186"/>
        <v>0.55000000000000004</v>
      </c>
      <c r="AS191" s="346">
        <f t="shared" si="134"/>
        <v>5.5000000000000007E-2</v>
      </c>
      <c r="AT191" s="347">
        <f t="shared" si="139"/>
        <v>0</v>
      </c>
      <c r="AU191" s="347">
        <f t="shared" si="135"/>
        <v>6.0500000000000012E-2</v>
      </c>
      <c r="AV191" s="346">
        <f t="shared" si="136"/>
        <v>4.832736E-2</v>
      </c>
      <c r="AW191" s="347">
        <f t="shared" si="137"/>
        <v>0.71382736000000002</v>
      </c>
      <c r="AX191" s="348">
        <f t="shared" si="128"/>
        <v>0</v>
      </c>
      <c r="AY191" s="349">
        <f t="shared" si="129"/>
        <v>0</v>
      </c>
      <c r="AZ191" s="348">
        <f t="shared" si="130"/>
        <v>1.3069036837824001E-4</v>
      </c>
    </row>
    <row r="192" spans="1:52" s="345" customFormat="1" ht="42" x14ac:dyDescent="0.3">
      <c r="A192" s="107" t="s">
        <v>202</v>
      </c>
      <c r="B192" s="337" t="s">
        <v>304</v>
      </c>
      <c r="C192" s="338" t="s">
        <v>384</v>
      </c>
      <c r="D192" s="339" t="s">
        <v>359</v>
      </c>
      <c r="E192" s="340">
        <v>1.9999999999999999E-6</v>
      </c>
      <c r="F192" s="341">
        <v>803</v>
      </c>
      <c r="G192" s="341">
        <v>0.2</v>
      </c>
      <c r="H192" s="340">
        <f t="shared" si="183"/>
        <v>3.212E-4</v>
      </c>
      <c r="I192" s="341">
        <v>0</v>
      </c>
      <c r="J192" s="341">
        <v>0.6</v>
      </c>
      <c r="K192" s="341">
        <v>0</v>
      </c>
      <c r="L192" s="341">
        <v>0</v>
      </c>
      <c r="M192" s="342">
        <f>(O192/0.75)*20</f>
        <v>57.600000000000009</v>
      </c>
      <c r="N192" s="450"/>
      <c r="O192" s="343">
        <f>J192*3600/1000</f>
        <v>2.16</v>
      </c>
      <c r="P192" s="343">
        <f>O192</f>
        <v>2.16</v>
      </c>
      <c r="Q192" s="344"/>
      <c r="R192" s="345" t="str">
        <f t="shared" si="151"/>
        <v>С191</v>
      </c>
      <c r="S192" s="345" t="str">
        <f t="shared" si="126"/>
        <v>Керосинопровод  от емкостей Е-1, Е-2, Е-3 склада ГСМ на ГФУ 7/8 завода и на сливо-наливные стояки</v>
      </c>
      <c r="T192" s="430" t="str">
        <f t="shared" si="127"/>
        <v>Частичное разрушение (10 мм) - пожар пролива</v>
      </c>
      <c r="U192" s="345">
        <v>13</v>
      </c>
      <c r="V192" s="345">
        <v>17</v>
      </c>
      <c r="W192" s="345">
        <v>23</v>
      </c>
      <c r="X192" s="345">
        <v>43</v>
      </c>
      <c r="Y192" s="345" t="s">
        <v>98</v>
      </c>
      <c r="Z192" s="345" t="s">
        <v>98</v>
      </c>
      <c r="AA192" s="345" t="s">
        <v>98</v>
      </c>
      <c r="AB192" s="345" t="s">
        <v>98</v>
      </c>
      <c r="AC192" s="345" t="s">
        <v>98</v>
      </c>
      <c r="AD192" s="345" t="s">
        <v>98</v>
      </c>
      <c r="AE192" s="345" t="s">
        <v>98</v>
      </c>
      <c r="AF192" s="345" t="s">
        <v>98</v>
      </c>
      <c r="AG192" s="345" t="s">
        <v>98</v>
      </c>
      <c r="AH192" s="345" t="s">
        <v>98</v>
      </c>
      <c r="AI192" s="345" t="s">
        <v>98</v>
      </c>
      <c r="AJ192" s="345" t="s">
        <v>98</v>
      </c>
      <c r="AK192" s="345" t="s">
        <v>98</v>
      </c>
      <c r="AL192" s="345" t="s">
        <v>98</v>
      </c>
      <c r="AM192" s="345">
        <v>0</v>
      </c>
      <c r="AN192" s="345">
        <v>1</v>
      </c>
      <c r="AO192" s="345">
        <v>5.5E-2</v>
      </c>
      <c r="AP192" s="345">
        <v>0.02</v>
      </c>
      <c r="AQ192" s="345">
        <v>2</v>
      </c>
      <c r="AR192" s="346">
        <f t="shared" ref="AR192:AR243" si="187">AP192*O192+AO192</f>
        <v>9.820000000000001E-2</v>
      </c>
      <c r="AS192" s="346">
        <f t="shared" si="134"/>
        <v>9.8200000000000023E-3</v>
      </c>
      <c r="AT192" s="347">
        <f t="shared" si="139"/>
        <v>1.3800000000000001</v>
      </c>
      <c r="AU192" s="347">
        <f t="shared" si="135"/>
        <v>0.14880200000000002</v>
      </c>
      <c r="AV192" s="346">
        <f t="shared" si="136"/>
        <v>2.1747312000000001E-2</v>
      </c>
      <c r="AW192" s="347">
        <f t="shared" si="137"/>
        <v>1.6585693120000002</v>
      </c>
      <c r="AX192" s="348">
        <f t="shared" si="128"/>
        <v>0</v>
      </c>
      <c r="AY192" s="349">
        <f t="shared" si="129"/>
        <v>3.212E-4</v>
      </c>
      <c r="AZ192" s="348">
        <f t="shared" si="130"/>
        <v>5.327324630144001E-4</v>
      </c>
    </row>
    <row r="193" spans="1:52" s="345" customFormat="1" ht="42" x14ac:dyDescent="0.3">
      <c r="A193" s="107" t="s">
        <v>203</v>
      </c>
      <c r="B193" s="337" t="s">
        <v>304</v>
      </c>
      <c r="C193" s="338" t="s">
        <v>385</v>
      </c>
      <c r="D193" s="339" t="s">
        <v>345</v>
      </c>
      <c r="E193" s="340">
        <v>1.9999999999999999E-6</v>
      </c>
      <c r="F193" s="341">
        <v>803</v>
      </c>
      <c r="G193" s="341">
        <v>0.16000000000000003</v>
      </c>
      <c r="H193" s="340">
        <f t="shared" si="183"/>
        <v>2.5696000000000003E-4</v>
      </c>
      <c r="I193" s="341">
        <v>0</v>
      </c>
      <c r="J193" s="341">
        <v>0.6</v>
      </c>
      <c r="K193" s="341">
        <v>0</v>
      </c>
      <c r="L193" s="341">
        <v>0</v>
      </c>
      <c r="M193" s="342">
        <f t="shared" ref="M193:M194" si="188">(O193/0.75)*20</f>
        <v>57.600000000000009</v>
      </c>
      <c r="N193" s="450"/>
      <c r="O193" s="343">
        <f t="shared" ref="O193:O194" si="189">J193*3600/1000</f>
        <v>2.16</v>
      </c>
      <c r="P193" s="402">
        <f>POWER(10,-6)*SQRT(171)*3*M192*3600*0.1/1000</f>
        <v>8.134751564393346E-4</v>
      </c>
      <c r="Q193" s="344"/>
      <c r="R193" s="345" t="str">
        <f t="shared" si="151"/>
        <v>С192</v>
      </c>
      <c r="S193" s="345" t="str">
        <f t="shared" si="126"/>
        <v>Керосинопровод  от емкостей Е-1, Е-2, Е-3 склада ГСМ на ГФУ 7/8 завода и на сливо-наливные стояки</v>
      </c>
      <c r="T193" s="430" t="str">
        <f t="shared" si="127"/>
        <v>Частичное разрушение (10 мм) - пожар-вспышка</v>
      </c>
      <c r="U193" s="345" t="s">
        <v>98</v>
      </c>
      <c r="V193" s="345" t="s">
        <v>98</v>
      </c>
      <c r="W193" s="345" t="s">
        <v>98</v>
      </c>
      <c r="X193" s="345" t="s">
        <v>98</v>
      </c>
      <c r="Y193" s="345" t="s">
        <v>98</v>
      </c>
      <c r="Z193" s="345" t="s">
        <v>98</v>
      </c>
      <c r="AA193" s="345" t="s">
        <v>98</v>
      </c>
      <c r="AB193" s="345" t="s">
        <v>98</v>
      </c>
      <c r="AC193" s="345" t="s">
        <v>98</v>
      </c>
      <c r="AD193" s="345" t="s">
        <v>98</v>
      </c>
      <c r="AE193" s="345">
        <v>3</v>
      </c>
      <c r="AF193" s="345">
        <v>3</v>
      </c>
      <c r="AG193" s="345" t="s">
        <v>98</v>
      </c>
      <c r="AH193" s="345" t="s">
        <v>98</v>
      </c>
      <c r="AI193" s="345" t="s">
        <v>98</v>
      </c>
      <c r="AJ193" s="345" t="s">
        <v>98</v>
      </c>
      <c r="AK193" s="345" t="s">
        <v>98</v>
      </c>
      <c r="AL193" s="345" t="s">
        <v>98</v>
      </c>
      <c r="AM193" s="345">
        <v>0</v>
      </c>
      <c r="AN193" s="345">
        <v>1</v>
      </c>
      <c r="AO193" s="345">
        <v>5.5E-2</v>
      </c>
      <c r="AP193" s="345">
        <v>0.02</v>
      </c>
      <c r="AQ193" s="345">
        <v>2</v>
      </c>
      <c r="AR193" s="346">
        <f t="shared" si="187"/>
        <v>9.820000000000001E-2</v>
      </c>
      <c r="AS193" s="346">
        <f t="shared" si="134"/>
        <v>9.8200000000000023E-3</v>
      </c>
      <c r="AT193" s="347">
        <f t="shared" si="139"/>
        <v>1.3800000000000001</v>
      </c>
      <c r="AU193" s="347">
        <f t="shared" si="135"/>
        <v>0.14880200000000002</v>
      </c>
      <c r="AV193" s="346">
        <f t="shared" si="136"/>
        <v>2.1747312000000001E-2</v>
      </c>
      <c r="AW193" s="347">
        <f t="shared" si="137"/>
        <v>1.6585693120000002</v>
      </c>
      <c r="AX193" s="348">
        <f t="shared" si="128"/>
        <v>0</v>
      </c>
      <c r="AY193" s="349">
        <f t="shared" si="129"/>
        <v>2.5696000000000003E-4</v>
      </c>
      <c r="AZ193" s="348">
        <f t="shared" si="130"/>
        <v>4.2618597041152012E-4</v>
      </c>
    </row>
    <row r="194" spans="1:52" s="345" customFormat="1" ht="43.2" x14ac:dyDescent="0.3">
      <c r="A194" s="107" t="s">
        <v>204</v>
      </c>
      <c r="B194" s="337" t="s">
        <v>304</v>
      </c>
      <c r="C194" s="338" t="s">
        <v>386</v>
      </c>
      <c r="D194" s="339" t="s">
        <v>361</v>
      </c>
      <c r="E194" s="340">
        <v>1.9999999999999999E-6</v>
      </c>
      <c r="F194" s="341">
        <v>803</v>
      </c>
      <c r="G194" s="341">
        <v>0.64000000000000012</v>
      </c>
      <c r="H194" s="340">
        <f t="shared" si="183"/>
        <v>1.0278400000000001E-3</v>
      </c>
      <c r="I194" s="341">
        <v>0</v>
      </c>
      <c r="J194" s="341">
        <v>0.6</v>
      </c>
      <c r="K194" s="341">
        <v>0</v>
      </c>
      <c r="L194" s="341">
        <v>0</v>
      </c>
      <c r="M194" s="342">
        <f t="shared" si="188"/>
        <v>57.600000000000009</v>
      </c>
      <c r="N194" s="450"/>
      <c r="O194" s="343">
        <f t="shared" si="189"/>
        <v>2.16</v>
      </c>
      <c r="P194" s="343">
        <v>0</v>
      </c>
      <c r="Q194" s="344"/>
      <c r="R194" s="345" t="str">
        <f t="shared" si="151"/>
        <v>С193</v>
      </c>
      <c r="S194" s="345" t="str">
        <f t="shared" si="126"/>
        <v>Керосинопровод  от емкостей Е-1, Е-2, Е-3 склада ГСМ на ГФУ 7/8 завода и на сливо-наливные стояки</v>
      </c>
      <c r="T194" s="430" t="str">
        <f t="shared" si="127"/>
        <v>Частичное разрушение (10 мм) - ликвидация пролива и рассеивание выброса (ликвидация аварии)</v>
      </c>
      <c r="U194" s="345" t="s">
        <v>98</v>
      </c>
      <c r="V194" s="345" t="s">
        <v>98</v>
      </c>
      <c r="W194" s="345" t="s">
        <v>98</v>
      </c>
      <c r="X194" s="345" t="s">
        <v>98</v>
      </c>
      <c r="Y194" s="345" t="s">
        <v>98</v>
      </c>
      <c r="Z194" s="345" t="s">
        <v>98</v>
      </c>
      <c r="AA194" s="345" t="s">
        <v>98</v>
      </c>
      <c r="AB194" s="345" t="s">
        <v>98</v>
      </c>
      <c r="AC194" s="345" t="s">
        <v>98</v>
      </c>
      <c r="AD194" s="345" t="s">
        <v>98</v>
      </c>
      <c r="AE194" s="345" t="s">
        <v>98</v>
      </c>
      <c r="AF194" s="345" t="s">
        <v>98</v>
      </c>
      <c r="AG194" s="345" t="s">
        <v>98</v>
      </c>
      <c r="AH194" s="345" t="s">
        <v>98</v>
      </c>
      <c r="AI194" s="345" t="s">
        <v>98</v>
      </c>
      <c r="AJ194" s="345" t="s">
        <v>98</v>
      </c>
      <c r="AK194" s="345" t="s">
        <v>98</v>
      </c>
      <c r="AL194" s="345" t="s">
        <v>98</v>
      </c>
      <c r="AM194" s="345">
        <v>0</v>
      </c>
      <c r="AN194" s="345">
        <v>0</v>
      </c>
      <c r="AO194" s="345">
        <v>5.5E-2</v>
      </c>
      <c r="AP194" s="345">
        <v>0.02</v>
      </c>
      <c r="AQ194" s="345">
        <v>2</v>
      </c>
      <c r="AR194" s="346">
        <f t="shared" si="187"/>
        <v>9.820000000000001E-2</v>
      </c>
      <c r="AS194" s="346">
        <f t="shared" si="134"/>
        <v>9.8200000000000023E-3</v>
      </c>
      <c r="AT194" s="347">
        <f t="shared" si="139"/>
        <v>0</v>
      </c>
      <c r="AU194" s="347">
        <f t="shared" si="135"/>
        <v>1.0802000000000001E-2</v>
      </c>
      <c r="AV194" s="346">
        <f t="shared" si="136"/>
        <v>2.1747312000000001E-2</v>
      </c>
      <c r="AW194" s="347">
        <f t="shared" si="137"/>
        <v>0.140569312</v>
      </c>
      <c r="AX194" s="348">
        <f t="shared" si="128"/>
        <v>0</v>
      </c>
      <c r="AY194" s="349">
        <f t="shared" si="129"/>
        <v>0</v>
      </c>
      <c r="AZ194" s="348">
        <f t="shared" si="130"/>
        <v>1.4448276164608003E-4</v>
      </c>
    </row>
    <row r="195" spans="1:52" s="2" customFormat="1" ht="28.2" x14ac:dyDescent="0.3">
      <c r="A195" s="107" t="s">
        <v>205</v>
      </c>
      <c r="B195" s="241" t="s">
        <v>297</v>
      </c>
      <c r="C195" s="163" t="s">
        <v>387</v>
      </c>
      <c r="D195" s="164" t="s">
        <v>341</v>
      </c>
      <c r="E195" s="165">
        <v>9.9999999999999995E-8</v>
      </c>
      <c r="F195" s="162">
        <v>526</v>
      </c>
      <c r="G195" s="162">
        <v>0.05</v>
      </c>
      <c r="H195" s="165">
        <f>E195*F195*G195</f>
        <v>2.6300000000000002E-6</v>
      </c>
      <c r="I195" s="162">
        <v>0</v>
      </c>
      <c r="J195" s="162">
        <v>7300</v>
      </c>
      <c r="K195" s="162">
        <v>214</v>
      </c>
      <c r="L195" s="162">
        <v>113</v>
      </c>
      <c r="M195" s="242">
        <f>(O195/0.75)*20</f>
        <v>2336</v>
      </c>
      <c r="N195" s="459"/>
      <c r="O195" s="173">
        <f>J195*12/1000</f>
        <v>87.6</v>
      </c>
      <c r="P195" s="173">
        <f>O195</f>
        <v>87.6</v>
      </c>
      <c r="Q195" s="172"/>
      <c r="R195" s="2" t="str">
        <f t="shared" si="151"/>
        <v>С194</v>
      </c>
      <c r="S195" s="2" t="str">
        <f t="shared" ref="S195:S250" si="190">B195</f>
        <v>Продуктопровод, «Линия нормального бутана из Е37-48 на прием насосов»</v>
      </c>
      <c r="T195" s="419" t="str">
        <f t="shared" ref="T195:T250" si="191">D195</f>
        <v>Полное разрушение - огненный шар</v>
      </c>
      <c r="U195" s="2" t="s">
        <v>98</v>
      </c>
      <c r="V195" s="2" t="s">
        <v>98</v>
      </c>
      <c r="W195" s="2" t="s">
        <v>98</v>
      </c>
      <c r="X195" s="2" t="s">
        <v>98</v>
      </c>
      <c r="Y195" s="2" t="s">
        <v>98</v>
      </c>
      <c r="Z195" s="2" t="s">
        <v>98</v>
      </c>
      <c r="AA195" s="2" t="s">
        <v>98</v>
      </c>
      <c r="AB195" s="2" t="s">
        <v>98</v>
      </c>
      <c r="AC195" s="2" t="s">
        <v>98</v>
      </c>
      <c r="AD195" s="2" t="s">
        <v>98</v>
      </c>
      <c r="AE195" s="2" t="s">
        <v>98</v>
      </c>
      <c r="AF195" s="2" t="s">
        <v>98</v>
      </c>
      <c r="AG195" s="2" t="s">
        <v>98</v>
      </c>
      <c r="AH195" s="2" t="s">
        <v>98</v>
      </c>
      <c r="AI195" s="2">
        <v>296</v>
      </c>
      <c r="AJ195" s="2">
        <v>387</v>
      </c>
      <c r="AK195" s="2">
        <v>447</v>
      </c>
      <c r="AL195" s="2">
        <v>553</v>
      </c>
      <c r="AM195" s="2">
        <v>2</v>
      </c>
      <c r="AN195" s="2">
        <v>1</v>
      </c>
      <c r="AO195" s="2">
        <v>0.01</v>
      </c>
      <c r="AP195" s="2">
        <v>0.02</v>
      </c>
      <c r="AQ195" s="2">
        <v>5</v>
      </c>
      <c r="AR195" s="168">
        <f t="shared" si="187"/>
        <v>1.762</v>
      </c>
      <c r="AS195" s="168">
        <f t="shared" si="134"/>
        <v>0.17620000000000002</v>
      </c>
      <c r="AT195" s="169">
        <f t="shared" si="139"/>
        <v>4.82</v>
      </c>
      <c r="AU195" s="169">
        <f t="shared" si="135"/>
        <v>0.67582000000000009</v>
      </c>
      <c r="AV195" s="168">
        <f t="shared" si="136"/>
        <v>0.88197431999999987</v>
      </c>
      <c r="AW195" s="169">
        <f t="shared" si="137"/>
        <v>8.3159943199999997</v>
      </c>
      <c r="AX195" s="170">
        <f t="shared" ref="AX195:AX250" si="192">AM195*H195</f>
        <v>5.2600000000000005E-6</v>
      </c>
      <c r="AY195" s="171">
        <f t="shared" ref="AY195:AY250" si="193">AN195*H195</f>
        <v>2.6300000000000002E-6</v>
      </c>
      <c r="AZ195" s="170">
        <f t="shared" ref="AZ195:AZ250" si="194">H195*AW195</f>
        <v>2.1871065061600002E-5</v>
      </c>
    </row>
    <row r="196" spans="1:52" s="2" customFormat="1" ht="28.2" x14ac:dyDescent="0.3">
      <c r="A196" s="107" t="s">
        <v>206</v>
      </c>
      <c r="B196" s="241" t="s">
        <v>297</v>
      </c>
      <c r="C196" s="163" t="s">
        <v>388</v>
      </c>
      <c r="D196" s="164" t="s">
        <v>342</v>
      </c>
      <c r="E196" s="165">
        <v>9.9999999999999995E-8</v>
      </c>
      <c r="F196" s="162">
        <v>526</v>
      </c>
      <c r="G196" s="162">
        <v>1.9000000000000003E-2</v>
      </c>
      <c r="H196" s="165">
        <f t="shared" ref="H196:H201" si="195">E196*F196*G196</f>
        <v>9.9940000000000012E-7</v>
      </c>
      <c r="I196" s="162">
        <v>0</v>
      </c>
      <c r="J196" s="162">
        <v>7300</v>
      </c>
      <c r="K196" s="162">
        <v>214</v>
      </c>
      <c r="L196" s="162">
        <v>113</v>
      </c>
      <c r="M196" s="242">
        <f t="shared" ref="M196:M198" si="196">(O196/0.75)*20</f>
        <v>2336</v>
      </c>
      <c r="N196" s="460"/>
      <c r="O196" s="173">
        <f t="shared" ref="O196:O198" si="197">J196*12/1000</f>
        <v>87.6</v>
      </c>
      <c r="P196" s="173">
        <f>0.1*O196</f>
        <v>8.76</v>
      </c>
      <c r="Q196" s="172"/>
      <c r="R196" s="2" t="str">
        <f t="shared" si="151"/>
        <v>С195</v>
      </c>
      <c r="S196" s="2" t="str">
        <f t="shared" si="190"/>
        <v>Продуктопровод, «Линия нормального бутана из Е37-48 на прием насосов»</v>
      </c>
      <c r="T196" s="419" t="str">
        <f t="shared" si="191"/>
        <v>Полное разрушение - взрыв</v>
      </c>
      <c r="U196" s="2" t="s">
        <v>98</v>
      </c>
      <c r="V196" s="2" t="s">
        <v>98</v>
      </c>
      <c r="W196" s="2" t="s">
        <v>98</v>
      </c>
      <c r="X196" s="2" t="s">
        <v>98</v>
      </c>
      <c r="Y196" s="2">
        <v>83</v>
      </c>
      <c r="Z196" s="2">
        <v>192</v>
      </c>
      <c r="AA196" s="2">
        <v>523</v>
      </c>
      <c r="AB196" s="2">
        <v>896</v>
      </c>
      <c r="AC196" s="2" t="s">
        <v>98</v>
      </c>
      <c r="AD196" s="2" t="s">
        <v>98</v>
      </c>
      <c r="AE196" s="2" t="s">
        <v>98</v>
      </c>
      <c r="AF196" s="2" t="s">
        <v>98</v>
      </c>
      <c r="AG196" s="2" t="s">
        <v>98</v>
      </c>
      <c r="AH196" s="2" t="s">
        <v>98</v>
      </c>
      <c r="AI196" s="2" t="s">
        <v>98</v>
      </c>
      <c r="AJ196" s="2" t="s">
        <v>98</v>
      </c>
      <c r="AK196" s="2" t="s">
        <v>98</v>
      </c>
      <c r="AL196" s="2" t="s">
        <v>98</v>
      </c>
      <c r="AM196" s="2">
        <v>3</v>
      </c>
      <c r="AN196" s="2">
        <v>2</v>
      </c>
      <c r="AO196" s="2">
        <v>0.01</v>
      </c>
      <c r="AP196" s="2">
        <v>0.02</v>
      </c>
      <c r="AQ196" s="2">
        <v>5</v>
      </c>
      <c r="AR196" s="168">
        <f t="shared" si="187"/>
        <v>1.762</v>
      </c>
      <c r="AS196" s="168">
        <f t="shared" si="134"/>
        <v>0.17620000000000002</v>
      </c>
      <c r="AT196" s="169">
        <f t="shared" si="139"/>
        <v>7.92</v>
      </c>
      <c r="AU196" s="169">
        <f t="shared" si="135"/>
        <v>0.98582000000000003</v>
      </c>
      <c r="AV196" s="168">
        <f t="shared" si="136"/>
        <v>0.88197431999999987</v>
      </c>
      <c r="AW196" s="169">
        <f t="shared" si="137"/>
        <v>11.72599432</v>
      </c>
      <c r="AX196" s="170">
        <f t="shared" si="192"/>
        <v>2.9982000000000004E-6</v>
      </c>
      <c r="AY196" s="171">
        <f t="shared" si="193"/>
        <v>1.9988000000000002E-6</v>
      </c>
      <c r="AZ196" s="170">
        <f t="shared" si="194"/>
        <v>1.1718958723408002E-5</v>
      </c>
    </row>
    <row r="197" spans="1:52" s="2" customFormat="1" ht="28.2" x14ac:dyDescent="0.3">
      <c r="A197" s="107" t="s">
        <v>207</v>
      </c>
      <c r="B197" s="241" t="s">
        <v>297</v>
      </c>
      <c r="C197" s="163" t="s">
        <v>389</v>
      </c>
      <c r="D197" s="164" t="s">
        <v>343</v>
      </c>
      <c r="E197" s="165">
        <v>9.9999999999999995E-8</v>
      </c>
      <c r="F197" s="162">
        <v>526</v>
      </c>
      <c r="G197" s="162">
        <v>0.17100000000000001</v>
      </c>
      <c r="H197" s="165">
        <f t="shared" si="195"/>
        <v>8.9946000000000002E-6</v>
      </c>
      <c r="I197" s="162">
        <v>0</v>
      </c>
      <c r="J197" s="162">
        <v>7300</v>
      </c>
      <c r="K197" s="162">
        <v>214</v>
      </c>
      <c r="L197" s="162">
        <v>113</v>
      </c>
      <c r="M197" s="242">
        <f t="shared" si="196"/>
        <v>2336</v>
      </c>
      <c r="N197" s="460"/>
      <c r="O197" s="173">
        <f t="shared" si="197"/>
        <v>87.6</v>
      </c>
      <c r="P197" s="173">
        <f>0.1*O197</f>
        <v>8.76</v>
      </c>
      <c r="Q197" s="172"/>
      <c r="R197" s="2" t="str">
        <f t="shared" si="151"/>
        <v>С196</v>
      </c>
      <c r="S197" s="2" t="str">
        <f t="shared" si="190"/>
        <v>Продуктопровод, «Линия нормального бутана из Е37-48 на прием насосов»</v>
      </c>
      <c r="T197" s="419" t="str">
        <f t="shared" si="191"/>
        <v>Полное разрушение - пожар-вспышка</v>
      </c>
      <c r="U197" s="2" t="s">
        <v>98</v>
      </c>
      <c r="V197" s="2" t="s">
        <v>98</v>
      </c>
      <c r="W197" s="2" t="s">
        <v>98</v>
      </c>
      <c r="X197" s="2" t="s">
        <v>98</v>
      </c>
      <c r="Y197" s="2" t="s">
        <v>98</v>
      </c>
      <c r="Z197" s="2" t="s">
        <v>98</v>
      </c>
      <c r="AA197" s="2" t="s">
        <v>98</v>
      </c>
      <c r="AB197" s="2" t="s">
        <v>98</v>
      </c>
      <c r="AC197" s="2" t="s">
        <v>98</v>
      </c>
      <c r="AD197" s="2" t="s">
        <v>98</v>
      </c>
      <c r="AE197" s="2">
        <v>66</v>
      </c>
      <c r="AF197" s="2">
        <v>79</v>
      </c>
      <c r="AG197" s="2" t="s">
        <v>98</v>
      </c>
      <c r="AH197" s="2" t="s">
        <v>98</v>
      </c>
      <c r="AI197" s="2" t="s">
        <v>98</v>
      </c>
      <c r="AJ197" s="2" t="s">
        <v>98</v>
      </c>
      <c r="AK197" s="2" t="s">
        <v>98</v>
      </c>
      <c r="AL197" s="2" t="s">
        <v>98</v>
      </c>
      <c r="AM197" s="2">
        <v>1</v>
      </c>
      <c r="AN197" s="2">
        <v>1</v>
      </c>
      <c r="AO197" s="2">
        <v>0.01</v>
      </c>
      <c r="AP197" s="2">
        <v>0.02</v>
      </c>
      <c r="AQ197" s="2">
        <v>5</v>
      </c>
      <c r="AR197" s="168">
        <f t="shared" ref="AR197:AR243" si="198">AP197*P197+AO197</f>
        <v>0.1852</v>
      </c>
      <c r="AS197" s="168">
        <f t="shared" ref="AS197:AS243" si="199">0.1*AR197</f>
        <v>1.8520000000000002E-2</v>
      </c>
      <c r="AT197" s="169">
        <f t="shared" si="139"/>
        <v>3.1</v>
      </c>
      <c r="AU197" s="169">
        <f t="shared" ref="AU197:AU243" si="200">SUM(AR197:AT197)*0.1</f>
        <v>0.33037200000000005</v>
      </c>
      <c r="AV197" s="168">
        <f t="shared" ref="AV197:AV243" si="201">10068.2*O197*POWER(10,-6)</f>
        <v>0.88197431999999987</v>
      </c>
      <c r="AW197" s="169">
        <f t="shared" ref="AW197:AW243" si="202">AV197+AU197+AT197+AS197+AR197</f>
        <v>4.5160663199999993</v>
      </c>
      <c r="AX197" s="170">
        <f t="shared" si="192"/>
        <v>8.9946000000000002E-6</v>
      </c>
      <c r="AY197" s="171">
        <f t="shared" si="193"/>
        <v>8.9946000000000002E-6</v>
      </c>
      <c r="AZ197" s="170">
        <f t="shared" si="194"/>
        <v>4.0620210121871997E-5</v>
      </c>
    </row>
    <row r="198" spans="1:52" s="2" customFormat="1" ht="28.8" x14ac:dyDescent="0.3">
      <c r="A198" s="107" t="s">
        <v>208</v>
      </c>
      <c r="B198" s="241" t="s">
        <v>297</v>
      </c>
      <c r="C198" s="163" t="s">
        <v>390</v>
      </c>
      <c r="D198" s="164" t="s">
        <v>360</v>
      </c>
      <c r="E198" s="165">
        <v>9.9999999999999995E-8</v>
      </c>
      <c r="F198" s="162">
        <v>526</v>
      </c>
      <c r="G198" s="162">
        <v>0.76</v>
      </c>
      <c r="H198" s="165">
        <f t="shared" si="195"/>
        <v>3.9975999999999998E-5</v>
      </c>
      <c r="I198" s="162">
        <v>0</v>
      </c>
      <c r="J198" s="162">
        <v>7300</v>
      </c>
      <c r="K198" s="162">
        <v>214</v>
      </c>
      <c r="L198" s="162">
        <v>113</v>
      </c>
      <c r="M198" s="242">
        <f t="shared" si="196"/>
        <v>2336</v>
      </c>
      <c r="N198" s="460"/>
      <c r="O198" s="173">
        <f t="shared" si="197"/>
        <v>87.6</v>
      </c>
      <c r="P198" s="173">
        <v>0</v>
      </c>
      <c r="Q198" s="172"/>
      <c r="R198" s="2" t="str">
        <f t="shared" si="151"/>
        <v>С197</v>
      </c>
      <c r="S198" s="2" t="str">
        <f t="shared" si="190"/>
        <v>Продуктопровод, «Линия нормального бутана из Е37-48 на прием насосов»</v>
      </c>
      <c r="T198" s="419" t="str">
        <f t="shared" si="191"/>
        <v>Полное разрушение - ликвидация пролива и рассеивание выброса (ликвидация аварии)</v>
      </c>
      <c r="U198" s="2" t="s">
        <v>98</v>
      </c>
      <c r="V198" s="2" t="s">
        <v>98</v>
      </c>
      <c r="W198" s="2" t="s">
        <v>98</v>
      </c>
      <c r="X198" s="2" t="s">
        <v>98</v>
      </c>
      <c r="Y198" s="2" t="s">
        <v>98</v>
      </c>
      <c r="Z198" s="2" t="s">
        <v>98</v>
      </c>
      <c r="AA198" s="2" t="s">
        <v>98</v>
      </c>
      <c r="AB198" s="2" t="s">
        <v>98</v>
      </c>
      <c r="AC198" s="2" t="s">
        <v>98</v>
      </c>
      <c r="AD198" s="2" t="s">
        <v>98</v>
      </c>
      <c r="AE198" s="2" t="s">
        <v>98</v>
      </c>
      <c r="AF198" s="2" t="s">
        <v>98</v>
      </c>
      <c r="AG198" s="2" t="s">
        <v>98</v>
      </c>
      <c r="AH198" s="2" t="s">
        <v>98</v>
      </c>
      <c r="AI198" s="2" t="s">
        <v>98</v>
      </c>
      <c r="AJ198" s="2" t="s">
        <v>98</v>
      </c>
      <c r="AK198" s="2" t="s">
        <v>98</v>
      </c>
      <c r="AL198" s="2" t="s">
        <v>98</v>
      </c>
      <c r="AM198" s="2">
        <v>0</v>
      </c>
      <c r="AN198" s="2">
        <v>0</v>
      </c>
      <c r="AO198" s="2">
        <v>1E-3</v>
      </c>
      <c r="AP198" s="2">
        <v>0.02</v>
      </c>
      <c r="AQ198" s="2">
        <v>2</v>
      </c>
      <c r="AR198" s="168">
        <f t="shared" si="198"/>
        <v>1E-3</v>
      </c>
      <c r="AS198" s="168">
        <f t="shared" si="199"/>
        <v>1E-4</v>
      </c>
      <c r="AT198" s="169">
        <f t="shared" si="139"/>
        <v>0</v>
      </c>
      <c r="AU198" s="169">
        <f t="shared" si="200"/>
        <v>1.1000000000000002E-4</v>
      </c>
      <c r="AV198" s="168">
        <f t="shared" si="201"/>
        <v>0.88197431999999987</v>
      </c>
      <c r="AW198" s="169">
        <f t="shared" si="202"/>
        <v>0.88318431999999991</v>
      </c>
      <c r="AX198" s="170">
        <f t="shared" si="192"/>
        <v>0</v>
      </c>
      <c r="AY198" s="171">
        <f t="shared" si="193"/>
        <v>0</v>
      </c>
      <c r="AZ198" s="170">
        <f t="shared" si="194"/>
        <v>3.5306176376319993E-5</v>
      </c>
    </row>
    <row r="199" spans="1:52" s="2" customFormat="1" ht="28.8" x14ac:dyDescent="0.3">
      <c r="A199" s="107" t="s">
        <v>209</v>
      </c>
      <c r="B199" s="241" t="s">
        <v>297</v>
      </c>
      <c r="C199" s="163" t="s">
        <v>391</v>
      </c>
      <c r="D199" s="164" t="s">
        <v>394</v>
      </c>
      <c r="E199" s="165">
        <v>4.9999999999999998E-7</v>
      </c>
      <c r="F199" s="162">
        <v>526</v>
      </c>
      <c r="G199" s="162">
        <v>0.2</v>
      </c>
      <c r="H199" s="165">
        <f t="shared" si="195"/>
        <v>5.2600000000000005E-5</v>
      </c>
      <c r="I199" s="162">
        <v>0</v>
      </c>
      <c r="J199" s="162">
        <v>5.36</v>
      </c>
      <c r="K199" s="162">
        <v>0</v>
      </c>
      <c r="L199" s="162">
        <v>0</v>
      </c>
      <c r="M199" s="242">
        <f>(O199/0.75)*20</f>
        <v>514.55999999999995</v>
      </c>
      <c r="N199" s="460"/>
      <c r="O199" s="173">
        <f>J199*3600/1000</f>
        <v>19.295999999999999</v>
      </c>
      <c r="P199" s="173">
        <f>O199</f>
        <v>19.295999999999999</v>
      </c>
      <c r="Q199" s="172"/>
      <c r="R199" s="2" t="str">
        <f t="shared" si="151"/>
        <v>С198</v>
      </c>
      <c r="S199" s="2" t="str">
        <f t="shared" si="190"/>
        <v>Продуктопровод, «Линия нормального бутана из Е37-48 на прием насосов»</v>
      </c>
      <c r="T199" s="419" t="str">
        <f t="shared" si="191"/>
        <v>Частичное разрушение (10 мм) - факельное горения</v>
      </c>
      <c r="U199" s="2" t="s">
        <v>98</v>
      </c>
      <c r="V199" s="2" t="s">
        <v>98</v>
      </c>
      <c r="W199" s="2" t="s">
        <v>98</v>
      </c>
      <c r="X199" s="2" t="s">
        <v>98</v>
      </c>
      <c r="Y199" s="2" t="s">
        <v>98</v>
      </c>
      <c r="Z199" s="2" t="s">
        <v>98</v>
      </c>
      <c r="AA199" s="2" t="s">
        <v>98</v>
      </c>
      <c r="AB199" s="2" t="s">
        <v>98</v>
      </c>
      <c r="AC199" s="2">
        <v>29</v>
      </c>
      <c r="AD199" s="2">
        <v>5</v>
      </c>
      <c r="AE199" s="2" t="s">
        <v>98</v>
      </c>
      <c r="AF199" s="2" t="s">
        <v>98</v>
      </c>
      <c r="AG199" s="2" t="s">
        <v>98</v>
      </c>
      <c r="AH199" s="2" t="s">
        <v>98</v>
      </c>
      <c r="AI199" s="2" t="s">
        <v>98</v>
      </c>
      <c r="AJ199" s="2" t="s">
        <v>98</v>
      </c>
      <c r="AK199" s="2" t="s">
        <v>98</v>
      </c>
      <c r="AL199" s="2" t="s">
        <v>98</v>
      </c>
      <c r="AM199" s="2">
        <v>0</v>
      </c>
      <c r="AN199" s="2">
        <v>1</v>
      </c>
      <c r="AO199" s="2">
        <v>1E-3</v>
      </c>
      <c r="AP199" s="2">
        <v>0.02</v>
      </c>
      <c r="AQ199" s="2">
        <v>2</v>
      </c>
      <c r="AR199" s="168">
        <f t="shared" ref="AR199:AR243" si="203">AP199*O199+AO199</f>
        <v>0.38691999999999999</v>
      </c>
      <c r="AS199" s="168">
        <f t="shared" si="199"/>
        <v>3.8692000000000004E-2</v>
      </c>
      <c r="AT199" s="169">
        <f t="shared" si="139"/>
        <v>1.3800000000000001</v>
      </c>
      <c r="AU199" s="169">
        <f t="shared" si="200"/>
        <v>0.18056120000000001</v>
      </c>
      <c r="AV199" s="168">
        <f t="shared" si="201"/>
        <v>0.1942759872</v>
      </c>
      <c r="AW199" s="169">
        <f t="shared" si="202"/>
        <v>2.1804491872000002</v>
      </c>
      <c r="AX199" s="170">
        <f t="shared" si="192"/>
        <v>0</v>
      </c>
      <c r="AY199" s="171">
        <f t="shared" si="193"/>
        <v>5.2600000000000005E-5</v>
      </c>
      <c r="AZ199" s="170">
        <f t="shared" si="194"/>
        <v>1.1469162724672002E-4</v>
      </c>
    </row>
    <row r="200" spans="1:52" s="2" customFormat="1" ht="28.8" x14ac:dyDescent="0.3">
      <c r="A200" s="107" t="s">
        <v>210</v>
      </c>
      <c r="B200" s="241" t="s">
        <v>297</v>
      </c>
      <c r="C200" s="163" t="s">
        <v>392</v>
      </c>
      <c r="D200" s="164" t="s">
        <v>345</v>
      </c>
      <c r="E200" s="165">
        <v>4.9999999999999998E-7</v>
      </c>
      <c r="F200" s="162">
        <v>526</v>
      </c>
      <c r="G200" s="162">
        <v>0.16000000000000003</v>
      </c>
      <c r="H200" s="165">
        <f t="shared" si="195"/>
        <v>4.208000000000001E-5</v>
      </c>
      <c r="I200" s="162">
        <v>0</v>
      </c>
      <c r="J200" s="162">
        <v>5.36</v>
      </c>
      <c r="K200" s="162">
        <v>0</v>
      </c>
      <c r="L200" s="162">
        <v>0</v>
      </c>
      <c r="M200" s="242">
        <f t="shared" ref="M200:M201" si="204">(O200/0.75)*20</f>
        <v>514.55999999999995</v>
      </c>
      <c r="N200" s="460"/>
      <c r="O200" s="173">
        <f t="shared" ref="O200:O201" si="205">J200*3600/1000</f>
        <v>19.295999999999999</v>
      </c>
      <c r="P200" s="173">
        <f>O200*0.1</f>
        <v>1.9296</v>
      </c>
      <c r="Q200" s="172"/>
      <c r="R200" s="2" t="str">
        <f t="shared" si="151"/>
        <v>С199</v>
      </c>
      <c r="S200" s="2" t="str">
        <f t="shared" si="190"/>
        <v>Продуктопровод, «Линия нормального бутана из Е37-48 на прием насосов»</v>
      </c>
      <c r="T200" s="419" t="str">
        <f t="shared" si="191"/>
        <v>Частичное разрушение (10 мм) - пожар-вспышка</v>
      </c>
      <c r="U200" s="2" t="s">
        <v>98</v>
      </c>
      <c r="V200" s="2" t="s">
        <v>98</v>
      </c>
      <c r="W200" s="2" t="s">
        <v>98</v>
      </c>
      <c r="X200" s="2" t="s">
        <v>98</v>
      </c>
      <c r="Y200" s="2" t="s">
        <v>98</v>
      </c>
      <c r="Z200" s="2" t="s">
        <v>98</v>
      </c>
      <c r="AA200" s="2" t="s">
        <v>98</v>
      </c>
      <c r="AB200" s="2" t="s">
        <v>98</v>
      </c>
      <c r="AC200" s="2" t="s">
        <v>98</v>
      </c>
      <c r="AD200" s="2" t="s">
        <v>98</v>
      </c>
      <c r="AE200" s="2">
        <v>40</v>
      </c>
      <c r="AF200" s="2">
        <v>48</v>
      </c>
      <c r="AG200" s="2" t="s">
        <v>98</v>
      </c>
      <c r="AH200" s="2" t="s">
        <v>98</v>
      </c>
      <c r="AI200" s="2" t="s">
        <v>98</v>
      </c>
      <c r="AJ200" s="2" t="s">
        <v>98</v>
      </c>
      <c r="AK200" s="2" t="s">
        <v>98</v>
      </c>
      <c r="AL200" s="2" t="s">
        <v>98</v>
      </c>
      <c r="AM200" s="2">
        <v>0</v>
      </c>
      <c r="AN200" s="2">
        <v>1</v>
      </c>
      <c r="AO200" s="2">
        <v>1E-3</v>
      </c>
      <c r="AP200" s="2">
        <v>0.02</v>
      </c>
      <c r="AQ200" s="2">
        <v>2</v>
      </c>
      <c r="AR200" s="168">
        <f t="shared" si="203"/>
        <v>0.38691999999999999</v>
      </c>
      <c r="AS200" s="168">
        <f t="shared" si="199"/>
        <v>3.8692000000000004E-2</v>
      </c>
      <c r="AT200" s="169">
        <f t="shared" ref="AT200:AT243" si="206">AM200*1.72+115*0.012*AN200</f>
        <v>1.3800000000000001</v>
      </c>
      <c r="AU200" s="169">
        <f t="shared" si="200"/>
        <v>0.18056120000000001</v>
      </c>
      <c r="AV200" s="168">
        <f t="shared" si="201"/>
        <v>0.1942759872</v>
      </c>
      <c r="AW200" s="169">
        <f t="shared" si="202"/>
        <v>2.1804491872000002</v>
      </c>
      <c r="AX200" s="170">
        <f t="shared" si="192"/>
        <v>0</v>
      </c>
      <c r="AY200" s="171">
        <f t="shared" si="193"/>
        <v>4.208000000000001E-5</v>
      </c>
      <c r="AZ200" s="170">
        <f t="shared" si="194"/>
        <v>9.1753301797376031E-5</v>
      </c>
    </row>
    <row r="201" spans="1:52" s="2" customFormat="1" ht="43.2" x14ac:dyDescent="0.3">
      <c r="A201" s="107" t="s">
        <v>211</v>
      </c>
      <c r="B201" s="241" t="s">
        <v>297</v>
      </c>
      <c r="C201" s="163" t="s">
        <v>393</v>
      </c>
      <c r="D201" s="164" t="s">
        <v>361</v>
      </c>
      <c r="E201" s="165">
        <v>4.9999999999999998E-7</v>
      </c>
      <c r="F201" s="162">
        <v>526</v>
      </c>
      <c r="G201" s="162">
        <v>0.64000000000000012</v>
      </c>
      <c r="H201" s="165">
        <f t="shared" si="195"/>
        <v>1.6832000000000004E-4</v>
      </c>
      <c r="I201" s="162">
        <v>0</v>
      </c>
      <c r="J201" s="162">
        <v>5.36</v>
      </c>
      <c r="K201" s="162">
        <v>0</v>
      </c>
      <c r="L201" s="162">
        <v>0</v>
      </c>
      <c r="M201" s="242">
        <f t="shared" si="204"/>
        <v>514.55999999999995</v>
      </c>
      <c r="N201" s="460"/>
      <c r="O201" s="173">
        <f t="shared" si="205"/>
        <v>19.295999999999999</v>
      </c>
      <c r="P201" s="173">
        <v>0</v>
      </c>
      <c r="Q201" s="172"/>
      <c r="R201" s="2" t="str">
        <f t="shared" si="151"/>
        <v>С200</v>
      </c>
      <c r="S201" s="2" t="str">
        <f t="shared" si="190"/>
        <v>Продуктопровод, «Линия нормального бутана из Е37-48 на прием насосов»</v>
      </c>
      <c r="T201" s="419" t="str">
        <f t="shared" si="191"/>
        <v>Частичное разрушение (10 мм) - ликвидация пролива и рассеивание выброса (ликвидация аварии)</v>
      </c>
      <c r="U201" s="2" t="s">
        <v>98</v>
      </c>
      <c r="V201" s="2" t="s">
        <v>98</v>
      </c>
      <c r="W201" s="2" t="s">
        <v>98</v>
      </c>
      <c r="X201" s="2" t="s">
        <v>98</v>
      </c>
      <c r="Y201" s="2" t="s">
        <v>98</v>
      </c>
      <c r="Z201" s="2" t="s">
        <v>98</v>
      </c>
      <c r="AA201" s="2" t="s">
        <v>98</v>
      </c>
      <c r="AB201" s="2" t="s">
        <v>98</v>
      </c>
      <c r="AC201" s="2" t="s">
        <v>98</v>
      </c>
      <c r="AD201" s="2" t="s">
        <v>98</v>
      </c>
      <c r="AE201" s="2" t="s">
        <v>98</v>
      </c>
      <c r="AF201" s="2" t="s">
        <v>98</v>
      </c>
      <c r="AG201" s="2" t="s">
        <v>98</v>
      </c>
      <c r="AH201" s="2" t="s">
        <v>98</v>
      </c>
      <c r="AI201" s="2" t="s">
        <v>98</v>
      </c>
      <c r="AJ201" s="2" t="s">
        <v>98</v>
      </c>
      <c r="AK201" s="2" t="s">
        <v>98</v>
      </c>
      <c r="AL201" s="2" t="s">
        <v>98</v>
      </c>
      <c r="AM201" s="2">
        <v>0</v>
      </c>
      <c r="AN201" s="2">
        <v>0</v>
      </c>
      <c r="AO201" s="2">
        <v>1E-3</v>
      </c>
      <c r="AP201" s="2">
        <v>0.02</v>
      </c>
      <c r="AQ201" s="2">
        <v>2</v>
      </c>
      <c r="AR201" s="168">
        <f t="shared" si="203"/>
        <v>0.38691999999999999</v>
      </c>
      <c r="AS201" s="168">
        <f t="shared" si="199"/>
        <v>3.8692000000000004E-2</v>
      </c>
      <c r="AT201" s="169">
        <f t="shared" si="206"/>
        <v>0</v>
      </c>
      <c r="AU201" s="169">
        <f t="shared" si="200"/>
        <v>4.25612E-2</v>
      </c>
      <c r="AV201" s="168">
        <f t="shared" si="201"/>
        <v>0.1942759872</v>
      </c>
      <c r="AW201" s="169">
        <f t="shared" si="202"/>
        <v>0.66244918720000001</v>
      </c>
      <c r="AX201" s="170">
        <f t="shared" si="192"/>
        <v>0</v>
      </c>
      <c r="AY201" s="171">
        <f t="shared" si="193"/>
        <v>0</v>
      </c>
      <c r="AZ201" s="170">
        <f t="shared" si="194"/>
        <v>1.1150344718950403E-4</v>
      </c>
    </row>
    <row r="202" spans="1:52" s="5" customFormat="1" ht="42" x14ac:dyDescent="0.3">
      <c r="A202" s="107" t="s">
        <v>212</v>
      </c>
      <c r="B202" s="239" t="s">
        <v>395</v>
      </c>
      <c r="C202" s="229" t="s">
        <v>387</v>
      </c>
      <c r="D202" s="230" t="s">
        <v>341</v>
      </c>
      <c r="E202" s="231">
        <v>9.9999999999999995E-8</v>
      </c>
      <c r="F202" s="228">
        <v>567</v>
      </c>
      <c r="G202" s="228">
        <v>0.05</v>
      </c>
      <c r="H202" s="231">
        <f>E202*F202*G202</f>
        <v>2.835E-6</v>
      </c>
      <c r="I202" s="228">
        <v>0</v>
      </c>
      <c r="J202" s="228">
        <v>7300</v>
      </c>
      <c r="K202" s="228">
        <v>214</v>
      </c>
      <c r="L202" s="228">
        <v>113</v>
      </c>
      <c r="M202" s="238">
        <f>(O202/0.75)*20</f>
        <v>2336</v>
      </c>
      <c r="N202" s="461"/>
      <c r="O202" s="232">
        <f>J202*12/1000</f>
        <v>87.6</v>
      </c>
      <c r="P202" s="232">
        <f>O202</f>
        <v>87.6</v>
      </c>
      <c r="Q202" s="233"/>
      <c r="R202" s="2" t="str">
        <f t="shared" si="151"/>
        <v>С201</v>
      </c>
      <c r="S202" s="5" t="str">
        <f t="shared" si="190"/>
        <v>Продуктопровод, 
«Линия изобутана от емкостей Е49-52 на прием насосов»</v>
      </c>
      <c r="T202" s="426" t="str">
        <f t="shared" si="191"/>
        <v>Полное разрушение - огненный шар</v>
      </c>
      <c r="U202" s="5" t="s">
        <v>98</v>
      </c>
      <c r="V202" s="5" t="s">
        <v>98</v>
      </c>
      <c r="W202" s="5" t="s">
        <v>98</v>
      </c>
      <c r="X202" s="5" t="s">
        <v>98</v>
      </c>
      <c r="Y202" s="5" t="s">
        <v>98</v>
      </c>
      <c r="Z202" s="5" t="s">
        <v>98</v>
      </c>
      <c r="AA202" s="5" t="s">
        <v>98</v>
      </c>
      <c r="AB202" s="5" t="s">
        <v>98</v>
      </c>
      <c r="AC202" s="5" t="s">
        <v>98</v>
      </c>
      <c r="AD202" s="5" t="s">
        <v>98</v>
      </c>
      <c r="AE202" s="5" t="s">
        <v>98</v>
      </c>
      <c r="AF202" s="5" t="s">
        <v>98</v>
      </c>
      <c r="AG202" s="5" t="s">
        <v>98</v>
      </c>
      <c r="AH202" s="5" t="s">
        <v>98</v>
      </c>
      <c r="AI202" s="5">
        <v>296</v>
      </c>
      <c r="AJ202" s="5">
        <v>387</v>
      </c>
      <c r="AK202" s="5">
        <v>447</v>
      </c>
      <c r="AL202" s="5">
        <v>553</v>
      </c>
      <c r="AM202" s="5">
        <v>2</v>
      </c>
      <c r="AN202" s="5">
        <v>1</v>
      </c>
      <c r="AO202" s="5">
        <v>0.01</v>
      </c>
      <c r="AP202" s="5">
        <v>0.02</v>
      </c>
      <c r="AQ202" s="5">
        <v>5</v>
      </c>
      <c r="AR202" s="234">
        <f t="shared" si="203"/>
        <v>1.762</v>
      </c>
      <c r="AS202" s="234">
        <f t="shared" si="199"/>
        <v>0.17620000000000002</v>
      </c>
      <c r="AT202" s="235">
        <f t="shared" si="206"/>
        <v>4.82</v>
      </c>
      <c r="AU202" s="235">
        <f t="shared" si="200"/>
        <v>0.67582000000000009</v>
      </c>
      <c r="AV202" s="234">
        <f t="shared" si="201"/>
        <v>0.88197431999999987</v>
      </c>
      <c r="AW202" s="235">
        <f t="shared" si="202"/>
        <v>8.3159943199999997</v>
      </c>
      <c r="AX202" s="236">
        <f t="shared" si="192"/>
        <v>5.6699999999999999E-6</v>
      </c>
      <c r="AY202" s="237">
        <f t="shared" si="193"/>
        <v>2.835E-6</v>
      </c>
      <c r="AZ202" s="236">
        <f t="shared" si="194"/>
        <v>2.3575843897199998E-5</v>
      </c>
    </row>
    <row r="203" spans="1:52" s="5" customFormat="1" ht="42" x14ac:dyDescent="0.3">
      <c r="A203" s="107" t="s">
        <v>213</v>
      </c>
      <c r="B203" s="239" t="s">
        <v>395</v>
      </c>
      <c r="C203" s="229" t="s">
        <v>388</v>
      </c>
      <c r="D203" s="230" t="s">
        <v>342</v>
      </c>
      <c r="E203" s="231">
        <v>9.9999999999999995E-8</v>
      </c>
      <c r="F203" s="228">
        <v>567</v>
      </c>
      <c r="G203" s="228">
        <v>1.9000000000000003E-2</v>
      </c>
      <c r="H203" s="231">
        <f t="shared" ref="H203:H208" si="207">E203*F203*G203</f>
        <v>1.0773E-6</v>
      </c>
      <c r="I203" s="228">
        <v>0</v>
      </c>
      <c r="J203" s="228">
        <v>7300</v>
      </c>
      <c r="K203" s="228">
        <v>214</v>
      </c>
      <c r="L203" s="228">
        <v>113</v>
      </c>
      <c r="M203" s="238">
        <f t="shared" ref="M203:M205" si="208">(O203/0.75)*20</f>
        <v>2336</v>
      </c>
      <c r="N203" s="462"/>
      <c r="O203" s="232">
        <f t="shared" ref="O203:O205" si="209">J203*12/1000</f>
        <v>87.6</v>
      </c>
      <c r="P203" s="232">
        <f>0.1*O203</f>
        <v>8.76</v>
      </c>
      <c r="Q203" s="233"/>
      <c r="R203" s="5" t="str">
        <f t="shared" si="151"/>
        <v>С202</v>
      </c>
      <c r="S203" s="5" t="str">
        <f t="shared" si="190"/>
        <v>Продуктопровод, 
«Линия изобутана от емкостей Е49-52 на прием насосов»</v>
      </c>
      <c r="T203" s="426" t="str">
        <f t="shared" si="191"/>
        <v>Полное разрушение - взрыв</v>
      </c>
      <c r="U203" s="5" t="s">
        <v>98</v>
      </c>
      <c r="V203" s="5" t="s">
        <v>98</v>
      </c>
      <c r="W203" s="5" t="s">
        <v>98</v>
      </c>
      <c r="X203" s="5" t="s">
        <v>98</v>
      </c>
      <c r="Y203" s="5">
        <v>83</v>
      </c>
      <c r="Z203" s="5">
        <v>192</v>
      </c>
      <c r="AA203" s="5">
        <v>523</v>
      </c>
      <c r="AB203" s="5">
        <v>896</v>
      </c>
      <c r="AC203" s="5" t="s">
        <v>98</v>
      </c>
      <c r="AD203" s="5" t="s">
        <v>98</v>
      </c>
      <c r="AE203" s="5" t="s">
        <v>98</v>
      </c>
      <c r="AF203" s="5" t="s">
        <v>98</v>
      </c>
      <c r="AG203" s="5" t="s">
        <v>98</v>
      </c>
      <c r="AH203" s="5" t="s">
        <v>98</v>
      </c>
      <c r="AI203" s="5" t="s">
        <v>98</v>
      </c>
      <c r="AJ203" s="5" t="s">
        <v>98</v>
      </c>
      <c r="AK203" s="5" t="s">
        <v>98</v>
      </c>
      <c r="AL203" s="5" t="s">
        <v>98</v>
      </c>
      <c r="AM203" s="5">
        <v>3</v>
      </c>
      <c r="AN203" s="5">
        <v>2</v>
      </c>
      <c r="AO203" s="5">
        <v>0.01</v>
      </c>
      <c r="AP203" s="5">
        <v>0.02</v>
      </c>
      <c r="AQ203" s="5">
        <v>5</v>
      </c>
      <c r="AR203" s="234">
        <f t="shared" si="203"/>
        <v>1.762</v>
      </c>
      <c r="AS203" s="234">
        <f t="shared" si="199"/>
        <v>0.17620000000000002</v>
      </c>
      <c r="AT203" s="235">
        <f t="shared" si="206"/>
        <v>7.92</v>
      </c>
      <c r="AU203" s="235">
        <f t="shared" si="200"/>
        <v>0.98582000000000003</v>
      </c>
      <c r="AV203" s="234">
        <f t="shared" si="201"/>
        <v>0.88197431999999987</v>
      </c>
      <c r="AW203" s="235">
        <f t="shared" si="202"/>
        <v>11.72599432</v>
      </c>
      <c r="AX203" s="236">
        <f t="shared" si="192"/>
        <v>3.2319000000000003E-6</v>
      </c>
      <c r="AY203" s="237">
        <f t="shared" si="193"/>
        <v>2.1546000000000001E-6</v>
      </c>
      <c r="AZ203" s="236">
        <f t="shared" si="194"/>
        <v>1.2632413680936E-5</v>
      </c>
    </row>
    <row r="204" spans="1:52" s="5" customFormat="1" ht="42" x14ac:dyDescent="0.3">
      <c r="A204" s="107" t="s">
        <v>214</v>
      </c>
      <c r="B204" s="239" t="s">
        <v>395</v>
      </c>
      <c r="C204" s="229" t="s">
        <v>389</v>
      </c>
      <c r="D204" s="230" t="s">
        <v>343</v>
      </c>
      <c r="E204" s="231">
        <v>9.9999999999999995E-8</v>
      </c>
      <c r="F204" s="228">
        <v>567</v>
      </c>
      <c r="G204" s="228">
        <v>0.17100000000000001</v>
      </c>
      <c r="H204" s="231">
        <f t="shared" si="207"/>
        <v>9.6956999999999993E-6</v>
      </c>
      <c r="I204" s="228">
        <v>0</v>
      </c>
      <c r="J204" s="228">
        <v>7300</v>
      </c>
      <c r="K204" s="228">
        <v>214</v>
      </c>
      <c r="L204" s="228">
        <v>113</v>
      </c>
      <c r="M204" s="238">
        <f t="shared" si="208"/>
        <v>2336</v>
      </c>
      <c r="N204" s="462"/>
      <c r="O204" s="232">
        <f t="shared" si="209"/>
        <v>87.6</v>
      </c>
      <c r="P204" s="232">
        <f>0.1*O204</f>
        <v>8.76</v>
      </c>
      <c r="Q204" s="233"/>
      <c r="R204" s="5" t="str">
        <f t="shared" si="151"/>
        <v>С203</v>
      </c>
      <c r="S204" s="5" t="str">
        <f t="shared" si="190"/>
        <v>Продуктопровод, 
«Линия изобутана от емкостей Е49-52 на прием насосов»</v>
      </c>
      <c r="T204" s="426" t="str">
        <f t="shared" si="191"/>
        <v>Полное разрушение - пожар-вспышка</v>
      </c>
      <c r="U204" s="5" t="s">
        <v>98</v>
      </c>
      <c r="V204" s="5" t="s">
        <v>98</v>
      </c>
      <c r="W204" s="5" t="s">
        <v>98</v>
      </c>
      <c r="X204" s="5" t="s">
        <v>98</v>
      </c>
      <c r="Y204" s="5" t="s">
        <v>98</v>
      </c>
      <c r="Z204" s="5" t="s">
        <v>98</v>
      </c>
      <c r="AA204" s="5" t="s">
        <v>98</v>
      </c>
      <c r="AB204" s="5" t="s">
        <v>98</v>
      </c>
      <c r="AC204" s="5" t="s">
        <v>98</v>
      </c>
      <c r="AD204" s="5" t="s">
        <v>98</v>
      </c>
      <c r="AE204" s="5">
        <v>66</v>
      </c>
      <c r="AF204" s="5">
        <v>79</v>
      </c>
      <c r="AG204" s="5" t="s">
        <v>98</v>
      </c>
      <c r="AH204" s="5" t="s">
        <v>98</v>
      </c>
      <c r="AI204" s="5" t="s">
        <v>98</v>
      </c>
      <c r="AJ204" s="5" t="s">
        <v>98</v>
      </c>
      <c r="AK204" s="5" t="s">
        <v>98</v>
      </c>
      <c r="AL204" s="5" t="s">
        <v>98</v>
      </c>
      <c r="AM204" s="5">
        <v>1</v>
      </c>
      <c r="AN204" s="5">
        <v>1</v>
      </c>
      <c r="AO204" s="5">
        <v>0.01</v>
      </c>
      <c r="AP204" s="5">
        <v>0.02</v>
      </c>
      <c r="AQ204" s="5">
        <v>5</v>
      </c>
      <c r="AR204" s="234">
        <f t="shared" ref="AR204:AR243" si="210">AP204*P204+AO204</f>
        <v>0.1852</v>
      </c>
      <c r="AS204" s="234">
        <f t="shared" si="199"/>
        <v>1.8520000000000002E-2</v>
      </c>
      <c r="AT204" s="235">
        <f t="shared" si="206"/>
        <v>3.1</v>
      </c>
      <c r="AU204" s="235">
        <f t="shared" si="200"/>
        <v>0.33037200000000005</v>
      </c>
      <c r="AV204" s="234">
        <f t="shared" si="201"/>
        <v>0.88197431999999987</v>
      </c>
      <c r="AW204" s="235">
        <f t="shared" si="202"/>
        <v>4.5160663199999993</v>
      </c>
      <c r="AX204" s="236">
        <f t="shared" si="192"/>
        <v>9.6956999999999993E-6</v>
      </c>
      <c r="AY204" s="237">
        <f t="shared" si="193"/>
        <v>9.6956999999999993E-6</v>
      </c>
      <c r="AZ204" s="236">
        <f t="shared" si="194"/>
        <v>4.3786424218823993E-5</v>
      </c>
    </row>
    <row r="205" spans="1:52" s="5" customFormat="1" ht="42" x14ac:dyDescent="0.3">
      <c r="A205" s="107" t="s">
        <v>215</v>
      </c>
      <c r="B205" s="239" t="s">
        <v>395</v>
      </c>
      <c r="C205" s="229" t="s">
        <v>390</v>
      </c>
      <c r="D205" s="230" t="s">
        <v>360</v>
      </c>
      <c r="E205" s="231">
        <v>9.9999999999999995E-8</v>
      </c>
      <c r="F205" s="228">
        <v>567</v>
      </c>
      <c r="G205" s="228">
        <v>0.76</v>
      </c>
      <c r="H205" s="231">
        <f t="shared" si="207"/>
        <v>4.3092E-5</v>
      </c>
      <c r="I205" s="228">
        <v>0</v>
      </c>
      <c r="J205" s="228">
        <v>7300</v>
      </c>
      <c r="K205" s="228">
        <v>214</v>
      </c>
      <c r="L205" s="228">
        <v>113</v>
      </c>
      <c r="M205" s="238">
        <f t="shared" si="208"/>
        <v>2336</v>
      </c>
      <c r="N205" s="462"/>
      <c r="O205" s="232">
        <f t="shared" si="209"/>
        <v>87.6</v>
      </c>
      <c r="P205" s="232">
        <v>0</v>
      </c>
      <c r="Q205" s="233"/>
      <c r="R205" s="5" t="str">
        <f t="shared" si="151"/>
        <v>С204</v>
      </c>
      <c r="S205" s="5" t="str">
        <f t="shared" si="190"/>
        <v>Продуктопровод, 
«Линия изобутана от емкостей Е49-52 на прием насосов»</v>
      </c>
      <c r="T205" s="426" t="str">
        <f t="shared" si="191"/>
        <v>Полное разрушение - ликвидация пролива и рассеивание выброса (ликвидация аварии)</v>
      </c>
      <c r="U205" s="5" t="s">
        <v>98</v>
      </c>
      <c r="V205" s="5" t="s">
        <v>98</v>
      </c>
      <c r="W205" s="5" t="s">
        <v>98</v>
      </c>
      <c r="X205" s="5" t="s">
        <v>98</v>
      </c>
      <c r="Y205" s="5" t="s">
        <v>98</v>
      </c>
      <c r="Z205" s="5" t="s">
        <v>98</v>
      </c>
      <c r="AA205" s="5" t="s">
        <v>98</v>
      </c>
      <c r="AB205" s="5" t="s">
        <v>98</v>
      </c>
      <c r="AC205" s="5" t="s">
        <v>98</v>
      </c>
      <c r="AD205" s="5" t="s">
        <v>98</v>
      </c>
      <c r="AE205" s="5" t="s">
        <v>98</v>
      </c>
      <c r="AF205" s="5" t="s">
        <v>98</v>
      </c>
      <c r="AG205" s="5" t="s">
        <v>98</v>
      </c>
      <c r="AH205" s="5" t="s">
        <v>98</v>
      </c>
      <c r="AI205" s="5" t="s">
        <v>98</v>
      </c>
      <c r="AJ205" s="5" t="s">
        <v>98</v>
      </c>
      <c r="AK205" s="5" t="s">
        <v>98</v>
      </c>
      <c r="AL205" s="5" t="s">
        <v>98</v>
      </c>
      <c r="AM205" s="5">
        <v>0</v>
      </c>
      <c r="AN205" s="5">
        <v>0</v>
      </c>
      <c r="AO205" s="5">
        <v>1E-3</v>
      </c>
      <c r="AP205" s="5">
        <v>0.02</v>
      </c>
      <c r="AQ205" s="5">
        <v>2</v>
      </c>
      <c r="AR205" s="234">
        <f t="shared" si="210"/>
        <v>1E-3</v>
      </c>
      <c r="AS205" s="234">
        <f t="shared" si="199"/>
        <v>1E-4</v>
      </c>
      <c r="AT205" s="235">
        <f t="shared" si="206"/>
        <v>0</v>
      </c>
      <c r="AU205" s="235">
        <f t="shared" si="200"/>
        <v>1.1000000000000002E-4</v>
      </c>
      <c r="AV205" s="234">
        <f t="shared" si="201"/>
        <v>0.88197431999999987</v>
      </c>
      <c r="AW205" s="235">
        <f t="shared" si="202"/>
        <v>0.88318431999999991</v>
      </c>
      <c r="AX205" s="236">
        <f t="shared" si="192"/>
        <v>0</v>
      </c>
      <c r="AY205" s="237">
        <f t="shared" si="193"/>
        <v>0</v>
      </c>
      <c r="AZ205" s="236">
        <f t="shared" si="194"/>
        <v>3.8058178717439997E-5</v>
      </c>
    </row>
    <row r="206" spans="1:52" s="5" customFormat="1" ht="42" x14ac:dyDescent="0.3">
      <c r="A206" s="107" t="s">
        <v>216</v>
      </c>
      <c r="B206" s="239" t="s">
        <v>395</v>
      </c>
      <c r="C206" s="229" t="s">
        <v>391</v>
      </c>
      <c r="D206" s="230" t="s">
        <v>394</v>
      </c>
      <c r="E206" s="231">
        <v>4.9999999999999998E-7</v>
      </c>
      <c r="F206" s="228">
        <v>567</v>
      </c>
      <c r="G206" s="228">
        <v>0.2</v>
      </c>
      <c r="H206" s="231">
        <f t="shared" si="207"/>
        <v>5.6700000000000003E-5</v>
      </c>
      <c r="I206" s="228">
        <v>0</v>
      </c>
      <c r="J206" s="228">
        <v>5.36</v>
      </c>
      <c r="K206" s="228">
        <v>0</v>
      </c>
      <c r="L206" s="228">
        <v>0</v>
      </c>
      <c r="M206" s="238">
        <f>(O206/0.75)*20</f>
        <v>514.55999999999995</v>
      </c>
      <c r="N206" s="462"/>
      <c r="O206" s="232">
        <f>J206*3600/1000</f>
        <v>19.295999999999999</v>
      </c>
      <c r="P206" s="232">
        <f>O206</f>
        <v>19.295999999999999</v>
      </c>
      <c r="Q206" s="233"/>
      <c r="R206" s="5" t="str">
        <f t="shared" si="151"/>
        <v>С205</v>
      </c>
      <c r="S206" s="5" t="str">
        <f t="shared" si="190"/>
        <v>Продуктопровод, 
«Линия изобутана от емкостей Е49-52 на прием насосов»</v>
      </c>
      <c r="T206" s="426" t="str">
        <f t="shared" si="191"/>
        <v>Частичное разрушение (10 мм) - факельное горения</v>
      </c>
      <c r="U206" s="5" t="s">
        <v>98</v>
      </c>
      <c r="V206" s="5" t="s">
        <v>98</v>
      </c>
      <c r="W206" s="5" t="s">
        <v>98</v>
      </c>
      <c r="X206" s="5" t="s">
        <v>98</v>
      </c>
      <c r="Y206" s="5" t="s">
        <v>98</v>
      </c>
      <c r="Z206" s="5" t="s">
        <v>98</v>
      </c>
      <c r="AA206" s="5" t="s">
        <v>98</v>
      </c>
      <c r="AB206" s="5" t="s">
        <v>98</v>
      </c>
      <c r="AC206" s="5">
        <v>29</v>
      </c>
      <c r="AD206" s="5">
        <v>5</v>
      </c>
      <c r="AE206" s="5" t="s">
        <v>98</v>
      </c>
      <c r="AF206" s="5" t="s">
        <v>98</v>
      </c>
      <c r="AG206" s="5" t="s">
        <v>98</v>
      </c>
      <c r="AH206" s="5" t="s">
        <v>98</v>
      </c>
      <c r="AI206" s="5" t="s">
        <v>98</v>
      </c>
      <c r="AJ206" s="5" t="s">
        <v>98</v>
      </c>
      <c r="AK206" s="5" t="s">
        <v>98</v>
      </c>
      <c r="AL206" s="5" t="s">
        <v>98</v>
      </c>
      <c r="AM206" s="5">
        <v>0</v>
      </c>
      <c r="AN206" s="5">
        <v>1</v>
      </c>
      <c r="AO206" s="5">
        <v>1E-3</v>
      </c>
      <c r="AP206" s="5">
        <v>0.02</v>
      </c>
      <c r="AQ206" s="5">
        <v>2</v>
      </c>
      <c r="AR206" s="234">
        <f t="shared" ref="AR206:AR243" si="211">AP206*O206+AO206</f>
        <v>0.38691999999999999</v>
      </c>
      <c r="AS206" s="234">
        <f t="shared" si="199"/>
        <v>3.8692000000000004E-2</v>
      </c>
      <c r="AT206" s="235">
        <f t="shared" si="206"/>
        <v>1.3800000000000001</v>
      </c>
      <c r="AU206" s="235">
        <f t="shared" si="200"/>
        <v>0.18056120000000001</v>
      </c>
      <c r="AV206" s="234">
        <f t="shared" si="201"/>
        <v>0.1942759872</v>
      </c>
      <c r="AW206" s="235">
        <f t="shared" si="202"/>
        <v>2.1804491872000002</v>
      </c>
      <c r="AX206" s="236">
        <f t="shared" si="192"/>
        <v>0</v>
      </c>
      <c r="AY206" s="237">
        <f t="shared" si="193"/>
        <v>5.6700000000000003E-5</v>
      </c>
      <c r="AZ206" s="236">
        <f t="shared" si="194"/>
        <v>1.2363146891424001E-4</v>
      </c>
    </row>
    <row r="207" spans="1:52" s="5" customFormat="1" ht="42" x14ac:dyDescent="0.3">
      <c r="A207" s="107" t="s">
        <v>217</v>
      </c>
      <c r="B207" s="239" t="s">
        <v>395</v>
      </c>
      <c r="C207" s="229" t="s">
        <v>392</v>
      </c>
      <c r="D207" s="230" t="s">
        <v>345</v>
      </c>
      <c r="E207" s="231">
        <v>4.9999999999999998E-7</v>
      </c>
      <c r="F207" s="228">
        <v>567</v>
      </c>
      <c r="G207" s="228">
        <v>0.16000000000000003</v>
      </c>
      <c r="H207" s="231">
        <f t="shared" si="207"/>
        <v>4.5360000000000013E-5</v>
      </c>
      <c r="I207" s="228">
        <v>0</v>
      </c>
      <c r="J207" s="228">
        <v>5.36</v>
      </c>
      <c r="K207" s="228">
        <v>0</v>
      </c>
      <c r="L207" s="228">
        <v>0</v>
      </c>
      <c r="M207" s="238">
        <f t="shared" ref="M207:M208" si="212">(O207/0.75)*20</f>
        <v>514.55999999999995</v>
      </c>
      <c r="N207" s="462"/>
      <c r="O207" s="232">
        <f t="shared" ref="O207:O208" si="213">J207*3600/1000</f>
        <v>19.295999999999999</v>
      </c>
      <c r="P207" s="232">
        <f>O207*0.1</f>
        <v>1.9296</v>
      </c>
      <c r="Q207" s="233"/>
      <c r="R207" s="5" t="str">
        <f t="shared" si="151"/>
        <v>С206</v>
      </c>
      <c r="S207" s="5" t="str">
        <f t="shared" si="190"/>
        <v>Продуктопровод, 
«Линия изобутана от емкостей Е49-52 на прием насосов»</v>
      </c>
      <c r="T207" s="426" t="str">
        <f t="shared" si="191"/>
        <v>Частичное разрушение (10 мм) - пожар-вспышка</v>
      </c>
      <c r="U207" s="5" t="s">
        <v>98</v>
      </c>
      <c r="V207" s="5" t="s">
        <v>98</v>
      </c>
      <c r="W207" s="5" t="s">
        <v>98</v>
      </c>
      <c r="X207" s="5" t="s">
        <v>98</v>
      </c>
      <c r="Y207" s="5" t="s">
        <v>98</v>
      </c>
      <c r="Z207" s="5" t="s">
        <v>98</v>
      </c>
      <c r="AA207" s="5" t="s">
        <v>98</v>
      </c>
      <c r="AB207" s="5" t="s">
        <v>98</v>
      </c>
      <c r="AC207" s="5" t="s">
        <v>98</v>
      </c>
      <c r="AD207" s="5" t="s">
        <v>98</v>
      </c>
      <c r="AE207" s="5">
        <v>40</v>
      </c>
      <c r="AF207" s="5">
        <v>48</v>
      </c>
      <c r="AG207" s="5" t="s">
        <v>98</v>
      </c>
      <c r="AH207" s="5" t="s">
        <v>98</v>
      </c>
      <c r="AI207" s="5" t="s">
        <v>98</v>
      </c>
      <c r="AJ207" s="5" t="s">
        <v>98</v>
      </c>
      <c r="AK207" s="5" t="s">
        <v>98</v>
      </c>
      <c r="AL207" s="5" t="s">
        <v>98</v>
      </c>
      <c r="AM207" s="5">
        <v>0</v>
      </c>
      <c r="AN207" s="5">
        <v>1</v>
      </c>
      <c r="AO207" s="5">
        <v>1E-3</v>
      </c>
      <c r="AP207" s="5">
        <v>0.02</v>
      </c>
      <c r="AQ207" s="5">
        <v>2</v>
      </c>
      <c r="AR207" s="234">
        <f t="shared" si="211"/>
        <v>0.38691999999999999</v>
      </c>
      <c r="AS207" s="234">
        <f t="shared" si="199"/>
        <v>3.8692000000000004E-2</v>
      </c>
      <c r="AT207" s="235">
        <f t="shared" si="206"/>
        <v>1.3800000000000001</v>
      </c>
      <c r="AU207" s="235">
        <f t="shared" si="200"/>
        <v>0.18056120000000001</v>
      </c>
      <c r="AV207" s="234">
        <f t="shared" si="201"/>
        <v>0.1942759872</v>
      </c>
      <c r="AW207" s="235">
        <f t="shared" si="202"/>
        <v>2.1804491872000002</v>
      </c>
      <c r="AX207" s="236">
        <f t="shared" si="192"/>
        <v>0</v>
      </c>
      <c r="AY207" s="237">
        <f t="shared" si="193"/>
        <v>4.5360000000000013E-5</v>
      </c>
      <c r="AZ207" s="236">
        <f t="shared" si="194"/>
        <v>9.8905175131392043E-5</v>
      </c>
    </row>
    <row r="208" spans="1:52" s="5" customFormat="1" ht="43.2" x14ac:dyDescent="0.3">
      <c r="A208" s="107" t="s">
        <v>218</v>
      </c>
      <c r="B208" s="239" t="s">
        <v>395</v>
      </c>
      <c r="C208" s="229" t="s">
        <v>393</v>
      </c>
      <c r="D208" s="230" t="s">
        <v>361</v>
      </c>
      <c r="E208" s="231">
        <v>4.9999999999999998E-7</v>
      </c>
      <c r="F208" s="228">
        <v>567</v>
      </c>
      <c r="G208" s="228">
        <v>0.64000000000000012</v>
      </c>
      <c r="H208" s="231">
        <f t="shared" si="207"/>
        <v>1.8144000000000005E-4</v>
      </c>
      <c r="I208" s="228">
        <v>0</v>
      </c>
      <c r="J208" s="228">
        <v>5.36</v>
      </c>
      <c r="K208" s="228">
        <v>0</v>
      </c>
      <c r="L208" s="228">
        <v>0</v>
      </c>
      <c r="M208" s="238">
        <f t="shared" si="212"/>
        <v>514.55999999999995</v>
      </c>
      <c r="N208" s="462"/>
      <c r="O208" s="232">
        <f t="shared" si="213"/>
        <v>19.295999999999999</v>
      </c>
      <c r="P208" s="232">
        <v>0</v>
      </c>
      <c r="Q208" s="233"/>
      <c r="R208" s="5" t="str">
        <f t="shared" si="151"/>
        <v>С207</v>
      </c>
      <c r="S208" s="5" t="str">
        <f t="shared" si="190"/>
        <v>Продуктопровод, 
«Линия изобутана от емкостей Е49-52 на прием насосов»</v>
      </c>
      <c r="T208" s="426" t="str">
        <f t="shared" si="191"/>
        <v>Частичное разрушение (10 мм) - ликвидация пролива и рассеивание выброса (ликвидация аварии)</v>
      </c>
      <c r="U208" s="5" t="s">
        <v>98</v>
      </c>
      <c r="V208" s="5" t="s">
        <v>98</v>
      </c>
      <c r="W208" s="5" t="s">
        <v>98</v>
      </c>
      <c r="X208" s="5" t="s">
        <v>98</v>
      </c>
      <c r="Y208" s="5" t="s">
        <v>98</v>
      </c>
      <c r="Z208" s="5" t="s">
        <v>98</v>
      </c>
      <c r="AA208" s="5" t="s">
        <v>98</v>
      </c>
      <c r="AB208" s="5" t="s">
        <v>98</v>
      </c>
      <c r="AC208" s="5" t="s">
        <v>98</v>
      </c>
      <c r="AD208" s="5" t="s">
        <v>98</v>
      </c>
      <c r="AE208" s="5" t="s">
        <v>98</v>
      </c>
      <c r="AF208" s="5" t="s">
        <v>98</v>
      </c>
      <c r="AG208" s="5" t="s">
        <v>98</v>
      </c>
      <c r="AH208" s="5" t="s">
        <v>98</v>
      </c>
      <c r="AI208" s="5" t="s">
        <v>98</v>
      </c>
      <c r="AJ208" s="5" t="s">
        <v>98</v>
      </c>
      <c r="AK208" s="5" t="s">
        <v>98</v>
      </c>
      <c r="AL208" s="5" t="s">
        <v>98</v>
      </c>
      <c r="AM208" s="5">
        <v>0</v>
      </c>
      <c r="AN208" s="5">
        <v>0</v>
      </c>
      <c r="AO208" s="5">
        <v>1E-3</v>
      </c>
      <c r="AP208" s="5">
        <v>0.02</v>
      </c>
      <c r="AQ208" s="5">
        <v>2</v>
      </c>
      <c r="AR208" s="234">
        <f t="shared" si="211"/>
        <v>0.38691999999999999</v>
      </c>
      <c r="AS208" s="234">
        <f t="shared" si="199"/>
        <v>3.8692000000000004E-2</v>
      </c>
      <c r="AT208" s="235">
        <f t="shared" si="206"/>
        <v>0</v>
      </c>
      <c r="AU208" s="235">
        <f t="shared" si="200"/>
        <v>4.25612E-2</v>
      </c>
      <c r="AV208" s="234">
        <f t="shared" si="201"/>
        <v>0.1942759872</v>
      </c>
      <c r="AW208" s="235">
        <f t="shared" si="202"/>
        <v>0.66244918720000001</v>
      </c>
      <c r="AX208" s="236">
        <f t="shared" si="192"/>
        <v>0</v>
      </c>
      <c r="AY208" s="237">
        <f t="shared" si="193"/>
        <v>0</v>
      </c>
      <c r="AZ208" s="236">
        <f t="shared" si="194"/>
        <v>1.2019478052556804E-4</v>
      </c>
    </row>
    <row r="209" spans="1:52" s="6" customFormat="1" ht="28.2" x14ac:dyDescent="0.3">
      <c r="A209" s="107" t="s">
        <v>219</v>
      </c>
      <c r="B209" s="243" t="s">
        <v>397</v>
      </c>
      <c r="C209" s="190" t="s">
        <v>387</v>
      </c>
      <c r="D209" s="191" t="s">
        <v>341</v>
      </c>
      <c r="E209" s="192">
        <v>9.9999999999999995E-8</v>
      </c>
      <c r="F209" s="189">
        <v>663</v>
      </c>
      <c r="G209" s="189">
        <v>0.05</v>
      </c>
      <c r="H209" s="192">
        <f>E209*F209*G209</f>
        <v>3.315E-6</v>
      </c>
      <c r="I209" s="189">
        <v>0</v>
      </c>
      <c r="J209" s="189">
        <v>8500</v>
      </c>
      <c r="K209" s="189">
        <v>214</v>
      </c>
      <c r="L209" s="189">
        <v>113</v>
      </c>
      <c r="M209" s="244">
        <f>(O209/0.75)*20</f>
        <v>2720</v>
      </c>
      <c r="N209" s="463"/>
      <c r="O209" s="193">
        <f>J209*12/1000</f>
        <v>102</v>
      </c>
      <c r="P209" s="193">
        <f>O209</f>
        <v>102</v>
      </c>
      <c r="Q209" s="200"/>
      <c r="R209" s="5" t="str">
        <f t="shared" si="151"/>
        <v>С208</v>
      </c>
      <c r="S209" s="6" t="str">
        <f t="shared" si="190"/>
        <v>Продуктопровод,  « Пропан от емкостей Е1-24 на прием насосов»</v>
      </c>
      <c r="T209" s="420" t="str">
        <f t="shared" si="191"/>
        <v>Полное разрушение - огненный шар</v>
      </c>
      <c r="U209" s="6" t="s">
        <v>98</v>
      </c>
      <c r="V209" s="6" t="s">
        <v>98</v>
      </c>
      <c r="W209" s="6" t="s">
        <v>98</v>
      </c>
      <c r="X209" s="6" t="s">
        <v>98</v>
      </c>
      <c r="Y209" s="6" t="s">
        <v>98</v>
      </c>
      <c r="Z209" s="6" t="s">
        <v>98</v>
      </c>
      <c r="AA209" s="6" t="s">
        <v>98</v>
      </c>
      <c r="AB209" s="6" t="s">
        <v>98</v>
      </c>
      <c r="AC209" s="6" t="s">
        <v>98</v>
      </c>
      <c r="AD209" s="6" t="s">
        <v>98</v>
      </c>
      <c r="AE209" s="6" t="s">
        <v>98</v>
      </c>
      <c r="AF209" s="6" t="s">
        <v>98</v>
      </c>
      <c r="AG209" s="6" t="s">
        <v>98</v>
      </c>
      <c r="AH209" s="6" t="s">
        <v>98</v>
      </c>
      <c r="AI209" s="6">
        <v>316</v>
      </c>
      <c r="AJ209" s="6">
        <v>413</v>
      </c>
      <c r="AK209" s="6">
        <v>475</v>
      </c>
      <c r="AL209" s="6">
        <v>587</v>
      </c>
      <c r="AM209" s="6">
        <v>2</v>
      </c>
      <c r="AN209" s="6">
        <v>1</v>
      </c>
      <c r="AO209" s="6">
        <v>0.01</v>
      </c>
      <c r="AP209" s="6">
        <v>0.02</v>
      </c>
      <c r="AQ209" s="6">
        <v>5</v>
      </c>
      <c r="AR209" s="196">
        <f t="shared" si="211"/>
        <v>2.0499999999999998</v>
      </c>
      <c r="AS209" s="196">
        <f t="shared" si="199"/>
        <v>0.20499999999999999</v>
      </c>
      <c r="AT209" s="197">
        <f t="shared" si="206"/>
        <v>4.82</v>
      </c>
      <c r="AU209" s="197">
        <f t="shared" si="200"/>
        <v>0.70750000000000002</v>
      </c>
      <c r="AV209" s="196">
        <f t="shared" si="201"/>
        <v>1.0269564</v>
      </c>
      <c r="AW209" s="197">
        <f t="shared" si="202"/>
        <v>8.8094564000000002</v>
      </c>
      <c r="AX209" s="198">
        <f t="shared" si="192"/>
        <v>6.63E-6</v>
      </c>
      <c r="AY209" s="199">
        <f t="shared" si="193"/>
        <v>3.315E-6</v>
      </c>
      <c r="AZ209" s="198">
        <f t="shared" si="194"/>
        <v>2.9203347965999999E-5</v>
      </c>
    </row>
    <row r="210" spans="1:52" s="6" customFormat="1" ht="28.2" x14ac:dyDescent="0.3">
      <c r="A210" s="107" t="s">
        <v>220</v>
      </c>
      <c r="B210" s="243" t="s">
        <v>397</v>
      </c>
      <c r="C210" s="190" t="s">
        <v>388</v>
      </c>
      <c r="D210" s="191" t="s">
        <v>342</v>
      </c>
      <c r="E210" s="192">
        <v>9.9999999999999995E-8</v>
      </c>
      <c r="F210" s="189">
        <v>663</v>
      </c>
      <c r="G210" s="189">
        <v>1.9000000000000003E-2</v>
      </c>
      <c r="H210" s="192">
        <f t="shared" ref="H210:H215" si="214">E210*F210*G210</f>
        <v>1.2597000000000002E-6</v>
      </c>
      <c r="I210" s="189">
        <v>0</v>
      </c>
      <c r="J210" s="189">
        <v>8500</v>
      </c>
      <c r="K210" s="189">
        <v>214</v>
      </c>
      <c r="L210" s="189">
        <v>113</v>
      </c>
      <c r="M210" s="244">
        <f t="shared" ref="M210:M212" si="215">(O210/0.75)*20</f>
        <v>2720</v>
      </c>
      <c r="N210" s="464"/>
      <c r="O210" s="193">
        <f t="shared" ref="O210:O212" si="216">J210*12/1000</f>
        <v>102</v>
      </c>
      <c r="P210" s="193">
        <f>0.1*O210</f>
        <v>10.200000000000001</v>
      </c>
      <c r="Q210" s="200"/>
      <c r="R210" s="6" t="str">
        <f t="shared" si="151"/>
        <v>С209</v>
      </c>
      <c r="S210" s="6" t="str">
        <f t="shared" si="190"/>
        <v>Продуктопровод,  « Пропан от емкостей Е1-24 на прием насосов»</v>
      </c>
      <c r="T210" s="420" t="str">
        <f t="shared" si="191"/>
        <v>Полное разрушение - взрыв</v>
      </c>
      <c r="U210" s="6" t="s">
        <v>98</v>
      </c>
      <c r="V210" s="6" t="s">
        <v>98</v>
      </c>
      <c r="W210" s="6" t="s">
        <v>98</v>
      </c>
      <c r="X210" s="6" t="s">
        <v>98</v>
      </c>
      <c r="Y210" s="6">
        <v>87</v>
      </c>
      <c r="Z210" s="6">
        <v>202</v>
      </c>
      <c r="AA210" s="6">
        <v>550</v>
      </c>
      <c r="AB210" s="6">
        <v>943</v>
      </c>
      <c r="AC210" s="6" t="s">
        <v>98</v>
      </c>
      <c r="AD210" s="6" t="s">
        <v>98</v>
      </c>
      <c r="AE210" s="6" t="s">
        <v>98</v>
      </c>
      <c r="AF210" s="6" t="s">
        <v>98</v>
      </c>
      <c r="AG210" s="6" t="s">
        <v>98</v>
      </c>
      <c r="AH210" s="6" t="s">
        <v>98</v>
      </c>
      <c r="AI210" s="6" t="s">
        <v>98</v>
      </c>
      <c r="AJ210" s="6" t="s">
        <v>98</v>
      </c>
      <c r="AK210" s="6" t="s">
        <v>98</v>
      </c>
      <c r="AL210" s="6" t="s">
        <v>98</v>
      </c>
      <c r="AM210" s="6">
        <v>3</v>
      </c>
      <c r="AN210" s="6">
        <v>2</v>
      </c>
      <c r="AO210" s="6">
        <v>0.01</v>
      </c>
      <c r="AP210" s="6">
        <v>0.02</v>
      </c>
      <c r="AQ210" s="6">
        <v>5</v>
      </c>
      <c r="AR210" s="196">
        <f t="shared" si="211"/>
        <v>2.0499999999999998</v>
      </c>
      <c r="AS210" s="196">
        <f t="shared" si="199"/>
        <v>0.20499999999999999</v>
      </c>
      <c r="AT210" s="197">
        <f t="shared" si="206"/>
        <v>7.92</v>
      </c>
      <c r="AU210" s="197">
        <f t="shared" si="200"/>
        <v>1.0175000000000001</v>
      </c>
      <c r="AV210" s="196">
        <f t="shared" si="201"/>
        <v>1.0269564</v>
      </c>
      <c r="AW210" s="197">
        <f t="shared" si="202"/>
        <v>12.219456399999999</v>
      </c>
      <c r="AX210" s="198">
        <f t="shared" si="192"/>
        <v>3.7791000000000008E-6</v>
      </c>
      <c r="AY210" s="199">
        <f t="shared" si="193"/>
        <v>2.5194000000000004E-6</v>
      </c>
      <c r="AZ210" s="198">
        <f t="shared" si="194"/>
        <v>1.5392849227079999E-5</v>
      </c>
    </row>
    <row r="211" spans="1:52" s="6" customFormat="1" ht="28.2" x14ac:dyDescent="0.3">
      <c r="A211" s="107" t="s">
        <v>221</v>
      </c>
      <c r="B211" s="243" t="s">
        <v>397</v>
      </c>
      <c r="C211" s="190" t="s">
        <v>389</v>
      </c>
      <c r="D211" s="191" t="s">
        <v>343</v>
      </c>
      <c r="E211" s="192">
        <v>9.9999999999999995E-8</v>
      </c>
      <c r="F211" s="189">
        <v>663</v>
      </c>
      <c r="G211" s="189">
        <v>0.17100000000000001</v>
      </c>
      <c r="H211" s="192">
        <f t="shared" si="214"/>
        <v>1.1337300000000001E-5</v>
      </c>
      <c r="I211" s="189">
        <v>0</v>
      </c>
      <c r="J211" s="189">
        <v>8500</v>
      </c>
      <c r="K211" s="189">
        <v>214</v>
      </c>
      <c r="L211" s="189">
        <v>113</v>
      </c>
      <c r="M211" s="244">
        <f t="shared" si="215"/>
        <v>2720</v>
      </c>
      <c r="N211" s="464"/>
      <c r="O211" s="193">
        <f t="shared" si="216"/>
        <v>102</v>
      </c>
      <c r="P211" s="193">
        <f>0.1*O211</f>
        <v>10.200000000000001</v>
      </c>
      <c r="Q211" s="200"/>
      <c r="R211" s="6" t="str">
        <f t="shared" ref="R211:R250" si="217">A211</f>
        <v>С210</v>
      </c>
      <c r="S211" s="6" t="str">
        <f t="shared" si="190"/>
        <v>Продуктопровод,  « Пропан от емкостей Е1-24 на прием насосов»</v>
      </c>
      <c r="T211" s="420" t="str">
        <f t="shared" si="191"/>
        <v>Полное разрушение - пожар-вспышка</v>
      </c>
      <c r="U211" s="6" t="s">
        <v>98</v>
      </c>
      <c r="V211" s="6" t="s">
        <v>98</v>
      </c>
      <c r="W211" s="6" t="s">
        <v>98</v>
      </c>
      <c r="X211" s="6" t="s">
        <v>98</v>
      </c>
      <c r="Y211" s="6" t="s">
        <v>98</v>
      </c>
      <c r="Z211" s="6" t="s">
        <v>98</v>
      </c>
      <c r="AA211" s="6" t="s">
        <v>98</v>
      </c>
      <c r="AB211" s="6" t="s">
        <v>98</v>
      </c>
      <c r="AC211" s="6" t="s">
        <v>98</v>
      </c>
      <c r="AD211" s="6" t="s">
        <v>98</v>
      </c>
      <c r="AE211" s="6">
        <v>69</v>
      </c>
      <c r="AF211" s="6">
        <v>82</v>
      </c>
      <c r="AG211" s="6" t="s">
        <v>98</v>
      </c>
      <c r="AH211" s="6" t="s">
        <v>98</v>
      </c>
      <c r="AI211" s="6" t="s">
        <v>98</v>
      </c>
      <c r="AJ211" s="6" t="s">
        <v>98</v>
      </c>
      <c r="AK211" s="6" t="s">
        <v>98</v>
      </c>
      <c r="AL211" s="6" t="s">
        <v>98</v>
      </c>
      <c r="AM211" s="6">
        <v>1</v>
      </c>
      <c r="AN211" s="6">
        <v>1</v>
      </c>
      <c r="AO211" s="6">
        <v>0.01</v>
      </c>
      <c r="AP211" s="6">
        <v>0.02</v>
      </c>
      <c r="AQ211" s="6">
        <v>5</v>
      </c>
      <c r="AR211" s="196">
        <f t="shared" ref="AR211:AR243" si="218">AP211*P211+AO211</f>
        <v>0.21400000000000002</v>
      </c>
      <c r="AS211" s="196">
        <f t="shared" si="199"/>
        <v>2.1400000000000002E-2</v>
      </c>
      <c r="AT211" s="197">
        <f t="shared" si="206"/>
        <v>3.1</v>
      </c>
      <c r="AU211" s="197">
        <f t="shared" si="200"/>
        <v>0.33354</v>
      </c>
      <c r="AV211" s="196">
        <f t="shared" si="201"/>
        <v>1.0269564</v>
      </c>
      <c r="AW211" s="197">
        <f t="shared" si="202"/>
        <v>4.6958964000000005</v>
      </c>
      <c r="AX211" s="198">
        <f t="shared" si="192"/>
        <v>1.1337300000000001E-5</v>
      </c>
      <c r="AY211" s="199">
        <f t="shared" si="193"/>
        <v>1.1337300000000001E-5</v>
      </c>
      <c r="AZ211" s="198">
        <f t="shared" si="194"/>
        <v>5.323878625572001E-5</v>
      </c>
    </row>
    <row r="212" spans="1:52" s="6" customFormat="1" ht="28.8" x14ac:dyDescent="0.3">
      <c r="A212" s="107" t="s">
        <v>222</v>
      </c>
      <c r="B212" s="243" t="s">
        <v>397</v>
      </c>
      <c r="C212" s="190" t="s">
        <v>390</v>
      </c>
      <c r="D212" s="191" t="s">
        <v>360</v>
      </c>
      <c r="E212" s="192">
        <v>9.9999999999999995E-8</v>
      </c>
      <c r="F212" s="189">
        <v>663</v>
      </c>
      <c r="G212" s="189">
        <v>0.76</v>
      </c>
      <c r="H212" s="192">
        <f t="shared" si="214"/>
        <v>5.0387999999999999E-5</v>
      </c>
      <c r="I212" s="189">
        <v>0</v>
      </c>
      <c r="J212" s="189">
        <v>8500</v>
      </c>
      <c r="K212" s="189">
        <v>214</v>
      </c>
      <c r="L212" s="189">
        <v>113</v>
      </c>
      <c r="M212" s="244">
        <f t="shared" si="215"/>
        <v>2720</v>
      </c>
      <c r="N212" s="464"/>
      <c r="O212" s="193">
        <f t="shared" si="216"/>
        <v>102</v>
      </c>
      <c r="P212" s="193">
        <v>0</v>
      </c>
      <c r="Q212" s="200"/>
      <c r="R212" s="6" t="str">
        <f t="shared" si="217"/>
        <v>С211</v>
      </c>
      <c r="S212" s="6" t="str">
        <f t="shared" si="190"/>
        <v>Продуктопровод,  « Пропан от емкостей Е1-24 на прием насосов»</v>
      </c>
      <c r="T212" s="420" t="str">
        <f t="shared" si="191"/>
        <v>Полное разрушение - ликвидация пролива и рассеивание выброса (ликвидация аварии)</v>
      </c>
      <c r="U212" s="6" t="s">
        <v>98</v>
      </c>
      <c r="V212" s="6" t="s">
        <v>98</v>
      </c>
      <c r="W212" s="6" t="s">
        <v>98</v>
      </c>
      <c r="X212" s="6" t="s">
        <v>98</v>
      </c>
      <c r="Y212" s="6" t="s">
        <v>98</v>
      </c>
      <c r="Z212" s="6" t="s">
        <v>98</v>
      </c>
      <c r="AA212" s="6" t="s">
        <v>98</v>
      </c>
      <c r="AB212" s="6" t="s">
        <v>98</v>
      </c>
      <c r="AC212" s="6" t="s">
        <v>98</v>
      </c>
      <c r="AD212" s="6" t="s">
        <v>98</v>
      </c>
      <c r="AE212" s="6" t="s">
        <v>98</v>
      </c>
      <c r="AF212" s="6" t="s">
        <v>98</v>
      </c>
      <c r="AG212" s="6" t="s">
        <v>98</v>
      </c>
      <c r="AH212" s="6" t="s">
        <v>98</v>
      </c>
      <c r="AI212" s="6" t="s">
        <v>98</v>
      </c>
      <c r="AJ212" s="6" t="s">
        <v>98</v>
      </c>
      <c r="AK212" s="6" t="s">
        <v>98</v>
      </c>
      <c r="AL212" s="6" t="s">
        <v>98</v>
      </c>
      <c r="AM212" s="6">
        <v>0</v>
      </c>
      <c r="AN212" s="6">
        <v>0</v>
      </c>
      <c r="AO212" s="6">
        <v>1E-3</v>
      </c>
      <c r="AP212" s="6">
        <v>0.02</v>
      </c>
      <c r="AQ212" s="6">
        <v>2</v>
      </c>
      <c r="AR212" s="196">
        <f t="shared" si="218"/>
        <v>1E-3</v>
      </c>
      <c r="AS212" s="196">
        <f t="shared" si="199"/>
        <v>1E-4</v>
      </c>
      <c r="AT212" s="197">
        <f t="shared" si="206"/>
        <v>0</v>
      </c>
      <c r="AU212" s="197">
        <f t="shared" si="200"/>
        <v>1.1000000000000002E-4</v>
      </c>
      <c r="AV212" s="196">
        <f t="shared" si="201"/>
        <v>1.0269564</v>
      </c>
      <c r="AW212" s="197">
        <f t="shared" si="202"/>
        <v>1.0281663999999999</v>
      </c>
      <c r="AX212" s="198">
        <f t="shared" si="192"/>
        <v>0</v>
      </c>
      <c r="AY212" s="199">
        <f t="shared" si="193"/>
        <v>0</v>
      </c>
      <c r="AZ212" s="198">
        <f t="shared" si="194"/>
        <v>5.1807248563199998E-5</v>
      </c>
    </row>
    <row r="213" spans="1:52" s="6" customFormat="1" ht="28.8" x14ac:dyDescent="0.3">
      <c r="A213" s="107" t="s">
        <v>223</v>
      </c>
      <c r="B213" s="243" t="s">
        <v>397</v>
      </c>
      <c r="C213" s="190" t="s">
        <v>391</v>
      </c>
      <c r="D213" s="191" t="s">
        <v>394</v>
      </c>
      <c r="E213" s="192">
        <v>4.9999999999999998E-7</v>
      </c>
      <c r="F213" s="189">
        <v>663</v>
      </c>
      <c r="G213" s="189">
        <v>0.2</v>
      </c>
      <c r="H213" s="192">
        <f t="shared" si="214"/>
        <v>6.6299999999999999E-5</v>
      </c>
      <c r="I213" s="189">
        <v>0</v>
      </c>
      <c r="J213" s="189">
        <v>7.2</v>
      </c>
      <c r="K213" s="189">
        <v>0</v>
      </c>
      <c r="L213" s="189">
        <v>0</v>
      </c>
      <c r="M213" s="244">
        <f>(O213/0.75)*20</f>
        <v>691.2</v>
      </c>
      <c r="N213" s="464"/>
      <c r="O213" s="193">
        <f>J213*3600/1000</f>
        <v>25.92</v>
      </c>
      <c r="P213" s="193">
        <f>O213</f>
        <v>25.92</v>
      </c>
      <c r="Q213" s="200"/>
      <c r="R213" s="6" t="str">
        <f t="shared" si="217"/>
        <v>С212</v>
      </c>
      <c r="S213" s="6" t="str">
        <f t="shared" si="190"/>
        <v>Продуктопровод,  « Пропан от емкостей Е1-24 на прием насосов»</v>
      </c>
      <c r="T213" s="420" t="str">
        <f t="shared" si="191"/>
        <v>Частичное разрушение (10 мм) - факельное горения</v>
      </c>
      <c r="U213" s="6" t="s">
        <v>98</v>
      </c>
      <c r="V213" s="6" t="s">
        <v>98</v>
      </c>
      <c r="W213" s="6" t="s">
        <v>98</v>
      </c>
      <c r="X213" s="6" t="s">
        <v>98</v>
      </c>
      <c r="Y213" s="6" t="s">
        <v>98</v>
      </c>
      <c r="Z213" s="6" t="s">
        <v>98</v>
      </c>
      <c r="AA213" s="6" t="s">
        <v>98</v>
      </c>
      <c r="AB213" s="6" t="s">
        <v>98</v>
      </c>
      <c r="AC213" s="6">
        <v>33</v>
      </c>
      <c r="AD213" s="6">
        <v>5</v>
      </c>
      <c r="AE213" s="6" t="s">
        <v>98</v>
      </c>
      <c r="AF213" s="6" t="s">
        <v>98</v>
      </c>
      <c r="AG213" s="6" t="s">
        <v>98</v>
      </c>
      <c r="AH213" s="6" t="s">
        <v>98</v>
      </c>
      <c r="AI213" s="6" t="s">
        <v>98</v>
      </c>
      <c r="AJ213" s="6" t="s">
        <v>98</v>
      </c>
      <c r="AK213" s="6" t="s">
        <v>98</v>
      </c>
      <c r="AL213" s="6" t="s">
        <v>98</v>
      </c>
      <c r="AM213" s="6">
        <v>0</v>
      </c>
      <c r="AN213" s="6">
        <v>1</v>
      </c>
      <c r="AO213" s="6">
        <v>1E-3</v>
      </c>
      <c r="AP213" s="6">
        <v>0.02</v>
      </c>
      <c r="AQ213" s="6">
        <v>2</v>
      </c>
      <c r="AR213" s="196">
        <f t="shared" ref="AR213:AR243" si="219">AP213*O213+AO213</f>
        <v>0.51940000000000008</v>
      </c>
      <c r="AS213" s="196">
        <f t="shared" si="199"/>
        <v>5.1940000000000014E-2</v>
      </c>
      <c r="AT213" s="197">
        <f t="shared" si="206"/>
        <v>1.3800000000000001</v>
      </c>
      <c r="AU213" s="197">
        <f t="shared" si="200"/>
        <v>0.19513400000000003</v>
      </c>
      <c r="AV213" s="196">
        <f t="shared" si="201"/>
        <v>0.260967744</v>
      </c>
      <c r="AW213" s="197">
        <f t="shared" si="202"/>
        <v>2.4074417440000002</v>
      </c>
      <c r="AX213" s="198">
        <f t="shared" si="192"/>
        <v>0</v>
      </c>
      <c r="AY213" s="199">
        <f t="shared" si="193"/>
        <v>6.6299999999999999E-5</v>
      </c>
      <c r="AZ213" s="198">
        <f t="shared" si="194"/>
        <v>1.5961338762720002E-4</v>
      </c>
    </row>
    <row r="214" spans="1:52" s="6" customFormat="1" ht="28.8" x14ac:dyDescent="0.3">
      <c r="A214" s="107" t="s">
        <v>224</v>
      </c>
      <c r="B214" s="243" t="s">
        <v>397</v>
      </c>
      <c r="C214" s="190" t="s">
        <v>392</v>
      </c>
      <c r="D214" s="191" t="s">
        <v>345</v>
      </c>
      <c r="E214" s="192">
        <v>4.9999999999999998E-7</v>
      </c>
      <c r="F214" s="189">
        <v>663</v>
      </c>
      <c r="G214" s="189">
        <v>0.16000000000000003</v>
      </c>
      <c r="H214" s="192">
        <f t="shared" si="214"/>
        <v>5.3040000000000007E-5</v>
      </c>
      <c r="I214" s="189">
        <v>0</v>
      </c>
      <c r="J214" s="189">
        <v>7.2</v>
      </c>
      <c r="K214" s="189">
        <v>0</v>
      </c>
      <c r="L214" s="189">
        <v>0</v>
      </c>
      <c r="M214" s="244">
        <f t="shared" ref="M214:M215" si="220">(O214/0.75)*20</f>
        <v>691.2</v>
      </c>
      <c r="N214" s="464"/>
      <c r="O214" s="193">
        <f t="shared" ref="O214:O215" si="221">J214*3600/1000</f>
        <v>25.92</v>
      </c>
      <c r="P214" s="193">
        <f>O214*0.1</f>
        <v>2.5920000000000005</v>
      </c>
      <c r="Q214" s="200"/>
      <c r="R214" s="6" t="str">
        <f t="shared" si="217"/>
        <v>С213</v>
      </c>
      <c r="S214" s="6" t="str">
        <f t="shared" si="190"/>
        <v>Продуктопровод,  « Пропан от емкостей Е1-24 на прием насосов»</v>
      </c>
      <c r="T214" s="420" t="str">
        <f t="shared" si="191"/>
        <v>Частичное разрушение (10 мм) - пожар-вспышка</v>
      </c>
      <c r="U214" s="6" t="s">
        <v>98</v>
      </c>
      <c r="V214" s="6" t="s">
        <v>98</v>
      </c>
      <c r="W214" s="6" t="s">
        <v>98</v>
      </c>
      <c r="X214" s="6" t="s">
        <v>98</v>
      </c>
      <c r="Y214" s="6" t="s">
        <v>98</v>
      </c>
      <c r="Z214" s="6" t="s">
        <v>98</v>
      </c>
      <c r="AA214" s="6" t="s">
        <v>98</v>
      </c>
      <c r="AB214" s="6" t="s">
        <v>98</v>
      </c>
      <c r="AC214" s="6" t="s">
        <v>98</v>
      </c>
      <c r="AD214" s="6" t="s">
        <v>98</v>
      </c>
      <c r="AE214" s="6">
        <v>44</v>
      </c>
      <c r="AF214" s="6">
        <v>52</v>
      </c>
      <c r="AG214" s="6" t="s">
        <v>98</v>
      </c>
      <c r="AH214" s="6" t="s">
        <v>98</v>
      </c>
      <c r="AI214" s="6" t="s">
        <v>98</v>
      </c>
      <c r="AJ214" s="6" t="s">
        <v>98</v>
      </c>
      <c r="AK214" s="6" t="s">
        <v>98</v>
      </c>
      <c r="AL214" s="6" t="s">
        <v>98</v>
      </c>
      <c r="AM214" s="6">
        <v>0</v>
      </c>
      <c r="AN214" s="6">
        <v>1</v>
      </c>
      <c r="AO214" s="6">
        <v>1E-3</v>
      </c>
      <c r="AP214" s="6">
        <v>0.02</v>
      </c>
      <c r="AQ214" s="6">
        <v>2</v>
      </c>
      <c r="AR214" s="196">
        <f t="shared" si="219"/>
        <v>0.51940000000000008</v>
      </c>
      <c r="AS214" s="196">
        <f t="shared" si="199"/>
        <v>5.1940000000000014E-2</v>
      </c>
      <c r="AT214" s="197">
        <f t="shared" si="206"/>
        <v>1.3800000000000001</v>
      </c>
      <c r="AU214" s="197">
        <f t="shared" si="200"/>
        <v>0.19513400000000003</v>
      </c>
      <c r="AV214" s="196">
        <f t="shared" si="201"/>
        <v>0.260967744</v>
      </c>
      <c r="AW214" s="197">
        <f t="shared" si="202"/>
        <v>2.4074417440000002</v>
      </c>
      <c r="AX214" s="198">
        <f t="shared" si="192"/>
        <v>0</v>
      </c>
      <c r="AY214" s="199">
        <f t="shared" si="193"/>
        <v>5.3040000000000007E-5</v>
      </c>
      <c r="AZ214" s="198">
        <f t="shared" si="194"/>
        <v>1.2769071010176002E-4</v>
      </c>
    </row>
    <row r="215" spans="1:52" s="6" customFormat="1" ht="43.2" x14ac:dyDescent="0.3">
      <c r="A215" s="107" t="s">
        <v>225</v>
      </c>
      <c r="B215" s="243" t="s">
        <v>397</v>
      </c>
      <c r="C215" s="190" t="s">
        <v>393</v>
      </c>
      <c r="D215" s="191" t="s">
        <v>361</v>
      </c>
      <c r="E215" s="192">
        <v>4.9999999999999998E-7</v>
      </c>
      <c r="F215" s="189">
        <v>663</v>
      </c>
      <c r="G215" s="189">
        <v>0.64000000000000012</v>
      </c>
      <c r="H215" s="192">
        <f t="shared" si="214"/>
        <v>2.1216000000000003E-4</v>
      </c>
      <c r="I215" s="189">
        <v>0</v>
      </c>
      <c r="J215" s="189">
        <v>7.2</v>
      </c>
      <c r="K215" s="189">
        <v>0</v>
      </c>
      <c r="L215" s="189">
        <v>0</v>
      </c>
      <c r="M215" s="244">
        <f t="shared" si="220"/>
        <v>691.2</v>
      </c>
      <c r="N215" s="464"/>
      <c r="O215" s="193">
        <f t="shared" si="221"/>
        <v>25.92</v>
      </c>
      <c r="P215" s="193">
        <v>0</v>
      </c>
      <c r="Q215" s="200"/>
      <c r="R215" s="6" t="str">
        <f t="shared" si="217"/>
        <v>С214</v>
      </c>
      <c r="S215" s="6" t="str">
        <f t="shared" si="190"/>
        <v>Продуктопровод,  « Пропан от емкостей Е1-24 на прием насосов»</v>
      </c>
      <c r="T215" s="420" t="str">
        <f t="shared" si="191"/>
        <v>Частичное разрушение (10 мм) - ликвидация пролива и рассеивание выброса (ликвидация аварии)</v>
      </c>
      <c r="U215" s="6" t="s">
        <v>98</v>
      </c>
      <c r="V215" s="6" t="s">
        <v>98</v>
      </c>
      <c r="W215" s="6" t="s">
        <v>98</v>
      </c>
      <c r="X215" s="6" t="s">
        <v>98</v>
      </c>
      <c r="Y215" s="6" t="s">
        <v>98</v>
      </c>
      <c r="Z215" s="6" t="s">
        <v>98</v>
      </c>
      <c r="AA215" s="6" t="s">
        <v>98</v>
      </c>
      <c r="AB215" s="6" t="s">
        <v>98</v>
      </c>
      <c r="AC215" s="6" t="s">
        <v>98</v>
      </c>
      <c r="AD215" s="6" t="s">
        <v>98</v>
      </c>
      <c r="AE215" s="6" t="s">
        <v>98</v>
      </c>
      <c r="AF215" s="6" t="s">
        <v>98</v>
      </c>
      <c r="AG215" s="6" t="s">
        <v>98</v>
      </c>
      <c r="AH215" s="6" t="s">
        <v>98</v>
      </c>
      <c r="AI215" s="6" t="s">
        <v>98</v>
      </c>
      <c r="AJ215" s="6" t="s">
        <v>98</v>
      </c>
      <c r="AK215" s="6" t="s">
        <v>98</v>
      </c>
      <c r="AL215" s="6" t="s">
        <v>98</v>
      </c>
      <c r="AM215" s="6">
        <v>0</v>
      </c>
      <c r="AN215" s="6">
        <v>0</v>
      </c>
      <c r="AO215" s="6">
        <v>1E-3</v>
      </c>
      <c r="AP215" s="6">
        <v>0.02</v>
      </c>
      <c r="AQ215" s="6">
        <v>2</v>
      </c>
      <c r="AR215" s="196">
        <f t="shared" si="219"/>
        <v>0.51940000000000008</v>
      </c>
      <c r="AS215" s="196">
        <f t="shared" si="199"/>
        <v>5.1940000000000014E-2</v>
      </c>
      <c r="AT215" s="197">
        <f t="shared" si="206"/>
        <v>0</v>
      </c>
      <c r="AU215" s="197">
        <f t="shared" si="200"/>
        <v>5.7134000000000011E-2</v>
      </c>
      <c r="AV215" s="196">
        <f t="shared" si="201"/>
        <v>0.260967744</v>
      </c>
      <c r="AW215" s="197">
        <f t="shared" si="202"/>
        <v>0.88944174400000009</v>
      </c>
      <c r="AX215" s="198">
        <f t="shared" si="192"/>
        <v>0</v>
      </c>
      <c r="AY215" s="199">
        <f t="shared" si="193"/>
        <v>0</v>
      </c>
      <c r="AZ215" s="198">
        <f t="shared" si="194"/>
        <v>1.8870396040704005E-4</v>
      </c>
    </row>
    <row r="216" spans="1:52" s="181" customFormat="1" ht="28.2" x14ac:dyDescent="0.3">
      <c r="A216" s="107" t="s">
        <v>226</v>
      </c>
      <c r="B216" s="240" t="s">
        <v>298</v>
      </c>
      <c r="C216" s="176" t="s">
        <v>387</v>
      </c>
      <c r="D216" s="177" t="s">
        <v>341</v>
      </c>
      <c r="E216" s="178">
        <v>9.9999999999999995E-8</v>
      </c>
      <c r="F216" s="175">
        <v>1326</v>
      </c>
      <c r="G216" s="175">
        <v>0.05</v>
      </c>
      <c r="H216" s="178">
        <f>E216*F216*G216</f>
        <v>6.63E-6</v>
      </c>
      <c r="I216" s="175">
        <v>0</v>
      </c>
      <c r="J216" s="175">
        <v>6500</v>
      </c>
      <c r="K216" s="175">
        <v>183</v>
      </c>
      <c r="L216" s="175">
        <v>82</v>
      </c>
      <c r="M216" s="188">
        <f>(O216/0.75)*20</f>
        <v>2080</v>
      </c>
      <c r="N216" s="465"/>
      <c r="O216" s="179">
        <f>J216*12/1000</f>
        <v>78</v>
      </c>
      <c r="P216" s="179">
        <f>O216</f>
        <v>78</v>
      </c>
      <c r="Q216" s="187"/>
      <c r="R216" s="6" t="str">
        <f t="shared" si="217"/>
        <v>С215</v>
      </c>
      <c r="S216" s="181" t="str">
        <f t="shared" si="190"/>
        <v>Продуктопровод, «Подача  ШФЛУ в 3-й ряд  (Е-25-36)»</v>
      </c>
      <c r="T216" s="425" t="str">
        <f t="shared" si="191"/>
        <v>Полное разрушение - огненный шар</v>
      </c>
      <c r="U216" s="181" t="s">
        <v>98</v>
      </c>
      <c r="V216" s="181" t="s">
        <v>98</v>
      </c>
      <c r="W216" s="181" t="s">
        <v>98</v>
      </c>
      <c r="X216" s="181" t="s">
        <v>98</v>
      </c>
      <c r="Y216" s="181" t="s">
        <v>98</v>
      </c>
      <c r="Z216" s="181" t="s">
        <v>98</v>
      </c>
      <c r="AA216" s="181" t="s">
        <v>98</v>
      </c>
      <c r="AB216" s="181" t="s">
        <v>98</v>
      </c>
      <c r="AC216" s="181" t="s">
        <v>98</v>
      </c>
      <c r="AD216" s="181" t="s">
        <v>98</v>
      </c>
      <c r="AE216" s="181" t="s">
        <v>98</v>
      </c>
      <c r="AF216" s="181" t="s">
        <v>98</v>
      </c>
      <c r="AG216" s="181" t="s">
        <v>98</v>
      </c>
      <c r="AH216" s="181" t="s">
        <v>98</v>
      </c>
      <c r="AI216" s="181">
        <v>281</v>
      </c>
      <c r="AJ216" s="181">
        <v>369</v>
      </c>
      <c r="AK216" s="181">
        <v>426</v>
      </c>
      <c r="AL216" s="181">
        <v>528</v>
      </c>
      <c r="AM216" s="181">
        <v>2</v>
      </c>
      <c r="AN216" s="181">
        <v>1</v>
      </c>
      <c r="AO216" s="181">
        <v>0.01</v>
      </c>
      <c r="AP216" s="181">
        <v>0.02</v>
      </c>
      <c r="AQ216" s="181">
        <v>5</v>
      </c>
      <c r="AR216" s="183">
        <f t="shared" si="219"/>
        <v>1.57</v>
      </c>
      <c r="AS216" s="183">
        <f t="shared" si="199"/>
        <v>0.15700000000000003</v>
      </c>
      <c r="AT216" s="184">
        <f t="shared" si="206"/>
        <v>4.82</v>
      </c>
      <c r="AU216" s="184">
        <f t="shared" si="200"/>
        <v>0.65470000000000006</v>
      </c>
      <c r="AV216" s="183">
        <f t="shared" si="201"/>
        <v>0.78531960000000001</v>
      </c>
      <c r="AW216" s="184">
        <f t="shared" si="202"/>
        <v>7.9870196000000009</v>
      </c>
      <c r="AX216" s="185">
        <f t="shared" si="192"/>
        <v>1.326E-5</v>
      </c>
      <c r="AY216" s="186">
        <f t="shared" si="193"/>
        <v>6.63E-6</v>
      </c>
      <c r="AZ216" s="185">
        <f t="shared" si="194"/>
        <v>5.2953939948000008E-5</v>
      </c>
    </row>
    <row r="217" spans="1:52" s="181" customFormat="1" ht="28.2" x14ac:dyDescent="0.3">
      <c r="A217" s="107" t="s">
        <v>227</v>
      </c>
      <c r="B217" s="240" t="s">
        <v>298</v>
      </c>
      <c r="C217" s="176" t="s">
        <v>388</v>
      </c>
      <c r="D217" s="177" t="s">
        <v>342</v>
      </c>
      <c r="E217" s="178">
        <v>9.9999999999999995E-8</v>
      </c>
      <c r="F217" s="175">
        <v>1326</v>
      </c>
      <c r="G217" s="175">
        <v>1.9000000000000003E-2</v>
      </c>
      <c r="H217" s="178">
        <f t="shared" ref="H217:H222" si="222">E217*F217*G217</f>
        <v>2.5194000000000004E-6</v>
      </c>
      <c r="I217" s="175">
        <v>0</v>
      </c>
      <c r="J217" s="175">
        <v>6500</v>
      </c>
      <c r="K217" s="175">
        <v>183</v>
      </c>
      <c r="L217" s="175">
        <v>82</v>
      </c>
      <c r="M217" s="188">
        <f t="shared" ref="M217:M219" si="223">(O217/0.75)*20</f>
        <v>2080</v>
      </c>
      <c r="N217" s="466"/>
      <c r="O217" s="179">
        <f t="shared" ref="O217:O219" si="224">J217*12/1000</f>
        <v>78</v>
      </c>
      <c r="P217" s="179">
        <f>0.1*O217</f>
        <v>7.8000000000000007</v>
      </c>
      <c r="Q217" s="187"/>
      <c r="R217" s="181" t="str">
        <f t="shared" si="217"/>
        <v>С216</v>
      </c>
      <c r="S217" s="181" t="str">
        <f t="shared" si="190"/>
        <v>Продуктопровод, «Подача  ШФЛУ в 3-й ряд  (Е-25-36)»</v>
      </c>
      <c r="T217" s="425" t="str">
        <f t="shared" si="191"/>
        <v>Полное разрушение - взрыв</v>
      </c>
      <c r="U217" s="181" t="s">
        <v>98</v>
      </c>
      <c r="V217" s="181" t="s">
        <v>98</v>
      </c>
      <c r="W217" s="181" t="s">
        <v>98</v>
      </c>
      <c r="X217" s="181" t="s">
        <v>98</v>
      </c>
      <c r="Y217" s="181">
        <v>80</v>
      </c>
      <c r="Z217" s="181">
        <v>185</v>
      </c>
      <c r="AA217" s="181">
        <v>503</v>
      </c>
      <c r="AB217" s="181">
        <v>862</v>
      </c>
      <c r="AC217" s="181" t="s">
        <v>98</v>
      </c>
      <c r="AD217" s="181" t="s">
        <v>98</v>
      </c>
      <c r="AE217" s="181" t="s">
        <v>98</v>
      </c>
      <c r="AF217" s="181" t="s">
        <v>98</v>
      </c>
      <c r="AG217" s="181" t="s">
        <v>98</v>
      </c>
      <c r="AH217" s="181" t="s">
        <v>98</v>
      </c>
      <c r="AI217" s="181" t="s">
        <v>98</v>
      </c>
      <c r="AJ217" s="181" t="s">
        <v>98</v>
      </c>
      <c r="AK217" s="181" t="s">
        <v>98</v>
      </c>
      <c r="AL217" s="181" t="s">
        <v>98</v>
      </c>
      <c r="AM217" s="181">
        <v>3</v>
      </c>
      <c r="AN217" s="181">
        <v>2</v>
      </c>
      <c r="AO217" s="181">
        <v>0.01</v>
      </c>
      <c r="AP217" s="181">
        <v>0.02</v>
      </c>
      <c r="AQ217" s="181">
        <v>5</v>
      </c>
      <c r="AR217" s="183">
        <f t="shared" si="219"/>
        <v>1.57</v>
      </c>
      <c r="AS217" s="183">
        <f t="shared" si="199"/>
        <v>0.15700000000000003</v>
      </c>
      <c r="AT217" s="184">
        <f t="shared" si="206"/>
        <v>7.92</v>
      </c>
      <c r="AU217" s="184">
        <f t="shared" si="200"/>
        <v>0.96470000000000011</v>
      </c>
      <c r="AV217" s="183">
        <f t="shared" si="201"/>
        <v>0.78531960000000001</v>
      </c>
      <c r="AW217" s="184">
        <f t="shared" si="202"/>
        <v>11.3970196</v>
      </c>
      <c r="AX217" s="185">
        <f t="shared" si="192"/>
        <v>7.5582000000000016E-6</v>
      </c>
      <c r="AY217" s="186">
        <f t="shared" si="193"/>
        <v>5.0388000000000008E-6</v>
      </c>
      <c r="AZ217" s="185">
        <f t="shared" si="194"/>
        <v>2.8713651180240004E-5</v>
      </c>
    </row>
    <row r="218" spans="1:52" s="181" customFormat="1" ht="28.2" x14ac:dyDescent="0.3">
      <c r="A218" s="107" t="s">
        <v>228</v>
      </c>
      <c r="B218" s="240" t="s">
        <v>298</v>
      </c>
      <c r="C218" s="176" t="s">
        <v>389</v>
      </c>
      <c r="D218" s="177" t="s">
        <v>343</v>
      </c>
      <c r="E218" s="178">
        <v>9.9999999999999995E-8</v>
      </c>
      <c r="F218" s="175">
        <v>1326</v>
      </c>
      <c r="G218" s="175">
        <v>0.17100000000000001</v>
      </c>
      <c r="H218" s="178">
        <f t="shared" si="222"/>
        <v>2.2674600000000001E-5</v>
      </c>
      <c r="I218" s="175">
        <v>0</v>
      </c>
      <c r="J218" s="175">
        <v>6500</v>
      </c>
      <c r="K218" s="175">
        <v>183</v>
      </c>
      <c r="L218" s="175">
        <v>82</v>
      </c>
      <c r="M218" s="188">
        <f t="shared" si="223"/>
        <v>2080</v>
      </c>
      <c r="N218" s="466"/>
      <c r="O218" s="179">
        <f t="shared" si="224"/>
        <v>78</v>
      </c>
      <c r="P218" s="179">
        <f>0.1*O218</f>
        <v>7.8000000000000007</v>
      </c>
      <c r="Q218" s="187"/>
      <c r="R218" s="181" t="str">
        <f t="shared" si="217"/>
        <v>С217</v>
      </c>
      <c r="S218" s="181" t="str">
        <f t="shared" si="190"/>
        <v>Продуктопровод, «Подача  ШФЛУ в 3-й ряд  (Е-25-36)»</v>
      </c>
      <c r="T218" s="425" t="str">
        <f t="shared" si="191"/>
        <v>Полное разрушение - пожар-вспышка</v>
      </c>
      <c r="U218" s="181" t="s">
        <v>98</v>
      </c>
      <c r="V218" s="181" t="s">
        <v>98</v>
      </c>
      <c r="W218" s="181" t="s">
        <v>98</v>
      </c>
      <c r="X218" s="181" t="s">
        <v>98</v>
      </c>
      <c r="Y218" s="181" t="s">
        <v>98</v>
      </c>
      <c r="Z218" s="181" t="s">
        <v>98</v>
      </c>
      <c r="AA218" s="181" t="s">
        <v>98</v>
      </c>
      <c r="AB218" s="181" t="s">
        <v>98</v>
      </c>
      <c r="AC218" s="181" t="s">
        <v>98</v>
      </c>
      <c r="AD218" s="181" t="s">
        <v>98</v>
      </c>
      <c r="AE218" s="181">
        <v>63</v>
      </c>
      <c r="AF218" s="181">
        <v>75</v>
      </c>
      <c r="AG218" s="181" t="s">
        <v>98</v>
      </c>
      <c r="AH218" s="181" t="s">
        <v>98</v>
      </c>
      <c r="AI218" s="181" t="s">
        <v>98</v>
      </c>
      <c r="AJ218" s="181" t="s">
        <v>98</v>
      </c>
      <c r="AK218" s="181" t="s">
        <v>98</v>
      </c>
      <c r="AL218" s="181" t="s">
        <v>98</v>
      </c>
      <c r="AM218" s="181">
        <v>1</v>
      </c>
      <c r="AN218" s="181">
        <v>1</v>
      </c>
      <c r="AO218" s="181">
        <v>0.01</v>
      </c>
      <c r="AP218" s="181">
        <v>0.02</v>
      </c>
      <c r="AQ218" s="181">
        <v>5</v>
      </c>
      <c r="AR218" s="183">
        <f t="shared" ref="AR218:AR243" si="225">AP218*P218+AO218</f>
        <v>0.16600000000000004</v>
      </c>
      <c r="AS218" s="183">
        <f t="shared" si="199"/>
        <v>1.6600000000000004E-2</v>
      </c>
      <c r="AT218" s="184">
        <f t="shared" si="206"/>
        <v>3.1</v>
      </c>
      <c r="AU218" s="184">
        <f t="shared" si="200"/>
        <v>0.32826</v>
      </c>
      <c r="AV218" s="183">
        <f t="shared" si="201"/>
        <v>0.78531960000000001</v>
      </c>
      <c r="AW218" s="184">
        <f t="shared" si="202"/>
        <v>4.3961796000000009</v>
      </c>
      <c r="AX218" s="185">
        <f t="shared" si="192"/>
        <v>2.2674600000000001E-5</v>
      </c>
      <c r="AY218" s="186">
        <f t="shared" si="193"/>
        <v>2.2674600000000001E-5</v>
      </c>
      <c r="AZ218" s="185">
        <f t="shared" si="194"/>
        <v>9.9681613958160024E-5</v>
      </c>
    </row>
    <row r="219" spans="1:52" s="181" customFormat="1" ht="28.8" x14ac:dyDescent="0.3">
      <c r="A219" s="107" t="s">
        <v>229</v>
      </c>
      <c r="B219" s="240" t="s">
        <v>298</v>
      </c>
      <c r="C219" s="176" t="s">
        <v>390</v>
      </c>
      <c r="D219" s="177" t="s">
        <v>360</v>
      </c>
      <c r="E219" s="178">
        <v>9.9999999999999995E-8</v>
      </c>
      <c r="F219" s="175">
        <v>1326</v>
      </c>
      <c r="G219" s="175">
        <v>0.76</v>
      </c>
      <c r="H219" s="178">
        <f t="shared" si="222"/>
        <v>1.00776E-4</v>
      </c>
      <c r="I219" s="175">
        <v>0</v>
      </c>
      <c r="J219" s="175">
        <v>6500</v>
      </c>
      <c r="K219" s="175">
        <v>183</v>
      </c>
      <c r="L219" s="175">
        <v>82</v>
      </c>
      <c r="M219" s="188">
        <f t="shared" si="223"/>
        <v>2080</v>
      </c>
      <c r="N219" s="466"/>
      <c r="O219" s="179">
        <f t="shared" si="224"/>
        <v>78</v>
      </c>
      <c r="P219" s="179">
        <v>0</v>
      </c>
      <c r="Q219" s="187"/>
      <c r="R219" s="181" t="str">
        <f t="shared" si="217"/>
        <v>С218</v>
      </c>
      <c r="S219" s="181" t="str">
        <f t="shared" si="190"/>
        <v>Продуктопровод, «Подача  ШФЛУ в 3-й ряд  (Е-25-36)»</v>
      </c>
      <c r="T219" s="425" t="str">
        <f t="shared" si="191"/>
        <v>Полное разрушение - ликвидация пролива и рассеивание выброса (ликвидация аварии)</v>
      </c>
      <c r="U219" s="181" t="s">
        <v>98</v>
      </c>
      <c r="V219" s="181" t="s">
        <v>98</v>
      </c>
      <c r="W219" s="181" t="s">
        <v>98</v>
      </c>
      <c r="X219" s="181" t="s">
        <v>98</v>
      </c>
      <c r="Y219" s="181" t="s">
        <v>98</v>
      </c>
      <c r="Z219" s="181" t="s">
        <v>98</v>
      </c>
      <c r="AA219" s="181" t="s">
        <v>98</v>
      </c>
      <c r="AB219" s="181" t="s">
        <v>98</v>
      </c>
      <c r="AC219" s="181" t="s">
        <v>98</v>
      </c>
      <c r="AD219" s="181" t="s">
        <v>98</v>
      </c>
      <c r="AE219" s="181" t="s">
        <v>98</v>
      </c>
      <c r="AF219" s="181" t="s">
        <v>98</v>
      </c>
      <c r="AG219" s="181" t="s">
        <v>98</v>
      </c>
      <c r="AH219" s="181" t="s">
        <v>98</v>
      </c>
      <c r="AI219" s="181" t="s">
        <v>98</v>
      </c>
      <c r="AJ219" s="181" t="s">
        <v>98</v>
      </c>
      <c r="AK219" s="181" t="s">
        <v>98</v>
      </c>
      <c r="AL219" s="181" t="s">
        <v>98</v>
      </c>
      <c r="AM219" s="181">
        <v>0</v>
      </c>
      <c r="AN219" s="181">
        <v>0</v>
      </c>
      <c r="AO219" s="181">
        <v>1E-3</v>
      </c>
      <c r="AP219" s="181">
        <v>0.02</v>
      </c>
      <c r="AQ219" s="181">
        <v>2</v>
      </c>
      <c r="AR219" s="183">
        <f t="shared" si="225"/>
        <v>1E-3</v>
      </c>
      <c r="AS219" s="183">
        <f t="shared" si="199"/>
        <v>1E-4</v>
      </c>
      <c r="AT219" s="184">
        <f t="shared" si="206"/>
        <v>0</v>
      </c>
      <c r="AU219" s="184">
        <f t="shared" si="200"/>
        <v>1.1000000000000002E-4</v>
      </c>
      <c r="AV219" s="183">
        <f t="shared" si="201"/>
        <v>0.78531960000000001</v>
      </c>
      <c r="AW219" s="184">
        <f t="shared" si="202"/>
        <v>0.78652960000000005</v>
      </c>
      <c r="AX219" s="185">
        <f t="shared" si="192"/>
        <v>0</v>
      </c>
      <c r="AY219" s="186">
        <f t="shared" si="193"/>
        <v>0</v>
      </c>
      <c r="AZ219" s="185">
        <f t="shared" si="194"/>
        <v>7.9263306969599997E-5</v>
      </c>
    </row>
    <row r="220" spans="1:52" s="181" customFormat="1" ht="28.8" x14ac:dyDescent="0.3">
      <c r="A220" s="107" t="s">
        <v>230</v>
      </c>
      <c r="B220" s="240" t="s">
        <v>298</v>
      </c>
      <c r="C220" s="176" t="s">
        <v>391</v>
      </c>
      <c r="D220" s="177" t="s">
        <v>394</v>
      </c>
      <c r="E220" s="178">
        <v>4.9999999999999998E-7</v>
      </c>
      <c r="F220" s="175">
        <v>1326</v>
      </c>
      <c r="G220" s="175">
        <v>0.2</v>
      </c>
      <c r="H220" s="178">
        <f t="shared" si="222"/>
        <v>1.326E-4</v>
      </c>
      <c r="I220" s="175">
        <v>0</v>
      </c>
      <c r="J220" s="175">
        <v>7.2</v>
      </c>
      <c r="K220" s="175">
        <v>0</v>
      </c>
      <c r="L220" s="175">
        <v>0</v>
      </c>
      <c r="M220" s="188">
        <f>(O220/0.75)*20</f>
        <v>691.2</v>
      </c>
      <c r="N220" s="466"/>
      <c r="O220" s="179">
        <f>J220*3600/1000</f>
        <v>25.92</v>
      </c>
      <c r="P220" s="179">
        <f>O220</f>
        <v>25.92</v>
      </c>
      <c r="Q220" s="187"/>
      <c r="R220" s="181" t="str">
        <f t="shared" si="217"/>
        <v>С219</v>
      </c>
      <c r="S220" s="181" t="str">
        <f t="shared" si="190"/>
        <v>Продуктопровод, «Подача  ШФЛУ в 3-й ряд  (Е-25-36)»</v>
      </c>
      <c r="T220" s="425" t="str">
        <f t="shared" si="191"/>
        <v>Частичное разрушение (10 мм) - факельное горения</v>
      </c>
      <c r="U220" s="181" t="s">
        <v>98</v>
      </c>
      <c r="V220" s="181" t="s">
        <v>98</v>
      </c>
      <c r="W220" s="181" t="s">
        <v>98</v>
      </c>
      <c r="X220" s="181" t="s">
        <v>98</v>
      </c>
      <c r="Y220" s="181" t="s">
        <v>98</v>
      </c>
      <c r="Z220" s="181" t="s">
        <v>98</v>
      </c>
      <c r="AA220" s="181" t="s">
        <v>98</v>
      </c>
      <c r="AB220" s="181" t="s">
        <v>98</v>
      </c>
      <c r="AC220" s="181">
        <v>33</v>
      </c>
      <c r="AD220" s="181">
        <v>5</v>
      </c>
      <c r="AE220" s="181" t="s">
        <v>98</v>
      </c>
      <c r="AF220" s="181" t="s">
        <v>98</v>
      </c>
      <c r="AG220" s="181" t="s">
        <v>98</v>
      </c>
      <c r="AH220" s="181" t="s">
        <v>98</v>
      </c>
      <c r="AI220" s="181" t="s">
        <v>98</v>
      </c>
      <c r="AJ220" s="181" t="s">
        <v>98</v>
      </c>
      <c r="AK220" s="181" t="s">
        <v>98</v>
      </c>
      <c r="AL220" s="181" t="s">
        <v>98</v>
      </c>
      <c r="AM220" s="181">
        <v>0</v>
      </c>
      <c r="AN220" s="181">
        <v>1</v>
      </c>
      <c r="AO220" s="181">
        <v>1E-3</v>
      </c>
      <c r="AP220" s="181">
        <v>0.02</v>
      </c>
      <c r="AQ220" s="181">
        <v>2</v>
      </c>
      <c r="AR220" s="183">
        <f t="shared" ref="AR220:AR243" si="226">AP220*O220+AO220</f>
        <v>0.51940000000000008</v>
      </c>
      <c r="AS220" s="183">
        <f t="shared" si="199"/>
        <v>5.1940000000000014E-2</v>
      </c>
      <c r="AT220" s="184">
        <f t="shared" si="206"/>
        <v>1.3800000000000001</v>
      </c>
      <c r="AU220" s="184">
        <f t="shared" si="200"/>
        <v>0.19513400000000003</v>
      </c>
      <c r="AV220" s="183">
        <f t="shared" si="201"/>
        <v>0.260967744</v>
      </c>
      <c r="AW220" s="184">
        <f t="shared" si="202"/>
        <v>2.4074417440000002</v>
      </c>
      <c r="AX220" s="185">
        <f t="shared" si="192"/>
        <v>0</v>
      </c>
      <c r="AY220" s="186">
        <f t="shared" si="193"/>
        <v>1.326E-4</v>
      </c>
      <c r="AZ220" s="185">
        <f t="shared" si="194"/>
        <v>3.1922677525440005E-4</v>
      </c>
    </row>
    <row r="221" spans="1:52" s="181" customFormat="1" ht="28.8" x14ac:dyDescent="0.3">
      <c r="A221" s="107" t="s">
        <v>231</v>
      </c>
      <c r="B221" s="240" t="s">
        <v>298</v>
      </c>
      <c r="C221" s="176" t="s">
        <v>392</v>
      </c>
      <c r="D221" s="177" t="s">
        <v>345</v>
      </c>
      <c r="E221" s="178">
        <v>4.9999999999999998E-7</v>
      </c>
      <c r="F221" s="175">
        <v>1326</v>
      </c>
      <c r="G221" s="175">
        <v>0.16000000000000003</v>
      </c>
      <c r="H221" s="178">
        <f t="shared" si="222"/>
        <v>1.0608000000000001E-4</v>
      </c>
      <c r="I221" s="175">
        <v>0</v>
      </c>
      <c r="J221" s="175">
        <v>7.2</v>
      </c>
      <c r="K221" s="175">
        <v>0</v>
      </c>
      <c r="L221" s="175">
        <v>0</v>
      </c>
      <c r="M221" s="188">
        <f t="shared" ref="M221:M222" si="227">(O221/0.75)*20</f>
        <v>691.2</v>
      </c>
      <c r="N221" s="466"/>
      <c r="O221" s="179">
        <f t="shared" ref="O221:O222" si="228">J221*3600/1000</f>
        <v>25.92</v>
      </c>
      <c r="P221" s="179">
        <f>O221*0.1</f>
        <v>2.5920000000000005</v>
      </c>
      <c r="Q221" s="187"/>
      <c r="R221" s="181" t="str">
        <f t="shared" si="217"/>
        <v>С220</v>
      </c>
      <c r="S221" s="181" t="str">
        <f t="shared" si="190"/>
        <v>Продуктопровод, «Подача  ШФЛУ в 3-й ряд  (Е-25-36)»</v>
      </c>
      <c r="T221" s="425" t="str">
        <f t="shared" si="191"/>
        <v>Частичное разрушение (10 мм) - пожар-вспышка</v>
      </c>
      <c r="U221" s="181" t="s">
        <v>98</v>
      </c>
      <c r="V221" s="181" t="s">
        <v>98</v>
      </c>
      <c r="W221" s="181" t="s">
        <v>98</v>
      </c>
      <c r="X221" s="181" t="s">
        <v>98</v>
      </c>
      <c r="Y221" s="181" t="s">
        <v>98</v>
      </c>
      <c r="Z221" s="181" t="s">
        <v>98</v>
      </c>
      <c r="AA221" s="181" t="s">
        <v>98</v>
      </c>
      <c r="AB221" s="181" t="s">
        <v>98</v>
      </c>
      <c r="AC221" s="181" t="s">
        <v>98</v>
      </c>
      <c r="AD221" s="181" t="s">
        <v>98</v>
      </c>
      <c r="AE221" s="181">
        <v>44</v>
      </c>
      <c r="AF221" s="181">
        <v>52</v>
      </c>
      <c r="AG221" s="181" t="s">
        <v>98</v>
      </c>
      <c r="AH221" s="181" t="s">
        <v>98</v>
      </c>
      <c r="AI221" s="181" t="s">
        <v>98</v>
      </c>
      <c r="AJ221" s="181" t="s">
        <v>98</v>
      </c>
      <c r="AK221" s="181" t="s">
        <v>98</v>
      </c>
      <c r="AL221" s="181" t="s">
        <v>98</v>
      </c>
      <c r="AM221" s="181">
        <v>0</v>
      </c>
      <c r="AN221" s="181">
        <v>1</v>
      </c>
      <c r="AO221" s="181">
        <v>1E-3</v>
      </c>
      <c r="AP221" s="181">
        <v>0.02</v>
      </c>
      <c r="AQ221" s="181">
        <v>2</v>
      </c>
      <c r="AR221" s="183">
        <f t="shared" si="226"/>
        <v>0.51940000000000008</v>
      </c>
      <c r="AS221" s="183">
        <f t="shared" si="199"/>
        <v>5.1940000000000014E-2</v>
      </c>
      <c r="AT221" s="184">
        <f t="shared" si="206"/>
        <v>1.3800000000000001</v>
      </c>
      <c r="AU221" s="184">
        <f t="shared" si="200"/>
        <v>0.19513400000000003</v>
      </c>
      <c r="AV221" s="183">
        <f t="shared" si="201"/>
        <v>0.260967744</v>
      </c>
      <c r="AW221" s="184">
        <f t="shared" si="202"/>
        <v>2.4074417440000002</v>
      </c>
      <c r="AX221" s="185">
        <f t="shared" si="192"/>
        <v>0</v>
      </c>
      <c r="AY221" s="186">
        <f t="shared" si="193"/>
        <v>1.0608000000000001E-4</v>
      </c>
      <c r="AZ221" s="185">
        <f t="shared" si="194"/>
        <v>2.5538142020352004E-4</v>
      </c>
    </row>
    <row r="222" spans="1:52" s="181" customFormat="1" ht="43.2" x14ac:dyDescent="0.3">
      <c r="A222" s="107" t="s">
        <v>232</v>
      </c>
      <c r="B222" s="240" t="s">
        <v>298</v>
      </c>
      <c r="C222" s="176" t="s">
        <v>393</v>
      </c>
      <c r="D222" s="177" t="s">
        <v>361</v>
      </c>
      <c r="E222" s="178">
        <v>4.9999999999999998E-7</v>
      </c>
      <c r="F222" s="175">
        <v>1326</v>
      </c>
      <c r="G222" s="175">
        <v>0.64000000000000012</v>
      </c>
      <c r="H222" s="178">
        <f t="shared" si="222"/>
        <v>4.2432000000000006E-4</v>
      </c>
      <c r="I222" s="175">
        <v>0</v>
      </c>
      <c r="J222" s="175">
        <v>7.2</v>
      </c>
      <c r="K222" s="175">
        <v>0</v>
      </c>
      <c r="L222" s="175">
        <v>0</v>
      </c>
      <c r="M222" s="188">
        <f t="shared" si="227"/>
        <v>691.2</v>
      </c>
      <c r="N222" s="466"/>
      <c r="O222" s="179">
        <f t="shared" si="228"/>
        <v>25.92</v>
      </c>
      <c r="P222" s="179">
        <v>0</v>
      </c>
      <c r="Q222" s="187"/>
      <c r="R222" s="181" t="str">
        <f t="shared" si="217"/>
        <v>С221</v>
      </c>
      <c r="S222" s="181" t="str">
        <f t="shared" si="190"/>
        <v>Продуктопровод, «Подача  ШФЛУ в 3-й ряд  (Е-25-36)»</v>
      </c>
      <c r="T222" s="425" t="str">
        <f t="shared" si="191"/>
        <v>Частичное разрушение (10 мм) - ликвидация пролива и рассеивание выброса (ликвидация аварии)</v>
      </c>
      <c r="U222" s="181" t="s">
        <v>98</v>
      </c>
      <c r="V222" s="181" t="s">
        <v>98</v>
      </c>
      <c r="W222" s="181" t="s">
        <v>98</v>
      </c>
      <c r="X222" s="181" t="s">
        <v>98</v>
      </c>
      <c r="Y222" s="181" t="s">
        <v>98</v>
      </c>
      <c r="Z222" s="181" t="s">
        <v>98</v>
      </c>
      <c r="AA222" s="181" t="s">
        <v>98</v>
      </c>
      <c r="AB222" s="181" t="s">
        <v>98</v>
      </c>
      <c r="AC222" s="181" t="s">
        <v>98</v>
      </c>
      <c r="AD222" s="181" t="s">
        <v>98</v>
      </c>
      <c r="AE222" s="181" t="s">
        <v>98</v>
      </c>
      <c r="AF222" s="181" t="s">
        <v>98</v>
      </c>
      <c r="AG222" s="181" t="s">
        <v>98</v>
      </c>
      <c r="AH222" s="181" t="s">
        <v>98</v>
      </c>
      <c r="AI222" s="181" t="s">
        <v>98</v>
      </c>
      <c r="AJ222" s="181" t="s">
        <v>98</v>
      </c>
      <c r="AK222" s="181" t="s">
        <v>98</v>
      </c>
      <c r="AL222" s="181" t="s">
        <v>98</v>
      </c>
      <c r="AM222" s="181">
        <v>0</v>
      </c>
      <c r="AN222" s="181">
        <v>0</v>
      </c>
      <c r="AO222" s="181">
        <v>1E-3</v>
      </c>
      <c r="AP222" s="181">
        <v>0.02</v>
      </c>
      <c r="AQ222" s="181">
        <v>2</v>
      </c>
      <c r="AR222" s="183">
        <f t="shared" si="226"/>
        <v>0.51940000000000008</v>
      </c>
      <c r="AS222" s="183">
        <f t="shared" si="199"/>
        <v>5.1940000000000014E-2</v>
      </c>
      <c r="AT222" s="184">
        <f t="shared" si="206"/>
        <v>0</v>
      </c>
      <c r="AU222" s="184">
        <f t="shared" si="200"/>
        <v>5.7134000000000011E-2</v>
      </c>
      <c r="AV222" s="183">
        <f t="shared" si="201"/>
        <v>0.260967744</v>
      </c>
      <c r="AW222" s="184">
        <f t="shared" si="202"/>
        <v>0.88944174400000009</v>
      </c>
      <c r="AX222" s="185">
        <f t="shared" si="192"/>
        <v>0</v>
      </c>
      <c r="AY222" s="186">
        <f t="shared" si="193"/>
        <v>0</v>
      </c>
      <c r="AZ222" s="185">
        <f t="shared" si="194"/>
        <v>3.7740792081408011E-4</v>
      </c>
    </row>
    <row r="223" spans="1:52" s="318" customFormat="1" ht="28.2" x14ac:dyDescent="0.3">
      <c r="A223" s="107" t="s">
        <v>233</v>
      </c>
      <c r="B223" s="310" t="s">
        <v>300</v>
      </c>
      <c r="C223" s="311" t="s">
        <v>387</v>
      </c>
      <c r="D223" s="312" t="s">
        <v>341</v>
      </c>
      <c r="E223" s="313">
        <v>9.9999999999999995E-8</v>
      </c>
      <c r="F223" s="314">
        <v>1379</v>
      </c>
      <c r="G223" s="314">
        <v>0.05</v>
      </c>
      <c r="H223" s="313">
        <f>E223*F223*G223</f>
        <v>6.8950000000000001E-6</v>
      </c>
      <c r="I223" s="314">
        <v>0</v>
      </c>
      <c r="J223" s="314">
        <v>6100</v>
      </c>
      <c r="K223" s="314">
        <v>183</v>
      </c>
      <c r="L223" s="314">
        <v>82</v>
      </c>
      <c r="M223" s="315">
        <f>(O223/0.75)*20</f>
        <v>1952.0000000000002</v>
      </c>
      <c r="N223" s="439"/>
      <c r="O223" s="316">
        <f>J223*12/1000</f>
        <v>73.2</v>
      </c>
      <c r="P223" s="316">
        <f>O223</f>
        <v>73.2</v>
      </c>
      <c r="Q223" s="317"/>
      <c r="R223" s="181" t="str">
        <f t="shared" si="217"/>
        <v>С222</v>
      </c>
      <c r="S223" s="318" t="str">
        <f t="shared" si="190"/>
        <v>Трубопровод нормального бутана от насосов на эстакаду</v>
      </c>
      <c r="T223" s="435" t="str">
        <f t="shared" si="191"/>
        <v>Полное разрушение - огненный шар</v>
      </c>
      <c r="U223" s="318" t="s">
        <v>98</v>
      </c>
      <c r="V223" s="318" t="s">
        <v>98</v>
      </c>
      <c r="W223" s="318" t="s">
        <v>98</v>
      </c>
      <c r="X223" s="318" t="s">
        <v>98</v>
      </c>
      <c r="Y223" s="318" t="s">
        <v>98</v>
      </c>
      <c r="Z223" s="318" t="s">
        <v>98</v>
      </c>
      <c r="AA223" s="318" t="s">
        <v>98</v>
      </c>
      <c r="AB223" s="318" t="s">
        <v>98</v>
      </c>
      <c r="AC223" s="318" t="s">
        <v>98</v>
      </c>
      <c r="AD223" s="318" t="s">
        <v>98</v>
      </c>
      <c r="AE223" s="318" t="s">
        <v>98</v>
      </c>
      <c r="AF223" s="318" t="s">
        <v>98</v>
      </c>
      <c r="AG223" s="318" t="s">
        <v>98</v>
      </c>
      <c r="AH223" s="318" t="s">
        <v>98</v>
      </c>
      <c r="AI223" s="318">
        <v>273</v>
      </c>
      <c r="AJ223" s="318">
        <v>359</v>
      </c>
      <c r="AK223" s="318">
        <v>415</v>
      </c>
      <c r="AL223" s="318">
        <v>515</v>
      </c>
      <c r="AM223" s="318">
        <v>2</v>
      </c>
      <c r="AN223" s="318">
        <v>1</v>
      </c>
      <c r="AO223" s="318">
        <v>0.01</v>
      </c>
      <c r="AP223" s="318">
        <v>0.02</v>
      </c>
      <c r="AQ223" s="318">
        <v>5</v>
      </c>
      <c r="AR223" s="319">
        <f t="shared" si="226"/>
        <v>1.4740000000000002</v>
      </c>
      <c r="AS223" s="319">
        <f t="shared" si="199"/>
        <v>0.14740000000000003</v>
      </c>
      <c r="AT223" s="320">
        <f t="shared" si="206"/>
        <v>4.82</v>
      </c>
      <c r="AU223" s="320">
        <f t="shared" si="200"/>
        <v>0.64414000000000016</v>
      </c>
      <c r="AV223" s="319">
        <f t="shared" si="201"/>
        <v>0.73699224000000008</v>
      </c>
      <c r="AW223" s="320">
        <f t="shared" si="202"/>
        <v>7.822532240000001</v>
      </c>
      <c r="AX223" s="321">
        <f t="shared" si="192"/>
        <v>1.379E-5</v>
      </c>
      <c r="AY223" s="322">
        <f t="shared" si="193"/>
        <v>6.8950000000000001E-6</v>
      </c>
      <c r="AZ223" s="321">
        <f t="shared" si="194"/>
        <v>5.3936359794800005E-5</v>
      </c>
    </row>
    <row r="224" spans="1:52" s="318" customFormat="1" ht="28.2" x14ac:dyDescent="0.3">
      <c r="A224" s="107" t="s">
        <v>234</v>
      </c>
      <c r="B224" s="310" t="s">
        <v>300</v>
      </c>
      <c r="C224" s="311" t="s">
        <v>388</v>
      </c>
      <c r="D224" s="312" t="s">
        <v>342</v>
      </c>
      <c r="E224" s="313">
        <v>9.9999999999999995E-8</v>
      </c>
      <c r="F224" s="314">
        <v>1379</v>
      </c>
      <c r="G224" s="314">
        <v>1.9000000000000003E-2</v>
      </c>
      <c r="H224" s="313">
        <f t="shared" ref="H224:H229" si="229">E224*F224*G224</f>
        <v>2.6201000000000001E-6</v>
      </c>
      <c r="I224" s="314">
        <v>0</v>
      </c>
      <c r="J224" s="314">
        <v>6100</v>
      </c>
      <c r="K224" s="314">
        <v>183</v>
      </c>
      <c r="L224" s="314">
        <v>82</v>
      </c>
      <c r="M224" s="315">
        <f t="shared" ref="M224:M226" si="230">(O224/0.75)*20</f>
        <v>1952.0000000000002</v>
      </c>
      <c r="N224" s="440"/>
      <c r="O224" s="316">
        <f t="shared" ref="O224:O226" si="231">J224*12/1000</f>
        <v>73.2</v>
      </c>
      <c r="P224" s="316">
        <f>0.1*O224</f>
        <v>7.32</v>
      </c>
      <c r="Q224" s="317"/>
      <c r="R224" s="318" t="str">
        <f t="shared" si="217"/>
        <v>С223</v>
      </c>
      <c r="S224" s="318" t="str">
        <f t="shared" si="190"/>
        <v>Трубопровод нормального бутана от насосов на эстакаду</v>
      </c>
      <c r="T224" s="435" t="str">
        <f t="shared" si="191"/>
        <v>Полное разрушение - взрыв</v>
      </c>
      <c r="U224" s="318" t="s">
        <v>98</v>
      </c>
      <c r="V224" s="318" t="s">
        <v>98</v>
      </c>
      <c r="W224" s="318" t="s">
        <v>98</v>
      </c>
      <c r="X224" s="318" t="s">
        <v>98</v>
      </c>
      <c r="Y224" s="318">
        <v>78</v>
      </c>
      <c r="Z224" s="318">
        <v>181</v>
      </c>
      <c r="AA224" s="318">
        <v>493</v>
      </c>
      <c r="AB224" s="318">
        <v>844</v>
      </c>
      <c r="AC224" s="318" t="s">
        <v>98</v>
      </c>
      <c r="AD224" s="318" t="s">
        <v>98</v>
      </c>
      <c r="AE224" s="318" t="s">
        <v>98</v>
      </c>
      <c r="AF224" s="318" t="s">
        <v>98</v>
      </c>
      <c r="AG224" s="318" t="s">
        <v>98</v>
      </c>
      <c r="AH224" s="318" t="s">
        <v>98</v>
      </c>
      <c r="AI224" s="318" t="s">
        <v>98</v>
      </c>
      <c r="AJ224" s="318" t="s">
        <v>98</v>
      </c>
      <c r="AK224" s="318" t="s">
        <v>98</v>
      </c>
      <c r="AL224" s="318" t="s">
        <v>98</v>
      </c>
      <c r="AM224" s="318">
        <v>2</v>
      </c>
      <c r="AN224" s="318">
        <v>2</v>
      </c>
      <c r="AO224" s="318">
        <v>0.01</v>
      </c>
      <c r="AP224" s="318">
        <v>0.02</v>
      </c>
      <c r="AQ224" s="318">
        <v>5</v>
      </c>
      <c r="AR224" s="319">
        <f t="shared" si="226"/>
        <v>1.4740000000000002</v>
      </c>
      <c r="AS224" s="319">
        <f t="shared" si="199"/>
        <v>0.14740000000000003</v>
      </c>
      <c r="AT224" s="320">
        <f t="shared" si="206"/>
        <v>6.2</v>
      </c>
      <c r="AU224" s="320">
        <f t="shared" si="200"/>
        <v>0.78214000000000006</v>
      </c>
      <c r="AV224" s="319">
        <f t="shared" si="201"/>
        <v>0.73699224000000008</v>
      </c>
      <c r="AW224" s="320">
        <f t="shared" si="202"/>
        <v>9.3405322400000017</v>
      </c>
      <c r="AX224" s="321">
        <f t="shared" si="192"/>
        <v>5.2402000000000002E-6</v>
      </c>
      <c r="AY224" s="322">
        <f t="shared" si="193"/>
        <v>5.2402000000000002E-6</v>
      </c>
      <c r="AZ224" s="321">
        <f t="shared" si="194"/>
        <v>2.4473128522024004E-5</v>
      </c>
    </row>
    <row r="225" spans="1:52" s="318" customFormat="1" ht="28.2" x14ac:dyDescent="0.3">
      <c r="A225" s="107" t="s">
        <v>235</v>
      </c>
      <c r="B225" s="310" t="s">
        <v>300</v>
      </c>
      <c r="C225" s="311" t="s">
        <v>389</v>
      </c>
      <c r="D225" s="312" t="s">
        <v>343</v>
      </c>
      <c r="E225" s="313">
        <v>9.9999999999999995E-8</v>
      </c>
      <c r="F225" s="314">
        <v>1379</v>
      </c>
      <c r="G225" s="314">
        <v>0.17100000000000001</v>
      </c>
      <c r="H225" s="313">
        <f t="shared" si="229"/>
        <v>2.35809E-5</v>
      </c>
      <c r="I225" s="314">
        <v>0</v>
      </c>
      <c r="J225" s="314">
        <v>6100</v>
      </c>
      <c r="K225" s="314">
        <v>183</v>
      </c>
      <c r="L225" s="314">
        <v>82</v>
      </c>
      <c r="M225" s="315">
        <f t="shared" si="230"/>
        <v>1952.0000000000002</v>
      </c>
      <c r="N225" s="440"/>
      <c r="O225" s="316">
        <f t="shared" si="231"/>
        <v>73.2</v>
      </c>
      <c r="P225" s="316">
        <f>0.1*O225</f>
        <v>7.32</v>
      </c>
      <c r="Q225" s="317"/>
      <c r="R225" s="318" t="str">
        <f t="shared" si="217"/>
        <v>С224</v>
      </c>
      <c r="S225" s="318" t="str">
        <f t="shared" si="190"/>
        <v>Трубопровод нормального бутана от насосов на эстакаду</v>
      </c>
      <c r="T225" s="435" t="str">
        <f t="shared" si="191"/>
        <v>Полное разрушение - пожар-вспышка</v>
      </c>
      <c r="U225" s="318" t="s">
        <v>98</v>
      </c>
      <c r="V225" s="318" t="s">
        <v>98</v>
      </c>
      <c r="W225" s="318" t="s">
        <v>98</v>
      </c>
      <c r="X225" s="318" t="s">
        <v>98</v>
      </c>
      <c r="Y225" s="318" t="s">
        <v>98</v>
      </c>
      <c r="Z225" s="318" t="s">
        <v>98</v>
      </c>
      <c r="AA225" s="318" t="s">
        <v>98</v>
      </c>
      <c r="AB225" s="318" t="s">
        <v>98</v>
      </c>
      <c r="AC225" s="318" t="s">
        <v>98</v>
      </c>
      <c r="AD225" s="318" t="s">
        <v>98</v>
      </c>
      <c r="AE225" s="318">
        <v>62</v>
      </c>
      <c r="AF225" s="318">
        <v>74</v>
      </c>
      <c r="AG225" s="318" t="s">
        <v>98</v>
      </c>
      <c r="AH225" s="318" t="s">
        <v>98</v>
      </c>
      <c r="AI225" s="318" t="s">
        <v>98</v>
      </c>
      <c r="AJ225" s="318" t="s">
        <v>98</v>
      </c>
      <c r="AK225" s="318" t="s">
        <v>98</v>
      </c>
      <c r="AL225" s="318" t="s">
        <v>98</v>
      </c>
      <c r="AM225" s="318">
        <v>1</v>
      </c>
      <c r="AN225" s="318">
        <v>1</v>
      </c>
      <c r="AO225" s="318">
        <v>0.01</v>
      </c>
      <c r="AP225" s="318">
        <v>0.02</v>
      </c>
      <c r="AQ225" s="318">
        <v>5</v>
      </c>
      <c r="AR225" s="319">
        <f t="shared" ref="AR225:AR243" si="232">AP225*P225+AO225</f>
        <v>0.15640000000000001</v>
      </c>
      <c r="AS225" s="319">
        <f t="shared" si="199"/>
        <v>1.5640000000000001E-2</v>
      </c>
      <c r="AT225" s="320">
        <f t="shared" si="206"/>
        <v>3.1</v>
      </c>
      <c r="AU225" s="320">
        <f t="shared" si="200"/>
        <v>0.32720400000000005</v>
      </c>
      <c r="AV225" s="319">
        <f t="shared" si="201"/>
        <v>0.73699224000000008</v>
      </c>
      <c r="AW225" s="320">
        <f t="shared" si="202"/>
        <v>4.3362362400000007</v>
      </c>
      <c r="AX225" s="321">
        <f t="shared" si="192"/>
        <v>2.35809E-5</v>
      </c>
      <c r="AY225" s="322">
        <f t="shared" si="193"/>
        <v>2.35809E-5</v>
      </c>
      <c r="AZ225" s="321">
        <f t="shared" si="194"/>
        <v>1.0225235315181601E-4</v>
      </c>
    </row>
    <row r="226" spans="1:52" s="318" customFormat="1" ht="28.8" x14ac:dyDescent="0.3">
      <c r="A226" s="107" t="s">
        <v>236</v>
      </c>
      <c r="B226" s="310" t="s">
        <v>300</v>
      </c>
      <c r="C226" s="311" t="s">
        <v>390</v>
      </c>
      <c r="D226" s="312" t="s">
        <v>360</v>
      </c>
      <c r="E226" s="313">
        <v>9.9999999999999995E-8</v>
      </c>
      <c r="F226" s="314">
        <v>1379</v>
      </c>
      <c r="G226" s="314">
        <v>0.76</v>
      </c>
      <c r="H226" s="313">
        <f t="shared" si="229"/>
        <v>1.0480399999999999E-4</v>
      </c>
      <c r="I226" s="314">
        <v>0</v>
      </c>
      <c r="J226" s="314">
        <v>6100</v>
      </c>
      <c r="K226" s="314">
        <v>183</v>
      </c>
      <c r="L226" s="314">
        <v>82</v>
      </c>
      <c r="M226" s="315">
        <f t="shared" si="230"/>
        <v>1952.0000000000002</v>
      </c>
      <c r="N226" s="440"/>
      <c r="O226" s="316">
        <f t="shared" si="231"/>
        <v>73.2</v>
      </c>
      <c r="P226" s="316">
        <v>0</v>
      </c>
      <c r="Q226" s="317"/>
      <c r="R226" s="318" t="str">
        <f t="shared" si="217"/>
        <v>С225</v>
      </c>
      <c r="S226" s="318" t="str">
        <f t="shared" si="190"/>
        <v>Трубопровод нормального бутана от насосов на эстакаду</v>
      </c>
      <c r="T226" s="435" t="str">
        <f t="shared" si="191"/>
        <v>Полное разрушение - ликвидация пролива и рассеивание выброса (ликвидация аварии)</v>
      </c>
      <c r="U226" s="318" t="s">
        <v>98</v>
      </c>
      <c r="V226" s="318" t="s">
        <v>98</v>
      </c>
      <c r="W226" s="318" t="s">
        <v>98</v>
      </c>
      <c r="X226" s="318" t="s">
        <v>98</v>
      </c>
      <c r="Y226" s="318" t="s">
        <v>98</v>
      </c>
      <c r="Z226" s="318" t="s">
        <v>98</v>
      </c>
      <c r="AA226" s="318" t="s">
        <v>98</v>
      </c>
      <c r="AB226" s="318" t="s">
        <v>98</v>
      </c>
      <c r="AC226" s="318" t="s">
        <v>98</v>
      </c>
      <c r="AD226" s="318" t="s">
        <v>98</v>
      </c>
      <c r="AE226" s="318" t="s">
        <v>98</v>
      </c>
      <c r="AF226" s="318" t="s">
        <v>98</v>
      </c>
      <c r="AG226" s="318" t="s">
        <v>98</v>
      </c>
      <c r="AH226" s="318" t="s">
        <v>98</v>
      </c>
      <c r="AI226" s="318" t="s">
        <v>98</v>
      </c>
      <c r="AJ226" s="318" t="s">
        <v>98</v>
      </c>
      <c r="AK226" s="318" t="s">
        <v>98</v>
      </c>
      <c r="AL226" s="318" t="s">
        <v>98</v>
      </c>
      <c r="AM226" s="318">
        <v>0</v>
      </c>
      <c r="AN226" s="318">
        <v>0</v>
      </c>
      <c r="AO226" s="318">
        <v>1E-3</v>
      </c>
      <c r="AP226" s="318">
        <v>0.02</v>
      </c>
      <c r="AQ226" s="318">
        <v>2</v>
      </c>
      <c r="AR226" s="319">
        <f t="shared" si="232"/>
        <v>1E-3</v>
      </c>
      <c r="AS226" s="319">
        <f t="shared" si="199"/>
        <v>1E-4</v>
      </c>
      <c r="AT226" s="320">
        <f t="shared" si="206"/>
        <v>0</v>
      </c>
      <c r="AU226" s="320">
        <f t="shared" si="200"/>
        <v>1.1000000000000002E-4</v>
      </c>
      <c r="AV226" s="319">
        <f t="shared" si="201"/>
        <v>0.73699224000000008</v>
      </c>
      <c r="AW226" s="320">
        <f t="shared" si="202"/>
        <v>0.73820224000000012</v>
      </c>
      <c r="AX226" s="321">
        <f t="shared" si="192"/>
        <v>0</v>
      </c>
      <c r="AY226" s="322">
        <f t="shared" si="193"/>
        <v>0</v>
      </c>
      <c r="AZ226" s="321">
        <f t="shared" si="194"/>
        <v>7.7366547560960011E-5</v>
      </c>
    </row>
    <row r="227" spans="1:52" s="318" customFormat="1" ht="28.8" x14ac:dyDescent="0.3">
      <c r="A227" s="107" t="s">
        <v>237</v>
      </c>
      <c r="B227" s="310" t="s">
        <v>300</v>
      </c>
      <c r="C227" s="311" t="s">
        <v>391</v>
      </c>
      <c r="D227" s="312" t="s">
        <v>394</v>
      </c>
      <c r="E227" s="313">
        <v>4.9999999999999998E-7</v>
      </c>
      <c r="F227" s="314">
        <v>1379</v>
      </c>
      <c r="G227" s="314">
        <v>0.2</v>
      </c>
      <c r="H227" s="313">
        <f t="shared" si="229"/>
        <v>1.3790000000000002E-4</v>
      </c>
      <c r="I227" s="314">
        <v>0</v>
      </c>
      <c r="J227" s="314">
        <v>6.5</v>
      </c>
      <c r="K227" s="314">
        <v>0</v>
      </c>
      <c r="L227" s="314">
        <v>0</v>
      </c>
      <c r="M227" s="315">
        <f>(O227/0.75)*20</f>
        <v>624</v>
      </c>
      <c r="N227" s="440"/>
      <c r="O227" s="316">
        <f>J227*3600/1000</f>
        <v>23.4</v>
      </c>
      <c r="P227" s="316">
        <f>O227</f>
        <v>23.4</v>
      </c>
      <c r="Q227" s="317"/>
      <c r="R227" s="318" t="str">
        <f t="shared" si="217"/>
        <v>С226</v>
      </c>
      <c r="S227" s="318" t="str">
        <f t="shared" si="190"/>
        <v>Трубопровод нормального бутана от насосов на эстакаду</v>
      </c>
      <c r="T227" s="435" t="str">
        <f t="shared" si="191"/>
        <v>Частичное разрушение (10 мм) - факельное горения</v>
      </c>
      <c r="U227" s="318" t="s">
        <v>98</v>
      </c>
      <c r="V227" s="318" t="s">
        <v>98</v>
      </c>
      <c r="W227" s="318" t="s">
        <v>98</v>
      </c>
      <c r="X227" s="318" t="s">
        <v>98</v>
      </c>
      <c r="Y227" s="318" t="s">
        <v>98</v>
      </c>
      <c r="Z227" s="318" t="s">
        <v>98</v>
      </c>
      <c r="AA227" s="318" t="s">
        <v>98</v>
      </c>
      <c r="AB227" s="318" t="s">
        <v>98</v>
      </c>
      <c r="AC227" s="318">
        <v>31</v>
      </c>
      <c r="AD227" s="318">
        <v>5</v>
      </c>
      <c r="AE227" s="318" t="s">
        <v>98</v>
      </c>
      <c r="AF227" s="318" t="s">
        <v>98</v>
      </c>
      <c r="AG227" s="318" t="s">
        <v>98</v>
      </c>
      <c r="AH227" s="318" t="s">
        <v>98</v>
      </c>
      <c r="AI227" s="318" t="s">
        <v>98</v>
      </c>
      <c r="AJ227" s="318" t="s">
        <v>98</v>
      </c>
      <c r="AK227" s="318" t="s">
        <v>98</v>
      </c>
      <c r="AL227" s="318" t="s">
        <v>98</v>
      </c>
      <c r="AM227" s="318">
        <v>0</v>
      </c>
      <c r="AN227" s="318">
        <v>1</v>
      </c>
      <c r="AO227" s="318">
        <v>1E-3</v>
      </c>
      <c r="AP227" s="318">
        <v>0.02</v>
      </c>
      <c r="AQ227" s="318">
        <v>2</v>
      </c>
      <c r="AR227" s="319">
        <f t="shared" ref="AR227:AR243" si="233">AP227*O227+AO227</f>
        <v>0.46899999999999997</v>
      </c>
      <c r="AS227" s="319">
        <f t="shared" si="199"/>
        <v>4.6899999999999997E-2</v>
      </c>
      <c r="AT227" s="320">
        <f t="shared" si="206"/>
        <v>1.3800000000000001</v>
      </c>
      <c r="AU227" s="320">
        <f t="shared" si="200"/>
        <v>0.18959000000000004</v>
      </c>
      <c r="AV227" s="319">
        <f t="shared" si="201"/>
        <v>0.23559588000000001</v>
      </c>
      <c r="AW227" s="320">
        <f t="shared" si="202"/>
        <v>2.32108588</v>
      </c>
      <c r="AX227" s="321">
        <f t="shared" si="192"/>
        <v>0</v>
      </c>
      <c r="AY227" s="322">
        <f t="shared" si="193"/>
        <v>1.3790000000000002E-4</v>
      </c>
      <c r="AZ227" s="321">
        <f t="shared" si="194"/>
        <v>3.2007774285200007E-4</v>
      </c>
    </row>
    <row r="228" spans="1:52" s="318" customFormat="1" ht="28.8" x14ac:dyDescent="0.3">
      <c r="A228" s="107" t="s">
        <v>238</v>
      </c>
      <c r="B228" s="310" t="s">
        <v>300</v>
      </c>
      <c r="C228" s="311" t="s">
        <v>392</v>
      </c>
      <c r="D228" s="312" t="s">
        <v>345</v>
      </c>
      <c r="E228" s="313">
        <v>4.9999999999999998E-7</v>
      </c>
      <c r="F228" s="314">
        <v>1379</v>
      </c>
      <c r="G228" s="314">
        <v>0.16000000000000003</v>
      </c>
      <c r="H228" s="313">
        <f t="shared" si="229"/>
        <v>1.1032000000000003E-4</v>
      </c>
      <c r="I228" s="314">
        <v>0</v>
      </c>
      <c r="J228" s="314">
        <v>6.5</v>
      </c>
      <c r="K228" s="314">
        <v>0</v>
      </c>
      <c r="L228" s="314">
        <v>0</v>
      </c>
      <c r="M228" s="315">
        <f t="shared" ref="M228:M229" si="234">(O228/0.75)*20</f>
        <v>624</v>
      </c>
      <c r="N228" s="440"/>
      <c r="O228" s="316">
        <f t="shared" ref="O228:O229" si="235">J228*3600/1000</f>
        <v>23.4</v>
      </c>
      <c r="P228" s="316">
        <f>O228*0.1</f>
        <v>2.34</v>
      </c>
      <c r="Q228" s="317"/>
      <c r="R228" s="318" t="str">
        <f t="shared" si="217"/>
        <v>С227</v>
      </c>
      <c r="S228" s="318" t="str">
        <f t="shared" si="190"/>
        <v>Трубопровод нормального бутана от насосов на эстакаду</v>
      </c>
      <c r="T228" s="435" t="str">
        <f t="shared" si="191"/>
        <v>Частичное разрушение (10 мм) - пожар-вспышка</v>
      </c>
      <c r="U228" s="318" t="s">
        <v>98</v>
      </c>
      <c r="V228" s="318" t="s">
        <v>98</v>
      </c>
      <c r="W228" s="318" t="s">
        <v>98</v>
      </c>
      <c r="X228" s="318" t="s">
        <v>98</v>
      </c>
      <c r="Y228" s="318" t="s">
        <v>98</v>
      </c>
      <c r="Z228" s="318" t="s">
        <v>98</v>
      </c>
      <c r="AA228" s="318" t="s">
        <v>98</v>
      </c>
      <c r="AB228" s="318" t="s">
        <v>98</v>
      </c>
      <c r="AC228" s="318" t="s">
        <v>98</v>
      </c>
      <c r="AD228" s="318" t="s">
        <v>98</v>
      </c>
      <c r="AE228" s="318">
        <v>42</v>
      </c>
      <c r="AF228" s="318">
        <v>50</v>
      </c>
      <c r="AG228" s="318" t="s">
        <v>98</v>
      </c>
      <c r="AH228" s="318" t="s">
        <v>98</v>
      </c>
      <c r="AI228" s="318" t="s">
        <v>98</v>
      </c>
      <c r="AJ228" s="318" t="s">
        <v>98</v>
      </c>
      <c r="AK228" s="318" t="s">
        <v>98</v>
      </c>
      <c r="AL228" s="318" t="s">
        <v>98</v>
      </c>
      <c r="AM228" s="318">
        <v>0</v>
      </c>
      <c r="AN228" s="318">
        <v>1</v>
      </c>
      <c r="AO228" s="318">
        <v>1E-3</v>
      </c>
      <c r="AP228" s="318">
        <v>0.02</v>
      </c>
      <c r="AQ228" s="318">
        <v>2</v>
      </c>
      <c r="AR228" s="319">
        <f t="shared" si="233"/>
        <v>0.46899999999999997</v>
      </c>
      <c r="AS228" s="319">
        <f t="shared" si="199"/>
        <v>4.6899999999999997E-2</v>
      </c>
      <c r="AT228" s="320">
        <f t="shared" si="206"/>
        <v>1.3800000000000001</v>
      </c>
      <c r="AU228" s="320">
        <f t="shared" si="200"/>
        <v>0.18959000000000004</v>
      </c>
      <c r="AV228" s="319">
        <f t="shared" si="201"/>
        <v>0.23559588000000001</v>
      </c>
      <c r="AW228" s="320">
        <f t="shared" si="202"/>
        <v>2.32108588</v>
      </c>
      <c r="AX228" s="321">
        <f t="shared" si="192"/>
        <v>0</v>
      </c>
      <c r="AY228" s="322">
        <f t="shared" si="193"/>
        <v>1.1032000000000003E-4</v>
      </c>
      <c r="AZ228" s="321">
        <f t="shared" si="194"/>
        <v>2.5606219428160007E-4</v>
      </c>
    </row>
    <row r="229" spans="1:52" s="318" customFormat="1" ht="43.2" x14ac:dyDescent="0.3">
      <c r="A229" s="107" t="s">
        <v>239</v>
      </c>
      <c r="B229" s="310" t="s">
        <v>300</v>
      </c>
      <c r="C229" s="311" t="s">
        <v>393</v>
      </c>
      <c r="D229" s="312" t="s">
        <v>361</v>
      </c>
      <c r="E229" s="313">
        <v>4.9999999999999998E-7</v>
      </c>
      <c r="F229" s="314">
        <v>1379</v>
      </c>
      <c r="G229" s="314">
        <v>0.64000000000000012</v>
      </c>
      <c r="H229" s="313">
        <f t="shared" si="229"/>
        <v>4.4128000000000011E-4</v>
      </c>
      <c r="I229" s="314">
        <v>0</v>
      </c>
      <c r="J229" s="314">
        <v>6.5</v>
      </c>
      <c r="K229" s="314">
        <v>0</v>
      </c>
      <c r="L229" s="314">
        <v>0</v>
      </c>
      <c r="M229" s="315">
        <f t="shared" si="234"/>
        <v>624</v>
      </c>
      <c r="N229" s="440"/>
      <c r="O229" s="316">
        <f t="shared" si="235"/>
        <v>23.4</v>
      </c>
      <c r="P229" s="316">
        <v>0</v>
      </c>
      <c r="Q229" s="317"/>
      <c r="R229" s="318" t="str">
        <f t="shared" si="217"/>
        <v>С228</v>
      </c>
      <c r="S229" s="318" t="str">
        <f t="shared" si="190"/>
        <v>Трубопровод нормального бутана от насосов на эстакаду</v>
      </c>
      <c r="T229" s="435" t="str">
        <f t="shared" si="191"/>
        <v>Частичное разрушение (10 мм) - ликвидация пролива и рассеивание выброса (ликвидация аварии)</v>
      </c>
      <c r="U229" s="318" t="s">
        <v>98</v>
      </c>
      <c r="V229" s="318" t="s">
        <v>98</v>
      </c>
      <c r="W229" s="318" t="s">
        <v>98</v>
      </c>
      <c r="X229" s="318" t="s">
        <v>98</v>
      </c>
      <c r="Y229" s="318" t="s">
        <v>98</v>
      </c>
      <c r="Z229" s="318" t="s">
        <v>98</v>
      </c>
      <c r="AA229" s="318" t="s">
        <v>98</v>
      </c>
      <c r="AB229" s="318" t="s">
        <v>98</v>
      </c>
      <c r="AC229" s="318" t="s">
        <v>98</v>
      </c>
      <c r="AD229" s="318" t="s">
        <v>98</v>
      </c>
      <c r="AE229" s="318" t="s">
        <v>98</v>
      </c>
      <c r="AF229" s="318" t="s">
        <v>98</v>
      </c>
      <c r="AG229" s="318" t="s">
        <v>98</v>
      </c>
      <c r="AH229" s="318" t="s">
        <v>98</v>
      </c>
      <c r="AI229" s="318" t="s">
        <v>98</v>
      </c>
      <c r="AJ229" s="318" t="s">
        <v>98</v>
      </c>
      <c r="AK229" s="318" t="s">
        <v>98</v>
      </c>
      <c r="AL229" s="318" t="s">
        <v>98</v>
      </c>
      <c r="AM229" s="318">
        <v>0</v>
      </c>
      <c r="AN229" s="318">
        <v>0</v>
      </c>
      <c r="AO229" s="318">
        <v>1E-3</v>
      </c>
      <c r="AP229" s="318">
        <v>0.02</v>
      </c>
      <c r="AQ229" s="318">
        <v>2</v>
      </c>
      <c r="AR229" s="319">
        <f t="shared" si="233"/>
        <v>0.46899999999999997</v>
      </c>
      <c r="AS229" s="319">
        <f t="shared" si="199"/>
        <v>4.6899999999999997E-2</v>
      </c>
      <c r="AT229" s="320">
        <f t="shared" si="206"/>
        <v>0</v>
      </c>
      <c r="AU229" s="320">
        <f t="shared" si="200"/>
        <v>5.1590000000000004E-2</v>
      </c>
      <c r="AV229" s="319">
        <f t="shared" si="201"/>
        <v>0.23559588000000001</v>
      </c>
      <c r="AW229" s="320">
        <f t="shared" si="202"/>
        <v>0.80308588000000003</v>
      </c>
      <c r="AX229" s="321">
        <f t="shared" si="192"/>
        <v>0</v>
      </c>
      <c r="AY229" s="322">
        <f t="shared" si="193"/>
        <v>0</v>
      </c>
      <c r="AZ229" s="321">
        <f t="shared" si="194"/>
        <v>3.543857371264001E-4</v>
      </c>
    </row>
    <row r="230" spans="1:52" s="276" customFormat="1" ht="28.2" x14ac:dyDescent="0.3">
      <c r="A230" s="107" t="s">
        <v>240</v>
      </c>
      <c r="B230" s="270" t="s">
        <v>404</v>
      </c>
      <c r="C230" s="271" t="s">
        <v>387</v>
      </c>
      <c r="D230" s="272" t="s">
        <v>341</v>
      </c>
      <c r="E230" s="273">
        <v>9.9999999999999995E-8</v>
      </c>
      <c r="F230" s="274">
        <v>1430</v>
      </c>
      <c r="G230" s="274">
        <v>0.05</v>
      </c>
      <c r="H230" s="273">
        <f>E230*F230*G230</f>
        <v>7.150000000000001E-6</v>
      </c>
      <c r="I230" s="274">
        <v>0</v>
      </c>
      <c r="J230" s="274">
        <v>6400</v>
      </c>
      <c r="K230" s="274">
        <v>183</v>
      </c>
      <c r="L230" s="274">
        <v>82</v>
      </c>
      <c r="M230" s="296">
        <f>(O230/0.75)*20</f>
        <v>2047.9999999999998</v>
      </c>
      <c r="N230" s="441"/>
      <c r="O230" s="275">
        <f>J230*12/1000</f>
        <v>76.8</v>
      </c>
      <c r="P230" s="275">
        <f>O230</f>
        <v>76.8</v>
      </c>
      <c r="Q230" s="281"/>
      <c r="R230" s="318" t="str">
        <f t="shared" si="217"/>
        <v>С229</v>
      </c>
      <c r="S230" s="276" t="str">
        <f t="shared" si="190"/>
        <v>Трубопровод изобутана от насосов на эст. 5/8 завода</v>
      </c>
      <c r="T230" s="428" t="str">
        <f t="shared" si="191"/>
        <v>Полное разрушение - огненный шар</v>
      </c>
      <c r="U230" s="276" t="s">
        <v>98</v>
      </c>
      <c r="V230" s="276" t="s">
        <v>98</v>
      </c>
      <c r="W230" s="276" t="s">
        <v>98</v>
      </c>
      <c r="X230" s="276" t="s">
        <v>98</v>
      </c>
      <c r="Y230" s="276" t="s">
        <v>98</v>
      </c>
      <c r="Z230" s="276" t="s">
        <v>98</v>
      </c>
      <c r="AA230" s="276" t="s">
        <v>98</v>
      </c>
      <c r="AB230" s="276" t="s">
        <v>98</v>
      </c>
      <c r="AC230" s="276" t="s">
        <v>98</v>
      </c>
      <c r="AD230" s="276" t="s">
        <v>98</v>
      </c>
      <c r="AE230" s="276" t="s">
        <v>98</v>
      </c>
      <c r="AF230" s="276" t="s">
        <v>98</v>
      </c>
      <c r="AG230" s="276" t="s">
        <v>98</v>
      </c>
      <c r="AH230" s="276" t="s">
        <v>98</v>
      </c>
      <c r="AI230" s="276">
        <v>279</v>
      </c>
      <c r="AJ230" s="276">
        <v>366</v>
      </c>
      <c r="AK230" s="276">
        <v>423</v>
      </c>
      <c r="AL230" s="276">
        <v>525</v>
      </c>
      <c r="AM230" s="276">
        <v>2</v>
      </c>
      <c r="AN230" s="276">
        <v>1</v>
      </c>
      <c r="AO230" s="276">
        <v>0.01</v>
      </c>
      <c r="AP230" s="276">
        <v>0.02</v>
      </c>
      <c r="AQ230" s="276">
        <v>5</v>
      </c>
      <c r="AR230" s="277">
        <f t="shared" si="233"/>
        <v>1.546</v>
      </c>
      <c r="AS230" s="277">
        <f t="shared" si="199"/>
        <v>0.15460000000000002</v>
      </c>
      <c r="AT230" s="278">
        <f t="shared" si="206"/>
        <v>4.82</v>
      </c>
      <c r="AU230" s="278">
        <f t="shared" si="200"/>
        <v>0.65206000000000008</v>
      </c>
      <c r="AV230" s="277">
        <f t="shared" si="201"/>
        <v>0.77323776</v>
      </c>
      <c r="AW230" s="278">
        <f t="shared" si="202"/>
        <v>7.9458977600000011</v>
      </c>
      <c r="AX230" s="279">
        <f t="shared" si="192"/>
        <v>1.4300000000000002E-5</v>
      </c>
      <c r="AY230" s="280">
        <f t="shared" si="193"/>
        <v>7.150000000000001E-6</v>
      </c>
      <c r="AZ230" s="279">
        <f t="shared" si="194"/>
        <v>5.6813168984000017E-5</v>
      </c>
    </row>
    <row r="231" spans="1:52" s="276" customFormat="1" ht="28.2" x14ac:dyDescent="0.3">
      <c r="A231" s="107" t="s">
        <v>241</v>
      </c>
      <c r="B231" s="270" t="s">
        <v>404</v>
      </c>
      <c r="C231" s="271" t="s">
        <v>388</v>
      </c>
      <c r="D231" s="272" t="s">
        <v>342</v>
      </c>
      <c r="E231" s="273">
        <v>9.9999999999999995E-8</v>
      </c>
      <c r="F231" s="274">
        <v>1430</v>
      </c>
      <c r="G231" s="274">
        <v>1.9000000000000003E-2</v>
      </c>
      <c r="H231" s="273">
        <f t="shared" ref="H231:H236" si="236">E231*F231*G231</f>
        <v>2.7170000000000004E-6</v>
      </c>
      <c r="I231" s="274">
        <v>0</v>
      </c>
      <c r="J231" s="274">
        <v>6400</v>
      </c>
      <c r="K231" s="274">
        <v>183</v>
      </c>
      <c r="L231" s="274">
        <v>82</v>
      </c>
      <c r="M231" s="296">
        <f t="shared" ref="M231:M233" si="237">(O231/0.75)*20</f>
        <v>2047.9999999999998</v>
      </c>
      <c r="N231" s="442"/>
      <c r="O231" s="275">
        <f t="shared" ref="O231:O233" si="238">J231*12/1000</f>
        <v>76.8</v>
      </c>
      <c r="P231" s="275">
        <f>0.1*O231</f>
        <v>7.68</v>
      </c>
      <c r="Q231" s="281"/>
      <c r="R231" s="276" t="str">
        <f t="shared" si="217"/>
        <v>С230</v>
      </c>
      <c r="S231" s="276" t="str">
        <f t="shared" si="190"/>
        <v>Трубопровод изобутана от насосов на эст. 5/8 завода</v>
      </c>
      <c r="T231" s="428" t="str">
        <f t="shared" si="191"/>
        <v>Полное разрушение - взрыв</v>
      </c>
      <c r="U231" s="276" t="s">
        <v>98</v>
      </c>
      <c r="V231" s="276" t="s">
        <v>98</v>
      </c>
      <c r="W231" s="276" t="s">
        <v>98</v>
      </c>
      <c r="X231" s="276" t="s">
        <v>98</v>
      </c>
      <c r="Y231" s="276">
        <v>80</v>
      </c>
      <c r="Z231" s="276">
        <v>184</v>
      </c>
      <c r="AA231" s="276">
        <v>501</v>
      </c>
      <c r="AB231" s="276">
        <v>858</v>
      </c>
      <c r="AC231" s="276" t="s">
        <v>98</v>
      </c>
      <c r="AD231" s="276" t="s">
        <v>98</v>
      </c>
      <c r="AE231" s="276" t="s">
        <v>98</v>
      </c>
      <c r="AF231" s="276" t="s">
        <v>98</v>
      </c>
      <c r="AG231" s="276" t="s">
        <v>98</v>
      </c>
      <c r="AH231" s="276" t="s">
        <v>98</v>
      </c>
      <c r="AI231" s="276" t="s">
        <v>98</v>
      </c>
      <c r="AJ231" s="276" t="s">
        <v>98</v>
      </c>
      <c r="AK231" s="276" t="s">
        <v>98</v>
      </c>
      <c r="AL231" s="276" t="s">
        <v>98</v>
      </c>
      <c r="AM231" s="276">
        <v>2</v>
      </c>
      <c r="AN231" s="276">
        <v>2</v>
      </c>
      <c r="AO231" s="276">
        <v>0.01</v>
      </c>
      <c r="AP231" s="276">
        <v>0.02</v>
      </c>
      <c r="AQ231" s="276">
        <v>5</v>
      </c>
      <c r="AR231" s="277">
        <f t="shared" si="233"/>
        <v>1.546</v>
      </c>
      <c r="AS231" s="277">
        <f t="shared" si="199"/>
        <v>0.15460000000000002</v>
      </c>
      <c r="AT231" s="278">
        <f t="shared" si="206"/>
        <v>6.2</v>
      </c>
      <c r="AU231" s="278">
        <f t="shared" si="200"/>
        <v>0.7900600000000001</v>
      </c>
      <c r="AV231" s="277">
        <f t="shared" si="201"/>
        <v>0.77323776</v>
      </c>
      <c r="AW231" s="278">
        <f t="shared" si="202"/>
        <v>9.46389776</v>
      </c>
      <c r="AX231" s="279">
        <f t="shared" si="192"/>
        <v>5.4340000000000008E-6</v>
      </c>
      <c r="AY231" s="280">
        <f t="shared" si="193"/>
        <v>5.4340000000000008E-6</v>
      </c>
      <c r="AZ231" s="279">
        <f t="shared" si="194"/>
        <v>2.5713410213920005E-5</v>
      </c>
    </row>
    <row r="232" spans="1:52" s="276" customFormat="1" ht="28.2" x14ac:dyDescent="0.3">
      <c r="A232" s="107" t="s">
        <v>242</v>
      </c>
      <c r="B232" s="270" t="s">
        <v>404</v>
      </c>
      <c r="C232" s="271" t="s">
        <v>389</v>
      </c>
      <c r="D232" s="272" t="s">
        <v>343</v>
      </c>
      <c r="E232" s="273">
        <v>9.9999999999999995E-8</v>
      </c>
      <c r="F232" s="274">
        <v>1430</v>
      </c>
      <c r="G232" s="274">
        <v>0.17100000000000001</v>
      </c>
      <c r="H232" s="273">
        <f t="shared" si="236"/>
        <v>2.4453000000000005E-5</v>
      </c>
      <c r="I232" s="274">
        <v>0</v>
      </c>
      <c r="J232" s="274">
        <v>6400</v>
      </c>
      <c r="K232" s="274">
        <v>183</v>
      </c>
      <c r="L232" s="274">
        <v>82</v>
      </c>
      <c r="M232" s="296">
        <f t="shared" si="237"/>
        <v>2047.9999999999998</v>
      </c>
      <c r="N232" s="442"/>
      <c r="O232" s="275">
        <f t="shared" si="238"/>
        <v>76.8</v>
      </c>
      <c r="P232" s="275">
        <f>0.1*O232</f>
        <v>7.68</v>
      </c>
      <c r="Q232" s="281"/>
      <c r="R232" s="276" t="str">
        <f t="shared" si="217"/>
        <v>С231</v>
      </c>
      <c r="S232" s="276" t="str">
        <f t="shared" si="190"/>
        <v>Трубопровод изобутана от насосов на эст. 5/8 завода</v>
      </c>
      <c r="T232" s="428" t="str">
        <f t="shared" si="191"/>
        <v>Полное разрушение - пожар-вспышка</v>
      </c>
      <c r="U232" s="276" t="s">
        <v>98</v>
      </c>
      <c r="V232" s="276" t="s">
        <v>98</v>
      </c>
      <c r="W232" s="276" t="s">
        <v>98</v>
      </c>
      <c r="X232" s="276" t="s">
        <v>98</v>
      </c>
      <c r="Y232" s="276" t="s">
        <v>98</v>
      </c>
      <c r="Z232" s="276" t="s">
        <v>98</v>
      </c>
      <c r="AA232" s="276" t="s">
        <v>98</v>
      </c>
      <c r="AB232" s="276" t="s">
        <v>98</v>
      </c>
      <c r="AC232" s="276" t="s">
        <v>98</v>
      </c>
      <c r="AD232" s="276" t="s">
        <v>98</v>
      </c>
      <c r="AE232" s="276">
        <v>63</v>
      </c>
      <c r="AF232" s="276">
        <v>75</v>
      </c>
      <c r="AG232" s="276" t="s">
        <v>98</v>
      </c>
      <c r="AH232" s="276" t="s">
        <v>98</v>
      </c>
      <c r="AI232" s="276" t="s">
        <v>98</v>
      </c>
      <c r="AJ232" s="276" t="s">
        <v>98</v>
      </c>
      <c r="AK232" s="276" t="s">
        <v>98</v>
      </c>
      <c r="AL232" s="276" t="s">
        <v>98</v>
      </c>
      <c r="AM232" s="276">
        <v>1</v>
      </c>
      <c r="AN232" s="276">
        <v>1</v>
      </c>
      <c r="AO232" s="276">
        <v>0.01</v>
      </c>
      <c r="AP232" s="276">
        <v>0.02</v>
      </c>
      <c r="AQ232" s="276">
        <v>5</v>
      </c>
      <c r="AR232" s="277">
        <f t="shared" ref="AR232:AR243" si="239">AP232*P232+AO232</f>
        <v>0.1636</v>
      </c>
      <c r="AS232" s="277">
        <f t="shared" si="199"/>
        <v>1.636E-2</v>
      </c>
      <c r="AT232" s="278">
        <f t="shared" si="206"/>
        <v>3.1</v>
      </c>
      <c r="AU232" s="278">
        <f t="shared" si="200"/>
        <v>0.32799600000000001</v>
      </c>
      <c r="AV232" s="277">
        <f t="shared" si="201"/>
        <v>0.77323776</v>
      </c>
      <c r="AW232" s="278">
        <f t="shared" si="202"/>
        <v>4.3811937599999995</v>
      </c>
      <c r="AX232" s="279">
        <f t="shared" si="192"/>
        <v>2.4453000000000005E-5</v>
      </c>
      <c r="AY232" s="280">
        <f t="shared" si="193"/>
        <v>2.4453000000000005E-5</v>
      </c>
      <c r="AZ232" s="279">
        <f t="shared" si="194"/>
        <v>1.0713333101328001E-4</v>
      </c>
    </row>
    <row r="233" spans="1:52" s="276" customFormat="1" ht="28.8" x14ac:dyDescent="0.3">
      <c r="A233" s="107" t="s">
        <v>243</v>
      </c>
      <c r="B233" s="270" t="s">
        <v>404</v>
      </c>
      <c r="C233" s="271" t="s">
        <v>390</v>
      </c>
      <c r="D233" s="272" t="s">
        <v>360</v>
      </c>
      <c r="E233" s="273">
        <v>9.9999999999999995E-8</v>
      </c>
      <c r="F233" s="274">
        <v>1430</v>
      </c>
      <c r="G233" s="274">
        <v>0.76</v>
      </c>
      <c r="H233" s="273">
        <f t="shared" si="236"/>
        <v>1.0868000000000001E-4</v>
      </c>
      <c r="I233" s="274">
        <v>0</v>
      </c>
      <c r="J233" s="274">
        <v>6400</v>
      </c>
      <c r="K233" s="274">
        <v>183</v>
      </c>
      <c r="L233" s="274">
        <v>82</v>
      </c>
      <c r="M233" s="296">
        <f t="shared" si="237"/>
        <v>2047.9999999999998</v>
      </c>
      <c r="N233" s="442"/>
      <c r="O233" s="275">
        <f t="shared" si="238"/>
        <v>76.8</v>
      </c>
      <c r="P233" s="275">
        <v>0</v>
      </c>
      <c r="Q233" s="281"/>
      <c r="R233" s="276" t="str">
        <f t="shared" si="217"/>
        <v>С232</v>
      </c>
      <c r="S233" s="276" t="str">
        <f t="shared" si="190"/>
        <v>Трубопровод изобутана от насосов на эст. 5/8 завода</v>
      </c>
      <c r="T233" s="428" t="str">
        <f t="shared" si="191"/>
        <v>Полное разрушение - ликвидация пролива и рассеивание выброса (ликвидация аварии)</v>
      </c>
      <c r="U233" s="276" t="s">
        <v>98</v>
      </c>
      <c r="V233" s="276" t="s">
        <v>98</v>
      </c>
      <c r="W233" s="276" t="s">
        <v>98</v>
      </c>
      <c r="X233" s="276" t="s">
        <v>98</v>
      </c>
      <c r="Y233" s="276" t="s">
        <v>98</v>
      </c>
      <c r="Z233" s="276" t="s">
        <v>98</v>
      </c>
      <c r="AA233" s="276" t="s">
        <v>98</v>
      </c>
      <c r="AB233" s="276" t="s">
        <v>98</v>
      </c>
      <c r="AC233" s="276" t="s">
        <v>98</v>
      </c>
      <c r="AD233" s="276" t="s">
        <v>98</v>
      </c>
      <c r="AE233" s="276" t="s">
        <v>98</v>
      </c>
      <c r="AF233" s="276" t="s">
        <v>98</v>
      </c>
      <c r="AG233" s="276" t="s">
        <v>98</v>
      </c>
      <c r="AH233" s="276" t="s">
        <v>98</v>
      </c>
      <c r="AI233" s="276" t="s">
        <v>98</v>
      </c>
      <c r="AJ233" s="276" t="s">
        <v>98</v>
      </c>
      <c r="AK233" s="276" t="s">
        <v>98</v>
      </c>
      <c r="AL233" s="276" t="s">
        <v>98</v>
      </c>
      <c r="AM233" s="276">
        <v>0</v>
      </c>
      <c r="AN233" s="276">
        <v>0</v>
      </c>
      <c r="AO233" s="276">
        <v>1E-3</v>
      </c>
      <c r="AP233" s="276">
        <v>0.02</v>
      </c>
      <c r="AQ233" s="276">
        <v>2</v>
      </c>
      <c r="AR233" s="277">
        <f t="shared" si="239"/>
        <v>1E-3</v>
      </c>
      <c r="AS233" s="277">
        <f t="shared" si="199"/>
        <v>1E-4</v>
      </c>
      <c r="AT233" s="278">
        <f t="shared" si="206"/>
        <v>0</v>
      </c>
      <c r="AU233" s="278">
        <f t="shared" si="200"/>
        <v>1.1000000000000002E-4</v>
      </c>
      <c r="AV233" s="277">
        <f t="shared" si="201"/>
        <v>0.77323776</v>
      </c>
      <c r="AW233" s="278">
        <f t="shared" si="202"/>
        <v>0.77444776000000004</v>
      </c>
      <c r="AX233" s="279">
        <f t="shared" si="192"/>
        <v>0</v>
      </c>
      <c r="AY233" s="280">
        <f t="shared" si="193"/>
        <v>0</v>
      </c>
      <c r="AZ233" s="279">
        <f t="shared" si="194"/>
        <v>8.4166982556800008E-5</v>
      </c>
    </row>
    <row r="234" spans="1:52" s="276" customFormat="1" ht="28.8" x14ac:dyDescent="0.3">
      <c r="A234" s="107" t="s">
        <v>244</v>
      </c>
      <c r="B234" s="270" t="s">
        <v>404</v>
      </c>
      <c r="C234" s="271" t="s">
        <v>391</v>
      </c>
      <c r="D234" s="272" t="s">
        <v>394</v>
      </c>
      <c r="E234" s="273">
        <v>4.9999999999999998E-7</v>
      </c>
      <c r="F234" s="274">
        <v>1430</v>
      </c>
      <c r="G234" s="274">
        <v>0.2</v>
      </c>
      <c r="H234" s="273">
        <f t="shared" si="236"/>
        <v>1.4299999999999998E-4</v>
      </c>
      <c r="I234" s="274">
        <v>0</v>
      </c>
      <c r="J234" s="274">
        <v>6.5</v>
      </c>
      <c r="K234" s="274">
        <v>0</v>
      </c>
      <c r="L234" s="274">
        <v>0</v>
      </c>
      <c r="M234" s="296">
        <f>(O234/0.75)*20</f>
        <v>624</v>
      </c>
      <c r="N234" s="442"/>
      <c r="O234" s="275">
        <f>J234*3600/1000</f>
        <v>23.4</v>
      </c>
      <c r="P234" s="275">
        <f>O234</f>
        <v>23.4</v>
      </c>
      <c r="Q234" s="281"/>
      <c r="R234" s="276" t="str">
        <f t="shared" si="217"/>
        <v>С233</v>
      </c>
      <c r="S234" s="276" t="str">
        <f t="shared" si="190"/>
        <v>Трубопровод изобутана от насосов на эст. 5/8 завода</v>
      </c>
      <c r="T234" s="428" t="str">
        <f t="shared" si="191"/>
        <v>Частичное разрушение (10 мм) - факельное горения</v>
      </c>
      <c r="U234" s="276" t="s">
        <v>98</v>
      </c>
      <c r="V234" s="276" t="s">
        <v>98</v>
      </c>
      <c r="W234" s="276" t="s">
        <v>98</v>
      </c>
      <c r="X234" s="276" t="s">
        <v>98</v>
      </c>
      <c r="Y234" s="276" t="s">
        <v>98</v>
      </c>
      <c r="Z234" s="276" t="s">
        <v>98</v>
      </c>
      <c r="AA234" s="276" t="s">
        <v>98</v>
      </c>
      <c r="AB234" s="276" t="s">
        <v>98</v>
      </c>
      <c r="AC234" s="276">
        <v>31</v>
      </c>
      <c r="AD234" s="276">
        <v>5</v>
      </c>
      <c r="AE234" s="276" t="s">
        <v>98</v>
      </c>
      <c r="AF234" s="276" t="s">
        <v>98</v>
      </c>
      <c r="AG234" s="276" t="s">
        <v>98</v>
      </c>
      <c r="AH234" s="276" t="s">
        <v>98</v>
      </c>
      <c r="AI234" s="276" t="s">
        <v>98</v>
      </c>
      <c r="AJ234" s="276" t="s">
        <v>98</v>
      </c>
      <c r="AK234" s="276" t="s">
        <v>98</v>
      </c>
      <c r="AL234" s="276" t="s">
        <v>98</v>
      </c>
      <c r="AM234" s="276">
        <v>0</v>
      </c>
      <c r="AN234" s="276">
        <v>1</v>
      </c>
      <c r="AO234" s="276">
        <v>1E-3</v>
      </c>
      <c r="AP234" s="276">
        <v>0.02</v>
      </c>
      <c r="AQ234" s="276">
        <v>2</v>
      </c>
      <c r="AR234" s="277">
        <f t="shared" ref="AR234:AR243" si="240">AP234*O234+AO234</f>
        <v>0.46899999999999997</v>
      </c>
      <c r="AS234" s="277">
        <f t="shared" si="199"/>
        <v>4.6899999999999997E-2</v>
      </c>
      <c r="AT234" s="278">
        <f t="shared" si="206"/>
        <v>1.3800000000000001</v>
      </c>
      <c r="AU234" s="278">
        <f t="shared" si="200"/>
        <v>0.18959000000000004</v>
      </c>
      <c r="AV234" s="277">
        <f t="shared" si="201"/>
        <v>0.23559588000000001</v>
      </c>
      <c r="AW234" s="278">
        <f t="shared" si="202"/>
        <v>2.32108588</v>
      </c>
      <c r="AX234" s="279">
        <f t="shared" si="192"/>
        <v>0</v>
      </c>
      <c r="AY234" s="280">
        <f t="shared" si="193"/>
        <v>1.4299999999999998E-4</v>
      </c>
      <c r="AZ234" s="279">
        <f t="shared" si="194"/>
        <v>3.3191528083999997E-4</v>
      </c>
    </row>
    <row r="235" spans="1:52" s="276" customFormat="1" ht="28.8" x14ac:dyDescent="0.3">
      <c r="A235" s="107" t="s">
        <v>245</v>
      </c>
      <c r="B235" s="270" t="s">
        <v>404</v>
      </c>
      <c r="C235" s="271" t="s">
        <v>392</v>
      </c>
      <c r="D235" s="272" t="s">
        <v>345</v>
      </c>
      <c r="E235" s="273">
        <v>4.9999999999999998E-7</v>
      </c>
      <c r="F235" s="274">
        <v>1430</v>
      </c>
      <c r="G235" s="274">
        <v>0.16000000000000003</v>
      </c>
      <c r="H235" s="273">
        <f t="shared" si="236"/>
        <v>1.1440000000000002E-4</v>
      </c>
      <c r="I235" s="274">
        <v>0</v>
      </c>
      <c r="J235" s="274">
        <v>6.5</v>
      </c>
      <c r="K235" s="274">
        <v>0</v>
      </c>
      <c r="L235" s="274">
        <v>0</v>
      </c>
      <c r="M235" s="296">
        <f t="shared" ref="M235:M236" si="241">(O235/0.75)*20</f>
        <v>624</v>
      </c>
      <c r="N235" s="442"/>
      <c r="O235" s="275">
        <f t="shared" ref="O235:O236" si="242">J235*3600/1000</f>
        <v>23.4</v>
      </c>
      <c r="P235" s="275">
        <f>O235*0.1</f>
        <v>2.34</v>
      </c>
      <c r="Q235" s="281"/>
      <c r="R235" s="276" t="str">
        <f t="shared" si="217"/>
        <v>С234</v>
      </c>
      <c r="S235" s="276" t="str">
        <f t="shared" si="190"/>
        <v>Трубопровод изобутана от насосов на эст. 5/8 завода</v>
      </c>
      <c r="T235" s="428" t="str">
        <f t="shared" si="191"/>
        <v>Частичное разрушение (10 мм) - пожар-вспышка</v>
      </c>
      <c r="U235" s="276" t="s">
        <v>98</v>
      </c>
      <c r="V235" s="276" t="s">
        <v>98</v>
      </c>
      <c r="W235" s="276" t="s">
        <v>98</v>
      </c>
      <c r="X235" s="276" t="s">
        <v>98</v>
      </c>
      <c r="Y235" s="276" t="s">
        <v>98</v>
      </c>
      <c r="Z235" s="276" t="s">
        <v>98</v>
      </c>
      <c r="AA235" s="276" t="s">
        <v>98</v>
      </c>
      <c r="AB235" s="276" t="s">
        <v>98</v>
      </c>
      <c r="AC235" s="276" t="s">
        <v>98</v>
      </c>
      <c r="AD235" s="276" t="s">
        <v>98</v>
      </c>
      <c r="AE235" s="276">
        <v>42</v>
      </c>
      <c r="AF235" s="276">
        <v>50</v>
      </c>
      <c r="AG235" s="276" t="s">
        <v>98</v>
      </c>
      <c r="AH235" s="276" t="s">
        <v>98</v>
      </c>
      <c r="AI235" s="276" t="s">
        <v>98</v>
      </c>
      <c r="AJ235" s="276" t="s">
        <v>98</v>
      </c>
      <c r="AK235" s="276" t="s">
        <v>98</v>
      </c>
      <c r="AL235" s="276" t="s">
        <v>98</v>
      </c>
      <c r="AM235" s="276">
        <v>0</v>
      </c>
      <c r="AN235" s="276">
        <v>1</v>
      </c>
      <c r="AO235" s="276">
        <v>1E-3</v>
      </c>
      <c r="AP235" s="276">
        <v>0.02</v>
      </c>
      <c r="AQ235" s="276">
        <v>2</v>
      </c>
      <c r="AR235" s="277">
        <f t="shared" si="240"/>
        <v>0.46899999999999997</v>
      </c>
      <c r="AS235" s="277">
        <f t="shared" si="199"/>
        <v>4.6899999999999997E-2</v>
      </c>
      <c r="AT235" s="278">
        <f t="shared" si="206"/>
        <v>1.3800000000000001</v>
      </c>
      <c r="AU235" s="278">
        <f t="shared" si="200"/>
        <v>0.18959000000000004</v>
      </c>
      <c r="AV235" s="277">
        <f t="shared" si="201"/>
        <v>0.23559588000000001</v>
      </c>
      <c r="AW235" s="278">
        <f t="shared" si="202"/>
        <v>2.32108588</v>
      </c>
      <c r="AX235" s="279">
        <f t="shared" si="192"/>
        <v>0</v>
      </c>
      <c r="AY235" s="280">
        <f t="shared" si="193"/>
        <v>1.1440000000000002E-4</v>
      </c>
      <c r="AZ235" s="279">
        <f t="shared" si="194"/>
        <v>2.6553222467200004E-4</v>
      </c>
    </row>
    <row r="236" spans="1:52" s="276" customFormat="1" ht="43.2" x14ac:dyDescent="0.3">
      <c r="A236" s="107" t="s">
        <v>246</v>
      </c>
      <c r="B236" s="270" t="s">
        <v>404</v>
      </c>
      <c r="C236" s="271" t="s">
        <v>393</v>
      </c>
      <c r="D236" s="272" t="s">
        <v>361</v>
      </c>
      <c r="E236" s="273">
        <v>4.9999999999999998E-7</v>
      </c>
      <c r="F236" s="274">
        <v>1430</v>
      </c>
      <c r="G236" s="274">
        <v>0.64000000000000012</v>
      </c>
      <c r="H236" s="273">
        <f t="shared" si="236"/>
        <v>4.5760000000000006E-4</v>
      </c>
      <c r="I236" s="274">
        <v>0</v>
      </c>
      <c r="J236" s="274">
        <v>6.5</v>
      </c>
      <c r="K236" s="274">
        <v>0</v>
      </c>
      <c r="L236" s="274">
        <v>0</v>
      </c>
      <c r="M236" s="296">
        <f t="shared" si="241"/>
        <v>624</v>
      </c>
      <c r="N236" s="442"/>
      <c r="O236" s="275">
        <f t="shared" si="242"/>
        <v>23.4</v>
      </c>
      <c r="P236" s="275">
        <v>0</v>
      </c>
      <c r="Q236" s="281"/>
      <c r="R236" s="276" t="str">
        <f t="shared" si="217"/>
        <v>С235</v>
      </c>
      <c r="S236" s="276" t="str">
        <f t="shared" si="190"/>
        <v>Трубопровод изобутана от насосов на эст. 5/8 завода</v>
      </c>
      <c r="T236" s="428" t="str">
        <f t="shared" si="191"/>
        <v>Частичное разрушение (10 мм) - ликвидация пролива и рассеивание выброса (ликвидация аварии)</v>
      </c>
      <c r="U236" s="276" t="s">
        <v>98</v>
      </c>
      <c r="V236" s="276" t="s">
        <v>98</v>
      </c>
      <c r="W236" s="276" t="s">
        <v>98</v>
      </c>
      <c r="X236" s="276" t="s">
        <v>98</v>
      </c>
      <c r="Y236" s="276" t="s">
        <v>98</v>
      </c>
      <c r="Z236" s="276" t="s">
        <v>98</v>
      </c>
      <c r="AA236" s="276" t="s">
        <v>98</v>
      </c>
      <c r="AB236" s="276" t="s">
        <v>98</v>
      </c>
      <c r="AC236" s="276" t="s">
        <v>98</v>
      </c>
      <c r="AD236" s="276" t="s">
        <v>98</v>
      </c>
      <c r="AE236" s="276" t="s">
        <v>98</v>
      </c>
      <c r="AF236" s="276" t="s">
        <v>98</v>
      </c>
      <c r="AG236" s="276" t="s">
        <v>98</v>
      </c>
      <c r="AH236" s="276" t="s">
        <v>98</v>
      </c>
      <c r="AI236" s="276" t="s">
        <v>98</v>
      </c>
      <c r="AJ236" s="276" t="s">
        <v>98</v>
      </c>
      <c r="AK236" s="276" t="s">
        <v>98</v>
      </c>
      <c r="AL236" s="276" t="s">
        <v>98</v>
      </c>
      <c r="AM236" s="276">
        <v>0</v>
      </c>
      <c r="AN236" s="276">
        <v>0</v>
      </c>
      <c r="AO236" s="276">
        <v>1E-3</v>
      </c>
      <c r="AP236" s="276">
        <v>0.02</v>
      </c>
      <c r="AQ236" s="276">
        <v>2</v>
      </c>
      <c r="AR236" s="277">
        <f t="shared" si="240"/>
        <v>0.46899999999999997</v>
      </c>
      <c r="AS236" s="277">
        <f t="shared" si="199"/>
        <v>4.6899999999999997E-2</v>
      </c>
      <c r="AT236" s="278">
        <f t="shared" si="206"/>
        <v>0</v>
      </c>
      <c r="AU236" s="278">
        <f t="shared" si="200"/>
        <v>5.1590000000000004E-2</v>
      </c>
      <c r="AV236" s="277">
        <f t="shared" si="201"/>
        <v>0.23559588000000001</v>
      </c>
      <c r="AW236" s="278">
        <f t="shared" si="202"/>
        <v>0.80308588000000003</v>
      </c>
      <c r="AX236" s="279">
        <f t="shared" si="192"/>
        <v>0</v>
      </c>
      <c r="AY236" s="280">
        <f t="shared" si="193"/>
        <v>0</v>
      </c>
      <c r="AZ236" s="279">
        <f t="shared" si="194"/>
        <v>3.6749209868800007E-4</v>
      </c>
    </row>
    <row r="237" spans="1:52" s="331" customFormat="1" x14ac:dyDescent="0.3">
      <c r="A237" s="107" t="s">
        <v>247</v>
      </c>
      <c r="B237" s="323" t="s">
        <v>301</v>
      </c>
      <c r="C237" s="324" t="s">
        <v>387</v>
      </c>
      <c r="D237" s="325" t="s">
        <v>341</v>
      </c>
      <c r="E237" s="326">
        <v>9.9999999999999995E-8</v>
      </c>
      <c r="F237" s="327">
        <v>1657</v>
      </c>
      <c r="G237" s="327">
        <v>0.05</v>
      </c>
      <c r="H237" s="326">
        <f>E237*F237*G237</f>
        <v>8.2849999999999995E-6</v>
      </c>
      <c r="I237" s="327">
        <v>0</v>
      </c>
      <c r="J237" s="327">
        <v>9500</v>
      </c>
      <c r="K237" s="327">
        <v>183</v>
      </c>
      <c r="L237" s="327">
        <v>82</v>
      </c>
      <c r="M237" s="328">
        <f>(O237/0.75)*20</f>
        <v>3040</v>
      </c>
      <c r="N237" s="443"/>
      <c r="O237" s="329">
        <f>J237*12/1000</f>
        <v>114</v>
      </c>
      <c r="P237" s="329">
        <f>O237</f>
        <v>114</v>
      </c>
      <c r="Q237" s="330"/>
      <c r="R237" s="276" t="str">
        <f t="shared" si="217"/>
        <v>С236</v>
      </c>
      <c r="S237" s="331" t="str">
        <f t="shared" si="190"/>
        <v>Линия слива ШФЛУ</v>
      </c>
      <c r="T237" s="436" t="str">
        <f t="shared" si="191"/>
        <v>Полное разрушение - огненный шар</v>
      </c>
      <c r="U237" s="331" t="s">
        <v>98</v>
      </c>
      <c r="V237" s="331" t="s">
        <v>98</v>
      </c>
      <c r="W237" s="331" t="s">
        <v>98</v>
      </c>
      <c r="X237" s="331" t="s">
        <v>98</v>
      </c>
      <c r="Y237" s="331" t="s">
        <v>98</v>
      </c>
      <c r="Z237" s="331" t="s">
        <v>98</v>
      </c>
      <c r="AA237" s="331" t="s">
        <v>98</v>
      </c>
      <c r="AB237" s="331" t="s">
        <v>98</v>
      </c>
      <c r="AC237" s="331" t="s">
        <v>98</v>
      </c>
      <c r="AD237" s="331" t="s">
        <v>98</v>
      </c>
      <c r="AE237" s="331" t="s">
        <v>98</v>
      </c>
      <c r="AF237" s="331" t="s">
        <v>98</v>
      </c>
      <c r="AG237" s="331" t="s">
        <v>98</v>
      </c>
      <c r="AH237" s="331" t="s">
        <v>98</v>
      </c>
      <c r="AI237" s="331">
        <v>332</v>
      </c>
      <c r="AJ237" s="331">
        <v>432</v>
      </c>
      <c r="AK237" s="331">
        <v>497</v>
      </c>
      <c r="AL237" s="331">
        <v>613</v>
      </c>
      <c r="AM237" s="331">
        <v>2</v>
      </c>
      <c r="AN237" s="331">
        <v>1</v>
      </c>
      <c r="AO237" s="331">
        <v>0.01</v>
      </c>
      <c r="AP237" s="331">
        <v>0.02</v>
      </c>
      <c r="AQ237" s="331">
        <v>5</v>
      </c>
      <c r="AR237" s="332">
        <f t="shared" si="240"/>
        <v>2.29</v>
      </c>
      <c r="AS237" s="332">
        <f t="shared" si="199"/>
        <v>0.22900000000000001</v>
      </c>
      <c r="AT237" s="333">
        <f t="shared" si="206"/>
        <v>4.82</v>
      </c>
      <c r="AU237" s="333">
        <f t="shared" si="200"/>
        <v>0.73390000000000011</v>
      </c>
      <c r="AV237" s="332">
        <f t="shared" si="201"/>
        <v>1.1477748000000001</v>
      </c>
      <c r="AW237" s="333">
        <f t="shared" si="202"/>
        <v>9.2206748000000012</v>
      </c>
      <c r="AX237" s="334">
        <f t="shared" si="192"/>
        <v>1.6569999999999999E-5</v>
      </c>
      <c r="AY237" s="335">
        <f t="shared" si="193"/>
        <v>8.2849999999999995E-6</v>
      </c>
      <c r="AZ237" s="334">
        <f t="shared" si="194"/>
        <v>7.6393290718000006E-5</v>
      </c>
    </row>
    <row r="238" spans="1:52" s="331" customFormat="1" x14ac:dyDescent="0.3">
      <c r="A238" s="107" t="s">
        <v>248</v>
      </c>
      <c r="B238" s="323" t="s">
        <v>301</v>
      </c>
      <c r="C238" s="324" t="s">
        <v>388</v>
      </c>
      <c r="D238" s="325" t="s">
        <v>342</v>
      </c>
      <c r="E238" s="326">
        <v>9.9999999999999995E-8</v>
      </c>
      <c r="F238" s="327">
        <v>1657</v>
      </c>
      <c r="G238" s="327">
        <v>1.9000000000000003E-2</v>
      </c>
      <c r="H238" s="326">
        <f t="shared" ref="H238:H243" si="243">E238*F238*G238</f>
        <v>3.1483000000000004E-6</v>
      </c>
      <c r="I238" s="327">
        <v>0</v>
      </c>
      <c r="J238" s="327">
        <v>9500</v>
      </c>
      <c r="K238" s="327">
        <v>183</v>
      </c>
      <c r="L238" s="327">
        <v>82</v>
      </c>
      <c r="M238" s="328">
        <f t="shared" ref="M238:M243" si="244">(O238/0.75)*20</f>
        <v>3040</v>
      </c>
      <c r="N238" s="444"/>
      <c r="O238" s="329">
        <f t="shared" ref="O238:O240" si="245">J238*12/1000</f>
        <v>114</v>
      </c>
      <c r="P238" s="329">
        <f>0.1*O238</f>
        <v>11.4</v>
      </c>
      <c r="Q238" s="330"/>
      <c r="R238" s="331" t="str">
        <f t="shared" si="217"/>
        <v>С237</v>
      </c>
      <c r="S238" s="331" t="str">
        <f t="shared" si="190"/>
        <v>Линия слива ШФЛУ</v>
      </c>
      <c r="T238" s="436" t="str">
        <f t="shared" si="191"/>
        <v>Полное разрушение - взрыв</v>
      </c>
      <c r="U238" s="331" t="s">
        <v>98</v>
      </c>
      <c r="V238" s="331" t="s">
        <v>98</v>
      </c>
      <c r="W238" s="331" t="s">
        <v>98</v>
      </c>
      <c r="X238" s="331" t="s">
        <v>98</v>
      </c>
      <c r="Y238" s="331">
        <v>91</v>
      </c>
      <c r="Z238" s="331">
        <v>210</v>
      </c>
      <c r="AA238" s="331">
        <v>571</v>
      </c>
      <c r="AB238" s="331">
        <v>979</v>
      </c>
      <c r="AC238" s="331" t="s">
        <v>98</v>
      </c>
      <c r="AD238" s="331" t="s">
        <v>98</v>
      </c>
      <c r="AE238" s="331" t="s">
        <v>98</v>
      </c>
      <c r="AF238" s="331" t="s">
        <v>98</v>
      </c>
      <c r="AG238" s="331" t="s">
        <v>98</v>
      </c>
      <c r="AH238" s="331" t="s">
        <v>98</v>
      </c>
      <c r="AI238" s="331" t="s">
        <v>98</v>
      </c>
      <c r="AJ238" s="331" t="s">
        <v>98</v>
      </c>
      <c r="AK238" s="331" t="s">
        <v>98</v>
      </c>
      <c r="AL238" s="331" t="s">
        <v>98</v>
      </c>
      <c r="AM238" s="331">
        <v>2</v>
      </c>
      <c r="AN238" s="331">
        <v>2</v>
      </c>
      <c r="AO238" s="331">
        <v>0.01</v>
      </c>
      <c r="AP238" s="331">
        <v>0.02</v>
      </c>
      <c r="AQ238" s="331">
        <v>5</v>
      </c>
      <c r="AR238" s="332">
        <f t="shared" si="240"/>
        <v>2.29</v>
      </c>
      <c r="AS238" s="332">
        <f t="shared" si="199"/>
        <v>0.22900000000000001</v>
      </c>
      <c r="AT238" s="333">
        <f t="shared" si="206"/>
        <v>6.2</v>
      </c>
      <c r="AU238" s="333">
        <f t="shared" si="200"/>
        <v>0.87190000000000012</v>
      </c>
      <c r="AV238" s="332">
        <f t="shared" si="201"/>
        <v>1.1477748000000001</v>
      </c>
      <c r="AW238" s="333">
        <f t="shared" si="202"/>
        <v>10.738674799999998</v>
      </c>
      <c r="AX238" s="334">
        <f t="shared" si="192"/>
        <v>6.2966000000000008E-6</v>
      </c>
      <c r="AY238" s="335">
        <f t="shared" si="193"/>
        <v>6.2966000000000008E-6</v>
      </c>
      <c r="AZ238" s="334">
        <f t="shared" si="194"/>
        <v>3.3808569872839997E-5</v>
      </c>
    </row>
    <row r="239" spans="1:52" s="331" customFormat="1" x14ac:dyDescent="0.3">
      <c r="A239" s="107" t="s">
        <v>249</v>
      </c>
      <c r="B239" s="323" t="s">
        <v>301</v>
      </c>
      <c r="C239" s="324" t="s">
        <v>389</v>
      </c>
      <c r="D239" s="325" t="s">
        <v>343</v>
      </c>
      <c r="E239" s="326">
        <v>9.9999999999999995E-8</v>
      </c>
      <c r="F239" s="327">
        <v>1657</v>
      </c>
      <c r="G239" s="327">
        <v>0.17100000000000001</v>
      </c>
      <c r="H239" s="326">
        <f t="shared" si="243"/>
        <v>2.8334700000000002E-5</v>
      </c>
      <c r="I239" s="327">
        <v>0</v>
      </c>
      <c r="J239" s="327">
        <v>9500</v>
      </c>
      <c r="K239" s="327">
        <v>183</v>
      </c>
      <c r="L239" s="327">
        <v>82</v>
      </c>
      <c r="M239" s="328">
        <f t="shared" si="244"/>
        <v>3040</v>
      </c>
      <c r="N239" s="444"/>
      <c r="O239" s="329">
        <f t="shared" si="245"/>
        <v>114</v>
      </c>
      <c r="P239" s="329">
        <f>0.1*O239</f>
        <v>11.4</v>
      </c>
      <c r="Q239" s="330"/>
      <c r="R239" s="331" t="str">
        <f t="shared" si="217"/>
        <v>С238</v>
      </c>
      <c r="S239" s="331" t="str">
        <f t="shared" si="190"/>
        <v>Линия слива ШФЛУ</v>
      </c>
      <c r="T239" s="436" t="str">
        <f t="shared" si="191"/>
        <v>Полное разрушение - пожар-вспышка</v>
      </c>
      <c r="U239" s="331" t="s">
        <v>98</v>
      </c>
      <c r="V239" s="331" t="s">
        <v>98</v>
      </c>
      <c r="W239" s="331" t="s">
        <v>98</v>
      </c>
      <c r="X239" s="331" t="s">
        <v>98</v>
      </c>
      <c r="Y239" s="331" t="s">
        <v>98</v>
      </c>
      <c r="Z239" s="331" t="s">
        <v>98</v>
      </c>
      <c r="AA239" s="331" t="s">
        <v>98</v>
      </c>
      <c r="AB239" s="331" t="s">
        <v>98</v>
      </c>
      <c r="AC239" s="331" t="s">
        <v>98</v>
      </c>
      <c r="AD239" s="331" t="s">
        <v>98</v>
      </c>
      <c r="AE239" s="331">
        <v>72</v>
      </c>
      <c r="AF239" s="331">
        <v>86</v>
      </c>
      <c r="AG239" s="331" t="s">
        <v>98</v>
      </c>
      <c r="AH239" s="331" t="s">
        <v>98</v>
      </c>
      <c r="AI239" s="331" t="s">
        <v>98</v>
      </c>
      <c r="AJ239" s="331" t="s">
        <v>98</v>
      </c>
      <c r="AK239" s="331" t="s">
        <v>98</v>
      </c>
      <c r="AL239" s="331" t="s">
        <v>98</v>
      </c>
      <c r="AM239" s="331">
        <v>1</v>
      </c>
      <c r="AN239" s="331">
        <v>1</v>
      </c>
      <c r="AO239" s="331">
        <v>0.01</v>
      </c>
      <c r="AP239" s="331">
        <v>0.02</v>
      </c>
      <c r="AQ239" s="331">
        <v>5</v>
      </c>
      <c r="AR239" s="332">
        <f t="shared" ref="AR239:AR243" si="246">AP239*P239+AO239</f>
        <v>0.23800000000000002</v>
      </c>
      <c r="AS239" s="332">
        <f t="shared" si="199"/>
        <v>2.3800000000000002E-2</v>
      </c>
      <c r="AT239" s="333">
        <f t="shared" si="206"/>
        <v>3.1</v>
      </c>
      <c r="AU239" s="333">
        <f t="shared" si="200"/>
        <v>0.33618000000000003</v>
      </c>
      <c r="AV239" s="332">
        <f t="shared" si="201"/>
        <v>1.1477748000000001</v>
      </c>
      <c r="AW239" s="333">
        <f t="shared" si="202"/>
        <v>4.8457548000000008</v>
      </c>
      <c r="AX239" s="334">
        <f t="shared" si="192"/>
        <v>2.8334700000000002E-5</v>
      </c>
      <c r="AY239" s="335">
        <f t="shared" si="193"/>
        <v>2.8334700000000002E-5</v>
      </c>
      <c r="AZ239" s="334">
        <f t="shared" si="194"/>
        <v>1.3730300853156003E-4</v>
      </c>
    </row>
    <row r="240" spans="1:52" s="331" customFormat="1" ht="28.8" x14ac:dyDescent="0.3">
      <c r="A240" s="107" t="s">
        <v>250</v>
      </c>
      <c r="B240" s="323" t="s">
        <v>301</v>
      </c>
      <c r="C240" s="324" t="s">
        <v>390</v>
      </c>
      <c r="D240" s="325" t="s">
        <v>360</v>
      </c>
      <c r="E240" s="326">
        <v>9.9999999999999995E-8</v>
      </c>
      <c r="F240" s="327">
        <v>1657</v>
      </c>
      <c r="G240" s="327">
        <v>0.76</v>
      </c>
      <c r="H240" s="326">
        <f t="shared" si="243"/>
        <v>1.2593199999999999E-4</v>
      </c>
      <c r="I240" s="327">
        <v>0</v>
      </c>
      <c r="J240" s="327">
        <v>9500</v>
      </c>
      <c r="K240" s="327">
        <v>183</v>
      </c>
      <c r="L240" s="327">
        <v>82</v>
      </c>
      <c r="M240" s="328">
        <f t="shared" si="244"/>
        <v>3040</v>
      </c>
      <c r="N240" s="444"/>
      <c r="O240" s="329">
        <f t="shared" si="245"/>
        <v>114</v>
      </c>
      <c r="P240" s="329">
        <v>0</v>
      </c>
      <c r="Q240" s="330"/>
      <c r="R240" s="331" t="str">
        <f t="shared" si="217"/>
        <v>С239</v>
      </c>
      <c r="S240" s="331" t="str">
        <f t="shared" si="190"/>
        <v>Линия слива ШФЛУ</v>
      </c>
      <c r="T240" s="436" t="str">
        <f t="shared" si="191"/>
        <v>Полное разрушение - ликвидация пролива и рассеивание выброса (ликвидация аварии)</v>
      </c>
      <c r="U240" s="331" t="s">
        <v>98</v>
      </c>
      <c r="V240" s="331" t="s">
        <v>98</v>
      </c>
      <c r="W240" s="331" t="s">
        <v>98</v>
      </c>
      <c r="X240" s="331" t="s">
        <v>98</v>
      </c>
      <c r="Y240" s="331" t="s">
        <v>98</v>
      </c>
      <c r="Z240" s="331" t="s">
        <v>98</v>
      </c>
      <c r="AA240" s="331" t="s">
        <v>98</v>
      </c>
      <c r="AB240" s="331" t="s">
        <v>98</v>
      </c>
      <c r="AC240" s="331" t="s">
        <v>98</v>
      </c>
      <c r="AD240" s="331" t="s">
        <v>98</v>
      </c>
      <c r="AE240" s="331" t="s">
        <v>98</v>
      </c>
      <c r="AF240" s="331" t="s">
        <v>98</v>
      </c>
      <c r="AG240" s="331" t="s">
        <v>98</v>
      </c>
      <c r="AH240" s="331" t="s">
        <v>98</v>
      </c>
      <c r="AI240" s="331" t="s">
        <v>98</v>
      </c>
      <c r="AJ240" s="331" t="s">
        <v>98</v>
      </c>
      <c r="AK240" s="331" t="s">
        <v>98</v>
      </c>
      <c r="AL240" s="331" t="s">
        <v>98</v>
      </c>
      <c r="AM240" s="331">
        <v>0</v>
      </c>
      <c r="AN240" s="331">
        <v>0</v>
      </c>
      <c r="AO240" s="331">
        <v>1E-3</v>
      </c>
      <c r="AP240" s="331">
        <v>0.02</v>
      </c>
      <c r="AQ240" s="331">
        <v>2</v>
      </c>
      <c r="AR240" s="332">
        <f t="shared" si="246"/>
        <v>1E-3</v>
      </c>
      <c r="AS240" s="332">
        <f t="shared" si="199"/>
        <v>1E-4</v>
      </c>
      <c r="AT240" s="333">
        <f t="shared" si="206"/>
        <v>0</v>
      </c>
      <c r="AU240" s="333">
        <f t="shared" si="200"/>
        <v>1.1000000000000002E-4</v>
      </c>
      <c r="AV240" s="332">
        <f t="shared" si="201"/>
        <v>1.1477748000000001</v>
      </c>
      <c r="AW240" s="333">
        <f t="shared" si="202"/>
        <v>1.1489848</v>
      </c>
      <c r="AX240" s="334">
        <f t="shared" si="192"/>
        <v>0</v>
      </c>
      <c r="AY240" s="335">
        <f t="shared" si="193"/>
        <v>0</v>
      </c>
      <c r="AZ240" s="334">
        <f t="shared" si="194"/>
        <v>1.4469395383359999E-4</v>
      </c>
    </row>
    <row r="241" spans="1:52" s="331" customFormat="1" ht="28.8" x14ac:dyDescent="0.3">
      <c r="A241" s="107" t="s">
        <v>251</v>
      </c>
      <c r="B241" s="323" t="s">
        <v>301</v>
      </c>
      <c r="C241" s="324" t="s">
        <v>391</v>
      </c>
      <c r="D241" s="325" t="s">
        <v>394</v>
      </c>
      <c r="E241" s="326">
        <v>4.9999999999999998E-7</v>
      </c>
      <c r="F241" s="327">
        <v>1657</v>
      </c>
      <c r="G241" s="327">
        <v>0.2</v>
      </c>
      <c r="H241" s="326">
        <f t="shared" si="243"/>
        <v>1.6569999999999999E-4</v>
      </c>
      <c r="I241" s="327">
        <v>0</v>
      </c>
      <c r="J241" s="327">
        <v>7.3</v>
      </c>
      <c r="K241" s="327">
        <v>0</v>
      </c>
      <c r="L241" s="327">
        <v>0</v>
      </c>
      <c r="M241" s="328">
        <f t="shared" si="244"/>
        <v>700.8</v>
      </c>
      <c r="N241" s="444"/>
      <c r="O241" s="329">
        <f>J241*3600/1000</f>
        <v>26.28</v>
      </c>
      <c r="P241" s="329">
        <f>O241</f>
        <v>26.28</v>
      </c>
      <c r="Q241" s="330"/>
      <c r="R241" s="331" t="str">
        <f t="shared" si="217"/>
        <v>С240</v>
      </c>
      <c r="S241" s="331" t="str">
        <f t="shared" si="190"/>
        <v>Линия слива ШФЛУ</v>
      </c>
      <c r="T241" s="436" t="str">
        <f t="shared" si="191"/>
        <v>Частичное разрушение (10 мм) - факельное горения</v>
      </c>
      <c r="U241" s="331" t="s">
        <v>98</v>
      </c>
      <c r="V241" s="331" t="s">
        <v>98</v>
      </c>
      <c r="W241" s="331" t="s">
        <v>98</v>
      </c>
      <c r="X241" s="331" t="s">
        <v>98</v>
      </c>
      <c r="Y241" s="331" t="s">
        <v>98</v>
      </c>
      <c r="Z241" s="331" t="s">
        <v>98</v>
      </c>
      <c r="AA241" s="331" t="s">
        <v>98</v>
      </c>
      <c r="AB241" s="331" t="s">
        <v>98</v>
      </c>
      <c r="AC241" s="331">
        <v>33</v>
      </c>
      <c r="AD241" s="331">
        <v>5</v>
      </c>
      <c r="AE241" s="331" t="s">
        <v>98</v>
      </c>
      <c r="AF241" s="331" t="s">
        <v>98</v>
      </c>
      <c r="AG241" s="331" t="s">
        <v>98</v>
      </c>
      <c r="AH241" s="331" t="s">
        <v>98</v>
      </c>
      <c r="AI241" s="331" t="s">
        <v>98</v>
      </c>
      <c r="AJ241" s="331" t="s">
        <v>98</v>
      </c>
      <c r="AK241" s="331" t="s">
        <v>98</v>
      </c>
      <c r="AL241" s="331" t="s">
        <v>98</v>
      </c>
      <c r="AM241" s="331">
        <v>0</v>
      </c>
      <c r="AN241" s="331">
        <v>1</v>
      </c>
      <c r="AO241" s="331">
        <v>1E-3</v>
      </c>
      <c r="AP241" s="331">
        <v>0.02</v>
      </c>
      <c r="AQ241" s="331">
        <v>2</v>
      </c>
      <c r="AR241" s="332">
        <f t="shared" ref="AR241:AR243" si="247">AP241*O241+AO241</f>
        <v>0.52660000000000007</v>
      </c>
      <c r="AS241" s="332">
        <f t="shared" si="199"/>
        <v>5.2660000000000012E-2</v>
      </c>
      <c r="AT241" s="333">
        <f t="shared" si="206"/>
        <v>1.3800000000000001</v>
      </c>
      <c r="AU241" s="333">
        <f t="shared" si="200"/>
        <v>0.19592600000000004</v>
      </c>
      <c r="AV241" s="332">
        <f t="shared" si="201"/>
        <v>0.264592296</v>
      </c>
      <c r="AW241" s="333">
        <f t="shared" si="202"/>
        <v>2.4197782960000001</v>
      </c>
      <c r="AX241" s="334">
        <f t="shared" si="192"/>
        <v>0</v>
      </c>
      <c r="AY241" s="335">
        <f t="shared" si="193"/>
        <v>1.6569999999999999E-4</v>
      </c>
      <c r="AZ241" s="334">
        <f t="shared" si="194"/>
        <v>4.0095726364720001E-4</v>
      </c>
    </row>
    <row r="242" spans="1:52" s="331" customFormat="1" ht="28.8" x14ac:dyDescent="0.3">
      <c r="A242" s="107" t="s">
        <v>252</v>
      </c>
      <c r="B242" s="323" t="s">
        <v>301</v>
      </c>
      <c r="C242" s="324" t="s">
        <v>392</v>
      </c>
      <c r="D242" s="325" t="s">
        <v>345</v>
      </c>
      <c r="E242" s="326">
        <v>4.9999999999999998E-7</v>
      </c>
      <c r="F242" s="327">
        <v>1657</v>
      </c>
      <c r="G242" s="327">
        <v>0.16000000000000003</v>
      </c>
      <c r="H242" s="326">
        <f t="shared" si="243"/>
        <v>1.3256000000000002E-4</v>
      </c>
      <c r="I242" s="327">
        <v>0</v>
      </c>
      <c r="J242" s="327">
        <v>7.3</v>
      </c>
      <c r="K242" s="327">
        <v>0</v>
      </c>
      <c r="L242" s="327">
        <v>0</v>
      </c>
      <c r="M242" s="328">
        <f t="shared" si="244"/>
        <v>700.8</v>
      </c>
      <c r="N242" s="444"/>
      <c r="O242" s="329">
        <f t="shared" ref="O242:O243" si="248">J242*3600/1000</f>
        <v>26.28</v>
      </c>
      <c r="P242" s="329">
        <f>O242*0.1</f>
        <v>2.6280000000000001</v>
      </c>
      <c r="Q242" s="330"/>
      <c r="R242" s="331" t="str">
        <f t="shared" si="217"/>
        <v>С241</v>
      </c>
      <c r="S242" s="331" t="str">
        <f t="shared" si="190"/>
        <v>Линия слива ШФЛУ</v>
      </c>
      <c r="T242" s="436" t="str">
        <f t="shared" si="191"/>
        <v>Частичное разрушение (10 мм) - пожар-вспышка</v>
      </c>
      <c r="U242" s="331" t="s">
        <v>98</v>
      </c>
      <c r="V242" s="331" t="s">
        <v>98</v>
      </c>
      <c r="W242" s="331" t="s">
        <v>98</v>
      </c>
      <c r="X242" s="331" t="s">
        <v>98</v>
      </c>
      <c r="Y242" s="331" t="s">
        <v>98</v>
      </c>
      <c r="Z242" s="331" t="s">
        <v>98</v>
      </c>
      <c r="AA242" s="331" t="s">
        <v>98</v>
      </c>
      <c r="AB242" s="331" t="s">
        <v>98</v>
      </c>
      <c r="AC242" s="331" t="s">
        <v>98</v>
      </c>
      <c r="AD242" s="331" t="s">
        <v>98</v>
      </c>
      <c r="AE242" s="331">
        <v>44</v>
      </c>
      <c r="AF242" s="331">
        <v>52</v>
      </c>
      <c r="AG242" s="331" t="s">
        <v>98</v>
      </c>
      <c r="AH242" s="331" t="s">
        <v>98</v>
      </c>
      <c r="AI242" s="331" t="s">
        <v>98</v>
      </c>
      <c r="AJ242" s="331" t="s">
        <v>98</v>
      </c>
      <c r="AK242" s="331" t="s">
        <v>98</v>
      </c>
      <c r="AL242" s="331" t="s">
        <v>98</v>
      </c>
      <c r="AM242" s="331">
        <v>0</v>
      </c>
      <c r="AN242" s="331">
        <v>1</v>
      </c>
      <c r="AO242" s="331">
        <v>1E-3</v>
      </c>
      <c r="AP242" s="331">
        <v>0.02</v>
      </c>
      <c r="AQ242" s="331">
        <v>2</v>
      </c>
      <c r="AR242" s="332">
        <f t="shared" si="247"/>
        <v>0.52660000000000007</v>
      </c>
      <c r="AS242" s="332">
        <f t="shared" si="199"/>
        <v>5.2660000000000012E-2</v>
      </c>
      <c r="AT242" s="333">
        <f t="shared" si="206"/>
        <v>1.3800000000000001</v>
      </c>
      <c r="AU242" s="333">
        <f t="shared" si="200"/>
        <v>0.19592600000000004</v>
      </c>
      <c r="AV242" s="332">
        <f t="shared" si="201"/>
        <v>0.264592296</v>
      </c>
      <c r="AW242" s="333">
        <f t="shared" si="202"/>
        <v>2.4197782960000001</v>
      </c>
      <c r="AX242" s="334">
        <f t="shared" si="192"/>
        <v>0</v>
      </c>
      <c r="AY242" s="335">
        <f t="shared" si="193"/>
        <v>1.3256000000000002E-4</v>
      </c>
      <c r="AZ242" s="334">
        <f t="shared" si="194"/>
        <v>3.2076581091776006E-4</v>
      </c>
    </row>
    <row r="243" spans="1:52" s="331" customFormat="1" ht="43.2" x14ac:dyDescent="0.3">
      <c r="A243" s="107" t="s">
        <v>253</v>
      </c>
      <c r="B243" s="323" t="s">
        <v>301</v>
      </c>
      <c r="C243" s="324" t="s">
        <v>393</v>
      </c>
      <c r="D243" s="325" t="s">
        <v>361</v>
      </c>
      <c r="E243" s="326">
        <v>4.9999999999999998E-7</v>
      </c>
      <c r="F243" s="327">
        <v>1657</v>
      </c>
      <c r="G243" s="327">
        <v>0.64000000000000012</v>
      </c>
      <c r="H243" s="326">
        <f t="shared" si="243"/>
        <v>5.3024000000000007E-4</v>
      </c>
      <c r="I243" s="327">
        <v>0</v>
      </c>
      <c r="J243" s="327">
        <v>7.3</v>
      </c>
      <c r="K243" s="327">
        <v>0</v>
      </c>
      <c r="L243" s="327">
        <v>0</v>
      </c>
      <c r="M243" s="328">
        <f t="shared" si="244"/>
        <v>700.8</v>
      </c>
      <c r="N243" s="444"/>
      <c r="O243" s="329">
        <f t="shared" si="248"/>
        <v>26.28</v>
      </c>
      <c r="P243" s="329">
        <v>0</v>
      </c>
      <c r="Q243" s="330"/>
      <c r="R243" s="331" t="str">
        <f t="shared" si="217"/>
        <v>С242</v>
      </c>
      <c r="S243" s="331" t="str">
        <f t="shared" si="190"/>
        <v>Линия слива ШФЛУ</v>
      </c>
      <c r="T243" s="436" t="str">
        <f t="shared" si="191"/>
        <v>Частичное разрушение (10 мм) - ликвидация пролива и рассеивание выброса (ликвидация аварии)</v>
      </c>
      <c r="U243" s="331" t="s">
        <v>98</v>
      </c>
      <c r="V243" s="331" t="s">
        <v>98</v>
      </c>
      <c r="W243" s="331" t="s">
        <v>98</v>
      </c>
      <c r="X243" s="331" t="s">
        <v>98</v>
      </c>
      <c r="Y243" s="331" t="s">
        <v>98</v>
      </c>
      <c r="Z243" s="331" t="s">
        <v>98</v>
      </c>
      <c r="AA243" s="331" t="s">
        <v>98</v>
      </c>
      <c r="AB243" s="331" t="s">
        <v>98</v>
      </c>
      <c r="AC243" s="331" t="s">
        <v>98</v>
      </c>
      <c r="AD243" s="331" t="s">
        <v>98</v>
      </c>
      <c r="AE243" s="331" t="s">
        <v>98</v>
      </c>
      <c r="AF243" s="331" t="s">
        <v>98</v>
      </c>
      <c r="AG243" s="331" t="s">
        <v>98</v>
      </c>
      <c r="AH243" s="331" t="s">
        <v>98</v>
      </c>
      <c r="AI243" s="331" t="s">
        <v>98</v>
      </c>
      <c r="AJ243" s="331" t="s">
        <v>98</v>
      </c>
      <c r="AK243" s="331" t="s">
        <v>98</v>
      </c>
      <c r="AL243" s="331" t="s">
        <v>98</v>
      </c>
      <c r="AM243" s="331">
        <v>0</v>
      </c>
      <c r="AN243" s="331">
        <v>0</v>
      </c>
      <c r="AO243" s="331">
        <v>1E-3</v>
      </c>
      <c r="AP243" s="331">
        <v>0.02</v>
      </c>
      <c r="AQ243" s="331">
        <v>2</v>
      </c>
      <c r="AR243" s="332">
        <f t="shared" si="247"/>
        <v>0.52660000000000007</v>
      </c>
      <c r="AS243" s="332">
        <f t="shared" si="199"/>
        <v>5.2660000000000012E-2</v>
      </c>
      <c r="AT243" s="333">
        <f t="shared" si="206"/>
        <v>0</v>
      </c>
      <c r="AU243" s="333">
        <f t="shared" si="200"/>
        <v>5.7926000000000012E-2</v>
      </c>
      <c r="AV243" s="332">
        <f t="shared" si="201"/>
        <v>0.264592296</v>
      </c>
      <c r="AW243" s="333">
        <f t="shared" si="202"/>
        <v>0.90177829600000015</v>
      </c>
      <c r="AX243" s="334">
        <f t="shared" si="192"/>
        <v>0</v>
      </c>
      <c r="AY243" s="335">
        <f t="shared" si="193"/>
        <v>0</v>
      </c>
      <c r="AZ243" s="334">
        <f t="shared" si="194"/>
        <v>4.7815892367104016E-4</v>
      </c>
    </row>
    <row r="244" spans="1:52" s="410" customFormat="1" x14ac:dyDescent="0.3">
      <c r="A244" s="496" t="s">
        <v>254</v>
      </c>
      <c r="B244" s="403" t="s">
        <v>302</v>
      </c>
      <c r="C244" s="404" t="s">
        <v>387</v>
      </c>
      <c r="D244" s="405" t="s">
        <v>341</v>
      </c>
      <c r="E244" s="406">
        <v>9.9999999999999995E-8</v>
      </c>
      <c r="F244" s="407">
        <v>1552</v>
      </c>
      <c r="G244" s="407">
        <v>0.05</v>
      </c>
      <c r="H244" s="406">
        <f>E244*F244*G244</f>
        <v>7.7600000000000002E-6</v>
      </c>
      <c r="I244" s="407">
        <v>0</v>
      </c>
      <c r="J244" s="407">
        <v>5500</v>
      </c>
      <c r="K244" s="407">
        <v>183</v>
      </c>
      <c r="L244" s="407">
        <v>82</v>
      </c>
      <c r="M244" s="417">
        <f>(O244/0.75)*20</f>
        <v>1760</v>
      </c>
      <c r="N244" s="445"/>
      <c r="O244" s="408">
        <f>J244*12/1000</f>
        <v>66</v>
      </c>
      <c r="P244" s="408">
        <f>O244</f>
        <v>66</v>
      </c>
      <c r="Q244" s="409"/>
      <c r="R244" s="331" t="str">
        <f t="shared" si="217"/>
        <v>С243</v>
      </c>
      <c r="S244" s="410" t="str">
        <f t="shared" si="190"/>
        <v>Линия бытового пропана эстакады 5/6 завода</v>
      </c>
      <c r="T244" s="424" t="str">
        <f t="shared" si="191"/>
        <v>Полное разрушение - огненный шар</v>
      </c>
      <c r="U244" s="410" t="s">
        <v>98</v>
      </c>
      <c r="V244" s="410" t="s">
        <v>98</v>
      </c>
      <c r="W244" s="410" t="s">
        <v>98</v>
      </c>
      <c r="X244" s="410" t="s">
        <v>98</v>
      </c>
      <c r="Y244" s="410" t="s">
        <v>98</v>
      </c>
      <c r="Z244" s="410" t="s">
        <v>98</v>
      </c>
      <c r="AA244" s="410" t="s">
        <v>98</v>
      </c>
      <c r="AB244" s="410" t="s">
        <v>98</v>
      </c>
      <c r="AC244" s="410" t="s">
        <v>98</v>
      </c>
      <c r="AD244" s="410" t="s">
        <v>98</v>
      </c>
      <c r="AE244" s="410" t="s">
        <v>98</v>
      </c>
      <c r="AF244" s="410" t="s">
        <v>98</v>
      </c>
      <c r="AG244" s="410" t="s">
        <v>98</v>
      </c>
      <c r="AH244" s="410" t="s">
        <v>98</v>
      </c>
      <c r="AI244" s="410">
        <v>260</v>
      </c>
      <c r="AJ244" s="410">
        <v>343</v>
      </c>
      <c r="AK244" s="410">
        <v>397</v>
      </c>
      <c r="AL244" s="410">
        <v>494</v>
      </c>
      <c r="AM244" s="411">
        <v>2</v>
      </c>
      <c r="AN244" s="411">
        <v>1</v>
      </c>
      <c r="AO244" s="410">
        <v>0.01</v>
      </c>
      <c r="AP244" s="410">
        <v>0.02</v>
      </c>
      <c r="AQ244" s="410">
        <v>5</v>
      </c>
      <c r="AR244" s="412">
        <f t="shared" ref="AR241:AR250" si="249">AP244*O244+AO244</f>
        <v>1.33</v>
      </c>
      <c r="AS244" s="412">
        <f t="shared" ref="AS238:AS250" si="250">0.1*AR244</f>
        <v>0.13300000000000001</v>
      </c>
      <c r="AT244" s="413">
        <f t="shared" ref="AT238:AT250" si="251">AM244*1.72+115*0.012*AN244</f>
        <v>4.82</v>
      </c>
      <c r="AU244" s="413">
        <f t="shared" ref="AU238:AU250" si="252">SUM(AR244:AT244)*0.1</f>
        <v>0.62830000000000008</v>
      </c>
      <c r="AV244" s="412">
        <f t="shared" ref="AV238:AV250" si="253">10068.2*O244*POWER(10,-6)</f>
        <v>0.66450120000000001</v>
      </c>
      <c r="AW244" s="413">
        <f t="shared" ref="AW238:AW250" si="254">AV244+AU244+AT244+AS244+AR244</f>
        <v>7.5758011999999999</v>
      </c>
      <c r="AX244" s="414">
        <f t="shared" si="192"/>
        <v>1.552E-5</v>
      </c>
      <c r="AY244" s="415">
        <f t="shared" si="193"/>
        <v>7.7600000000000002E-6</v>
      </c>
      <c r="AZ244" s="414">
        <f t="shared" si="194"/>
        <v>5.8788217311999999E-5</v>
      </c>
    </row>
    <row r="245" spans="1:52" s="410" customFormat="1" x14ac:dyDescent="0.3">
      <c r="A245" s="496" t="s">
        <v>255</v>
      </c>
      <c r="B245" s="403" t="s">
        <v>302</v>
      </c>
      <c r="C245" s="404" t="s">
        <v>388</v>
      </c>
      <c r="D245" s="405" t="s">
        <v>342</v>
      </c>
      <c r="E245" s="406">
        <v>9.9999999999999995E-8</v>
      </c>
      <c r="F245" s="407">
        <v>1552</v>
      </c>
      <c r="G245" s="407">
        <v>1.9000000000000003E-2</v>
      </c>
      <c r="H245" s="406">
        <f t="shared" ref="H245:H250" si="255">E245*F245*G245</f>
        <v>2.9488000000000005E-6</v>
      </c>
      <c r="I245" s="407">
        <v>0</v>
      </c>
      <c r="J245" s="407">
        <v>5500</v>
      </c>
      <c r="K245" s="407">
        <v>183</v>
      </c>
      <c r="L245" s="407">
        <v>82</v>
      </c>
      <c r="M245" s="417">
        <f t="shared" ref="M245:M250" si="256">(O245/0.75)*20</f>
        <v>1760</v>
      </c>
      <c r="N245" s="446"/>
      <c r="O245" s="408">
        <f t="shared" ref="O245:O247" si="257">J245*12/1000</f>
        <v>66</v>
      </c>
      <c r="P245" s="408">
        <f>0.1*O245</f>
        <v>6.6000000000000005</v>
      </c>
      <c r="Q245" s="409"/>
      <c r="R245" s="410" t="str">
        <f t="shared" si="217"/>
        <v>С244</v>
      </c>
      <c r="S245" s="410" t="str">
        <f t="shared" si="190"/>
        <v>Линия бытового пропана эстакады 5/6 завода</v>
      </c>
      <c r="T245" s="424" t="str">
        <f t="shared" si="191"/>
        <v>Полное разрушение - взрыв</v>
      </c>
      <c r="U245" s="410" t="s">
        <v>98</v>
      </c>
      <c r="V245" s="410" t="s">
        <v>98</v>
      </c>
      <c r="W245" s="410" t="s">
        <v>98</v>
      </c>
      <c r="X245" s="410" t="s">
        <v>98</v>
      </c>
      <c r="Y245" s="410">
        <v>76</v>
      </c>
      <c r="Z245" s="410">
        <v>175</v>
      </c>
      <c r="AA245" s="410">
        <v>476</v>
      </c>
      <c r="AB245" s="410">
        <v>816</v>
      </c>
      <c r="AC245" s="410" t="s">
        <v>98</v>
      </c>
      <c r="AD245" s="410" t="s">
        <v>98</v>
      </c>
      <c r="AE245" s="410" t="s">
        <v>98</v>
      </c>
      <c r="AF245" s="410" t="s">
        <v>98</v>
      </c>
      <c r="AG245" s="410" t="s">
        <v>98</v>
      </c>
      <c r="AH245" s="410" t="s">
        <v>98</v>
      </c>
      <c r="AI245" s="410" t="s">
        <v>98</v>
      </c>
      <c r="AJ245" s="410" t="s">
        <v>98</v>
      </c>
      <c r="AK245" s="410" t="s">
        <v>98</v>
      </c>
      <c r="AL245" s="410" t="s">
        <v>98</v>
      </c>
      <c r="AM245" s="411">
        <v>2</v>
      </c>
      <c r="AN245" s="411">
        <v>2</v>
      </c>
      <c r="AO245" s="410">
        <v>0.01</v>
      </c>
      <c r="AP245" s="410">
        <v>0.02</v>
      </c>
      <c r="AQ245" s="410">
        <v>5</v>
      </c>
      <c r="AR245" s="412">
        <f t="shared" ref="AR244:AR250" si="258">AP245*O245+AO245</f>
        <v>1.33</v>
      </c>
      <c r="AS245" s="412">
        <f t="shared" ref="AS245:AS250" si="259">0.1*AR245</f>
        <v>0.13300000000000001</v>
      </c>
      <c r="AT245" s="413">
        <f t="shared" ref="AT245:AT250" si="260">AM245*1.72+115*0.012*AN245</f>
        <v>6.2</v>
      </c>
      <c r="AU245" s="413">
        <f t="shared" ref="AU245:AU250" si="261">SUM(AR245:AT245)*0.1</f>
        <v>0.76630000000000009</v>
      </c>
      <c r="AV245" s="412">
        <f t="shared" ref="AV245:AV250" si="262">10068.2*O245*POWER(10,-6)</f>
        <v>0.66450120000000001</v>
      </c>
      <c r="AW245" s="413">
        <f t="shared" ref="AW245:AW250" si="263">AV245+AU245+AT245+AS245+AR245</f>
        <v>9.0938012000000015</v>
      </c>
      <c r="AX245" s="414">
        <f t="shared" si="192"/>
        <v>5.8976000000000009E-6</v>
      </c>
      <c r="AY245" s="415">
        <f t="shared" si="193"/>
        <v>5.8976000000000009E-6</v>
      </c>
      <c r="AZ245" s="414">
        <f t="shared" si="194"/>
        <v>2.6815800978560008E-5</v>
      </c>
    </row>
    <row r="246" spans="1:52" s="410" customFormat="1" x14ac:dyDescent="0.3">
      <c r="A246" s="496" t="s">
        <v>256</v>
      </c>
      <c r="B246" s="403" t="s">
        <v>302</v>
      </c>
      <c r="C246" s="404" t="s">
        <v>389</v>
      </c>
      <c r="D246" s="405" t="s">
        <v>343</v>
      </c>
      <c r="E246" s="406">
        <v>9.9999999999999995E-8</v>
      </c>
      <c r="F246" s="407">
        <v>1552</v>
      </c>
      <c r="G246" s="407">
        <v>0.17100000000000001</v>
      </c>
      <c r="H246" s="406">
        <f t="shared" si="255"/>
        <v>2.6539200000000002E-5</v>
      </c>
      <c r="I246" s="407">
        <v>0</v>
      </c>
      <c r="J246" s="407">
        <v>5500</v>
      </c>
      <c r="K246" s="407">
        <v>183</v>
      </c>
      <c r="L246" s="407">
        <v>82</v>
      </c>
      <c r="M246" s="417">
        <f t="shared" si="256"/>
        <v>1760</v>
      </c>
      <c r="N246" s="446"/>
      <c r="O246" s="408">
        <f t="shared" si="257"/>
        <v>66</v>
      </c>
      <c r="P246" s="408">
        <f>0.1*O246</f>
        <v>6.6000000000000005</v>
      </c>
      <c r="Q246" s="416"/>
      <c r="R246" s="410" t="str">
        <f t="shared" si="217"/>
        <v>С245</v>
      </c>
      <c r="S246" s="410" t="str">
        <f t="shared" si="190"/>
        <v>Линия бытового пропана эстакады 5/6 завода</v>
      </c>
      <c r="T246" s="424" t="str">
        <f t="shared" si="191"/>
        <v>Полное разрушение - пожар-вспышка</v>
      </c>
      <c r="U246" s="410" t="s">
        <v>98</v>
      </c>
      <c r="V246" s="410" t="s">
        <v>98</v>
      </c>
      <c r="W246" s="410" t="s">
        <v>98</v>
      </c>
      <c r="X246" s="410" t="s">
        <v>98</v>
      </c>
      <c r="Y246" s="410" t="s">
        <v>98</v>
      </c>
      <c r="Z246" s="410" t="s">
        <v>98</v>
      </c>
      <c r="AA246" s="410" t="s">
        <v>98</v>
      </c>
      <c r="AB246" s="410" t="s">
        <v>98</v>
      </c>
      <c r="AC246" s="410" t="s">
        <v>98</v>
      </c>
      <c r="AD246" s="410" t="s">
        <v>98</v>
      </c>
      <c r="AE246" s="410">
        <v>60</v>
      </c>
      <c r="AF246" s="410">
        <v>72</v>
      </c>
      <c r="AG246" s="410" t="s">
        <v>98</v>
      </c>
      <c r="AH246" s="410" t="s">
        <v>98</v>
      </c>
      <c r="AI246" s="410" t="s">
        <v>98</v>
      </c>
      <c r="AJ246" s="410" t="s">
        <v>98</v>
      </c>
      <c r="AK246" s="410" t="s">
        <v>98</v>
      </c>
      <c r="AL246" s="410" t="s">
        <v>98</v>
      </c>
      <c r="AM246" s="410">
        <v>1</v>
      </c>
      <c r="AN246" s="410">
        <v>1</v>
      </c>
      <c r="AO246" s="410">
        <v>0.01</v>
      </c>
      <c r="AP246" s="410">
        <v>0.02</v>
      </c>
      <c r="AQ246" s="410">
        <v>5</v>
      </c>
      <c r="AR246" s="412">
        <f t="shared" ref="AR246:AR250" si="264">AP246*P246+AO246</f>
        <v>0.14200000000000002</v>
      </c>
      <c r="AS246" s="412">
        <f t="shared" si="259"/>
        <v>1.4200000000000003E-2</v>
      </c>
      <c r="AT246" s="413">
        <f t="shared" si="260"/>
        <v>3.1</v>
      </c>
      <c r="AU246" s="413">
        <f t="shared" si="261"/>
        <v>0.32562000000000002</v>
      </c>
      <c r="AV246" s="412">
        <f t="shared" si="262"/>
        <v>0.66450120000000001</v>
      </c>
      <c r="AW246" s="413">
        <f t="shared" si="263"/>
        <v>4.2463212000000006</v>
      </c>
      <c r="AX246" s="414">
        <f t="shared" si="192"/>
        <v>2.6539200000000002E-5</v>
      </c>
      <c r="AY246" s="415">
        <f t="shared" si="193"/>
        <v>2.6539200000000002E-5</v>
      </c>
      <c r="AZ246" s="414">
        <f t="shared" si="194"/>
        <v>1.1269396759104002E-4</v>
      </c>
    </row>
    <row r="247" spans="1:52" s="410" customFormat="1" ht="28.8" x14ac:dyDescent="0.3">
      <c r="A247" s="496" t="s">
        <v>257</v>
      </c>
      <c r="B247" s="403" t="s">
        <v>302</v>
      </c>
      <c r="C247" s="404" t="s">
        <v>390</v>
      </c>
      <c r="D247" s="405" t="s">
        <v>360</v>
      </c>
      <c r="E247" s="406">
        <v>9.9999999999999995E-8</v>
      </c>
      <c r="F247" s="407">
        <v>1552</v>
      </c>
      <c r="G247" s="407">
        <v>0.76</v>
      </c>
      <c r="H247" s="406">
        <f t="shared" si="255"/>
        <v>1.1795200000000001E-4</v>
      </c>
      <c r="I247" s="407">
        <v>0</v>
      </c>
      <c r="J247" s="407">
        <v>5500</v>
      </c>
      <c r="K247" s="407">
        <v>183</v>
      </c>
      <c r="L247" s="407">
        <v>82</v>
      </c>
      <c r="M247" s="417">
        <f t="shared" si="256"/>
        <v>1760</v>
      </c>
      <c r="N247" s="446"/>
      <c r="O247" s="408">
        <f t="shared" si="257"/>
        <v>66</v>
      </c>
      <c r="P247" s="408">
        <v>0</v>
      </c>
      <c r="Q247" s="409"/>
      <c r="R247" s="410" t="str">
        <f t="shared" si="217"/>
        <v>С246</v>
      </c>
      <c r="S247" s="410" t="str">
        <f t="shared" si="190"/>
        <v>Линия бытового пропана эстакады 5/6 завода</v>
      </c>
      <c r="T247" s="424" t="str">
        <f t="shared" si="191"/>
        <v>Полное разрушение - ликвидация пролива и рассеивание выброса (ликвидация аварии)</v>
      </c>
      <c r="U247" s="410" t="s">
        <v>98</v>
      </c>
      <c r="V247" s="410" t="s">
        <v>98</v>
      </c>
      <c r="W247" s="410" t="s">
        <v>98</v>
      </c>
      <c r="X247" s="410" t="s">
        <v>98</v>
      </c>
      <c r="Y247" s="410" t="s">
        <v>98</v>
      </c>
      <c r="Z247" s="410" t="s">
        <v>98</v>
      </c>
      <c r="AA247" s="410" t="s">
        <v>98</v>
      </c>
      <c r="AB247" s="410" t="s">
        <v>98</v>
      </c>
      <c r="AC247" s="410" t="s">
        <v>98</v>
      </c>
      <c r="AD247" s="410" t="s">
        <v>98</v>
      </c>
      <c r="AE247" s="410" t="s">
        <v>98</v>
      </c>
      <c r="AF247" s="410" t="s">
        <v>98</v>
      </c>
      <c r="AG247" s="410" t="s">
        <v>98</v>
      </c>
      <c r="AH247" s="410" t="s">
        <v>98</v>
      </c>
      <c r="AI247" s="410" t="s">
        <v>98</v>
      </c>
      <c r="AJ247" s="410" t="s">
        <v>98</v>
      </c>
      <c r="AK247" s="410" t="s">
        <v>98</v>
      </c>
      <c r="AL247" s="410" t="s">
        <v>98</v>
      </c>
      <c r="AM247" s="410">
        <v>0</v>
      </c>
      <c r="AN247" s="410">
        <v>0</v>
      </c>
      <c r="AO247" s="410">
        <v>1E-3</v>
      </c>
      <c r="AP247" s="410">
        <v>0.02</v>
      </c>
      <c r="AQ247" s="410">
        <v>2</v>
      </c>
      <c r="AR247" s="412">
        <f t="shared" si="264"/>
        <v>1E-3</v>
      </c>
      <c r="AS247" s="412">
        <f t="shared" si="259"/>
        <v>1E-4</v>
      </c>
      <c r="AT247" s="413">
        <f t="shared" si="260"/>
        <v>0</v>
      </c>
      <c r="AU247" s="413">
        <f t="shared" si="261"/>
        <v>1.1000000000000002E-4</v>
      </c>
      <c r="AV247" s="412">
        <f t="shared" si="262"/>
        <v>0.66450120000000001</v>
      </c>
      <c r="AW247" s="413">
        <f t="shared" si="263"/>
        <v>0.66571120000000006</v>
      </c>
      <c r="AX247" s="414">
        <f t="shared" si="192"/>
        <v>0</v>
      </c>
      <c r="AY247" s="415">
        <f t="shared" si="193"/>
        <v>0</v>
      </c>
      <c r="AZ247" s="414">
        <f t="shared" si="194"/>
        <v>7.8521967462400017E-5</v>
      </c>
    </row>
    <row r="248" spans="1:52" s="410" customFormat="1" ht="28.8" x14ac:dyDescent="0.3">
      <c r="A248" s="496" t="s">
        <v>258</v>
      </c>
      <c r="B248" s="403" t="s">
        <v>302</v>
      </c>
      <c r="C248" s="404" t="s">
        <v>391</v>
      </c>
      <c r="D248" s="405" t="s">
        <v>394</v>
      </c>
      <c r="E248" s="406">
        <v>4.9999999999999998E-7</v>
      </c>
      <c r="F248" s="407">
        <v>1552</v>
      </c>
      <c r="G248" s="407">
        <v>0.2</v>
      </c>
      <c r="H248" s="406">
        <f t="shared" si="255"/>
        <v>1.552E-4</v>
      </c>
      <c r="I248" s="407">
        <v>0</v>
      </c>
      <c r="J248" s="407">
        <v>4.5999999999999996</v>
      </c>
      <c r="K248" s="407">
        <v>0</v>
      </c>
      <c r="L248" s="407">
        <v>0</v>
      </c>
      <c r="M248" s="417">
        <f t="shared" si="256"/>
        <v>441.59999999999997</v>
      </c>
      <c r="N248" s="446"/>
      <c r="O248" s="408">
        <f>J248*3600/1000</f>
        <v>16.559999999999999</v>
      </c>
      <c r="P248" s="408">
        <f>O248</f>
        <v>16.559999999999999</v>
      </c>
      <c r="Q248" s="416"/>
      <c r="R248" s="410" t="str">
        <f t="shared" si="217"/>
        <v>С247</v>
      </c>
      <c r="S248" s="410" t="str">
        <f t="shared" si="190"/>
        <v>Линия бытового пропана эстакады 5/6 завода</v>
      </c>
      <c r="T248" s="424" t="str">
        <f t="shared" si="191"/>
        <v>Частичное разрушение (10 мм) - факельное горения</v>
      </c>
      <c r="U248" s="410" t="s">
        <v>98</v>
      </c>
      <c r="V248" s="410" t="s">
        <v>98</v>
      </c>
      <c r="W248" s="410" t="s">
        <v>98</v>
      </c>
      <c r="X248" s="410" t="s">
        <v>98</v>
      </c>
      <c r="Y248" s="410" t="s">
        <v>98</v>
      </c>
      <c r="Z248" s="410" t="s">
        <v>98</v>
      </c>
      <c r="AA248" s="410" t="s">
        <v>98</v>
      </c>
      <c r="AB248" s="410" t="s">
        <v>98</v>
      </c>
      <c r="AC248" s="410">
        <v>27</v>
      </c>
      <c r="AD248" s="410">
        <v>5</v>
      </c>
      <c r="AE248" s="410" t="s">
        <v>98</v>
      </c>
      <c r="AF248" s="410" t="s">
        <v>98</v>
      </c>
      <c r="AG248" s="410" t="s">
        <v>98</v>
      </c>
      <c r="AH248" s="410" t="s">
        <v>98</v>
      </c>
      <c r="AI248" s="410" t="s">
        <v>98</v>
      </c>
      <c r="AJ248" s="410" t="s">
        <v>98</v>
      </c>
      <c r="AK248" s="410" t="s">
        <v>98</v>
      </c>
      <c r="AL248" s="410" t="s">
        <v>98</v>
      </c>
      <c r="AM248" s="410">
        <v>0</v>
      </c>
      <c r="AN248" s="410">
        <v>1</v>
      </c>
      <c r="AO248" s="410">
        <v>1E-3</v>
      </c>
      <c r="AP248" s="410">
        <v>0.02</v>
      </c>
      <c r="AQ248" s="410">
        <v>2</v>
      </c>
      <c r="AR248" s="412">
        <f t="shared" ref="AR248:AR250" si="265">AP248*O248+AO248</f>
        <v>0.3322</v>
      </c>
      <c r="AS248" s="412">
        <f t="shared" si="259"/>
        <v>3.322E-2</v>
      </c>
      <c r="AT248" s="413">
        <f t="shared" si="260"/>
        <v>1.3800000000000001</v>
      </c>
      <c r="AU248" s="413">
        <f t="shared" si="261"/>
        <v>0.17454200000000003</v>
      </c>
      <c r="AV248" s="412">
        <f t="shared" si="262"/>
        <v>0.16672939199999998</v>
      </c>
      <c r="AW248" s="413">
        <f t="shared" si="263"/>
        <v>2.0866913920000001</v>
      </c>
      <c r="AX248" s="414">
        <f t="shared" si="192"/>
        <v>0</v>
      </c>
      <c r="AY248" s="415">
        <f t="shared" si="193"/>
        <v>1.552E-4</v>
      </c>
      <c r="AZ248" s="414">
        <f t="shared" si="194"/>
        <v>3.2385450403840004E-4</v>
      </c>
    </row>
    <row r="249" spans="1:52" s="410" customFormat="1" ht="28.8" x14ac:dyDescent="0.3">
      <c r="A249" s="496" t="s">
        <v>259</v>
      </c>
      <c r="B249" s="403" t="s">
        <v>302</v>
      </c>
      <c r="C249" s="404" t="s">
        <v>392</v>
      </c>
      <c r="D249" s="405" t="s">
        <v>345</v>
      </c>
      <c r="E249" s="406">
        <v>4.9999999999999998E-7</v>
      </c>
      <c r="F249" s="407">
        <v>1552</v>
      </c>
      <c r="G249" s="407">
        <v>0.16000000000000003</v>
      </c>
      <c r="H249" s="406">
        <f t="shared" si="255"/>
        <v>1.2416000000000003E-4</v>
      </c>
      <c r="I249" s="407">
        <v>0</v>
      </c>
      <c r="J249" s="407">
        <v>4.5999999999999996</v>
      </c>
      <c r="K249" s="407">
        <v>0</v>
      </c>
      <c r="L249" s="407">
        <v>0</v>
      </c>
      <c r="M249" s="417">
        <f t="shared" si="256"/>
        <v>441.59999999999997</v>
      </c>
      <c r="N249" s="446"/>
      <c r="O249" s="408">
        <f t="shared" ref="O249:O250" si="266">J249*3600/1000</f>
        <v>16.559999999999999</v>
      </c>
      <c r="P249" s="408">
        <f>O249*0.1</f>
        <v>1.6559999999999999</v>
      </c>
      <c r="Q249" s="409"/>
      <c r="R249" s="410" t="str">
        <f t="shared" si="217"/>
        <v>С248</v>
      </c>
      <c r="S249" s="410" t="str">
        <f t="shared" si="190"/>
        <v>Линия бытового пропана эстакады 5/6 завода</v>
      </c>
      <c r="T249" s="424" t="str">
        <f t="shared" si="191"/>
        <v>Частичное разрушение (10 мм) - пожар-вспышка</v>
      </c>
      <c r="U249" s="410" t="s">
        <v>98</v>
      </c>
      <c r="V249" s="410" t="s">
        <v>98</v>
      </c>
      <c r="W249" s="410" t="s">
        <v>98</v>
      </c>
      <c r="X249" s="410" t="s">
        <v>98</v>
      </c>
      <c r="Y249" s="410" t="s">
        <v>98</v>
      </c>
      <c r="Z249" s="410" t="s">
        <v>98</v>
      </c>
      <c r="AA249" s="410" t="s">
        <v>98</v>
      </c>
      <c r="AB249" s="410" t="s">
        <v>98</v>
      </c>
      <c r="AC249" s="410" t="s">
        <v>98</v>
      </c>
      <c r="AD249" s="410" t="s">
        <v>98</v>
      </c>
      <c r="AE249" s="410">
        <v>38</v>
      </c>
      <c r="AF249" s="410">
        <v>45</v>
      </c>
      <c r="AG249" s="410" t="s">
        <v>98</v>
      </c>
      <c r="AH249" s="410" t="s">
        <v>98</v>
      </c>
      <c r="AI249" s="410" t="s">
        <v>98</v>
      </c>
      <c r="AJ249" s="410" t="s">
        <v>98</v>
      </c>
      <c r="AK249" s="410" t="s">
        <v>98</v>
      </c>
      <c r="AL249" s="410" t="s">
        <v>98</v>
      </c>
      <c r="AM249" s="410">
        <v>0</v>
      </c>
      <c r="AN249" s="410">
        <v>1</v>
      </c>
      <c r="AO249" s="410">
        <v>1E-3</v>
      </c>
      <c r="AP249" s="410">
        <v>0.02</v>
      </c>
      <c r="AQ249" s="410">
        <v>2</v>
      </c>
      <c r="AR249" s="412">
        <f t="shared" si="265"/>
        <v>0.3322</v>
      </c>
      <c r="AS249" s="412">
        <f t="shared" si="259"/>
        <v>3.322E-2</v>
      </c>
      <c r="AT249" s="413">
        <f t="shared" si="260"/>
        <v>1.3800000000000001</v>
      </c>
      <c r="AU249" s="413">
        <f t="shared" si="261"/>
        <v>0.17454200000000003</v>
      </c>
      <c r="AV249" s="412">
        <f t="shared" si="262"/>
        <v>0.16672939199999998</v>
      </c>
      <c r="AW249" s="413">
        <f t="shared" si="263"/>
        <v>2.0866913920000001</v>
      </c>
      <c r="AX249" s="414">
        <f t="shared" si="192"/>
        <v>0</v>
      </c>
      <c r="AY249" s="415">
        <f t="shared" si="193"/>
        <v>1.2416000000000003E-4</v>
      </c>
      <c r="AZ249" s="414">
        <f t="shared" si="194"/>
        <v>2.5908360323072005E-4</v>
      </c>
    </row>
    <row r="250" spans="1:52" s="410" customFormat="1" ht="43.2" x14ac:dyDescent="0.3">
      <c r="A250" s="496" t="s">
        <v>260</v>
      </c>
      <c r="B250" s="403" t="s">
        <v>302</v>
      </c>
      <c r="C250" s="404" t="s">
        <v>393</v>
      </c>
      <c r="D250" s="405" t="s">
        <v>361</v>
      </c>
      <c r="E250" s="406">
        <v>4.9999999999999998E-7</v>
      </c>
      <c r="F250" s="407">
        <v>1552</v>
      </c>
      <c r="G250" s="407">
        <v>0.64000000000000012</v>
      </c>
      <c r="H250" s="406">
        <f t="shared" si="255"/>
        <v>4.9664000000000012E-4</v>
      </c>
      <c r="I250" s="407">
        <v>0</v>
      </c>
      <c r="J250" s="407">
        <v>4.5999999999999996</v>
      </c>
      <c r="K250" s="407">
        <v>0</v>
      </c>
      <c r="L250" s="407">
        <v>0</v>
      </c>
      <c r="M250" s="417">
        <f t="shared" si="256"/>
        <v>441.59999999999997</v>
      </c>
      <c r="N250" s="446"/>
      <c r="O250" s="408">
        <f t="shared" si="266"/>
        <v>16.559999999999999</v>
      </c>
      <c r="P250" s="408">
        <v>0</v>
      </c>
      <c r="Q250" s="416"/>
      <c r="R250" s="410" t="str">
        <f t="shared" si="217"/>
        <v>С249</v>
      </c>
      <c r="S250" s="410" t="str">
        <f t="shared" si="190"/>
        <v>Линия бытового пропана эстакады 5/6 завода</v>
      </c>
      <c r="T250" s="424" t="str">
        <f t="shared" si="191"/>
        <v>Частичное разрушение (10 мм) - ликвидация пролива и рассеивание выброса (ликвидация аварии)</v>
      </c>
      <c r="U250" s="410" t="s">
        <v>98</v>
      </c>
      <c r="V250" s="410" t="s">
        <v>98</v>
      </c>
      <c r="W250" s="410" t="s">
        <v>98</v>
      </c>
      <c r="X250" s="410" t="s">
        <v>98</v>
      </c>
      <c r="Y250" s="410" t="s">
        <v>98</v>
      </c>
      <c r="Z250" s="410" t="s">
        <v>98</v>
      </c>
      <c r="AA250" s="410" t="s">
        <v>98</v>
      </c>
      <c r="AB250" s="410" t="s">
        <v>98</v>
      </c>
      <c r="AC250" s="410" t="s">
        <v>98</v>
      </c>
      <c r="AD250" s="410" t="s">
        <v>98</v>
      </c>
      <c r="AE250" s="410" t="s">
        <v>98</v>
      </c>
      <c r="AF250" s="410" t="s">
        <v>98</v>
      </c>
      <c r="AG250" s="410" t="s">
        <v>98</v>
      </c>
      <c r="AH250" s="410" t="s">
        <v>98</v>
      </c>
      <c r="AI250" s="410" t="s">
        <v>98</v>
      </c>
      <c r="AJ250" s="410" t="s">
        <v>98</v>
      </c>
      <c r="AK250" s="410" t="s">
        <v>98</v>
      </c>
      <c r="AL250" s="410" t="s">
        <v>98</v>
      </c>
      <c r="AM250" s="410">
        <v>0</v>
      </c>
      <c r="AN250" s="410">
        <v>0</v>
      </c>
      <c r="AO250" s="410">
        <v>1E-3</v>
      </c>
      <c r="AP250" s="410">
        <v>0.02</v>
      </c>
      <c r="AQ250" s="410">
        <v>2</v>
      </c>
      <c r="AR250" s="412">
        <f t="shared" si="265"/>
        <v>0.3322</v>
      </c>
      <c r="AS250" s="412">
        <f t="shared" si="259"/>
        <v>3.322E-2</v>
      </c>
      <c r="AT250" s="413">
        <f t="shared" si="260"/>
        <v>0</v>
      </c>
      <c r="AU250" s="413">
        <f t="shared" si="261"/>
        <v>3.6541999999999998E-2</v>
      </c>
      <c r="AV250" s="412">
        <f t="shared" si="262"/>
        <v>0.16672939199999998</v>
      </c>
      <c r="AW250" s="413">
        <f t="shared" si="263"/>
        <v>0.56869139199999996</v>
      </c>
      <c r="AX250" s="414">
        <f t="shared" si="192"/>
        <v>0</v>
      </c>
      <c r="AY250" s="415">
        <f t="shared" si="193"/>
        <v>0</v>
      </c>
      <c r="AZ250" s="414">
        <f t="shared" si="194"/>
        <v>2.8243489292288003E-4</v>
      </c>
    </row>
    <row r="251" spans="1:52" x14ac:dyDescent="0.3">
      <c r="A251" s="116"/>
      <c r="B251" s="125"/>
      <c r="C251" s="118"/>
      <c r="D251" s="119"/>
      <c r="E251" s="120"/>
      <c r="F251" s="125"/>
      <c r="G251" s="117"/>
      <c r="H251" s="120"/>
      <c r="I251" s="117"/>
      <c r="J251" s="117"/>
      <c r="K251" s="117"/>
      <c r="L251" s="117"/>
      <c r="M251" s="117"/>
      <c r="N251" s="117"/>
      <c r="O251" s="117"/>
      <c r="P251" s="117"/>
      <c r="Q251" s="124"/>
      <c r="AR251" s="122"/>
      <c r="AS251" s="122"/>
      <c r="AT251" s="123"/>
      <c r="AU251" s="123"/>
      <c r="AV251" s="122"/>
      <c r="AW251" s="123"/>
      <c r="AX251" s="12"/>
      <c r="AY251" s="102"/>
      <c r="AZ251" s="12"/>
    </row>
    <row r="252" spans="1:52" ht="15" thickBot="1" x14ac:dyDescent="0.35">
      <c r="A252" s="116"/>
      <c r="B252" s="125"/>
      <c r="C252" s="132"/>
      <c r="D252" s="133"/>
      <c r="E252" s="134"/>
      <c r="F252" s="125"/>
      <c r="G252" s="135"/>
      <c r="H252" s="134"/>
      <c r="I252" s="135"/>
      <c r="J252" s="135"/>
      <c r="K252" s="135"/>
      <c r="L252" s="135"/>
      <c r="M252" s="135"/>
      <c r="N252" s="135"/>
      <c r="O252" s="135"/>
      <c r="P252" s="136"/>
      <c r="Q252" s="137"/>
      <c r="AR252" s="122"/>
      <c r="AS252" s="122"/>
      <c r="AT252" s="123"/>
      <c r="AU252" s="123"/>
      <c r="AV252" s="122"/>
      <c r="AW252" s="123"/>
      <c r="AX252" s="12"/>
      <c r="AY252" s="102"/>
      <c r="AZ252" s="12"/>
    </row>
    <row r="253" spans="1:52" ht="15" thickTop="1" x14ac:dyDescent="0.3">
      <c r="A253" s="116"/>
      <c r="B253" s="125"/>
      <c r="C253" s="126"/>
      <c r="D253" s="127"/>
      <c r="E253" s="128"/>
      <c r="F253" s="125"/>
      <c r="G253" s="125"/>
      <c r="H253" s="128"/>
      <c r="I253" s="125"/>
      <c r="J253" s="125"/>
      <c r="K253" s="125"/>
      <c r="L253" s="125"/>
      <c r="M253" s="125"/>
      <c r="N253" s="125"/>
      <c r="O253" s="125"/>
      <c r="P253" s="125"/>
      <c r="Q253" s="121"/>
      <c r="AM253" s="10"/>
      <c r="AN253" s="10"/>
      <c r="AR253" s="122"/>
      <c r="AS253" s="122"/>
      <c r="AT253" s="123"/>
      <c r="AU253" s="123"/>
      <c r="AV253" s="122"/>
      <c r="AW253" s="123" t="s">
        <v>471</v>
      </c>
      <c r="AX253" s="12">
        <f>SUM(AX2:AX51)+SUM(AX72:AX101)+SUM(AX122:AX138)+SUM(AX195:AX222)</f>
        <v>1.1734080000000003E-4</v>
      </c>
      <c r="AY253" s="12">
        <f>SUM(AY2:AY51)+SUM(AY72:AY101)+SUM(AY122:AY138)+SUM(AY195:AY222)</f>
        <v>1.0446538000000003E-3</v>
      </c>
      <c r="AZ253" s="12">
        <f>SUM(AZ2:AZ51)+SUM(AZ72:AZ101)+SUM(AZ122:AZ138)+SUM(AZ195:AZ222)</f>
        <v>4.0133104216187676E-3</v>
      </c>
    </row>
    <row r="254" spans="1:52" x14ac:dyDescent="0.3">
      <c r="A254" s="116"/>
      <c r="B254" s="125"/>
      <c r="C254" s="118"/>
      <c r="D254" s="119"/>
      <c r="E254" s="120"/>
      <c r="F254" s="125"/>
      <c r="G254" s="117"/>
      <c r="H254" s="120"/>
      <c r="I254" s="117"/>
      <c r="J254" s="117"/>
      <c r="K254" s="117"/>
      <c r="L254" s="117"/>
      <c r="M254" s="117"/>
      <c r="N254" s="117"/>
      <c r="O254" s="117"/>
      <c r="P254" s="117"/>
      <c r="Q254" s="121"/>
      <c r="AM254" s="10"/>
      <c r="AN254" s="10"/>
      <c r="AR254" s="122"/>
      <c r="AS254" s="122"/>
      <c r="AT254" s="123"/>
      <c r="AU254" s="123"/>
      <c r="AV254" s="122"/>
      <c r="AW254" s="123" t="s">
        <v>472</v>
      </c>
      <c r="AX254" s="12">
        <f>SUM(AX223:AX250)+SUM(AX139:AX152)+SUM(AX102:AX121)+SUM(AX52:AX71)</f>
        <v>1.9380680000000001E-4</v>
      </c>
      <c r="AY254" s="12">
        <f>SUM(AY223:AY250)+SUM(AY139:AY152)+SUM(AY102:AY121)+SUM(AY52:AY71)</f>
        <v>1.5809922000000003E-3</v>
      </c>
      <c r="AZ254" s="12">
        <f>SUM(AZ223:AZ250)+SUM(AZ139:AZ152)+SUM(AZ102:AZ121)+SUM(AZ52:AZ71)</f>
        <v>6.3896903465408559E-3</v>
      </c>
    </row>
    <row r="255" spans="1:52" x14ac:dyDescent="0.3">
      <c r="A255" s="116"/>
      <c r="B255" s="125"/>
      <c r="C255" s="118"/>
      <c r="D255" s="119"/>
      <c r="E255" s="120"/>
      <c r="F255" s="125"/>
      <c r="G255" s="117"/>
      <c r="H255" s="120"/>
      <c r="I255" s="117"/>
      <c r="J255" s="117"/>
      <c r="K255" s="117"/>
      <c r="L255" s="117"/>
      <c r="M255" s="117"/>
      <c r="N255" s="117"/>
      <c r="O255" s="117"/>
      <c r="P255" s="117"/>
      <c r="Q255" s="124"/>
      <c r="AR255" s="122"/>
      <c r="AS255" s="122"/>
      <c r="AT255" s="123"/>
      <c r="AU255" s="123"/>
      <c r="AV255" s="122"/>
      <c r="AW255" s="123" t="s">
        <v>473</v>
      </c>
      <c r="AX255" s="12">
        <f>SUM(AX153:AX194)</f>
        <v>2.1770200000000004E-5</v>
      </c>
      <c r="AY255" s="12">
        <f>SUM(AY153:AY194)</f>
        <v>1.5994610000000002E-3</v>
      </c>
      <c r="AZ255" s="12">
        <f>SUM(AZ153:AZ194)</f>
        <v>3.8340473988577855E-3</v>
      </c>
    </row>
    <row r="256" spans="1:52" x14ac:dyDescent="0.3">
      <c r="A256" s="116"/>
      <c r="B256" s="125"/>
      <c r="C256" s="118"/>
      <c r="D256" s="119"/>
      <c r="E256" s="120"/>
      <c r="F256" s="125"/>
      <c r="G256" s="117"/>
      <c r="H256" s="120"/>
      <c r="I256" s="117"/>
      <c r="J256" s="117"/>
      <c r="K256" s="117"/>
      <c r="L256" s="117"/>
      <c r="M256" s="117"/>
      <c r="N256" s="117"/>
      <c r="O256" s="117"/>
      <c r="P256" s="117"/>
      <c r="Q256" s="121"/>
      <c r="AR256" s="122"/>
      <c r="AS256" s="122"/>
      <c r="AT256" s="123"/>
      <c r="AU256" s="123"/>
      <c r="AV256" s="122"/>
      <c r="AW256" s="123"/>
      <c r="AX256" s="12"/>
      <c r="AY256" s="102"/>
      <c r="AZ256" s="12"/>
    </row>
    <row r="257" spans="1:52" x14ac:dyDescent="0.3">
      <c r="A257" s="116"/>
      <c r="B257" s="125"/>
      <c r="C257" s="118"/>
      <c r="D257" s="119"/>
      <c r="E257" s="120"/>
      <c r="F257" s="125"/>
      <c r="G257" s="117"/>
      <c r="H257" s="120"/>
      <c r="I257" s="117"/>
      <c r="J257" s="117"/>
      <c r="K257" s="117"/>
      <c r="L257" s="117"/>
      <c r="M257" s="117"/>
      <c r="N257" s="117"/>
      <c r="O257" s="117"/>
      <c r="P257" s="117"/>
      <c r="Q257" s="124"/>
      <c r="AR257" s="122"/>
      <c r="AS257" s="122"/>
      <c r="AT257" s="123"/>
      <c r="AU257" s="123"/>
      <c r="AV257" s="122"/>
      <c r="AW257" s="123" t="s">
        <v>474</v>
      </c>
      <c r="AX257" s="497">
        <v>7</v>
      </c>
      <c r="AY257" s="497">
        <v>7</v>
      </c>
      <c r="AZ257" s="12"/>
    </row>
    <row r="258" spans="1:52" x14ac:dyDescent="0.3">
      <c r="A258" s="116"/>
      <c r="B258" s="125"/>
      <c r="C258" s="118"/>
      <c r="D258" s="119"/>
      <c r="E258" s="120"/>
      <c r="F258" s="125"/>
      <c r="G258" s="117"/>
      <c r="H258" s="120"/>
      <c r="I258" s="117"/>
      <c r="J258" s="117"/>
      <c r="K258" s="117"/>
      <c r="L258" s="117"/>
      <c r="M258" s="117"/>
      <c r="N258" s="117"/>
      <c r="O258" s="117"/>
      <c r="P258" s="117"/>
      <c r="Q258" s="121"/>
      <c r="AR258" s="122"/>
      <c r="AS258" s="122"/>
      <c r="AT258" s="123"/>
      <c r="AU258" s="123"/>
      <c r="AV258" s="122"/>
      <c r="AW258" s="123" t="s">
        <v>474</v>
      </c>
      <c r="AX258" s="497">
        <v>7</v>
      </c>
      <c r="AY258" s="497">
        <v>7</v>
      </c>
      <c r="AZ258" s="12"/>
    </row>
    <row r="259" spans="1:52" x14ac:dyDescent="0.3">
      <c r="A259" s="116"/>
      <c r="B259" s="125"/>
      <c r="C259" s="118"/>
      <c r="D259" s="119"/>
      <c r="E259" s="120"/>
      <c r="F259" s="125"/>
      <c r="G259" s="117"/>
      <c r="H259" s="120"/>
      <c r="I259" s="117"/>
      <c r="J259" s="117"/>
      <c r="K259" s="117"/>
      <c r="L259" s="117"/>
      <c r="M259" s="117"/>
      <c r="N259" s="117"/>
      <c r="O259" s="117"/>
      <c r="P259" s="117"/>
      <c r="Q259" s="124"/>
      <c r="AR259" s="122"/>
      <c r="AS259" s="122"/>
      <c r="AT259" s="123"/>
      <c r="AU259" s="123"/>
      <c r="AV259" s="122"/>
      <c r="AW259" s="123" t="s">
        <v>474</v>
      </c>
      <c r="AX259" s="497">
        <v>7</v>
      </c>
      <c r="AY259" s="497">
        <v>7</v>
      </c>
      <c r="AZ259" s="12"/>
    </row>
    <row r="260" spans="1:52" x14ac:dyDescent="0.3">
      <c r="A260" s="116"/>
      <c r="B260" s="125"/>
      <c r="C260" s="118"/>
      <c r="D260" s="119"/>
      <c r="E260" s="120"/>
      <c r="F260" s="125"/>
      <c r="G260" s="117"/>
      <c r="H260" s="120"/>
      <c r="I260" s="117"/>
      <c r="J260" s="117"/>
      <c r="K260" s="117"/>
      <c r="L260" s="117"/>
      <c r="M260" s="117"/>
      <c r="N260" s="117"/>
      <c r="O260" s="117"/>
      <c r="P260" s="117"/>
      <c r="Q260" s="124"/>
      <c r="AR260" s="122"/>
      <c r="AS260" s="122"/>
      <c r="AT260" s="123"/>
      <c r="AU260" s="123"/>
      <c r="AV260" s="122"/>
      <c r="AW260" s="123" t="s">
        <v>475</v>
      </c>
      <c r="AX260" s="12">
        <f>AX253/AX257</f>
        <v>1.6762971428571433E-5</v>
      </c>
      <c r="AY260" s="12">
        <f>AY253/AY257</f>
        <v>1.4923625714285718E-4</v>
      </c>
      <c r="AZ260" s="12"/>
    </row>
    <row r="261" spans="1:52" x14ac:dyDescent="0.3">
      <c r="A261" s="116"/>
      <c r="B261" s="125"/>
      <c r="C261" s="118"/>
      <c r="D261" s="119"/>
      <c r="E261" s="120"/>
      <c r="F261" s="125"/>
      <c r="G261" s="117"/>
      <c r="H261" s="120"/>
      <c r="I261" s="117"/>
      <c r="J261" s="117"/>
      <c r="K261" s="117"/>
      <c r="L261" s="117"/>
      <c r="M261" s="117"/>
      <c r="N261" s="117"/>
      <c r="O261" s="117"/>
      <c r="P261" s="130"/>
      <c r="Q261" s="124"/>
      <c r="AR261" s="122"/>
      <c r="AS261" s="122"/>
      <c r="AT261" s="123"/>
      <c r="AU261" s="123"/>
      <c r="AV261" s="122"/>
      <c r="AW261" s="123" t="s">
        <v>476</v>
      </c>
      <c r="AX261" s="12">
        <f t="shared" ref="AX261:AY262" si="267">AX254/AX258</f>
        <v>2.7686685714285716E-5</v>
      </c>
      <c r="AY261" s="12">
        <f t="shared" si="267"/>
        <v>2.2585602857142862E-4</v>
      </c>
      <c r="AZ261" s="12"/>
    </row>
    <row r="262" spans="1:52" x14ac:dyDescent="0.3">
      <c r="A262" s="116"/>
      <c r="B262" s="125"/>
      <c r="C262" s="126"/>
      <c r="D262" s="127"/>
      <c r="E262" s="128"/>
      <c r="F262" s="125"/>
      <c r="G262" s="125"/>
      <c r="H262" s="128"/>
      <c r="I262" s="125"/>
      <c r="J262" s="125"/>
      <c r="K262" s="125"/>
      <c r="L262" s="125"/>
      <c r="M262" s="125"/>
      <c r="N262" s="125"/>
      <c r="O262" s="125"/>
      <c r="P262" s="125"/>
      <c r="Q262" s="121"/>
      <c r="AM262" s="10"/>
      <c r="AN262" s="10"/>
      <c r="AR262" s="122"/>
      <c r="AS262" s="122"/>
      <c r="AT262" s="123"/>
      <c r="AU262" s="123"/>
      <c r="AV262" s="122"/>
      <c r="AW262" s="123" t="s">
        <v>477</v>
      </c>
      <c r="AX262" s="12">
        <f t="shared" si="267"/>
        <v>3.1100285714285718E-6</v>
      </c>
      <c r="AY262" s="12">
        <f t="shared" si="267"/>
        <v>2.284944285714286E-4</v>
      </c>
      <c r="AZ262" s="12"/>
    </row>
    <row r="263" spans="1:52" x14ac:dyDescent="0.3">
      <c r="A263" s="116"/>
      <c r="B263" s="125"/>
      <c r="C263" s="118"/>
      <c r="D263" s="119"/>
      <c r="E263" s="120"/>
      <c r="F263" s="125"/>
      <c r="G263" s="117"/>
      <c r="H263" s="120"/>
      <c r="I263" s="117"/>
      <c r="J263" s="117"/>
      <c r="K263" s="117"/>
      <c r="L263" s="117"/>
      <c r="M263" s="117"/>
      <c r="N263" s="117"/>
      <c r="O263" s="117"/>
      <c r="P263" s="117"/>
      <c r="Q263" s="121"/>
      <c r="AM263" s="10"/>
      <c r="AN263" s="10"/>
      <c r="AR263" s="122"/>
      <c r="AS263" s="122"/>
      <c r="AT263" s="123"/>
      <c r="AU263" s="123"/>
      <c r="AV263" s="122"/>
      <c r="AX263" s="12"/>
      <c r="AY263" s="102"/>
      <c r="AZ263" s="12"/>
    </row>
    <row r="264" spans="1:52" x14ac:dyDescent="0.3">
      <c r="A264" s="116"/>
      <c r="B264" s="125"/>
      <c r="C264" s="118"/>
      <c r="D264" s="119"/>
      <c r="E264" s="120"/>
      <c r="F264" s="125"/>
      <c r="G264" s="117"/>
      <c r="H264" s="120"/>
      <c r="I264" s="117"/>
      <c r="J264" s="117"/>
      <c r="K264" s="117"/>
      <c r="L264" s="117"/>
      <c r="M264" s="117"/>
      <c r="N264" s="117"/>
      <c r="O264" s="117"/>
      <c r="P264" s="117"/>
      <c r="Q264" s="124"/>
      <c r="AR264" s="122"/>
      <c r="AS264" s="122"/>
      <c r="AT264" s="123"/>
      <c r="AU264" s="123"/>
      <c r="AV264" s="122"/>
      <c r="AW264" s="123"/>
      <c r="AX264" s="12"/>
      <c r="AY264" s="102"/>
      <c r="AZ264" s="12"/>
    </row>
    <row r="265" spans="1:52" x14ac:dyDescent="0.3">
      <c r="A265" s="116"/>
      <c r="B265" s="125"/>
      <c r="C265" s="118"/>
      <c r="D265" s="119"/>
      <c r="E265" s="120"/>
      <c r="F265" s="125"/>
      <c r="G265" s="117"/>
      <c r="H265" s="120"/>
      <c r="I265" s="117"/>
      <c r="J265" s="117"/>
      <c r="K265" s="117"/>
      <c r="L265" s="117"/>
      <c r="M265" s="117"/>
      <c r="N265" s="117"/>
      <c r="O265" s="117"/>
      <c r="P265" s="117"/>
      <c r="Q265" s="121"/>
      <c r="AR265" s="122"/>
      <c r="AS265" s="122"/>
      <c r="AT265" s="123"/>
      <c r="AU265" s="123"/>
      <c r="AV265" s="122"/>
      <c r="AW265" s="123"/>
      <c r="AX265" s="12"/>
      <c r="AY265" s="102"/>
      <c r="AZ265" s="12"/>
    </row>
    <row r="266" spans="1:52" x14ac:dyDescent="0.3">
      <c r="A266" s="116"/>
      <c r="B266" s="125"/>
      <c r="C266" s="118"/>
      <c r="D266" s="119"/>
      <c r="E266" s="120"/>
      <c r="F266" s="125"/>
      <c r="G266" s="117"/>
      <c r="H266" s="120"/>
      <c r="I266" s="117"/>
      <c r="J266" s="117"/>
      <c r="K266" s="117"/>
      <c r="L266" s="117"/>
      <c r="M266" s="117"/>
      <c r="N266" s="117"/>
      <c r="O266" s="117"/>
      <c r="P266" s="117"/>
      <c r="Q266" s="124"/>
      <c r="AR266" s="122"/>
      <c r="AS266" s="122"/>
      <c r="AT266" s="123"/>
      <c r="AU266" s="123"/>
      <c r="AV266" s="122"/>
      <c r="AW266" s="123"/>
      <c r="AX266" s="12"/>
      <c r="AY266" s="102"/>
      <c r="AZ266" s="12"/>
    </row>
    <row r="267" spans="1:52" x14ac:dyDescent="0.3">
      <c r="A267" s="116"/>
      <c r="B267" s="125"/>
      <c r="C267" s="118"/>
      <c r="D267" s="119"/>
      <c r="E267" s="120"/>
      <c r="F267" s="125"/>
      <c r="G267" s="117"/>
      <c r="H267" s="120"/>
      <c r="I267" s="117"/>
      <c r="J267" s="117"/>
      <c r="K267" s="117"/>
      <c r="L267" s="117"/>
      <c r="M267" s="117"/>
      <c r="N267" s="117"/>
      <c r="O267" s="117"/>
      <c r="P267" s="117"/>
      <c r="Q267" s="121"/>
      <c r="AR267" s="122"/>
      <c r="AS267" s="122"/>
      <c r="AT267" s="123"/>
      <c r="AU267" s="123"/>
      <c r="AV267" s="122"/>
      <c r="AW267" s="123"/>
      <c r="AX267" s="12"/>
      <c r="AY267" s="102"/>
      <c r="AZ267" s="12"/>
    </row>
    <row r="268" spans="1:52" x14ac:dyDescent="0.3">
      <c r="A268" s="116"/>
      <c r="B268" s="125"/>
      <c r="C268" s="118"/>
      <c r="D268" s="119"/>
      <c r="E268" s="120"/>
      <c r="F268" s="125"/>
      <c r="G268" s="117"/>
      <c r="H268" s="120"/>
      <c r="I268" s="117"/>
      <c r="J268" s="117"/>
      <c r="K268" s="117"/>
      <c r="L268" s="117"/>
      <c r="M268" s="117"/>
      <c r="N268" s="117"/>
      <c r="O268" s="117"/>
      <c r="P268" s="117"/>
      <c r="Q268" s="124"/>
      <c r="AR268" s="122"/>
      <c r="AS268" s="122"/>
      <c r="AT268" s="123"/>
      <c r="AU268" s="123"/>
      <c r="AV268" s="122"/>
      <c r="AW268" s="123"/>
      <c r="AX268" s="12"/>
      <c r="AY268" s="102"/>
      <c r="AZ268" s="12"/>
    </row>
    <row r="269" spans="1:52" x14ac:dyDescent="0.3">
      <c r="A269" s="116"/>
      <c r="B269" s="125"/>
      <c r="C269" s="118"/>
      <c r="D269" s="119"/>
      <c r="E269" s="120"/>
      <c r="F269" s="125"/>
      <c r="G269" s="117"/>
      <c r="H269" s="120"/>
      <c r="I269" s="117"/>
      <c r="J269" s="117"/>
      <c r="K269" s="117"/>
      <c r="L269" s="117"/>
      <c r="M269" s="117"/>
      <c r="N269" s="117"/>
      <c r="O269" s="117"/>
      <c r="P269" s="117"/>
      <c r="Q269" s="124"/>
      <c r="AR269" s="122"/>
      <c r="AS269" s="122"/>
      <c r="AT269" s="123"/>
      <c r="AU269" s="123"/>
      <c r="AV269" s="122"/>
      <c r="AW269" s="123"/>
      <c r="AX269" s="12"/>
      <c r="AY269" s="102"/>
      <c r="AZ269" s="12"/>
    </row>
    <row r="270" spans="1:52" x14ac:dyDescent="0.3">
      <c r="A270" s="116"/>
      <c r="B270" s="125"/>
      <c r="C270" s="118"/>
      <c r="D270" s="119"/>
      <c r="E270" s="120"/>
      <c r="F270" s="125"/>
      <c r="G270" s="117"/>
      <c r="H270" s="120"/>
      <c r="I270" s="117"/>
      <c r="J270" s="117"/>
      <c r="K270" s="117"/>
      <c r="L270" s="117"/>
      <c r="M270" s="117"/>
      <c r="N270" s="117"/>
      <c r="O270" s="117"/>
      <c r="P270" s="130"/>
      <c r="Q270" s="124"/>
      <c r="AR270" s="122"/>
      <c r="AS270" s="122"/>
      <c r="AT270" s="123"/>
      <c r="AU270" s="123"/>
      <c r="AV270" s="122"/>
      <c r="AW270" s="123"/>
      <c r="AX270" s="12"/>
      <c r="AY270" s="102"/>
      <c r="AZ270" s="12"/>
    </row>
    <row r="271" spans="1:52" x14ac:dyDescent="0.3">
      <c r="A271" s="116"/>
      <c r="B271" s="125"/>
      <c r="C271" s="126"/>
      <c r="D271" s="127"/>
      <c r="E271" s="128"/>
      <c r="F271" s="125"/>
      <c r="G271" s="125"/>
      <c r="H271" s="128"/>
      <c r="I271" s="125"/>
      <c r="J271" s="125"/>
      <c r="K271" s="125"/>
      <c r="L271" s="125"/>
      <c r="M271" s="125"/>
      <c r="N271" s="125"/>
      <c r="O271" s="125"/>
      <c r="P271" s="125"/>
      <c r="Q271" s="121"/>
      <c r="AM271" s="10"/>
      <c r="AN271" s="10"/>
      <c r="AR271" s="122"/>
      <c r="AS271" s="122"/>
      <c r="AT271" s="123"/>
      <c r="AU271" s="123"/>
      <c r="AV271" s="122"/>
      <c r="AW271" s="123"/>
      <c r="AX271" s="12"/>
      <c r="AY271" s="102"/>
      <c r="AZ271" s="12"/>
    </row>
    <row r="272" spans="1:52" x14ac:dyDescent="0.3">
      <c r="A272" s="116"/>
      <c r="B272" s="125"/>
      <c r="C272" s="118"/>
      <c r="D272" s="119"/>
      <c r="E272" s="120"/>
      <c r="F272" s="125"/>
      <c r="G272" s="117"/>
      <c r="H272" s="120"/>
      <c r="I272" s="125"/>
      <c r="J272" s="125"/>
      <c r="K272" s="125"/>
      <c r="L272" s="125"/>
      <c r="M272" s="125"/>
      <c r="N272" s="125"/>
      <c r="O272" s="125"/>
      <c r="P272" s="117"/>
      <c r="Q272" s="121"/>
      <c r="AM272" s="10"/>
      <c r="AN272" s="10"/>
      <c r="AR272" s="122"/>
      <c r="AS272" s="122"/>
      <c r="AT272" s="123"/>
      <c r="AU272" s="123"/>
      <c r="AV272" s="122"/>
      <c r="AW272" s="123"/>
      <c r="AX272" s="12"/>
      <c r="AY272" s="102"/>
      <c r="AZ272" s="12"/>
    </row>
    <row r="273" spans="1:52" x14ac:dyDescent="0.3">
      <c r="A273" s="116"/>
      <c r="B273" s="125"/>
      <c r="C273" s="118"/>
      <c r="D273" s="119"/>
      <c r="E273" s="120"/>
      <c r="F273" s="125"/>
      <c r="G273" s="117"/>
      <c r="H273" s="120"/>
      <c r="I273" s="125"/>
      <c r="J273" s="125"/>
      <c r="K273" s="125"/>
      <c r="L273" s="125"/>
      <c r="M273" s="125"/>
      <c r="N273" s="125"/>
      <c r="O273" s="125"/>
      <c r="P273" s="117"/>
      <c r="Q273" s="124"/>
      <c r="AR273" s="122"/>
      <c r="AS273" s="122"/>
      <c r="AT273" s="123"/>
      <c r="AU273" s="123"/>
      <c r="AV273" s="122"/>
      <c r="AW273" s="123"/>
      <c r="AX273" s="12"/>
      <c r="AY273" s="102"/>
      <c r="AZ273" s="12"/>
    </row>
    <row r="274" spans="1:52" x14ac:dyDescent="0.3">
      <c r="A274" s="116"/>
      <c r="B274" s="125"/>
      <c r="C274" s="118"/>
      <c r="D274" s="119"/>
      <c r="E274" s="120"/>
      <c r="F274" s="125"/>
      <c r="G274" s="117"/>
      <c r="H274" s="120"/>
      <c r="I274" s="117"/>
      <c r="J274" s="117"/>
      <c r="K274" s="117"/>
      <c r="L274" s="117"/>
      <c r="M274" s="117"/>
      <c r="N274" s="117"/>
      <c r="O274" s="117"/>
      <c r="P274" s="117"/>
      <c r="Q274" s="121"/>
      <c r="AR274" s="122"/>
      <c r="AS274" s="122"/>
      <c r="AT274" s="123"/>
      <c r="AU274" s="123"/>
      <c r="AV274" s="122"/>
      <c r="AW274" s="123"/>
      <c r="AX274" s="12"/>
      <c r="AY274" s="102"/>
      <c r="AZ274" s="12"/>
    </row>
    <row r="275" spans="1:52" x14ac:dyDescent="0.3">
      <c r="A275" s="116"/>
      <c r="B275" s="125"/>
      <c r="C275" s="118"/>
      <c r="D275" s="119"/>
      <c r="E275" s="120"/>
      <c r="F275" s="125"/>
      <c r="G275" s="117"/>
      <c r="H275" s="120"/>
      <c r="I275" s="117"/>
      <c r="J275" s="117"/>
      <c r="K275" s="117"/>
      <c r="L275" s="117"/>
      <c r="M275" s="117"/>
      <c r="N275" s="117"/>
      <c r="O275" s="117"/>
      <c r="P275" s="117"/>
      <c r="Q275" s="124"/>
      <c r="AR275" s="122"/>
      <c r="AS275" s="122"/>
      <c r="AT275" s="123"/>
      <c r="AU275" s="123"/>
      <c r="AV275" s="122"/>
      <c r="AW275" s="123"/>
      <c r="AX275" s="12"/>
      <c r="AY275" s="102"/>
      <c r="AZ275" s="12"/>
    </row>
    <row r="276" spans="1:52" x14ac:dyDescent="0.3">
      <c r="A276" s="116"/>
      <c r="B276" s="125"/>
      <c r="C276" s="118"/>
      <c r="D276" s="119"/>
      <c r="E276" s="120"/>
      <c r="F276" s="125"/>
      <c r="G276" s="117"/>
      <c r="H276" s="120"/>
      <c r="I276" s="117"/>
      <c r="J276" s="117"/>
      <c r="K276" s="117"/>
      <c r="L276" s="117"/>
      <c r="M276" s="117"/>
      <c r="N276" s="117"/>
      <c r="O276" s="117"/>
      <c r="P276" s="117"/>
      <c r="Q276" s="121"/>
      <c r="AR276" s="122"/>
      <c r="AS276" s="122"/>
      <c r="AT276" s="123"/>
      <c r="AU276" s="123"/>
      <c r="AV276" s="122"/>
      <c r="AW276" s="123"/>
      <c r="AX276" s="12"/>
      <c r="AY276" s="102"/>
      <c r="AZ276" s="12"/>
    </row>
    <row r="277" spans="1:52" x14ac:dyDescent="0.3">
      <c r="A277" s="116"/>
      <c r="B277" s="125"/>
      <c r="C277" s="118"/>
      <c r="D277" s="119"/>
      <c r="E277" s="120"/>
      <c r="F277" s="125"/>
      <c r="G277" s="117"/>
      <c r="H277" s="120"/>
      <c r="I277" s="117"/>
      <c r="J277" s="117"/>
      <c r="K277" s="117"/>
      <c r="L277" s="117"/>
      <c r="M277" s="117"/>
      <c r="N277" s="117"/>
      <c r="O277" s="117"/>
      <c r="P277" s="117"/>
      <c r="Q277" s="124"/>
      <c r="AR277" s="122"/>
      <c r="AS277" s="122"/>
      <c r="AT277" s="123"/>
      <c r="AU277" s="123"/>
      <c r="AV277" s="122"/>
      <c r="AW277" s="123"/>
      <c r="AX277" s="12"/>
      <c r="AY277" s="102"/>
      <c r="AZ277" s="12"/>
    </row>
    <row r="278" spans="1:52" x14ac:dyDescent="0.3">
      <c r="A278" s="116"/>
      <c r="B278" s="125"/>
      <c r="C278" s="118"/>
      <c r="D278" s="119"/>
      <c r="E278" s="120"/>
      <c r="F278" s="125"/>
      <c r="G278" s="117"/>
      <c r="H278" s="120"/>
      <c r="I278" s="117"/>
      <c r="J278" s="117"/>
      <c r="K278" s="117"/>
      <c r="L278" s="117"/>
      <c r="M278" s="117"/>
      <c r="N278" s="117"/>
      <c r="O278" s="117"/>
      <c r="P278" s="117"/>
      <c r="Q278" s="124"/>
      <c r="AR278" s="122"/>
      <c r="AS278" s="122"/>
      <c r="AT278" s="123"/>
      <c r="AU278" s="123"/>
      <c r="AV278" s="122"/>
      <c r="AW278" s="123"/>
      <c r="AX278" s="12"/>
      <c r="AY278" s="102"/>
      <c r="AZ278" s="12"/>
    </row>
    <row r="279" spans="1:52" x14ac:dyDescent="0.3">
      <c r="A279" s="116"/>
      <c r="B279" s="125"/>
      <c r="C279" s="118"/>
      <c r="D279" s="119"/>
      <c r="E279" s="120"/>
      <c r="F279" s="125"/>
      <c r="G279" s="117"/>
      <c r="H279" s="120"/>
      <c r="I279" s="117"/>
      <c r="J279" s="117"/>
      <c r="K279" s="117"/>
      <c r="L279" s="117"/>
      <c r="M279" s="117"/>
      <c r="N279" s="117"/>
      <c r="O279" s="117"/>
      <c r="P279" s="117"/>
      <c r="Q279" s="124"/>
      <c r="AR279" s="122"/>
      <c r="AS279" s="122"/>
      <c r="AT279" s="123"/>
      <c r="AU279" s="123"/>
      <c r="AV279" s="122"/>
      <c r="AW279" s="123"/>
      <c r="AX279" s="12"/>
      <c r="AY279" s="102"/>
      <c r="AZ279" s="12"/>
    </row>
    <row r="280" spans="1:52" x14ac:dyDescent="0.3">
      <c r="A280" s="116"/>
      <c r="B280" s="125"/>
      <c r="C280" s="126"/>
      <c r="D280" s="127"/>
      <c r="E280" s="128"/>
      <c r="F280" s="125"/>
      <c r="G280" s="125"/>
      <c r="H280" s="128"/>
      <c r="I280" s="125"/>
      <c r="J280" s="125"/>
      <c r="K280" s="125"/>
      <c r="L280" s="125"/>
      <c r="M280" s="125"/>
      <c r="N280" s="125"/>
      <c r="O280" s="125"/>
      <c r="P280" s="125"/>
      <c r="Q280" s="129"/>
      <c r="AM280" s="10"/>
      <c r="AN280" s="10"/>
      <c r="AR280" s="122"/>
      <c r="AS280" s="122"/>
      <c r="AT280" s="123"/>
      <c r="AU280" s="123"/>
      <c r="AV280" s="122"/>
      <c r="AW280" s="123"/>
      <c r="AX280" s="12"/>
      <c r="AY280" s="102"/>
      <c r="AZ280" s="12"/>
    </row>
    <row r="281" spans="1:52" x14ac:dyDescent="0.3">
      <c r="A281" s="116"/>
      <c r="B281" s="125"/>
      <c r="C281" s="118"/>
      <c r="D281" s="119"/>
      <c r="E281" s="120"/>
      <c r="F281" s="125"/>
      <c r="G281" s="117"/>
      <c r="H281" s="120"/>
      <c r="I281" s="125"/>
      <c r="J281" s="125"/>
      <c r="K281" s="125"/>
      <c r="L281" s="125"/>
      <c r="M281" s="125"/>
      <c r="N281" s="125"/>
      <c r="O281" s="125"/>
      <c r="P281" s="117"/>
      <c r="Q281" s="129"/>
      <c r="AM281" s="10"/>
      <c r="AN281" s="10"/>
      <c r="AR281" s="122"/>
      <c r="AS281" s="122"/>
      <c r="AT281" s="123"/>
      <c r="AU281" s="123"/>
      <c r="AV281" s="122"/>
      <c r="AW281" s="123"/>
      <c r="AX281" s="12"/>
      <c r="AY281" s="102"/>
      <c r="AZ281" s="12"/>
    </row>
    <row r="282" spans="1:52" x14ac:dyDescent="0.3">
      <c r="A282" s="116"/>
      <c r="B282" s="125"/>
      <c r="C282" s="118"/>
      <c r="D282" s="119"/>
      <c r="E282" s="120"/>
      <c r="F282" s="125"/>
      <c r="G282" s="117"/>
      <c r="H282" s="120"/>
      <c r="I282" s="125"/>
      <c r="J282" s="125"/>
      <c r="K282" s="125"/>
      <c r="L282" s="125"/>
      <c r="M282" s="125"/>
      <c r="N282" s="125"/>
      <c r="O282" s="125"/>
      <c r="P282" s="117"/>
      <c r="Q282" s="131"/>
      <c r="AR282" s="122"/>
      <c r="AS282" s="122"/>
      <c r="AT282" s="123"/>
      <c r="AU282" s="123"/>
      <c r="AV282" s="122"/>
      <c r="AW282" s="123"/>
      <c r="AX282" s="12"/>
      <c r="AY282" s="102"/>
      <c r="AZ282" s="12"/>
    </row>
    <row r="283" spans="1:52" x14ac:dyDescent="0.3">
      <c r="A283" s="116"/>
      <c r="B283" s="125"/>
      <c r="C283" s="118"/>
      <c r="D283" s="119"/>
      <c r="E283" s="120"/>
      <c r="F283" s="125"/>
      <c r="G283" s="117"/>
      <c r="H283" s="120"/>
      <c r="I283" s="117"/>
      <c r="J283" s="117"/>
      <c r="K283" s="117"/>
      <c r="L283" s="117"/>
      <c r="M283" s="117"/>
      <c r="N283" s="117"/>
      <c r="O283" s="117"/>
      <c r="P283" s="117"/>
      <c r="Q283" s="129"/>
      <c r="AR283" s="122"/>
      <c r="AS283" s="122"/>
      <c r="AT283" s="123"/>
      <c r="AU283" s="123"/>
      <c r="AV283" s="122"/>
      <c r="AW283" s="123"/>
      <c r="AX283" s="12"/>
      <c r="AY283" s="102"/>
      <c r="AZ283" s="12"/>
    </row>
    <row r="284" spans="1:52" x14ac:dyDescent="0.3">
      <c r="A284" s="116"/>
      <c r="B284" s="125"/>
      <c r="C284" s="118"/>
      <c r="D284" s="119"/>
      <c r="E284" s="120"/>
      <c r="F284" s="125"/>
      <c r="G284" s="117"/>
      <c r="H284" s="120"/>
      <c r="I284" s="117"/>
      <c r="J284" s="117"/>
      <c r="K284" s="117"/>
      <c r="L284" s="117"/>
      <c r="M284" s="117"/>
      <c r="N284" s="117"/>
      <c r="O284" s="117"/>
      <c r="P284" s="117"/>
      <c r="Q284" s="131"/>
      <c r="AR284" s="122"/>
      <c r="AS284" s="122"/>
      <c r="AT284" s="123"/>
      <c r="AU284" s="123"/>
      <c r="AV284" s="122"/>
      <c r="AW284" s="123"/>
      <c r="AX284" s="12"/>
      <c r="AY284" s="102"/>
      <c r="AZ284" s="12"/>
    </row>
    <row r="285" spans="1:52" x14ac:dyDescent="0.3">
      <c r="A285" s="116"/>
      <c r="B285" s="125"/>
      <c r="C285" s="118"/>
      <c r="D285" s="119"/>
      <c r="E285" s="120"/>
      <c r="F285" s="125"/>
      <c r="G285" s="117"/>
      <c r="H285" s="120"/>
      <c r="I285" s="117"/>
      <c r="J285" s="117"/>
      <c r="K285" s="117"/>
      <c r="L285" s="117"/>
      <c r="M285" s="117"/>
      <c r="N285" s="117"/>
      <c r="O285" s="117"/>
      <c r="P285" s="117"/>
      <c r="Q285" s="129"/>
      <c r="AR285" s="122"/>
      <c r="AS285" s="122"/>
      <c r="AT285" s="123"/>
      <c r="AU285" s="123"/>
      <c r="AV285" s="122"/>
      <c r="AW285" s="123"/>
      <c r="AX285" s="12"/>
      <c r="AY285" s="102"/>
      <c r="AZ285" s="12"/>
    </row>
    <row r="286" spans="1:52" x14ac:dyDescent="0.3">
      <c r="A286" s="116"/>
      <c r="B286" s="125"/>
      <c r="C286" s="118"/>
      <c r="D286" s="119"/>
      <c r="E286" s="120"/>
      <c r="F286" s="125"/>
      <c r="G286" s="117"/>
      <c r="H286" s="120"/>
      <c r="I286" s="117"/>
      <c r="J286" s="117"/>
      <c r="K286" s="117"/>
      <c r="L286" s="117"/>
      <c r="M286" s="117"/>
      <c r="N286" s="117"/>
      <c r="O286" s="117"/>
      <c r="P286" s="117"/>
      <c r="Q286" s="131"/>
      <c r="AR286" s="122"/>
      <c r="AS286" s="122"/>
      <c r="AT286" s="123"/>
      <c r="AU286" s="123"/>
      <c r="AV286" s="122"/>
      <c r="AW286" s="123"/>
      <c r="AX286" s="12"/>
      <c r="AY286" s="102"/>
      <c r="AZ286" s="12"/>
    </row>
    <row r="287" spans="1:52" x14ac:dyDescent="0.3">
      <c r="A287" s="116"/>
      <c r="B287" s="125"/>
      <c r="C287" s="118"/>
      <c r="D287" s="119"/>
      <c r="E287" s="120"/>
      <c r="F287" s="125"/>
      <c r="G287" s="117"/>
      <c r="H287" s="120"/>
      <c r="I287" s="117"/>
      <c r="J287" s="117"/>
      <c r="K287" s="117"/>
      <c r="L287" s="117"/>
      <c r="M287" s="117"/>
      <c r="N287" s="117"/>
      <c r="O287" s="117"/>
      <c r="P287" s="117"/>
      <c r="Q287" s="131"/>
      <c r="AR287" s="122"/>
      <c r="AS287" s="122"/>
      <c r="AT287" s="123"/>
      <c r="AU287" s="123"/>
      <c r="AV287" s="122"/>
      <c r="AW287" s="123"/>
      <c r="AX287" s="12"/>
      <c r="AY287" s="102"/>
      <c r="AZ287" s="12"/>
    </row>
    <row r="288" spans="1:52" x14ac:dyDescent="0.3">
      <c r="A288" s="116"/>
      <c r="B288" s="125"/>
      <c r="C288" s="118"/>
      <c r="D288" s="119"/>
      <c r="E288" s="120"/>
      <c r="F288" s="125"/>
      <c r="G288" s="117"/>
      <c r="H288" s="120"/>
      <c r="I288" s="117"/>
      <c r="J288" s="117"/>
      <c r="K288" s="117"/>
      <c r="L288" s="117"/>
      <c r="M288" s="117"/>
      <c r="N288" s="117"/>
      <c r="O288" s="117"/>
      <c r="P288" s="117"/>
      <c r="Q288" s="131"/>
      <c r="AR288" s="122"/>
      <c r="AS288" s="122"/>
      <c r="AT288" s="123"/>
      <c r="AU288" s="123"/>
      <c r="AV288" s="122"/>
      <c r="AW288" s="123"/>
      <c r="AX288" s="12"/>
      <c r="AY288" s="102"/>
      <c r="AZ288" s="12"/>
    </row>
    <row r="289" spans="1:52" x14ac:dyDescent="0.3">
      <c r="A289" s="116"/>
      <c r="B289" s="125"/>
      <c r="C289" s="126"/>
      <c r="D289" s="127"/>
      <c r="E289" s="128"/>
      <c r="F289" s="125"/>
      <c r="G289" s="125"/>
      <c r="H289" s="128"/>
      <c r="I289" s="125"/>
      <c r="J289" s="125"/>
      <c r="K289" s="125"/>
      <c r="L289" s="125"/>
      <c r="M289" s="125"/>
      <c r="N289" s="125"/>
      <c r="O289" s="125"/>
      <c r="P289" s="125"/>
      <c r="Q289" s="121"/>
      <c r="AM289" s="10"/>
      <c r="AN289" s="10"/>
      <c r="AR289" s="122"/>
      <c r="AS289" s="122"/>
      <c r="AT289" s="123"/>
      <c r="AU289" s="123"/>
      <c r="AV289" s="122"/>
      <c r="AW289" s="123"/>
      <c r="AX289" s="12"/>
      <c r="AY289" s="102"/>
      <c r="AZ289" s="12"/>
    </row>
    <row r="290" spans="1:52" x14ac:dyDescent="0.3">
      <c r="A290" s="116"/>
      <c r="B290" s="125"/>
      <c r="C290" s="118"/>
      <c r="D290" s="119"/>
      <c r="E290" s="120"/>
      <c r="F290" s="125"/>
      <c r="G290" s="117"/>
      <c r="H290" s="120"/>
      <c r="I290" s="117"/>
      <c r="J290" s="117"/>
      <c r="K290" s="117"/>
      <c r="L290" s="117"/>
      <c r="M290" s="117"/>
      <c r="N290" s="117"/>
      <c r="O290" s="117"/>
      <c r="P290" s="117"/>
      <c r="Q290" s="121"/>
      <c r="AM290" s="10"/>
      <c r="AN290" s="10"/>
      <c r="AR290" s="122"/>
      <c r="AS290" s="122"/>
      <c r="AT290" s="123"/>
      <c r="AU290" s="123"/>
      <c r="AV290" s="122"/>
      <c r="AW290" s="123"/>
      <c r="AX290" s="12"/>
      <c r="AY290" s="102"/>
      <c r="AZ290" s="12"/>
    </row>
    <row r="291" spans="1:52" x14ac:dyDescent="0.3">
      <c r="A291" s="116"/>
      <c r="B291" s="125"/>
      <c r="C291" s="118"/>
      <c r="D291" s="119"/>
      <c r="E291" s="120"/>
      <c r="F291" s="125"/>
      <c r="G291" s="117"/>
      <c r="H291" s="120"/>
      <c r="I291" s="117"/>
      <c r="J291" s="117"/>
      <c r="K291" s="117"/>
      <c r="L291" s="117"/>
      <c r="M291" s="117"/>
      <c r="N291" s="117"/>
      <c r="O291" s="117"/>
      <c r="P291" s="117"/>
      <c r="Q291" s="124"/>
      <c r="AR291" s="122"/>
      <c r="AS291" s="122"/>
      <c r="AT291" s="123"/>
      <c r="AU291" s="123"/>
      <c r="AV291" s="122"/>
      <c r="AW291" s="123"/>
      <c r="AX291" s="12"/>
      <c r="AY291" s="102"/>
      <c r="AZ291" s="12"/>
    </row>
    <row r="292" spans="1:52" x14ac:dyDescent="0.3">
      <c r="A292" s="116"/>
      <c r="B292" s="125"/>
      <c r="C292" s="118"/>
      <c r="D292" s="119"/>
      <c r="E292" s="120"/>
      <c r="F292" s="125"/>
      <c r="G292" s="117"/>
      <c r="H292" s="120"/>
      <c r="I292" s="117"/>
      <c r="J292" s="117"/>
      <c r="K292" s="117"/>
      <c r="L292" s="117"/>
      <c r="M292" s="117"/>
      <c r="N292" s="117"/>
      <c r="O292" s="117"/>
      <c r="P292" s="117"/>
      <c r="Q292" s="121"/>
      <c r="AR292" s="122"/>
      <c r="AS292" s="122"/>
      <c r="AT292" s="123"/>
      <c r="AU292" s="123"/>
      <c r="AV292" s="122"/>
      <c r="AW292" s="123"/>
      <c r="AX292" s="12"/>
      <c r="AY292" s="102"/>
      <c r="AZ292" s="12"/>
    </row>
    <row r="293" spans="1:52" x14ac:dyDescent="0.3">
      <c r="A293" s="116"/>
      <c r="B293" s="125"/>
      <c r="C293" s="118"/>
      <c r="D293" s="119"/>
      <c r="E293" s="120"/>
      <c r="F293" s="125"/>
      <c r="G293" s="117"/>
      <c r="H293" s="120"/>
      <c r="I293" s="117"/>
      <c r="J293" s="117"/>
      <c r="K293" s="117"/>
      <c r="L293" s="117"/>
      <c r="M293" s="117"/>
      <c r="N293" s="117"/>
      <c r="O293" s="117"/>
      <c r="P293" s="117"/>
      <c r="Q293" s="124"/>
      <c r="AR293" s="122"/>
      <c r="AS293" s="122"/>
      <c r="AT293" s="123"/>
      <c r="AU293" s="123"/>
      <c r="AV293" s="122"/>
      <c r="AW293" s="123"/>
      <c r="AX293" s="12"/>
      <c r="AY293" s="102"/>
      <c r="AZ293" s="12"/>
    </row>
    <row r="294" spans="1:52" x14ac:dyDescent="0.3">
      <c r="A294" s="116"/>
      <c r="B294" s="125"/>
      <c r="C294" s="118"/>
      <c r="D294" s="119"/>
      <c r="E294" s="120"/>
      <c r="F294" s="125"/>
      <c r="G294" s="117"/>
      <c r="H294" s="120"/>
      <c r="I294" s="117"/>
      <c r="J294" s="117"/>
      <c r="K294" s="117"/>
      <c r="L294" s="117"/>
      <c r="M294" s="117"/>
      <c r="N294" s="117"/>
      <c r="O294" s="117"/>
      <c r="P294" s="117"/>
      <c r="Q294" s="121"/>
      <c r="AR294" s="122"/>
      <c r="AS294" s="122"/>
      <c r="AT294" s="123"/>
      <c r="AU294" s="123"/>
      <c r="AV294" s="122"/>
      <c r="AW294" s="123"/>
      <c r="AX294" s="12"/>
      <c r="AY294" s="102"/>
      <c r="AZ294" s="12"/>
    </row>
    <row r="295" spans="1:52" x14ac:dyDescent="0.3">
      <c r="A295" s="116"/>
      <c r="B295" s="125"/>
      <c r="C295" s="118"/>
      <c r="D295" s="119"/>
      <c r="E295" s="120"/>
      <c r="F295" s="125"/>
      <c r="G295" s="117"/>
      <c r="H295" s="120"/>
      <c r="I295" s="117"/>
      <c r="J295" s="117"/>
      <c r="K295" s="117"/>
      <c r="L295" s="117"/>
      <c r="M295" s="117"/>
      <c r="N295" s="117"/>
      <c r="O295" s="117"/>
      <c r="P295" s="117"/>
      <c r="Q295" s="124"/>
      <c r="AR295" s="122"/>
      <c r="AS295" s="122"/>
      <c r="AT295" s="123"/>
      <c r="AU295" s="123"/>
      <c r="AV295" s="122"/>
      <c r="AW295" s="123"/>
      <c r="AX295" s="12"/>
      <c r="AY295" s="102"/>
      <c r="AZ295" s="12"/>
    </row>
    <row r="296" spans="1:52" x14ac:dyDescent="0.3">
      <c r="A296" s="116"/>
      <c r="B296" s="125"/>
      <c r="C296" s="118"/>
      <c r="D296" s="119"/>
      <c r="E296" s="120"/>
      <c r="F296" s="125"/>
      <c r="G296" s="117"/>
      <c r="H296" s="120"/>
      <c r="I296" s="117"/>
      <c r="J296" s="117"/>
      <c r="K296" s="117"/>
      <c r="L296" s="117"/>
      <c r="M296" s="117"/>
      <c r="N296" s="117"/>
      <c r="O296" s="117"/>
      <c r="P296" s="117"/>
      <c r="Q296" s="124"/>
      <c r="AR296" s="122"/>
      <c r="AS296" s="122"/>
      <c r="AT296" s="123"/>
      <c r="AU296" s="123"/>
      <c r="AV296" s="122"/>
      <c r="AW296" s="123"/>
      <c r="AX296" s="12"/>
      <c r="AY296" s="102"/>
      <c r="AZ296" s="12"/>
    </row>
    <row r="297" spans="1:52" x14ac:dyDescent="0.3">
      <c r="A297" s="116"/>
      <c r="B297" s="125"/>
      <c r="C297" s="118"/>
      <c r="D297" s="119"/>
      <c r="E297" s="120"/>
      <c r="F297" s="125"/>
      <c r="G297" s="117"/>
      <c r="H297" s="120"/>
      <c r="I297" s="117"/>
      <c r="J297" s="117"/>
      <c r="K297" s="117"/>
      <c r="L297" s="117"/>
      <c r="M297" s="117"/>
      <c r="N297" s="117"/>
      <c r="O297" s="117"/>
      <c r="P297" s="117"/>
      <c r="Q297" s="124"/>
      <c r="AR297" s="122"/>
      <c r="AS297" s="122"/>
      <c r="AT297" s="123"/>
      <c r="AU297" s="123"/>
      <c r="AV297" s="122"/>
      <c r="AW297" s="123"/>
      <c r="AX297" s="12"/>
      <c r="AY297" s="102"/>
      <c r="AZ297" s="12"/>
    </row>
    <row r="298" spans="1:52" x14ac:dyDescent="0.3">
      <c r="A298" s="116"/>
      <c r="B298" s="125"/>
      <c r="C298" s="126"/>
      <c r="D298" s="127"/>
      <c r="E298" s="128"/>
      <c r="F298" s="125"/>
      <c r="G298" s="125"/>
      <c r="H298" s="128"/>
      <c r="I298" s="125"/>
      <c r="J298" s="125"/>
      <c r="K298" s="125"/>
      <c r="L298" s="125"/>
      <c r="M298" s="125"/>
      <c r="N298" s="125"/>
      <c r="O298" s="125"/>
      <c r="P298" s="125"/>
      <c r="Q298" s="129"/>
      <c r="AM298" s="10"/>
      <c r="AN298" s="10"/>
      <c r="AR298" s="122"/>
      <c r="AS298" s="122"/>
      <c r="AT298" s="123"/>
      <c r="AU298" s="123"/>
      <c r="AV298" s="122"/>
      <c r="AW298" s="123"/>
      <c r="AX298" s="12"/>
      <c r="AY298" s="102"/>
      <c r="AZ298" s="12"/>
    </row>
    <row r="299" spans="1:52" x14ac:dyDescent="0.3">
      <c r="A299" s="116"/>
      <c r="B299" s="125"/>
      <c r="C299" s="118"/>
      <c r="D299" s="119"/>
      <c r="E299" s="120"/>
      <c r="F299" s="125"/>
      <c r="G299" s="117"/>
      <c r="H299" s="120"/>
      <c r="I299" s="117"/>
      <c r="J299" s="117"/>
      <c r="K299" s="117"/>
      <c r="L299" s="117"/>
      <c r="M299" s="117"/>
      <c r="N299" s="117"/>
      <c r="O299" s="117"/>
      <c r="P299" s="117"/>
      <c r="Q299" s="129"/>
      <c r="AM299" s="10"/>
      <c r="AN299" s="10"/>
      <c r="AR299" s="122"/>
      <c r="AS299" s="122"/>
      <c r="AT299" s="123"/>
      <c r="AU299" s="123"/>
      <c r="AV299" s="122"/>
      <c r="AW299" s="123"/>
      <c r="AX299" s="12"/>
      <c r="AY299" s="102"/>
      <c r="AZ299" s="12"/>
    </row>
    <row r="300" spans="1:52" x14ac:dyDescent="0.3">
      <c r="A300" s="116"/>
      <c r="B300" s="125"/>
      <c r="C300" s="118"/>
      <c r="D300" s="119"/>
      <c r="E300" s="120"/>
      <c r="F300" s="125"/>
      <c r="G300" s="117"/>
      <c r="H300" s="120"/>
      <c r="I300" s="117"/>
      <c r="J300" s="117"/>
      <c r="K300" s="117"/>
      <c r="L300" s="117"/>
      <c r="M300" s="117"/>
      <c r="N300" s="117"/>
      <c r="O300" s="117"/>
      <c r="P300" s="117"/>
      <c r="Q300" s="131"/>
      <c r="AR300" s="122"/>
      <c r="AS300" s="122"/>
      <c r="AT300" s="123"/>
      <c r="AU300" s="123"/>
      <c r="AV300" s="122"/>
      <c r="AW300" s="123"/>
      <c r="AX300" s="12"/>
      <c r="AY300" s="102"/>
      <c r="AZ300" s="12"/>
    </row>
    <row r="301" spans="1:52" x14ac:dyDescent="0.3">
      <c r="A301" s="116"/>
      <c r="B301" s="125"/>
      <c r="C301" s="118"/>
      <c r="D301" s="119"/>
      <c r="E301" s="120"/>
      <c r="F301" s="125"/>
      <c r="G301" s="117"/>
      <c r="H301" s="120"/>
      <c r="I301" s="117"/>
      <c r="J301" s="117"/>
      <c r="K301" s="117"/>
      <c r="L301" s="117"/>
      <c r="M301" s="117"/>
      <c r="N301" s="117"/>
      <c r="O301" s="117"/>
      <c r="P301" s="117"/>
      <c r="Q301" s="129"/>
      <c r="AR301" s="122"/>
      <c r="AS301" s="122"/>
      <c r="AT301" s="123"/>
      <c r="AU301" s="123"/>
      <c r="AV301" s="122"/>
      <c r="AW301" s="123"/>
      <c r="AX301" s="12"/>
      <c r="AY301" s="102"/>
      <c r="AZ301" s="12"/>
    </row>
    <row r="302" spans="1:52" x14ac:dyDescent="0.3">
      <c r="A302" s="116"/>
      <c r="B302" s="125"/>
      <c r="C302" s="118"/>
      <c r="D302" s="119"/>
      <c r="E302" s="120"/>
      <c r="F302" s="125"/>
      <c r="G302" s="117"/>
      <c r="H302" s="120"/>
      <c r="I302" s="117"/>
      <c r="J302" s="117"/>
      <c r="K302" s="117"/>
      <c r="L302" s="117"/>
      <c r="M302" s="117"/>
      <c r="N302" s="117"/>
      <c r="O302" s="117"/>
      <c r="P302" s="117"/>
      <c r="Q302" s="131"/>
      <c r="AR302" s="122"/>
      <c r="AS302" s="122"/>
      <c r="AT302" s="123"/>
      <c r="AU302" s="123"/>
      <c r="AV302" s="122"/>
      <c r="AW302" s="123"/>
      <c r="AX302" s="12"/>
      <c r="AY302" s="102"/>
      <c r="AZ302" s="12"/>
    </row>
    <row r="303" spans="1:52" x14ac:dyDescent="0.3">
      <c r="A303" s="116"/>
      <c r="B303" s="125"/>
      <c r="C303" s="118"/>
      <c r="D303" s="119"/>
      <c r="E303" s="120"/>
      <c r="F303" s="125"/>
      <c r="G303" s="117"/>
      <c r="H303" s="120"/>
      <c r="I303" s="117"/>
      <c r="J303" s="117"/>
      <c r="K303" s="117"/>
      <c r="L303" s="117"/>
      <c r="M303" s="117"/>
      <c r="N303" s="117"/>
      <c r="O303" s="117"/>
      <c r="P303" s="117"/>
      <c r="Q303" s="129"/>
      <c r="AR303" s="122"/>
      <c r="AS303" s="122"/>
      <c r="AT303" s="123"/>
      <c r="AU303" s="123"/>
      <c r="AV303" s="122"/>
      <c r="AW303" s="123"/>
      <c r="AX303" s="12"/>
      <c r="AY303" s="102"/>
      <c r="AZ303" s="12"/>
    </row>
    <row r="304" spans="1:52" x14ac:dyDescent="0.3">
      <c r="A304" s="116"/>
      <c r="B304" s="125"/>
      <c r="C304" s="118"/>
      <c r="D304" s="119"/>
      <c r="E304" s="120"/>
      <c r="F304" s="125"/>
      <c r="G304" s="117"/>
      <c r="H304" s="120"/>
      <c r="I304" s="117"/>
      <c r="J304" s="117"/>
      <c r="K304" s="117"/>
      <c r="L304" s="117"/>
      <c r="M304" s="117"/>
      <c r="N304" s="117"/>
      <c r="O304" s="117"/>
      <c r="P304" s="117"/>
      <c r="Q304" s="131"/>
      <c r="AR304" s="122"/>
      <c r="AS304" s="122"/>
      <c r="AT304" s="123"/>
      <c r="AU304" s="123"/>
      <c r="AV304" s="122"/>
      <c r="AW304" s="123"/>
      <c r="AX304" s="12"/>
      <c r="AY304" s="102"/>
      <c r="AZ304" s="12"/>
    </row>
    <row r="305" spans="1:52" x14ac:dyDescent="0.3">
      <c r="A305" s="116"/>
      <c r="B305" s="125"/>
      <c r="C305" s="118"/>
      <c r="D305" s="119"/>
      <c r="E305" s="120"/>
      <c r="F305" s="125"/>
      <c r="G305" s="117"/>
      <c r="H305" s="120"/>
      <c r="I305" s="117"/>
      <c r="J305" s="117"/>
      <c r="K305" s="117"/>
      <c r="L305" s="117"/>
      <c r="M305" s="117"/>
      <c r="N305" s="117"/>
      <c r="O305" s="117"/>
      <c r="P305" s="117"/>
      <c r="Q305" s="131"/>
      <c r="AR305" s="122"/>
      <c r="AS305" s="122"/>
      <c r="AT305" s="123"/>
      <c r="AU305" s="123"/>
      <c r="AV305" s="122"/>
      <c r="AW305" s="123"/>
      <c r="AX305" s="12"/>
      <c r="AY305" s="102"/>
      <c r="AZ305" s="12"/>
    </row>
    <row r="306" spans="1:52" ht="15" thickBot="1" x14ac:dyDescent="0.35">
      <c r="A306" s="116"/>
      <c r="B306" s="125"/>
      <c r="C306" s="132"/>
      <c r="D306" s="133"/>
      <c r="E306" s="134"/>
      <c r="F306" s="138"/>
      <c r="G306" s="135"/>
      <c r="H306" s="134"/>
      <c r="I306" s="135"/>
      <c r="J306" s="135"/>
      <c r="K306" s="135"/>
      <c r="L306" s="135"/>
      <c r="M306" s="135"/>
      <c r="N306" s="135"/>
      <c r="O306" s="135"/>
      <c r="P306" s="135"/>
      <c r="Q306" s="139"/>
      <c r="AR306" s="122"/>
      <c r="AS306" s="122"/>
      <c r="AT306" s="123"/>
      <c r="AU306" s="123"/>
      <c r="AV306" s="122"/>
      <c r="AW306" s="123"/>
      <c r="AX306" s="12"/>
      <c r="AY306" s="102"/>
      <c r="AZ306" s="12"/>
    </row>
    <row r="307" spans="1:52" ht="15" thickTop="1" x14ac:dyDescent="0.3">
      <c r="A307" s="116"/>
      <c r="B307" s="125"/>
      <c r="C307" s="126"/>
      <c r="D307" s="127"/>
      <c r="E307" s="128"/>
      <c r="F307" s="125"/>
      <c r="G307" s="125"/>
      <c r="H307" s="128"/>
      <c r="I307" s="125"/>
      <c r="J307" s="125"/>
      <c r="K307" s="125"/>
      <c r="L307" s="125"/>
      <c r="M307" s="125"/>
      <c r="N307" s="125"/>
      <c r="O307" s="125"/>
      <c r="P307" s="125"/>
      <c r="Q307" s="121"/>
      <c r="AM307" s="10"/>
      <c r="AN307" s="10"/>
      <c r="AR307" s="122"/>
      <c r="AS307" s="122"/>
      <c r="AT307" s="123"/>
      <c r="AU307" s="123"/>
      <c r="AV307" s="122"/>
      <c r="AW307" s="123"/>
      <c r="AX307" s="12"/>
      <c r="AY307" s="102"/>
      <c r="AZ307" s="12"/>
    </row>
    <row r="308" spans="1:52" x14ac:dyDescent="0.3">
      <c r="A308" s="116"/>
      <c r="B308" s="125"/>
      <c r="C308" s="118"/>
      <c r="D308" s="119"/>
      <c r="E308" s="120"/>
      <c r="F308" s="125"/>
      <c r="G308" s="117"/>
      <c r="H308" s="120"/>
      <c r="I308" s="125"/>
      <c r="J308" s="125"/>
      <c r="K308" s="125"/>
      <c r="L308" s="125"/>
      <c r="M308" s="125"/>
      <c r="N308" s="125"/>
      <c r="O308" s="125"/>
      <c r="P308" s="117"/>
      <c r="Q308" s="121"/>
      <c r="AM308" s="10"/>
      <c r="AN308" s="10"/>
      <c r="AR308" s="122"/>
      <c r="AS308" s="122"/>
      <c r="AT308" s="123"/>
      <c r="AU308" s="123"/>
      <c r="AV308" s="122"/>
      <c r="AW308" s="123"/>
      <c r="AX308" s="12"/>
      <c r="AY308" s="102"/>
      <c r="AZ308" s="12"/>
    </row>
    <row r="309" spans="1:52" x14ac:dyDescent="0.3">
      <c r="A309" s="116"/>
      <c r="B309" s="125"/>
      <c r="C309" s="118"/>
      <c r="D309" s="119"/>
      <c r="E309" s="120"/>
      <c r="F309" s="125"/>
      <c r="G309" s="117"/>
      <c r="H309" s="120"/>
      <c r="I309" s="125"/>
      <c r="J309" s="125"/>
      <c r="K309" s="125"/>
      <c r="L309" s="125"/>
      <c r="M309" s="125"/>
      <c r="N309" s="125"/>
      <c r="O309" s="125"/>
      <c r="P309" s="117"/>
      <c r="Q309" s="124"/>
      <c r="AR309" s="122"/>
      <c r="AS309" s="122"/>
      <c r="AT309" s="123"/>
      <c r="AU309" s="123"/>
      <c r="AV309" s="122"/>
      <c r="AW309" s="123"/>
      <c r="AX309" s="12"/>
      <c r="AY309" s="102"/>
      <c r="AZ309" s="12"/>
    </row>
    <row r="310" spans="1:52" x14ac:dyDescent="0.3">
      <c r="A310" s="116"/>
      <c r="B310" s="125"/>
      <c r="C310" s="118"/>
      <c r="D310" s="119"/>
      <c r="E310" s="120"/>
      <c r="F310" s="125"/>
      <c r="G310" s="117"/>
      <c r="H310" s="120"/>
      <c r="I310" s="117"/>
      <c r="J310" s="117"/>
      <c r="K310" s="117"/>
      <c r="L310" s="117"/>
      <c r="M310" s="117"/>
      <c r="N310" s="117"/>
      <c r="O310" s="117"/>
      <c r="P310" s="117"/>
      <c r="Q310" s="121"/>
      <c r="AR310" s="122"/>
      <c r="AS310" s="122"/>
      <c r="AT310" s="123"/>
      <c r="AU310" s="123"/>
      <c r="AV310" s="122"/>
      <c r="AW310" s="123"/>
      <c r="AX310" s="12"/>
      <c r="AY310" s="102"/>
      <c r="AZ310" s="12"/>
    </row>
    <row r="311" spans="1:52" x14ac:dyDescent="0.3">
      <c r="A311" s="116"/>
      <c r="B311" s="125"/>
      <c r="C311" s="118"/>
      <c r="D311" s="119"/>
      <c r="E311" s="120"/>
      <c r="F311" s="125"/>
      <c r="G311" s="117"/>
      <c r="H311" s="120"/>
      <c r="I311" s="117"/>
      <c r="J311" s="117"/>
      <c r="K311" s="117"/>
      <c r="L311" s="117"/>
      <c r="M311" s="117"/>
      <c r="N311" s="117"/>
      <c r="O311" s="117"/>
      <c r="P311" s="117"/>
      <c r="Q311" s="124"/>
      <c r="AR311" s="122"/>
      <c r="AS311" s="122"/>
      <c r="AT311" s="123"/>
      <c r="AU311" s="123"/>
      <c r="AV311" s="122"/>
      <c r="AW311" s="123"/>
      <c r="AX311" s="12"/>
      <c r="AY311" s="102"/>
      <c r="AZ311" s="12"/>
    </row>
    <row r="312" spans="1:52" x14ac:dyDescent="0.3">
      <c r="A312" s="116"/>
      <c r="B312" s="125"/>
      <c r="C312" s="118"/>
      <c r="D312" s="119"/>
      <c r="E312" s="120"/>
      <c r="F312" s="125"/>
      <c r="G312" s="117"/>
      <c r="H312" s="120"/>
      <c r="I312" s="117"/>
      <c r="J312" s="117"/>
      <c r="K312" s="117"/>
      <c r="L312" s="117"/>
      <c r="M312" s="117"/>
      <c r="N312" s="117"/>
      <c r="O312" s="117"/>
      <c r="P312" s="117"/>
      <c r="Q312" s="121"/>
      <c r="AR312" s="122"/>
      <c r="AS312" s="122"/>
      <c r="AT312" s="123"/>
      <c r="AU312" s="123"/>
      <c r="AV312" s="122"/>
      <c r="AW312" s="123"/>
      <c r="AX312" s="12"/>
      <c r="AY312" s="102"/>
      <c r="AZ312" s="12"/>
    </row>
    <row r="313" spans="1:52" x14ac:dyDescent="0.3">
      <c r="A313" s="116"/>
      <c r="B313" s="125"/>
      <c r="C313" s="118"/>
      <c r="D313" s="119"/>
      <c r="E313" s="120"/>
      <c r="F313" s="125"/>
      <c r="G313" s="117"/>
      <c r="H313" s="120"/>
      <c r="I313" s="117"/>
      <c r="J313" s="117"/>
      <c r="K313" s="117"/>
      <c r="L313" s="117"/>
      <c r="M313" s="117"/>
      <c r="N313" s="117"/>
      <c r="O313" s="117"/>
      <c r="P313" s="117"/>
      <c r="Q313" s="124"/>
      <c r="AR313" s="122"/>
      <c r="AS313" s="122"/>
      <c r="AT313" s="123"/>
      <c r="AU313" s="123"/>
      <c r="AV313" s="122"/>
      <c r="AW313" s="123"/>
      <c r="AX313" s="12"/>
      <c r="AY313" s="102"/>
      <c r="AZ313" s="12"/>
    </row>
    <row r="314" spans="1:52" x14ac:dyDescent="0.3">
      <c r="A314" s="116"/>
      <c r="B314" s="125"/>
      <c r="C314" s="118"/>
      <c r="D314" s="119"/>
      <c r="E314" s="120"/>
      <c r="F314" s="125"/>
      <c r="G314" s="117"/>
      <c r="H314" s="120"/>
      <c r="I314" s="117"/>
      <c r="J314" s="117"/>
      <c r="K314" s="117"/>
      <c r="L314" s="117"/>
      <c r="M314" s="117"/>
      <c r="N314" s="117"/>
      <c r="O314" s="117"/>
      <c r="P314" s="117"/>
      <c r="Q314" s="124"/>
      <c r="AR314" s="122"/>
      <c r="AS314" s="122"/>
      <c r="AT314" s="123"/>
      <c r="AU314" s="123"/>
      <c r="AV314" s="122"/>
      <c r="AW314" s="123"/>
      <c r="AX314" s="12"/>
      <c r="AY314" s="102"/>
      <c r="AZ314" s="12"/>
    </row>
    <row r="315" spans="1:52" x14ac:dyDescent="0.3">
      <c r="A315" s="116"/>
      <c r="B315" s="125"/>
      <c r="C315" s="118"/>
      <c r="D315" s="119"/>
      <c r="E315" s="120"/>
      <c r="F315" s="125"/>
      <c r="G315" s="117"/>
      <c r="H315" s="120"/>
      <c r="I315" s="117"/>
      <c r="J315" s="117"/>
      <c r="K315" s="117"/>
      <c r="L315" s="117"/>
      <c r="M315" s="117"/>
      <c r="N315" s="117"/>
      <c r="O315" s="117"/>
      <c r="P315" s="117"/>
      <c r="Q315" s="124"/>
      <c r="AR315" s="122"/>
      <c r="AS315" s="122"/>
      <c r="AT315" s="123"/>
      <c r="AU315" s="123"/>
      <c r="AV315" s="122"/>
      <c r="AW315" s="123"/>
      <c r="AX315" s="12"/>
      <c r="AY315" s="102"/>
      <c r="AZ315" s="12"/>
    </row>
    <row r="316" spans="1:52" x14ac:dyDescent="0.3">
      <c r="A316" s="116"/>
      <c r="B316" s="125"/>
      <c r="C316" s="126"/>
      <c r="D316" s="127"/>
      <c r="E316" s="128"/>
      <c r="F316" s="125"/>
      <c r="G316" s="125"/>
      <c r="H316" s="128"/>
      <c r="I316" s="125"/>
      <c r="J316" s="125"/>
      <c r="K316" s="125"/>
      <c r="L316" s="125"/>
      <c r="M316" s="125"/>
      <c r="N316" s="125"/>
      <c r="O316" s="125"/>
      <c r="P316" s="125"/>
      <c r="Q316" s="121"/>
      <c r="AM316" s="10"/>
      <c r="AN316" s="10"/>
      <c r="AR316" s="122"/>
      <c r="AS316" s="122"/>
      <c r="AT316" s="123"/>
      <c r="AU316" s="123"/>
      <c r="AV316" s="122"/>
      <c r="AW316" s="123"/>
      <c r="AX316" s="12"/>
      <c r="AY316" s="102"/>
      <c r="AZ316" s="12"/>
    </row>
    <row r="317" spans="1:52" x14ac:dyDescent="0.3">
      <c r="A317" s="116"/>
      <c r="B317" s="125"/>
      <c r="C317" s="118"/>
      <c r="D317" s="119"/>
      <c r="E317" s="120"/>
      <c r="F317" s="125"/>
      <c r="G317" s="117"/>
      <c r="H317" s="120"/>
      <c r="I317" s="125"/>
      <c r="J317" s="125"/>
      <c r="K317" s="125"/>
      <c r="L317" s="125"/>
      <c r="M317" s="125"/>
      <c r="N317" s="125"/>
      <c r="O317" s="125"/>
      <c r="P317" s="117"/>
      <c r="Q317" s="121"/>
      <c r="AM317" s="10"/>
      <c r="AN317" s="10"/>
      <c r="AR317" s="122"/>
      <c r="AS317" s="122"/>
      <c r="AT317" s="123"/>
      <c r="AU317" s="123"/>
      <c r="AV317" s="122"/>
      <c r="AW317" s="123"/>
      <c r="AX317" s="12"/>
      <c r="AY317" s="102"/>
      <c r="AZ317" s="12"/>
    </row>
    <row r="318" spans="1:52" x14ac:dyDescent="0.3">
      <c r="A318" s="116"/>
      <c r="B318" s="125"/>
      <c r="C318" s="118"/>
      <c r="D318" s="119"/>
      <c r="E318" s="120"/>
      <c r="F318" s="125"/>
      <c r="G318" s="117"/>
      <c r="H318" s="120"/>
      <c r="I318" s="125"/>
      <c r="J318" s="125"/>
      <c r="K318" s="125"/>
      <c r="L318" s="125"/>
      <c r="M318" s="125"/>
      <c r="N318" s="125"/>
      <c r="O318" s="125"/>
      <c r="P318" s="117"/>
      <c r="Q318" s="124"/>
      <c r="AR318" s="122"/>
      <c r="AS318" s="122"/>
      <c r="AT318" s="123"/>
      <c r="AU318" s="123"/>
      <c r="AV318" s="122"/>
      <c r="AW318" s="123"/>
      <c r="AX318" s="12"/>
      <c r="AY318" s="102"/>
      <c r="AZ318" s="12"/>
    </row>
    <row r="319" spans="1:52" x14ac:dyDescent="0.3">
      <c r="A319" s="116"/>
      <c r="B319" s="125"/>
      <c r="C319" s="118"/>
      <c r="D319" s="119"/>
      <c r="E319" s="120"/>
      <c r="F319" s="125"/>
      <c r="G319" s="117"/>
      <c r="H319" s="120"/>
      <c r="I319" s="117"/>
      <c r="J319" s="117"/>
      <c r="K319" s="117"/>
      <c r="L319" s="117"/>
      <c r="M319" s="117"/>
      <c r="N319" s="117"/>
      <c r="O319" s="117"/>
      <c r="P319" s="117"/>
      <c r="Q319" s="121"/>
      <c r="AR319" s="122"/>
      <c r="AS319" s="122"/>
      <c r="AT319" s="123"/>
      <c r="AU319" s="123"/>
      <c r="AV319" s="122"/>
      <c r="AW319" s="123"/>
      <c r="AX319" s="12"/>
      <c r="AY319" s="102"/>
      <c r="AZ319" s="12"/>
    </row>
    <row r="320" spans="1:52" x14ac:dyDescent="0.3">
      <c r="A320" s="116"/>
      <c r="B320" s="125"/>
      <c r="C320" s="118"/>
      <c r="D320" s="119"/>
      <c r="E320" s="120"/>
      <c r="F320" s="125"/>
      <c r="G320" s="117"/>
      <c r="H320" s="120"/>
      <c r="I320" s="117"/>
      <c r="J320" s="117"/>
      <c r="K320" s="117"/>
      <c r="L320" s="117"/>
      <c r="M320" s="117"/>
      <c r="N320" s="117"/>
      <c r="O320" s="117"/>
      <c r="P320" s="117"/>
      <c r="Q320" s="124"/>
      <c r="AR320" s="122"/>
      <c r="AS320" s="122"/>
      <c r="AT320" s="123"/>
      <c r="AU320" s="123"/>
      <c r="AV320" s="122"/>
      <c r="AW320" s="123"/>
      <c r="AX320" s="12"/>
      <c r="AY320" s="102"/>
      <c r="AZ320" s="12"/>
    </row>
    <row r="321" spans="1:52" x14ac:dyDescent="0.3">
      <c r="A321" s="116"/>
      <c r="B321" s="125"/>
      <c r="C321" s="118"/>
      <c r="D321" s="119"/>
      <c r="E321" s="120"/>
      <c r="F321" s="125"/>
      <c r="G321" s="117"/>
      <c r="H321" s="120"/>
      <c r="I321" s="117"/>
      <c r="J321" s="117"/>
      <c r="K321" s="117"/>
      <c r="L321" s="117"/>
      <c r="M321" s="117"/>
      <c r="N321" s="117"/>
      <c r="O321" s="117"/>
      <c r="P321" s="117"/>
      <c r="Q321" s="121"/>
      <c r="AR321" s="122"/>
      <c r="AS321" s="122"/>
      <c r="AT321" s="123"/>
      <c r="AU321" s="123"/>
      <c r="AV321" s="122"/>
      <c r="AW321" s="123"/>
      <c r="AX321" s="12"/>
      <c r="AY321" s="102"/>
      <c r="AZ321" s="12"/>
    </row>
    <row r="322" spans="1:52" x14ac:dyDescent="0.3">
      <c r="A322" s="116"/>
      <c r="B322" s="125"/>
      <c r="C322" s="118"/>
      <c r="D322" s="119"/>
      <c r="E322" s="120"/>
      <c r="F322" s="125"/>
      <c r="G322" s="117"/>
      <c r="H322" s="120"/>
      <c r="I322" s="117"/>
      <c r="J322" s="117"/>
      <c r="K322" s="117"/>
      <c r="L322" s="117"/>
      <c r="M322" s="117"/>
      <c r="N322" s="117"/>
      <c r="O322" s="117"/>
      <c r="P322" s="117"/>
      <c r="Q322" s="124"/>
      <c r="AR322" s="122"/>
      <c r="AS322" s="122"/>
      <c r="AT322" s="123"/>
      <c r="AU322" s="123"/>
      <c r="AV322" s="122"/>
      <c r="AW322" s="123"/>
      <c r="AX322" s="12"/>
      <c r="AY322" s="102"/>
      <c r="AZ322" s="12"/>
    </row>
    <row r="323" spans="1:52" x14ac:dyDescent="0.3">
      <c r="A323" s="116"/>
      <c r="B323" s="125"/>
      <c r="C323" s="118"/>
      <c r="D323" s="119"/>
      <c r="E323" s="120"/>
      <c r="F323" s="125"/>
      <c r="G323" s="117"/>
      <c r="H323" s="120"/>
      <c r="I323" s="117"/>
      <c r="J323" s="117"/>
      <c r="K323" s="117"/>
      <c r="L323" s="117"/>
      <c r="M323" s="117"/>
      <c r="N323" s="117"/>
      <c r="O323" s="117"/>
      <c r="P323" s="117"/>
      <c r="Q323" s="124"/>
      <c r="AR323" s="122"/>
      <c r="AS323" s="122"/>
      <c r="AT323" s="123"/>
      <c r="AU323" s="123"/>
      <c r="AV323" s="122"/>
      <c r="AW323" s="123"/>
      <c r="AX323" s="12"/>
      <c r="AY323" s="102"/>
      <c r="AZ323" s="12"/>
    </row>
    <row r="324" spans="1:52" ht="15" thickBot="1" x14ac:dyDescent="0.35">
      <c r="A324" s="116"/>
      <c r="B324" s="125"/>
      <c r="C324" s="132"/>
      <c r="D324" s="133"/>
      <c r="E324" s="134"/>
      <c r="F324" s="138"/>
      <c r="G324" s="135"/>
      <c r="H324" s="134"/>
      <c r="I324" s="135"/>
      <c r="J324" s="135"/>
      <c r="K324" s="135"/>
      <c r="L324" s="135"/>
      <c r="M324" s="135"/>
      <c r="N324" s="135"/>
      <c r="O324" s="135"/>
      <c r="P324" s="136"/>
      <c r="Q324" s="137"/>
      <c r="AR324" s="122"/>
      <c r="AS324" s="122"/>
      <c r="AT324" s="123"/>
      <c r="AU324" s="123"/>
      <c r="AV324" s="122"/>
      <c r="AW324" s="123"/>
      <c r="AX324" s="12"/>
      <c r="AY324" s="102"/>
      <c r="AZ324" s="12"/>
    </row>
    <row r="325" spans="1:52" ht="15" thickTop="1" x14ac:dyDescent="0.3">
      <c r="A325" s="116"/>
      <c r="B325" s="125"/>
      <c r="C325" s="126"/>
      <c r="D325" s="127"/>
      <c r="E325" s="128"/>
      <c r="F325" s="125"/>
      <c r="G325" s="125"/>
      <c r="H325" s="128"/>
      <c r="I325" s="125"/>
      <c r="J325" s="125"/>
      <c r="K325" s="125"/>
      <c r="L325" s="125"/>
      <c r="M325" s="125"/>
      <c r="N325" s="125"/>
      <c r="O325" s="125"/>
      <c r="P325" s="125"/>
      <c r="Q325" s="121"/>
      <c r="AM325" s="10"/>
      <c r="AN325" s="10"/>
      <c r="AR325" s="122"/>
      <c r="AS325" s="122"/>
      <c r="AT325" s="123"/>
      <c r="AU325" s="123"/>
      <c r="AV325" s="122"/>
      <c r="AW325" s="123"/>
      <c r="AX325" s="12"/>
      <c r="AY325" s="102"/>
      <c r="AZ325" s="12"/>
    </row>
    <row r="326" spans="1:52" x14ac:dyDescent="0.3">
      <c r="A326" s="116"/>
      <c r="B326" s="125"/>
      <c r="C326" s="118"/>
      <c r="D326" s="119"/>
      <c r="E326" s="128"/>
      <c r="F326" s="125"/>
      <c r="G326" s="117"/>
      <c r="H326" s="120"/>
      <c r="I326" s="125"/>
      <c r="J326" s="125"/>
      <c r="K326" s="125"/>
      <c r="L326" s="125"/>
      <c r="M326" s="125"/>
      <c r="N326" s="125"/>
      <c r="O326" s="125"/>
      <c r="P326" s="117"/>
      <c r="Q326" s="121"/>
      <c r="AM326" s="10"/>
      <c r="AN326" s="10"/>
      <c r="AR326" s="122"/>
      <c r="AS326" s="122"/>
      <c r="AT326" s="123"/>
      <c r="AU326" s="123"/>
      <c r="AV326" s="122"/>
      <c r="AW326" s="123"/>
      <c r="AX326" s="12"/>
      <c r="AY326" s="102"/>
      <c r="AZ326" s="12"/>
    </row>
    <row r="327" spans="1:52" x14ac:dyDescent="0.3">
      <c r="A327" s="116"/>
      <c r="B327" s="125"/>
      <c r="C327" s="118"/>
      <c r="D327" s="119"/>
      <c r="E327" s="128"/>
      <c r="F327" s="125"/>
      <c r="G327" s="117"/>
      <c r="H327" s="120"/>
      <c r="I327" s="125"/>
      <c r="J327" s="125"/>
      <c r="K327" s="125"/>
      <c r="L327" s="125"/>
      <c r="M327" s="125"/>
      <c r="N327" s="125"/>
      <c r="O327" s="125"/>
      <c r="P327" s="117"/>
      <c r="Q327" s="124"/>
      <c r="AR327" s="122"/>
      <c r="AS327" s="122"/>
      <c r="AT327" s="123"/>
      <c r="AU327" s="123"/>
      <c r="AV327" s="122"/>
      <c r="AW327" s="123"/>
      <c r="AX327" s="12"/>
      <c r="AY327" s="102"/>
      <c r="AZ327" s="12"/>
    </row>
    <row r="328" spans="1:52" x14ac:dyDescent="0.3">
      <c r="A328" s="116"/>
      <c r="B328" s="125"/>
      <c r="C328" s="118"/>
      <c r="D328" s="119"/>
      <c r="E328" s="120"/>
      <c r="F328" s="125"/>
      <c r="G328" s="117"/>
      <c r="H328" s="120"/>
      <c r="I328" s="117"/>
      <c r="J328" s="117"/>
      <c r="K328" s="117"/>
      <c r="L328" s="117"/>
      <c r="M328" s="117"/>
      <c r="N328" s="117"/>
      <c r="O328" s="117"/>
      <c r="P328" s="117"/>
      <c r="Q328" s="121"/>
      <c r="AR328" s="122"/>
      <c r="AS328" s="122"/>
      <c r="AT328" s="123"/>
      <c r="AU328" s="123"/>
      <c r="AV328" s="122"/>
      <c r="AW328" s="123"/>
      <c r="AX328" s="12"/>
      <c r="AY328" s="102"/>
      <c r="AZ328" s="12"/>
    </row>
    <row r="329" spans="1:52" x14ac:dyDescent="0.3">
      <c r="A329" s="116"/>
      <c r="B329" s="125"/>
      <c r="C329" s="118"/>
      <c r="D329" s="119"/>
      <c r="E329" s="120"/>
      <c r="F329" s="125"/>
      <c r="G329" s="117"/>
      <c r="H329" s="120"/>
      <c r="I329" s="117"/>
      <c r="J329" s="117"/>
      <c r="K329" s="117"/>
      <c r="L329" s="117"/>
      <c r="M329" s="117"/>
      <c r="N329" s="117"/>
      <c r="O329" s="117"/>
      <c r="P329" s="117"/>
      <c r="Q329" s="124"/>
      <c r="AR329" s="122"/>
      <c r="AS329" s="122"/>
      <c r="AT329" s="123"/>
      <c r="AU329" s="123"/>
      <c r="AV329" s="122"/>
      <c r="AW329" s="123"/>
      <c r="AX329" s="12"/>
      <c r="AY329" s="102"/>
      <c r="AZ329" s="12"/>
    </row>
    <row r="330" spans="1:52" x14ac:dyDescent="0.3">
      <c r="A330" s="116"/>
      <c r="B330" s="125"/>
      <c r="C330" s="118"/>
      <c r="D330" s="119"/>
      <c r="E330" s="120"/>
      <c r="F330" s="125"/>
      <c r="G330" s="117"/>
      <c r="H330" s="120"/>
      <c r="I330" s="117"/>
      <c r="J330" s="117"/>
      <c r="K330" s="117"/>
      <c r="L330" s="117"/>
      <c r="M330" s="117"/>
      <c r="N330" s="117"/>
      <c r="O330" s="117"/>
      <c r="P330" s="117"/>
      <c r="Q330" s="121"/>
      <c r="AR330" s="122"/>
      <c r="AS330" s="122"/>
      <c r="AT330" s="123"/>
      <c r="AU330" s="123"/>
      <c r="AV330" s="122"/>
      <c r="AW330" s="123"/>
      <c r="AX330" s="12"/>
      <c r="AY330" s="102"/>
      <c r="AZ330" s="12"/>
    </row>
    <row r="331" spans="1:52" x14ac:dyDescent="0.3">
      <c r="A331" s="116"/>
      <c r="B331" s="125"/>
      <c r="C331" s="140"/>
      <c r="D331" s="141"/>
      <c r="E331" s="120"/>
      <c r="F331" s="129"/>
      <c r="G331" s="142"/>
      <c r="H331" s="143"/>
      <c r="I331" s="142"/>
      <c r="J331" s="142"/>
      <c r="K331" s="142"/>
      <c r="L331" s="142"/>
      <c r="M331" s="142"/>
      <c r="N331" s="142"/>
      <c r="O331" s="142"/>
      <c r="P331" s="142"/>
      <c r="Q331" s="124"/>
      <c r="AR331" s="122"/>
      <c r="AS331" s="122"/>
      <c r="AT331" s="123"/>
      <c r="AU331" s="123"/>
      <c r="AV331" s="122"/>
      <c r="AW331" s="123"/>
      <c r="AX331" s="12"/>
      <c r="AY331" s="102"/>
      <c r="AZ331" s="12"/>
    </row>
    <row r="332" spans="1:52" x14ac:dyDescent="0.3">
      <c r="A332" s="116"/>
      <c r="B332" s="125"/>
      <c r="C332" s="118"/>
      <c r="D332" s="119"/>
      <c r="E332" s="120"/>
      <c r="F332" s="117"/>
      <c r="G332" s="117"/>
      <c r="H332" s="120"/>
      <c r="I332" s="117"/>
      <c r="J332" s="117"/>
      <c r="K332" s="117"/>
      <c r="L332" s="117"/>
      <c r="M332" s="117"/>
      <c r="N332" s="117"/>
      <c r="O332" s="117"/>
      <c r="P332" s="117"/>
      <c r="Q332" s="116"/>
      <c r="AR332" s="122"/>
      <c r="AS332" s="122"/>
      <c r="AT332" s="123"/>
      <c r="AU332" s="123"/>
      <c r="AV332" s="122"/>
      <c r="AW332" s="123"/>
      <c r="AX332" s="12"/>
      <c r="AY332" s="102"/>
      <c r="AZ332" s="12"/>
    </row>
    <row r="333" spans="1:52" x14ac:dyDescent="0.3">
      <c r="A333" s="116"/>
      <c r="B333" s="125"/>
      <c r="C333" s="118"/>
      <c r="D333" s="119"/>
      <c r="E333" s="120"/>
      <c r="F333" s="117"/>
      <c r="G333" s="117"/>
      <c r="H333" s="120"/>
      <c r="I333" s="117"/>
      <c r="J333" s="117"/>
      <c r="K333" s="117"/>
      <c r="L333" s="117"/>
      <c r="M333" s="117"/>
      <c r="N333" s="117"/>
      <c r="O333" s="117"/>
      <c r="P333" s="130"/>
      <c r="Q333" s="116"/>
      <c r="AR333" s="122"/>
      <c r="AS333" s="122"/>
      <c r="AT333" s="123"/>
      <c r="AU333" s="123"/>
      <c r="AV333" s="122"/>
      <c r="AW333" s="123"/>
      <c r="AX333" s="12"/>
      <c r="AY333" s="102"/>
      <c r="AZ333" s="12"/>
    </row>
    <row r="334" spans="1:52" x14ac:dyDescent="0.3">
      <c r="A334" s="116"/>
      <c r="B334" s="125"/>
      <c r="C334" s="126"/>
      <c r="D334" s="127"/>
      <c r="E334" s="128"/>
      <c r="F334" s="125"/>
      <c r="G334" s="125"/>
      <c r="H334" s="128"/>
      <c r="I334" s="125"/>
      <c r="J334" s="125"/>
      <c r="K334" s="125"/>
      <c r="L334" s="125"/>
      <c r="M334" s="125"/>
      <c r="N334" s="125"/>
      <c r="O334" s="125"/>
      <c r="P334" s="125"/>
      <c r="Q334" s="121"/>
      <c r="AM334" s="10"/>
      <c r="AN334" s="10"/>
      <c r="AR334" s="122"/>
      <c r="AS334" s="122"/>
      <c r="AT334" s="123"/>
      <c r="AU334" s="123"/>
      <c r="AV334" s="122"/>
      <c r="AW334" s="123"/>
      <c r="AX334" s="12"/>
      <c r="AY334" s="102"/>
      <c r="AZ334" s="12"/>
    </row>
    <row r="335" spans="1:52" x14ac:dyDescent="0.3">
      <c r="A335" s="116"/>
      <c r="B335" s="125"/>
      <c r="C335" s="118"/>
      <c r="D335" s="119"/>
      <c r="E335" s="120"/>
      <c r="F335" s="125"/>
      <c r="G335" s="117"/>
      <c r="H335" s="120"/>
      <c r="I335" s="125"/>
      <c r="J335" s="125"/>
      <c r="K335" s="125"/>
      <c r="L335" s="125"/>
      <c r="M335" s="125"/>
      <c r="N335" s="125"/>
      <c r="O335" s="125"/>
      <c r="P335" s="117"/>
      <c r="Q335" s="121"/>
      <c r="AM335" s="10"/>
      <c r="AN335" s="10"/>
      <c r="AR335" s="122"/>
      <c r="AS335" s="122"/>
      <c r="AT335" s="123"/>
      <c r="AU335" s="123"/>
      <c r="AV335" s="122"/>
      <c r="AW335" s="123"/>
      <c r="AX335" s="12"/>
      <c r="AY335" s="102"/>
      <c r="AZ335" s="12"/>
    </row>
    <row r="336" spans="1:52" x14ac:dyDescent="0.3">
      <c r="A336" s="116"/>
      <c r="B336" s="125"/>
      <c r="C336" s="118"/>
      <c r="D336" s="119"/>
      <c r="E336" s="120"/>
      <c r="F336" s="125"/>
      <c r="G336" s="117"/>
      <c r="H336" s="120"/>
      <c r="I336" s="125"/>
      <c r="J336" s="125"/>
      <c r="K336" s="125"/>
      <c r="L336" s="125"/>
      <c r="M336" s="125"/>
      <c r="N336" s="125"/>
      <c r="O336" s="125"/>
      <c r="P336" s="117"/>
      <c r="Q336" s="124"/>
      <c r="AR336" s="122"/>
      <c r="AS336" s="122"/>
      <c r="AT336" s="123"/>
      <c r="AU336" s="123"/>
      <c r="AV336" s="122"/>
      <c r="AW336" s="123"/>
      <c r="AX336" s="12"/>
      <c r="AY336" s="102"/>
      <c r="AZ336" s="12"/>
    </row>
    <row r="337" spans="1:52" x14ac:dyDescent="0.3">
      <c r="A337" s="116"/>
      <c r="B337" s="125"/>
      <c r="C337" s="118"/>
      <c r="D337" s="119"/>
      <c r="E337" s="120"/>
      <c r="F337" s="125"/>
      <c r="G337" s="117"/>
      <c r="H337" s="120"/>
      <c r="I337" s="117"/>
      <c r="J337" s="117"/>
      <c r="K337" s="117"/>
      <c r="L337" s="117"/>
      <c r="M337" s="117"/>
      <c r="N337" s="117"/>
      <c r="O337" s="117"/>
      <c r="P337" s="117"/>
      <c r="Q337" s="121"/>
      <c r="AR337" s="122"/>
      <c r="AS337" s="122"/>
      <c r="AT337" s="123"/>
      <c r="AU337" s="123"/>
      <c r="AV337" s="122"/>
      <c r="AW337" s="123"/>
      <c r="AX337" s="12"/>
      <c r="AY337" s="102"/>
      <c r="AZ337" s="12"/>
    </row>
    <row r="338" spans="1:52" x14ac:dyDescent="0.3">
      <c r="A338" s="116"/>
      <c r="B338" s="125"/>
      <c r="C338" s="118"/>
      <c r="D338" s="119"/>
      <c r="E338" s="120"/>
      <c r="F338" s="125"/>
      <c r="G338" s="117"/>
      <c r="H338" s="120"/>
      <c r="I338" s="117"/>
      <c r="J338" s="117"/>
      <c r="K338" s="117"/>
      <c r="L338" s="117"/>
      <c r="M338" s="117"/>
      <c r="N338" s="117"/>
      <c r="O338" s="117"/>
      <c r="P338" s="117"/>
      <c r="Q338" s="124"/>
      <c r="AR338" s="122"/>
      <c r="AS338" s="122"/>
      <c r="AT338" s="123"/>
      <c r="AU338" s="123"/>
      <c r="AV338" s="122"/>
      <c r="AW338" s="123"/>
      <c r="AX338" s="12"/>
      <c r="AY338" s="102"/>
      <c r="AZ338" s="12"/>
    </row>
    <row r="339" spans="1:52" x14ac:dyDescent="0.3">
      <c r="A339" s="116"/>
      <c r="B339" s="125"/>
      <c r="C339" s="118"/>
      <c r="D339" s="119"/>
      <c r="E339" s="120"/>
      <c r="F339" s="125"/>
      <c r="G339" s="117"/>
      <c r="H339" s="120"/>
      <c r="I339" s="117"/>
      <c r="J339" s="117"/>
      <c r="K339" s="117"/>
      <c r="L339" s="117"/>
      <c r="M339" s="117"/>
      <c r="N339" s="117"/>
      <c r="O339" s="117"/>
      <c r="P339" s="117"/>
      <c r="Q339" s="121"/>
      <c r="AR339" s="122"/>
      <c r="AS339" s="122"/>
      <c r="AT339" s="123"/>
      <c r="AU339" s="123"/>
      <c r="AV339" s="122"/>
      <c r="AW339" s="123"/>
      <c r="AX339" s="12"/>
      <c r="AY339" s="102"/>
      <c r="AZ339" s="12"/>
    </row>
    <row r="340" spans="1:52" x14ac:dyDescent="0.3">
      <c r="A340" s="116"/>
      <c r="B340" s="125"/>
      <c r="C340" s="140"/>
      <c r="D340" s="141"/>
      <c r="E340" s="143"/>
      <c r="F340" s="125"/>
      <c r="G340" s="142"/>
      <c r="H340" s="143"/>
      <c r="I340" s="142"/>
      <c r="J340" s="142"/>
      <c r="K340" s="142"/>
      <c r="L340" s="142"/>
      <c r="M340" s="142"/>
      <c r="N340" s="142"/>
      <c r="O340" s="142"/>
      <c r="P340" s="142"/>
      <c r="Q340" s="124"/>
      <c r="AR340" s="122"/>
      <c r="AS340" s="122"/>
      <c r="AT340" s="123"/>
      <c r="AU340" s="123"/>
      <c r="AV340" s="122"/>
      <c r="AW340" s="123"/>
      <c r="AX340" s="12"/>
      <c r="AY340" s="102"/>
      <c r="AZ340" s="12"/>
    </row>
    <row r="341" spans="1:52" x14ac:dyDescent="0.3">
      <c r="A341" s="116"/>
      <c r="B341" s="125"/>
      <c r="C341" s="118"/>
      <c r="D341" s="119"/>
      <c r="E341" s="120"/>
      <c r="F341" s="125"/>
      <c r="G341" s="117"/>
      <c r="H341" s="120"/>
      <c r="I341" s="117"/>
      <c r="J341" s="117"/>
      <c r="K341" s="117"/>
      <c r="L341" s="117"/>
      <c r="M341" s="117"/>
      <c r="N341" s="117"/>
      <c r="O341" s="117"/>
      <c r="P341" s="117"/>
      <c r="Q341" s="116"/>
      <c r="AR341" s="122"/>
      <c r="AS341" s="122"/>
      <c r="AT341" s="123"/>
      <c r="AU341" s="123"/>
      <c r="AV341" s="122"/>
      <c r="AW341" s="123"/>
      <c r="AX341" s="12"/>
      <c r="AY341" s="102"/>
      <c r="AZ341" s="12"/>
    </row>
    <row r="342" spans="1:52" ht="15" thickBot="1" x14ac:dyDescent="0.35">
      <c r="A342" s="116"/>
      <c r="B342" s="125"/>
      <c r="C342" s="132"/>
      <c r="D342" s="133"/>
      <c r="E342" s="134"/>
      <c r="F342" s="135"/>
      <c r="G342" s="135"/>
      <c r="H342" s="134"/>
      <c r="I342" s="135"/>
      <c r="J342" s="135"/>
      <c r="K342" s="135"/>
      <c r="L342" s="135"/>
      <c r="M342" s="135"/>
      <c r="N342" s="135"/>
      <c r="O342" s="135"/>
      <c r="P342" s="135"/>
      <c r="Q342" s="144"/>
      <c r="AR342" s="122"/>
      <c r="AS342" s="122"/>
      <c r="AT342" s="123"/>
      <c r="AU342" s="123"/>
      <c r="AV342" s="122"/>
      <c r="AW342" s="123"/>
      <c r="AX342" s="12"/>
      <c r="AY342" s="102"/>
      <c r="AZ342" s="12"/>
    </row>
    <row r="343" spans="1:52" ht="15" thickTop="1" x14ac:dyDescent="0.3">
      <c r="A343" s="116"/>
      <c r="B343" s="125"/>
      <c r="C343" s="126"/>
      <c r="D343" s="127"/>
      <c r="E343" s="128"/>
      <c r="F343" s="125"/>
      <c r="G343" s="125"/>
      <c r="H343" s="128"/>
      <c r="I343" s="125"/>
      <c r="J343" s="125"/>
      <c r="K343" s="125"/>
      <c r="L343" s="125"/>
      <c r="M343" s="125"/>
      <c r="N343" s="125"/>
      <c r="O343" s="125"/>
      <c r="P343" s="125"/>
      <c r="Q343" s="129"/>
      <c r="AM343" s="10"/>
      <c r="AN343" s="10"/>
      <c r="AR343" s="122"/>
      <c r="AS343" s="122"/>
      <c r="AT343" s="123"/>
      <c r="AU343" s="123"/>
      <c r="AV343" s="122"/>
      <c r="AW343" s="123"/>
      <c r="AX343" s="12"/>
      <c r="AY343" s="102"/>
      <c r="AZ343" s="12"/>
    </row>
    <row r="344" spans="1:52" x14ac:dyDescent="0.3">
      <c r="A344" s="116"/>
      <c r="B344" s="125"/>
      <c r="C344" s="118"/>
      <c r="D344" s="119"/>
      <c r="E344" s="120"/>
      <c r="F344" s="125"/>
      <c r="G344" s="117"/>
      <c r="H344" s="120"/>
      <c r="I344" s="125"/>
      <c r="J344" s="125"/>
      <c r="K344" s="125"/>
      <c r="L344" s="125"/>
      <c r="M344" s="125"/>
      <c r="N344" s="125"/>
      <c r="O344" s="125"/>
      <c r="P344" s="117"/>
      <c r="Q344" s="129"/>
      <c r="AM344" s="10"/>
      <c r="AN344" s="10"/>
      <c r="AR344" s="122"/>
      <c r="AS344" s="122"/>
      <c r="AT344" s="123"/>
      <c r="AU344" s="123"/>
      <c r="AV344" s="122"/>
      <c r="AW344" s="123"/>
      <c r="AX344" s="12"/>
      <c r="AY344" s="102"/>
      <c r="AZ344" s="12"/>
    </row>
    <row r="345" spans="1:52" x14ac:dyDescent="0.3">
      <c r="A345" s="116"/>
      <c r="B345" s="125"/>
      <c r="C345" s="118"/>
      <c r="D345" s="119"/>
      <c r="E345" s="120"/>
      <c r="F345" s="125"/>
      <c r="G345" s="117"/>
      <c r="H345" s="120"/>
      <c r="I345" s="125"/>
      <c r="J345" s="125"/>
      <c r="K345" s="125"/>
      <c r="L345" s="125"/>
      <c r="M345" s="125"/>
      <c r="N345" s="125"/>
      <c r="O345" s="125"/>
      <c r="P345" s="117"/>
      <c r="Q345" s="131"/>
      <c r="AR345" s="122"/>
      <c r="AS345" s="122"/>
      <c r="AT345" s="123"/>
      <c r="AU345" s="123"/>
      <c r="AV345" s="122"/>
      <c r="AW345" s="123"/>
      <c r="AX345" s="12"/>
      <c r="AY345" s="102"/>
      <c r="AZ345" s="12"/>
    </row>
    <row r="346" spans="1:52" x14ac:dyDescent="0.3">
      <c r="A346" s="116"/>
      <c r="B346" s="125"/>
      <c r="C346" s="118"/>
      <c r="D346" s="119"/>
      <c r="E346" s="120"/>
      <c r="F346" s="125"/>
      <c r="G346" s="117"/>
      <c r="H346" s="120"/>
      <c r="I346" s="117"/>
      <c r="J346" s="117"/>
      <c r="K346" s="117"/>
      <c r="L346" s="117"/>
      <c r="M346" s="117"/>
      <c r="N346" s="117"/>
      <c r="O346" s="117"/>
      <c r="P346" s="117"/>
      <c r="Q346" s="129"/>
      <c r="AR346" s="122"/>
      <c r="AS346" s="122"/>
      <c r="AT346" s="123"/>
      <c r="AU346" s="123"/>
      <c r="AV346" s="122"/>
      <c r="AW346" s="123"/>
      <c r="AX346" s="12"/>
      <c r="AY346" s="102"/>
      <c r="AZ346" s="12"/>
    </row>
    <row r="347" spans="1:52" x14ac:dyDescent="0.3">
      <c r="A347" s="116"/>
      <c r="B347" s="125"/>
      <c r="C347" s="118"/>
      <c r="D347" s="119"/>
      <c r="E347" s="120"/>
      <c r="F347" s="125"/>
      <c r="G347" s="117"/>
      <c r="H347" s="120"/>
      <c r="I347" s="117"/>
      <c r="J347" s="117"/>
      <c r="K347" s="117"/>
      <c r="L347" s="117"/>
      <c r="M347" s="117"/>
      <c r="N347" s="117"/>
      <c r="O347" s="117"/>
      <c r="P347" s="117"/>
      <c r="Q347" s="131"/>
      <c r="AR347" s="122"/>
      <c r="AS347" s="122"/>
      <c r="AT347" s="123"/>
      <c r="AU347" s="123"/>
      <c r="AV347" s="122"/>
      <c r="AW347" s="123"/>
      <c r="AX347" s="12"/>
      <c r="AY347" s="102"/>
      <c r="AZ347" s="12"/>
    </row>
    <row r="348" spans="1:52" x14ac:dyDescent="0.3">
      <c r="A348" s="116"/>
      <c r="B348" s="125"/>
      <c r="C348" s="118"/>
      <c r="D348" s="119"/>
      <c r="E348" s="120"/>
      <c r="F348" s="125"/>
      <c r="G348" s="117"/>
      <c r="H348" s="120"/>
      <c r="I348" s="117"/>
      <c r="J348" s="117"/>
      <c r="K348" s="117"/>
      <c r="L348" s="117"/>
      <c r="M348" s="117"/>
      <c r="N348" s="117"/>
      <c r="O348" s="117"/>
      <c r="P348" s="117"/>
      <c r="Q348" s="129"/>
      <c r="AR348" s="122"/>
      <c r="AS348" s="122"/>
      <c r="AT348" s="123"/>
      <c r="AU348" s="123"/>
      <c r="AV348" s="122"/>
      <c r="AW348" s="123"/>
      <c r="AX348" s="12"/>
      <c r="AY348" s="102"/>
      <c r="AZ348" s="12"/>
    </row>
    <row r="349" spans="1:52" x14ac:dyDescent="0.3">
      <c r="A349" s="116"/>
      <c r="B349" s="125"/>
      <c r="C349" s="140"/>
      <c r="D349" s="141"/>
      <c r="E349" s="143"/>
      <c r="F349" s="125"/>
      <c r="G349" s="142"/>
      <c r="H349" s="143"/>
      <c r="I349" s="142"/>
      <c r="J349" s="142"/>
      <c r="K349" s="142"/>
      <c r="L349" s="142"/>
      <c r="M349" s="142"/>
      <c r="N349" s="142"/>
      <c r="O349" s="142"/>
      <c r="P349" s="142"/>
      <c r="Q349" s="131"/>
      <c r="AR349" s="122"/>
      <c r="AS349" s="122"/>
      <c r="AT349" s="123"/>
      <c r="AU349" s="123"/>
      <c r="AV349" s="122"/>
      <c r="AW349" s="123"/>
      <c r="AX349" s="12"/>
      <c r="AY349" s="102"/>
      <c r="AZ349" s="12"/>
    </row>
    <row r="350" spans="1:52" x14ac:dyDescent="0.3">
      <c r="A350" s="116"/>
      <c r="B350" s="125"/>
      <c r="C350" s="118"/>
      <c r="D350" s="119"/>
      <c r="E350" s="120"/>
      <c r="F350" s="125"/>
      <c r="G350" s="117"/>
      <c r="H350" s="120"/>
      <c r="I350" s="117"/>
      <c r="J350" s="117"/>
      <c r="K350" s="117"/>
      <c r="L350" s="117"/>
      <c r="M350" s="117"/>
      <c r="N350" s="117"/>
      <c r="O350" s="117"/>
      <c r="P350" s="117"/>
      <c r="Q350" s="117"/>
      <c r="AR350" s="122"/>
      <c r="AS350" s="122"/>
      <c r="AT350" s="123"/>
      <c r="AU350" s="123"/>
      <c r="AV350" s="122"/>
      <c r="AW350" s="123"/>
      <c r="AX350" s="12"/>
      <c r="AY350" s="102"/>
      <c r="AZ350" s="12"/>
    </row>
    <row r="351" spans="1:52" x14ac:dyDescent="0.3">
      <c r="A351" s="116"/>
      <c r="B351" s="125"/>
      <c r="C351" s="118"/>
      <c r="D351" s="119"/>
      <c r="E351" s="120"/>
      <c r="F351" s="125"/>
      <c r="G351" s="117"/>
      <c r="H351" s="120"/>
      <c r="I351" s="117"/>
      <c r="J351" s="117"/>
      <c r="K351" s="117"/>
      <c r="L351" s="117"/>
      <c r="M351" s="117"/>
      <c r="N351" s="117"/>
      <c r="O351" s="117"/>
      <c r="P351" s="130"/>
      <c r="Q351" s="117"/>
      <c r="AR351" s="122"/>
      <c r="AS351" s="122"/>
      <c r="AT351" s="123"/>
      <c r="AU351" s="123"/>
      <c r="AV351" s="122"/>
      <c r="AW351" s="123"/>
      <c r="AX351" s="12"/>
      <c r="AY351" s="102"/>
      <c r="AZ351" s="12"/>
    </row>
    <row r="352" spans="1:52" x14ac:dyDescent="0.3">
      <c r="A352" s="116"/>
      <c r="B352" s="125"/>
      <c r="C352" s="126"/>
      <c r="D352" s="127"/>
      <c r="E352" s="128"/>
      <c r="F352" s="125"/>
      <c r="G352" s="125"/>
      <c r="H352" s="128"/>
      <c r="I352" s="125"/>
      <c r="J352" s="125"/>
      <c r="K352" s="125"/>
      <c r="L352" s="125"/>
      <c r="M352" s="125"/>
      <c r="N352" s="125"/>
      <c r="O352" s="125"/>
      <c r="P352" s="125"/>
      <c r="Q352" s="129"/>
      <c r="AM352" s="10"/>
      <c r="AN352" s="10"/>
      <c r="AR352" s="122"/>
      <c r="AS352" s="122"/>
      <c r="AT352" s="123"/>
      <c r="AU352" s="123"/>
      <c r="AV352" s="122"/>
      <c r="AW352" s="123"/>
      <c r="AX352" s="12"/>
      <c r="AY352" s="102"/>
      <c r="AZ352" s="12"/>
    </row>
    <row r="353" spans="1:52" x14ac:dyDescent="0.3">
      <c r="A353" s="116"/>
      <c r="B353" s="125"/>
      <c r="C353" s="118"/>
      <c r="D353" s="119"/>
      <c r="E353" s="128"/>
      <c r="F353" s="125"/>
      <c r="G353" s="117"/>
      <c r="H353" s="120"/>
      <c r="I353" s="117"/>
      <c r="J353" s="117"/>
      <c r="K353" s="117"/>
      <c r="L353" s="117"/>
      <c r="M353" s="117"/>
      <c r="N353" s="117"/>
      <c r="O353" s="117"/>
      <c r="P353" s="117"/>
      <c r="Q353" s="129"/>
      <c r="AM353" s="10"/>
      <c r="AN353" s="10"/>
      <c r="AR353" s="122"/>
      <c r="AS353" s="122"/>
      <c r="AT353" s="123"/>
      <c r="AU353" s="123"/>
      <c r="AV353" s="122"/>
      <c r="AW353" s="123"/>
      <c r="AX353" s="12"/>
      <c r="AY353" s="102"/>
      <c r="AZ353" s="12"/>
    </row>
    <row r="354" spans="1:52" x14ac:dyDescent="0.3">
      <c r="A354" s="116"/>
      <c r="B354" s="125"/>
      <c r="C354" s="118"/>
      <c r="D354" s="119"/>
      <c r="E354" s="128"/>
      <c r="F354" s="125"/>
      <c r="G354" s="117"/>
      <c r="H354" s="120"/>
      <c r="I354" s="117"/>
      <c r="J354" s="117"/>
      <c r="K354" s="117"/>
      <c r="L354" s="117"/>
      <c r="M354" s="117"/>
      <c r="N354" s="117"/>
      <c r="O354" s="117"/>
      <c r="P354" s="117"/>
      <c r="Q354" s="131"/>
      <c r="AR354" s="122"/>
      <c r="AS354" s="122"/>
      <c r="AT354" s="123"/>
      <c r="AU354" s="123"/>
      <c r="AV354" s="122"/>
      <c r="AW354" s="123"/>
      <c r="AX354" s="12"/>
      <c r="AY354" s="102"/>
      <c r="AZ354" s="12"/>
    </row>
    <row r="355" spans="1:52" x14ac:dyDescent="0.3">
      <c r="A355" s="116"/>
      <c r="B355" s="125"/>
      <c r="C355" s="118"/>
      <c r="D355" s="119"/>
      <c r="E355" s="128"/>
      <c r="F355" s="125"/>
      <c r="G355" s="117"/>
      <c r="H355" s="120"/>
      <c r="I355" s="117"/>
      <c r="J355" s="117"/>
      <c r="K355" s="117"/>
      <c r="L355" s="117"/>
      <c r="M355" s="117"/>
      <c r="N355" s="117"/>
      <c r="O355" s="117"/>
      <c r="P355" s="117"/>
      <c r="Q355" s="129"/>
      <c r="AR355" s="122"/>
      <c r="AS355" s="122"/>
      <c r="AT355" s="123"/>
      <c r="AU355" s="123"/>
      <c r="AV355" s="122"/>
      <c r="AW355" s="123"/>
      <c r="AX355" s="12"/>
      <c r="AY355" s="102"/>
      <c r="AZ355" s="12"/>
    </row>
    <row r="356" spans="1:52" x14ac:dyDescent="0.3">
      <c r="A356" s="116"/>
      <c r="B356" s="125"/>
      <c r="C356" s="118"/>
      <c r="D356" s="119"/>
      <c r="E356" s="128"/>
      <c r="F356" s="125"/>
      <c r="G356" s="117"/>
      <c r="H356" s="120"/>
      <c r="I356" s="117"/>
      <c r="J356" s="117"/>
      <c r="K356" s="117"/>
      <c r="L356" s="117"/>
      <c r="M356" s="117"/>
      <c r="N356" s="117"/>
      <c r="O356" s="117"/>
      <c r="P356" s="117"/>
      <c r="Q356" s="131"/>
      <c r="AR356" s="122"/>
      <c r="AS356" s="122"/>
      <c r="AT356" s="123"/>
      <c r="AU356" s="123"/>
      <c r="AV356" s="122"/>
      <c r="AW356" s="123"/>
      <c r="AX356" s="12"/>
      <c r="AY356" s="102"/>
      <c r="AZ356" s="12"/>
    </row>
    <row r="357" spans="1:52" x14ac:dyDescent="0.3">
      <c r="A357" s="116"/>
      <c r="B357" s="125"/>
      <c r="C357" s="118"/>
      <c r="D357" s="119"/>
      <c r="E357" s="128"/>
      <c r="F357" s="125"/>
      <c r="G357" s="117"/>
      <c r="H357" s="120"/>
      <c r="I357" s="117"/>
      <c r="J357" s="117"/>
      <c r="K357" s="117"/>
      <c r="L357" s="117"/>
      <c r="M357" s="117"/>
      <c r="N357" s="117"/>
      <c r="O357" s="117"/>
      <c r="P357" s="117"/>
      <c r="Q357" s="129"/>
      <c r="AR357" s="122"/>
      <c r="AS357" s="122"/>
      <c r="AT357" s="123"/>
      <c r="AU357" s="123"/>
      <c r="AV357" s="122"/>
      <c r="AW357" s="123"/>
      <c r="AX357" s="12"/>
      <c r="AY357" s="102"/>
      <c r="AZ357" s="12"/>
    </row>
    <row r="358" spans="1:52" x14ac:dyDescent="0.3">
      <c r="A358" s="116"/>
      <c r="B358" s="125"/>
      <c r="C358" s="118"/>
      <c r="D358" s="119"/>
      <c r="E358" s="128"/>
      <c r="F358" s="125"/>
      <c r="G358" s="117"/>
      <c r="H358" s="120"/>
      <c r="I358" s="117"/>
      <c r="J358" s="117"/>
      <c r="K358" s="117"/>
      <c r="L358" s="117"/>
      <c r="M358" s="117"/>
      <c r="N358" s="117"/>
      <c r="O358" s="117"/>
      <c r="P358" s="117"/>
      <c r="Q358" s="131"/>
      <c r="AR358" s="122"/>
      <c r="AS358" s="122"/>
      <c r="AT358" s="123"/>
      <c r="AU358" s="123"/>
      <c r="AV358" s="122"/>
      <c r="AW358" s="123"/>
      <c r="AX358" s="12"/>
      <c r="AY358" s="102"/>
      <c r="AZ358" s="12"/>
    </row>
    <row r="359" spans="1:52" x14ac:dyDescent="0.3">
      <c r="A359" s="116"/>
      <c r="B359" s="125"/>
      <c r="C359" s="118"/>
      <c r="D359" s="119"/>
      <c r="E359" s="128"/>
      <c r="F359" s="125"/>
      <c r="G359" s="117"/>
      <c r="H359" s="120"/>
      <c r="I359" s="117"/>
      <c r="J359" s="117"/>
      <c r="K359" s="117"/>
      <c r="L359" s="117"/>
      <c r="M359" s="117"/>
      <c r="N359" s="117"/>
      <c r="O359" s="117"/>
      <c r="P359" s="117"/>
      <c r="Q359" s="131"/>
      <c r="AR359" s="122"/>
      <c r="AS359" s="122"/>
      <c r="AT359" s="123"/>
      <c r="AU359" s="123"/>
      <c r="AV359" s="122"/>
      <c r="AW359" s="123"/>
      <c r="AX359" s="12"/>
      <c r="AY359" s="102"/>
      <c r="AZ359" s="12"/>
    </row>
    <row r="360" spans="1:52" ht="15" thickBot="1" x14ac:dyDescent="0.35">
      <c r="A360" s="116"/>
      <c r="B360" s="125"/>
      <c r="C360" s="132"/>
      <c r="D360" s="133"/>
      <c r="E360" s="134"/>
      <c r="F360" s="125"/>
      <c r="G360" s="135"/>
      <c r="H360" s="134"/>
      <c r="I360" s="135"/>
      <c r="J360" s="135"/>
      <c r="K360" s="135"/>
      <c r="L360" s="135"/>
      <c r="M360" s="135"/>
      <c r="N360" s="135"/>
      <c r="O360" s="135"/>
      <c r="P360" s="135"/>
      <c r="Q360" s="139"/>
      <c r="AR360" s="122"/>
      <c r="AS360" s="122"/>
      <c r="AT360" s="123"/>
      <c r="AU360" s="123"/>
      <c r="AV360" s="122"/>
      <c r="AW360" s="123"/>
      <c r="AX360" s="12"/>
      <c r="AY360" s="102"/>
      <c r="AZ360" s="12"/>
    </row>
    <row r="361" spans="1:52" ht="15" thickTop="1" x14ac:dyDescent="0.3">
      <c r="AX361" s="12"/>
      <c r="AY361" s="102"/>
    </row>
    <row r="362" spans="1:52" x14ac:dyDescent="0.3">
      <c r="A362" s="116"/>
      <c r="B362" s="117"/>
      <c r="C362" s="118"/>
      <c r="D362" s="119"/>
      <c r="E362" s="120"/>
      <c r="F362" s="117"/>
      <c r="G362" s="117"/>
      <c r="H362" s="120"/>
      <c r="I362" s="117"/>
      <c r="J362" s="117"/>
      <c r="K362" s="117"/>
      <c r="L362" s="117"/>
      <c r="M362" s="117"/>
      <c r="N362" s="117"/>
      <c r="O362" s="117"/>
      <c r="P362" s="117"/>
      <c r="Q362" s="117"/>
      <c r="AR362" s="122"/>
      <c r="AS362" s="122"/>
      <c r="AT362" s="123"/>
      <c r="AU362" s="123"/>
      <c r="AV362" s="122"/>
      <c r="AW362" s="123"/>
      <c r="AX362" s="12"/>
      <c r="AY362" s="102"/>
      <c r="AZ362" s="12"/>
    </row>
    <row r="363" spans="1:52" x14ac:dyDescent="0.3">
      <c r="A363" s="116"/>
      <c r="B363" s="117"/>
      <c r="C363" s="118"/>
      <c r="D363" s="119"/>
      <c r="E363" s="120"/>
      <c r="F363" s="117"/>
      <c r="G363" s="117"/>
      <c r="H363" s="120"/>
      <c r="I363" s="117"/>
      <c r="J363" s="117"/>
      <c r="K363" s="117"/>
      <c r="L363" s="117"/>
      <c r="M363" s="117"/>
      <c r="N363" s="117"/>
      <c r="O363" s="117"/>
      <c r="P363" s="130"/>
      <c r="Q363" s="118"/>
      <c r="AR363" s="122"/>
      <c r="AS363" s="122"/>
      <c r="AT363" s="123"/>
      <c r="AU363" s="123"/>
      <c r="AV363" s="122"/>
      <c r="AW363" s="123"/>
      <c r="AX363" s="12"/>
      <c r="AY363" s="102"/>
      <c r="AZ363" s="12"/>
    </row>
    <row r="364" spans="1:52" x14ac:dyDescent="0.3">
      <c r="A364" s="116"/>
      <c r="B364" s="117"/>
      <c r="C364" s="118"/>
      <c r="D364" s="119"/>
      <c r="E364" s="120"/>
      <c r="F364" s="117"/>
      <c r="G364" s="117"/>
      <c r="H364" s="120"/>
      <c r="I364" s="117"/>
      <c r="J364" s="117"/>
      <c r="K364" s="117"/>
      <c r="L364" s="117"/>
      <c r="M364" s="117"/>
      <c r="N364" s="117"/>
      <c r="O364" s="117"/>
      <c r="P364" s="117"/>
      <c r="Q364" s="118"/>
      <c r="AR364" s="122"/>
      <c r="AS364" s="122"/>
      <c r="AT364" s="123"/>
      <c r="AU364" s="123"/>
      <c r="AV364" s="122"/>
      <c r="AW364" s="123"/>
      <c r="AX364" s="12"/>
      <c r="AY364" s="102"/>
      <c r="AZ364" s="12"/>
    </row>
    <row r="365" spans="1:52" x14ac:dyDescent="0.3">
      <c r="A365" s="116"/>
      <c r="B365" s="117"/>
      <c r="C365" s="118"/>
      <c r="D365" s="119"/>
      <c r="E365" s="120"/>
      <c r="F365" s="117"/>
      <c r="G365" s="117"/>
      <c r="H365" s="120"/>
      <c r="I365" s="117"/>
      <c r="J365" s="117"/>
      <c r="K365" s="117"/>
      <c r="L365" s="117"/>
      <c r="M365" s="117"/>
      <c r="N365" s="117"/>
      <c r="O365" s="117"/>
      <c r="P365" s="117"/>
      <c r="Q365" s="118"/>
      <c r="AR365" s="122"/>
      <c r="AS365" s="122"/>
      <c r="AT365" s="123"/>
      <c r="AU365" s="123"/>
      <c r="AV365" s="122"/>
      <c r="AW365" s="123"/>
      <c r="AX365" s="12"/>
      <c r="AY365" s="102"/>
      <c r="AZ365" s="12"/>
    </row>
    <row r="366" spans="1:52" x14ac:dyDescent="0.3">
      <c r="A366" s="116"/>
      <c r="B366" s="117"/>
      <c r="C366" s="118"/>
      <c r="D366" s="119"/>
      <c r="E366" s="120"/>
      <c r="F366" s="117"/>
      <c r="G366" s="117"/>
      <c r="H366" s="120"/>
      <c r="I366" s="117"/>
      <c r="J366" s="117"/>
      <c r="K366" s="117"/>
      <c r="L366" s="117"/>
      <c r="M366" s="117"/>
      <c r="N366" s="117"/>
      <c r="O366" s="117"/>
      <c r="P366" s="130"/>
      <c r="Q366" s="118"/>
      <c r="AR366" s="122"/>
      <c r="AS366" s="122"/>
      <c r="AT366" s="123"/>
      <c r="AU366" s="123"/>
      <c r="AV366" s="122"/>
      <c r="AW366" s="123"/>
      <c r="AX366" s="12"/>
      <c r="AY366" s="102"/>
      <c r="AZ366" s="12"/>
    </row>
    <row r="367" spans="1:52" x14ac:dyDescent="0.3">
      <c r="A367" s="116"/>
      <c r="B367" s="117"/>
      <c r="C367" s="118"/>
      <c r="D367" s="119"/>
      <c r="E367" s="120"/>
      <c r="F367" s="117"/>
      <c r="G367" s="117"/>
      <c r="H367" s="120"/>
      <c r="I367" s="117"/>
      <c r="J367" s="117"/>
      <c r="K367" s="117"/>
      <c r="L367" s="117"/>
      <c r="M367" s="117"/>
      <c r="N367" s="117"/>
      <c r="O367" s="117"/>
      <c r="P367" s="117"/>
      <c r="Q367" s="118"/>
      <c r="AR367" s="122"/>
      <c r="AS367" s="122"/>
      <c r="AT367" s="123"/>
      <c r="AU367" s="123"/>
      <c r="AV367" s="122"/>
      <c r="AW367" s="123"/>
      <c r="AX367" s="12"/>
      <c r="AY367" s="102"/>
      <c r="AZ367" s="12"/>
    </row>
    <row r="368" spans="1:52" x14ac:dyDescent="0.3">
      <c r="A368" s="116"/>
      <c r="B368" s="117"/>
      <c r="C368" s="118"/>
      <c r="D368" s="119"/>
      <c r="E368" s="120"/>
      <c r="F368" s="117"/>
      <c r="G368" s="117"/>
      <c r="H368" s="120"/>
      <c r="I368" s="117"/>
      <c r="J368" s="117"/>
      <c r="K368" s="117"/>
      <c r="L368" s="117"/>
      <c r="M368" s="117"/>
      <c r="N368" s="117"/>
      <c r="O368" s="117"/>
      <c r="P368" s="117"/>
      <c r="Q368" s="116"/>
      <c r="AR368" s="122"/>
      <c r="AS368" s="122"/>
      <c r="AT368" s="123"/>
      <c r="AU368" s="123"/>
      <c r="AV368" s="122"/>
      <c r="AW368" s="123"/>
      <c r="AX368" s="12"/>
      <c r="AY368" s="102"/>
      <c r="AZ368" s="12"/>
    </row>
    <row r="369" spans="1:52" x14ac:dyDescent="0.3">
      <c r="A369" s="116"/>
      <c r="B369" s="117"/>
      <c r="C369" s="118"/>
      <c r="D369" s="119"/>
      <c r="E369" s="120"/>
      <c r="F369" s="117"/>
      <c r="G369" s="117"/>
      <c r="H369" s="120"/>
      <c r="I369" s="117"/>
      <c r="J369" s="117"/>
      <c r="K369" s="117"/>
      <c r="L369" s="117"/>
      <c r="M369" s="117"/>
      <c r="N369" s="117"/>
      <c r="O369" s="117"/>
      <c r="P369" s="130"/>
      <c r="Q369" s="145"/>
      <c r="AR369" s="122"/>
      <c r="AS369" s="122"/>
      <c r="AT369" s="123"/>
      <c r="AU369" s="123"/>
      <c r="AV369" s="122"/>
      <c r="AW369" s="123"/>
      <c r="AX369" s="12"/>
      <c r="AY369" s="102"/>
      <c r="AZ369" s="12"/>
    </row>
    <row r="370" spans="1:52" x14ac:dyDescent="0.3">
      <c r="A370" s="116"/>
      <c r="B370" s="117"/>
      <c r="C370" s="118"/>
      <c r="D370" s="119"/>
      <c r="E370" s="120"/>
      <c r="F370" s="117"/>
      <c r="G370" s="117"/>
      <c r="H370" s="120"/>
      <c r="I370" s="117"/>
      <c r="J370" s="117"/>
      <c r="K370" s="117"/>
      <c r="L370" s="117"/>
      <c r="M370" s="117"/>
      <c r="N370" s="117"/>
      <c r="O370" s="117"/>
      <c r="P370" s="130"/>
      <c r="Q370" s="145"/>
      <c r="AR370" s="122"/>
      <c r="AS370" s="122"/>
      <c r="AT370" s="123"/>
      <c r="AU370" s="123"/>
      <c r="AV370" s="122"/>
      <c r="AW370" s="123"/>
      <c r="AX370" s="12"/>
      <c r="AY370" s="102"/>
      <c r="AZ370" s="12"/>
    </row>
    <row r="371" spans="1:52" x14ac:dyDescent="0.3">
      <c r="A371" s="116"/>
      <c r="B371" s="117"/>
      <c r="C371" s="118"/>
      <c r="D371" s="119"/>
      <c r="E371" s="120"/>
      <c r="F371" s="117"/>
      <c r="G371" s="117"/>
      <c r="H371" s="120"/>
      <c r="I371" s="117"/>
      <c r="J371" s="117"/>
      <c r="K371" s="117"/>
      <c r="L371" s="117"/>
      <c r="M371" s="117"/>
      <c r="N371" s="117"/>
      <c r="O371" s="117"/>
      <c r="P371" s="130"/>
      <c r="Q371" s="145"/>
      <c r="AR371" s="122"/>
      <c r="AS371" s="122"/>
      <c r="AT371" s="123"/>
      <c r="AU371" s="123"/>
      <c r="AV371" s="122"/>
      <c r="AW371" s="123"/>
      <c r="AX371" s="12"/>
      <c r="AY371" s="102"/>
      <c r="AZ371" s="12"/>
    </row>
    <row r="372" spans="1:52" x14ac:dyDescent="0.3">
      <c r="A372" s="116"/>
      <c r="B372" s="117"/>
      <c r="C372" s="118"/>
      <c r="D372" s="119"/>
      <c r="E372" s="120"/>
      <c r="F372" s="117"/>
      <c r="G372" s="117"/>
      <c r="H372" s="120"/>
      <c r="I372" s="117"/>
      <c r="J372" s="117"/>
      <c r="K372" s="117"/>
      <c r="L372" s="117"/>
      <c r="M372" s="117"/>
      <c r="N372" s="117"/>
      <c r="O372" s="117"/>
      <c r="P372" s="130"/>
      <c r="Q372" s="145"/>
      <c r="AR372" s="122"/>
      <c r="AS372" s="122"/>
      <c r="AT372" s="123"/>
      <c r="AU372" s="123"/>
      <c r="AV372" s="122"/>
      <c r="AW372" s="123"/>
      <c r="AX372" s="12"/>
      <c r="AY372" s="102"/>
      <c r="AZ372" s="12"/>
    </row>
    <row r="373" spans="1:52" x14ac:dyDescent="0.3">
      <c r="A373" s="116"/>
      <c r="B373" s="117"/>
      <c r="C373" s="118"/>
      <c r="D373" s="119"/>
      <c r="E373" s="120"/>
      <c r="F373" s="117"/>
      <c r="G373" s="117"/>
      <c r="H373" s="120"/>
      <c r="I373" s="117"/>
      <c r="J373" s="117"/>
      <c r="K373" s="117"/>
      <c r="L373" s="117"/>
      <c r="M373" s="117"/>
      <c r="N373" s="117"/>
      <c r="O373" s="117"/>
      <c r="P373" s="117"/>
      <c r="Q373" s="145"/>
      <c r="AR373" s="122"/>
      <c r="AS373" s="122"/>
      <c r="AT373" s="123"/>
      <c r="AU373" s="123"/>
      <c r="AV373" s="122"/>
      <c r="AW373" s="123"/>
      <c r="AX373" s="12"/>
      <c r="AY373" s="102"/>
      <c r="AZ373" s="12"/>
    </row>
    <row r="374" spans="1:52" x14ac:dyDescent="0.3">
      <c r="A374" s="116"/>
      <c r="B374" s="117"/>
      <c r="C374" s="118"/>
      <c r="D374" s="119"/>
      <c r="E374" s="120"/>
      <c r="F374" s="117"/>
      <c r="G374" s="117"/>
      <c r="H374" s="120"/>
      <c r="I374" s="130"/>
      <c r="J374" s="130"/>
      <c r="K374" s="130"/>
      <c r="L374" s="130"/>
      <c r="M374" s="130"/>
      <c r="N374" s="130"/>
      <c r="O374" s="130"/>
      <c r="P374" s="130"/>
      <c r="Q374" s="117"/>
      <c r="AR374" s="122"/>
      <c r="AS374" s="122"/>
      <c r="AT374" s="123"/>
      <c r="AU374" s="123"/>
      <c r="AV374" s="122"/>
      <c r="AW374" s="123"/>
      <c r="AX374" s="12"/>
      <c r="AY374" s="102"/>
      <c r="AZ374" s="12"/>
    </row>
    <row r="375" spans="1:52" x14ac:dyDescent="0.3">
      <c r="A375" s="116"/>
      <c r="B375" s="117"/>
      <c r="C375" s="118"/>
      <c r="D375" s="119"/>
      <c r="E375" s="120"/>
      <c r="F375" s="117"/>
      <c r="G375" s="117"/>
      <c r="H375" s="120"/>
      <c r="I375" s="130"/>
      <c r="J375" s="130"/>
      <c r="K375" s="130"/>
      <c r="L375" s="130"/>
      <c r="M375" s="130"/>
      <c r="N375" s="130"/>
      <c r="O375" s="130"/>
      <c r="P375" s="130"/>
      <c r="Q375" s="118"/>
      <c r="AR375" s="122"/>
      <c r="AS375" s="122"/>
      <c r="AT375" s="123"/>
      <c r="AU375" s="123"/>
      <c r="AV375" s="122"/>
      <c r="AW375" s="123"/>
      <c r="AX375" s="12"/>
      <c r="AY375" s="102"/>
      <c r="AZ375" s="12"/>
    </row>
    <row r="376" spans="1:52" x14ac:dyDescent="0.3">
      <c r="A376" s="116"/>
      <c r="B376" s="117"/>
      <c r="C376" s="118"/>
      <c r="D376" s="119"/>
      <c r="E376" s="120"/>
      <c r="F376" s="117"/>
      <c r="G376" s="117"/>
      <c r="H376" s="120"/>
      <c r="I376" s="130"/>
      <c r="J376" s="130"/>
      <c r="K376" s="130"/>
      <c r="L376" s="130"/>
      <c r="M376" s="130"/>
      <c r="N376" s="130"/>
      <c r="O376" s="130"/>
      <c r="P376" s="130"/>
      <c r="Q376" s="118"/>
      <c r="AR376" s="122"/>
      <c r="AS376" s="122"/>
      <c r="AT376" s="123"/>
      <c r="AU376" s="123"/>
      <c r="AV376" s="122"/>
      <c r="AW376" s="123"/>
      <c r="AX376" s="12"/>
      <c r="AY376" s="102"/>
      <c r="AZ376" s="12"/>
    </row>
    <row r="377" spans="1:52" x14ac:dyDescent="0.3">
      <c r="A377" s="116"/>
      <c r="B377" s="117"/>
      <c r="C377" s="118"/>
      <c r="D377" s="119"/>
      <c r="E377" s="120"/>
      <c r="F377" s="117"/>
      <c r="G377" s="117"/>
      <c r="H377" s="120"/>
      <c r="I377" s="130"/>
      <c r="J377" s="130"/>
      <c r="K377" s="130"/>
      <c r="L377" s="130"/>
      <c r="M377" s="130"/>
      <c r="N377" s="130"/>
      <c r="O377" s="130"/>
      <c r="P377" s="130"/>
      <c r="Q377" s="118"/>
      <c r="AR377" s="122"/>
      <c r="AS377" s="122"/>
      <c r="AT377" s="123"/>
      <c r="AU377" s="123"/>
      <c r="AV377" s="122"/>
      <c r="AW377" s="123"/>
      <c r="AX377" s="12"/>
      <c r="AY377" s="102"/>
      <c r="AZ377" s="12"/>
    </row>
    <row r="378" spans="1:52" x14ac:dyDescent="0.3">
      <c r="A378" s="116"/>
      <c r="B378" s="117"/>
      <c r="C378" s="118"/>
      <c r="D378" s="119"/>
      <c r="E378" s="120"/>
      <c r="F378" s="117"/>
      <c r="G378" s="117"/>
      <c r="H378" s="120"/>
      <c r="I378" s="130"/>
      <c r="J378" s="130"/>
      <c r="K378" s="130"/>
      <c r="L378" s="130"/>
      <c r="M378" s="130"/>
      <c r="N378" s="130"/>
      <c r="O378" s="130"/>
      <c r="P378" s="130"/>
      <c r="Q378" s="118"/>
      <c r="AR378" s="122"/>
      <c r="AS378" s="122"/>
      <c r="AT378" s="123"/>
      <c r="AU378" s="123"/>
      <c r="AV378" s="122"/>
      <c r="AW378" s="123"/>
      <c r="AX378" s="12"/>
      <c r="AY378" s="102"/>
      <c r="AZ378" s="12"/>
    </row>
    <row r="379" spans="1:52" x14ac:dyDescent="0.3">
      <c r="A379" s="116"/>
      <c r="B379" s="117"/>
      <c r="C379" s="118"/>
      <c r="D379" s="119"/>
      <c r="E379" s="120"/>
      <c r="F379" s="117"/>
      <c r="G379" s="117"/>
      <c r="H379" s="120"/>
      <c r="I379" s="130"/>
      <c r="J379" s="130"/>
      <c r="K379" s="130"/>
      <c r="L379" s="130"/>
      <c r="M379" s="130"/>
      <c r="N379" s="130"/>
      <c r="O379" s="130"/>
      <c r="P379" s="130"/>
      <c r="Q379" s="118"/>
      <c r="AR379" s="122"/>
      <c r="AS379" s="122"/>
      <c r="AT379" s="123"/>
      <c r="AU379" s="123"/>
      <c r="AV379" s="122"/>
      <c r="AW379" s="123"/>
      <c r="AX379" s="12"/>
      <c r="AY379" s="102"/>
      <c r="AZ379" s="12"/>
    </row>
    <row r="380" spans="1:52" x14ac:dyDescent="0.3">
      <c r="A380" s="116"/>
      <c r="B380" s="117"/>
      <c r="C380" s="118"/>
      <c r="D380" s="119"/>
      <c r="E380" s="120"/>
      <c r="F380" s="117"/>
      <c r="G380" s="117"/>
      <c r="H380" s="120"/>
      <c r="I380" s="117"/>
      <c r="J380" s="117"/>
      <c r="K380" s="117"/>
      <c r="L380" s="117"/>
      <c r="M380" s="117"/>
      <c r="N380" s="117"/>
      <c r="O380" s="117"/>
      <c r="P380" s="117"/>
      <c r="Q380" s="117"/>
      <c r="AR380" s="122"/>
      <c r="AS380" s="122"/>
      <c r="AT380" s="123"/>
      <c r="AU380" s="123"/>
      <c r="AV380" s="122"/>
      <c r="AW380" s="123"/>
      <c r="AX380" s="12"/>
      <c r="AY380" s="102"/>
      <c r="AZ380" s="12"/>
    </row>
    <row r="381" spans="1:52" x14ac:dyDescent="0.3">
      <c r="A381" s="116"/>
      <c r="B381" s="117"/>
      <c r="C381" s="118"/>
      <c r="D381" s="119"/>
      <c r="E381" s="120"/>
      <c r="F381" s="117"/>
      <c r="G381" s="117"/>
      <c r="H381" s="120"/>
      <c r="I381" s="117"/>
      <c r="J381" s="117"/>
      <c r="K381" s="117"/>
      <c r="L381" s="117"/>
      <c r="M381" s="117"/>
      <c r="N381" s="117"/>
      <c r="O381" s="117"/>
      <c r="P381" s="117"/>
      <c r="Q381" s="118"/>
      <c r="AR381" s="122"/>
      <c r="AS381" s="122"/>
      <c r="AT381" s="123"/>
      <c r="AU381" s="123"/>
      <c r="AV381" s="122"/>
      <c r="AW381" s="123"/>
      <c r="AX381" s="12"/>
      <c r="AY381" s="102"/>
      <c r="AZ381" s="12"/>
    </row>
    <row r="382" spans="1:52" x14ac:dyDescent="0.3">
      <c r="A382" s="116"/>
      <c r="B382" s="117"/>
      <c r="C382" s="118"/>
      <c r="D382" s="119"/>
      <c r="E382" s="120"/>
      <c r="F382" s="117"/>
      <c r="G382" s="117"/>
      <c r="H382" s="120"/>
      <c r="I382" s="117"/>
      <c r="J382" s="117"/>
      <c r="K382" s="117"/>
      <c r="L382" s="117"/>
      <c r="M382" s="117"/>
      <c r="N382" s="117"/>
      <c r="O382" s="117"/>
      <c r="P382" s="117"/>
      <c r="Q382" s="118"/>
      <c r="AR382" s="122"/>
      <c r="AS382" s="122"/>
      <c r="AT382" s="123"/>
      <c r="AU382" s="123"/>
      <c r="AV382" s="122"/>
      <c r="AW382" s="123"/>
      <c r="AX382" s="12"/>
      <c r="AY382" s="102"/>
      <c r="AZ382" s="12"/>
    </row>
    <row r="383" spans="1:52" x14ac:dyDescent="0.3">
      <c r="A383" s="116"/>
      <c r="B383" s="117"/>
      <c r="C383" s="118"/>
      <c r="D383" s="119"/>
      <c r="E383" s="120"/>
      <c r="F383" s="117"/>
      <c r="G383" s="117"/>
      <c r="H383" s="120"/>
      <c r="I383" s="117"/>
      <c r="J383" s="117"/>
      <c r="K383" s="117"/>
      <c r="L383" s="117"/>
      <c r="M383" s="117"/>
      <c r="N383" s="117"/>
      <c r="O383" s="117"/>
      <c r="P383" s="117"/>
      <c r="Q383" s="118"/>
      <c r="AR383" s="122"/>
      <c r="AS383" s="122"/>
      <c r="AT383" s="123"/>
      <c r="AU383" s="123"/>
      <c r="AV383" s="122"/>
      <c r="AW383" s="123"/>
      <c r="AX383" s="12"/>
      <c r="AY383" s="102"/>
      <c r="AZ383" s="12"/>
    </row>
    <row r="384" spans="1:52" x14ac:dyDescent="0.3">
      <c r="A384" s="116"/>
      <c r="B384" s="117"/>
      <c r="C384" s="118"/>
      <c r="D384" s="119"/>
      <c r="E384" s="120"/>
      <c r="F384" s="117"/>
      <c r="G384" s="117"/>
      <c r="H384" s="120"/>
      <c r="I384" s="117"/>
      <c r="J384" s="117"/>
      <c r="K384" s="117"/>
      <c r="L384" s="117"/>
      <c r="M384" s="117"/>
      <c r="N384" s="117"/>
      <c r="O384" s="117"/>
      <c r="P384" s="117"/>
      <c r="Q384" s="118"/>
      <c r="AR384" s="122"/>
      <c r="AS384" s="122"/>
      <c r="AT384" s="123"/>
      <c r="AU384" s="123"/>
      <c r="AV384" s="122"/>
      <c r="AW384" s="123"/>
      <c r="AX384" s="12"/>
      <c r="AY384" s="102"/>
      <c r="AZ384" s="12"/>
    </row>
    <row r="385" spans="1:52" x14ac:dyDescent="0.3">
      <c r="A385" s="116"/>
      <c r="B385" s="117"/>
      <c r="C385" s="118"/>
      <c r="D385" s="119"/>
      <c r="E385" s="120"/>
      <c r="F385" s="117"/>
      <c r="G385" s="117"/>
      <c r="H385" s="120"/>
      <c r="I385" s="117"/>
      <c r="J385" s="117"/>
      <c r="K385" s="117"/>
      <c r="L385" s="117"/>
      <c r="M385" s="117"/>
      <c r="N385" s="117"/>
      <c r="O385" s="117"/>
      <c r="P385" s="117"/>
      <c r="Q385" s="118"/>
      <c r="AR385" s="122"/>
      <c r="AS385" s="122"/>
      <c r="AT385" s="123"/>
      <c r="AU385" s="123"/>
      <c r="AV385" s="122"/>
      <c r="AW385" s="123"/>
      <c r="AX385" s="12"/>
      <c r="AY385" s="102"/>
      <c r="AZ385" s="12"/>
    </row>
    <row r="386" spans="1:52" x14ac:dyDescent="0.3">
      <c r="A386" s="116"/>
      <c r="B386" s="117"/>
      <c r="C386" s="118"/>
      <c r="D386" s="119"/>
      <c r="E386" s="120"/>
      <c r="F386" s="117"/>
      <c r="G386" s="117"/>
      <c r="H386" s="120"/>
      <c r="I386" s="117"/>
      <c r="J386" s="117"/>
      <c r="K386" s="117"/>
      <c r="L386" s="117"/>
      <c r="M386" s="117"/>
      <c r="N386" s="117"/>
      <c r="O386" s="117"/>
      <c r="P386" s="117"/>
      <c r="Q386" s="117"/>
      <c r="AR386" s="122"/>
      <c r="AS386" s="122"/>
      <c r="AT386" s="123"/>
      <c r="AU386" s="123"/>
      <c r="AV386" s="122"/>
      <c r="AW386" s="123"/>
      <c r="AX386" s="12"/>
      <c r="AY386" s="102"/>
      <c r="AZ386" s="12"/>
    </row>
    <row r="387" spans="1:52" x14ac:dyDescent="0.3">
      <c r="A387" s="116"/>
      <c r="B387" s="117"/>
      <c r="C387" s="118"/>
      <c r="D387" s="119"/>
      <c r="E387" s="120"/>
      <c r="F387" s="117"/>
      <c r="G387" s="117"/>
      <c r="H387" s="120"/>
      <c r="I387" s="117"/>
      <c r="J387" s="117"/>
      <c r="K387" s="117"/>
      <c r="L387" s="117"/>
      <c r="M387" s="117"/>
      <c r="N387" s="117"/>
      <c r="O387" s="117"/>
      <c r="P387" s="117"/>
      <c r="Q387" s="118"/>
      <c r="AR387" s="122"/>
      <c r="AS387" s="122"/>
      <c r="AT387" s="123"/>
      <c r="AU387" s="123"/>
      <c r="AV387" s="122"/>
      <c r="AW387" s="123"/>
      <c r="AX387" s="12"/>
      <c r="AY387" s="102"/>
      <c r="AZ387" s="12"/>
    </row>
    <row r="388" spans="1:52" x14ac:dyDescent="0.3">
      <c r="A388" s="116"/>
      <c r="B388" s="117"/>
      <c r="C388" s="118"/>
      <c r="D388" s="119"/>
      <c r="E388" s="120"/>
      <c r="F388" s="117"/>
      <c r="G388" s="117"/>
      <c r="H388" s="120"/>
      <c r="I388" s="117"/>
      <c r="J388" s="117"/>
      <c r="K388" s="117"/>
      <c r="L388" s="117"/>
      <c r="M388" s="117"/>
      <c r="N388" s="117"/>
      <c r="O388" s="117"/>
      <c r="P388" s="117"/>
      <c r="Q388" s="118"/>
      <c r="AR388" s="122"/>
      <c r="AS388" s="122"/>
      <c r="AT388" s="123"/>
      <c r="AU388" s="123"/>
      <c r="AV388" s="122"/>
      <c r="AW388" s="123"/>
      <c r="AX388" s="12"/>
      <c r="AY388" s="102"/>
      <c r="AZ388" s="12"/>
    </row>
    <row r="389" spans="1:52" x14ac:dyDescent="0.3">
      <c r="A389" s="116"/>
      <c r="B389" s="117"/>
      <c r="C389" s="118"/>
      <c r="D389" s="119"/>
      <c r="E389" s="120"/>
      <c r="F389" s="117"/>
      <c r="G389" s="117"/>
      <c r="H389" s="120"/>
      <c r="I389" s="117"/>
      <c r="J389" s="117"/>
      <c r="K389" s="117"/>
      <c r="L389" s="117"/>
      <c r="M389" s="117"/>
      <c r="N389" s="117"/>
      <c r="O389" s="117"/>
      <c r="P389" s="117"/>
      <c r="Q389" s="118"/>
      <c r="AR389" s="122"/>
      <c r="AS389" s="122"/>
      <c r="AT389" s="123"/>
      <c r="AU389" s="123"/>
      <c r="AV389" s="122"/>
      <c r="AW389" s="123"/>
      <c r="AX389" s="12"/>
      <c r="AY389" s="102"/>
      <c r="AZ389" s="12"/>
    </row>
    <row r="390" spans="1:52" x14ac:dyDescent="0.3">
      <c r="A390" s="116"/>
      <c r="B390" s="117"/>
      <c r="C390" s="118"/>
      <c r="D390" s="119"/>
      <c r="E390" s="120"/>
      <c r="F390" s="117"/>
      <c r="G390" s="117"/>
      <c r="H390" s="120"/>
      <c r="I390" s="117"/>
      <c r="J390" s="117"/>
      <c r="K390" s="117"/>
      <c r="L390" s="117"/>
      <c r="M390" s="117"/>
      <c r="N390" s="117"/>
      <c r="O390" s="117"/>
      <c r="P390" s="117"/>
      <c r="Q390" s="118"/>
      <c r="AR390" s="122"/>
      <c r="AS390" s="122"/>
      <c r="AT390" s="123"/>
      <c r="AU390" s="123"/>
      <c r="AV390" s="122"/>
      <c r="AW390" s="123"/>
      <c r="AX390" s="12"/>
      <c r="AY390" s="102"/>
      <c r="AZ390" s="12"/>
    </row>
    <row r="391" spans="1:52" x14ac:dyDescent="0.3">
      <c r="A391" s="116"/>
      <c r="B391" s="117"/>
      <c r="C391" s="118"/>
      <c r="D391" s="119"/>
      <c r="E391" s="120"/>
      <c r="F391" s="117"/>
      <c r="G391" s="117"/>
      <c r="H391" s="120"/>
      <c r="I391" s="117"/>
      <c r="J391" s="117"/>
      <c r="K391" s="117"/>
      <c r="L391" s="117"/>
      <c r="M391" s="117"/>
      <c r="N391" s="117"/>
      <c r="O391" s="117"/>
      <c r="P391" s="117"/>
      <c r="Q391" s="118"/>
      <c r="AR391" s="122"/>
      <c r="AS391" s="122"/>
      <c r="AT391" s="123"/>
      <c r="AU391" s="123"/>
      <c r="AV391" s="122"/>
      <c r="AW391" s="123"/>
      <c r="AX391" s="12"/>
      <c r="AY391" s="102"/>
      <c r="AZ391" s="12"/>
    </row>
    <row r="392" spans="1:52" x14ac:dyDescent="0.3">
      <c r="A392" s="116"/>
      <c r="B392" s="117"/>
      <c r="C392" s="118"/>
      <c r="D392" s="119"/>
      <c r="E392" s="120"/>
      <c r="F392" s="117"/>
      <c r="G392" s="117"/>
      <c r="H392" s="120"/>
      <c r="I392" s="117"/>
      <c r="J392" s="117"/>
      <c r="K392" s="117"/>
      <c r="L392" s="117"/>
      <c r="M392" s="117"/>
      <c r="N392" s="117"/>
      <c r="O392" s="117"/>
      <c r="P392" s="117"/>
      <c r="Q392" s="117"/>
      <c r="AR392" s="122"/>
      <c r="AS392" s="122"/>
      <c r="AT392" s="123"/>
      <c r="AU392" s="123"/>
      <c r="AV392" s="122"/>
      <c r="AW392" s="123"/>
      <c r="AX392" s="12"/>
      <c r="AY392" s="102"/>
      <c r="AZ392" s="12"/>
    </row>
    <row r="393" spans="1:52" x14ac:dyDescent="0.3">
      <c r="A393" s="116"/>
      <c r="B393" s="117"/>
      <c r="C393" s="118"/>
      <c r="D393" s="119"/>
      <c r="E393" s="120"/>
      <c r="F393" s="117"/>
      <c r="G393" s="117"/>
      <c r="H393" s="120"/>
      <c r="I393" s="117"/>
      <c r="J393" s="117"/>
      <c r="K393" s="117"/>
      <c r="L393" s="117"/>
      <c r="M393" s="117"/>
      <c r="N393" s="117"/>
      <c r="O393" s="117"/>
      <c r="P393" s="117"/>
      <c r="Q393" s="118"/>
      <c r="AR393" s="122"/>
      <c r="AS393" s="122"/>
      <c r="AT393" s="123"/>
      <c r="AU393" s="123"/>
      <c r="AV393" s="122"/>
      <c r="AW393" s="123"/>
      <c r="AX393" s="12"/>
      <c r="AY393" s="102"/>
      <c r="AZ393" s="12"/>
    </row>
    <row r="394" spans="1:52" x14ac:dyDescent="0.3">
      <c r="A394" s="116"/>
      <c r="B394" s="117"/>
      <c r="C394" s="118"/>
      <c r="D394" s="119"/>
      <c r="E394" s="120"/>
      <c r="F394" s="117"/>
      <c r="G394" s="117"/>
      <c r="H394" s="120"/>
      <c r="I394" s="117"/>
      <c r="J394" s="117"/>
      <c r="K394" s="117"/>
      <c r="L394" s="117"/>
      <c r="M394" s="117"/>
      <c r="N394" s="117"/>
      <c r="O394" s="117"/>
      <c r="P394" s="117"/>
      <c r="Q394" s="118"/>
      <c r="AR394" s="122"/>
      <c r="AS394" s="122"/>
      <c r="AT394" s="123"/>
      <c r="AU394" s="123"/>
      <c r="AV394" s="122"/>
      <c r="AW394" s="123"/>
      <c r="AX394" s="12"/>
      <c r="AY394" s="102"/>
      <c r="AZ394" s="12"/>
    </row>
    <row r="395" spans="1:52" x14ac:dyDescent="0.3">
      <c r="A395" s="116"/>
      <c r="B395" s="117"/>
      <c r="C395" s="118"/>
      <c r="D395" s="119"/>
      <c r="E395" s="120"/>
      <c r="F395" s="117"/>
      <c r="G395" s="117"/>
      <c r="H395" s="120"/>
      <c r="I395" s="117"/>
      <c r="J395" s="117"/>
      <c r="K395" s="117"/>
      <c r="L395" s="117"/>
      <c r="M395" s="117"/>
      <c r="N395" s="117"/>
      <c r="O395" s="117"/>
      <c r="P395" s="117"/>
      <c r="Q395" s="118"/>
      <c r="AR395" s="122"/>
      <c r="AS395" s="122"/>
      <c r="AT395" s="123"/>
      <c r="AU395" s="123"/>
      <c r="AV395" s="122"/>
      <c r="AW395" s="123"/>
      <c r="AX395" s="12"/>
      <c r="AY395" s="102"/>
      <c r="AZ395" s="12"/>
    </row>
    <row r="396" spans="1:52" x14ac:dyDescent="0.3">
      <c r="A396" s="116"/>
      <c r="B396" s="117"/>
      <c r="C396" s="118"/>
      <c r="D396" s="119"/>
      <c r="E396" s="120"/>
      <c r="F396" s="117"/>
      <c r="G396" s="117"/>
      <c r="H396" s="120"/>
      <c r="I396" s="117"/>
      <c r="J396" s="117"/>
      <c r="K396" s="117"/>
      <c r="L396" s="117"/>
      <c r="M396" s="117"/>
      <c r="N396" s="117"/>
      <c r="O396" s="117"/>
      <c r="P396" s="117"/>
      <c r="Q396" s="118"/>
      <c r="AR396" s="122"/>
      <c r="AS396" s="122"/>
      <c r="AT396" s="123"/>
      <c r="AU396" s="123"/>
      <c r="AV396" s="122"/>
      <c r="AW396" s="123"/>
      <c r="AX396" s="12"/>
      <c r="AY396" s="102"/>
      <c r="AZ396" s="12"/>
    </row>
    <row r="397" spans="1:52" x14ac:dyDescent="0.3">
      <c r="A397" s="116"/>
      <c r="B397" s="117"/>
      <c r="C397" s="118"/>
      <c r="D397" s="119"/>
      <c r="E397" s="120"/>
      <c r="F397" s="117"/>
      <c r="G397" s="117"/>
      <c r="H397" s="120"/>
      <c r="I397" s="117"/>
      <c r="J397" s="117"/>
      <c r="K397" s="117"/>
      <c r="L397" s="117"/>
      <c r="M397" s="117"/>
      <c r="N397" s="117"/>
      <c r="O397" s="117"/>
      <c r="P397" s="117"/>
      <c r="Q397" s="118"/>
      <c r="AR397" s="122"/>
      <c r="AS397" s="122"/>
      <c r="AT397" s="123"/>
      <c r="AU397" s="123"/>
      <c r="AV397" s="122"/>
      <c r="AW397" s="123"/>
      <c r="AX397" s="12"/>
      <c r="AY397" s="102"/>
      <c r="AZ397" s="12"/>
    </row>
    <row r="398" spans="1:52" x14ac:dyDescent="0.3">
      <c r="A398" s="116"/>
      <c r="B398" s="117"/>
      <c r="C398" s="118"/>
      <c r="D398" s="119"/>
      <c r="E398" s="120"/>
      <c r="F398" s="117"/>
      <c r="G398" s="117"/>
      <c r="H398" s="120"/>
      <c r="I398" s="117"/>
      <c r="J398" s="117"/>
      <c r="K398" s="117"/>
      <c r="L398" s="117"/>
      <c r="M398" s="117"/>
      <c r="N398" s="117"/>
      <c r="O398" s="117"/>
      <c r="P398" s="117"/>
      <c r="Q398" s="117"/>
      <c r="AR398" s="122"/>
      <c r="AS398" s="122"/>
      <c r="AT398" s="123"/>
      <c r="AU398" s="123"/>
      <c r="AV398" s="122"/>
      <c r="AW398" s="123"/>
      <c r="AX398" s="12"/>
      <c r="AY398" s="102"/>
      <c r="AZ398" s="12"/>
    </row>
    <row r="399" spans="1:52" x14ac:dyDescent="0.3">
      <c r="A399" s="116"/>
      <c r="B399" s="117"/>
      <c r="C399" s="118"/>
      <c r="D399" s="119"/>
      <c r="E399" s="120"/>
      <c r="F399" s="117"/>
      <c r="G399" s="117"/>
      <c r="H399" s="120"/>
      <c r="I399" s="117"/>
      <c r="J399" s="117"/>
      <c r="K399" s="117"/>
      <c r="L399" s="117"/>
      <c r="M399" s="117"/>
      <c r="N399" s="117"/>
      <c r="O399" s="117"/>
      <c r="P399" s="117"/>
      <c r="Q399" s="118"/>
      <c r="AR399" s="122"/>
      <c r="AS399" s="122"/>
      <c r="AT399" s="123"/>
      <c r="AU399" s="123"/>
      <c r="AV399" s="122"/>
      <c r="AW399" s="123"/>
      <c r="AX399" s="12"/>
      <c r="AY399" s="102"/>
      <c r="AZ399" s="12"/>
    </row>
    <row r="400" spans="1:52" x14ac:dyDescent="0.3">
      <c r="A400" s="116"/>
      <c r="B400" s="117"/>
      <c r="C400" s="118"/>
      <c r="D400" s="119"/>
      <c r="E400" s="120"/>
      <c r="F400" s="117"/>
      <c r="G400" s="117"/>
      <c r="H400" s="120"/>
      <c r="I400" s="117"/>
      <c r="J400" s="117"/>
      <c r="K400" s="117"/>
      <c r="L400" s="117"/>
      <c r="M400" s="117"/>
      <c r="N400" s="117"/>
      <c r="O400" s="117"/>
      <c r="P400" s="117"/>
      <c r="Q400" s="118"/>
      <c r="AR400" s="122"/>
      <c r="AS400" s="122"/>
      <c r="AT400" s="123"/>
      <c r="AU400" s="123"/>
      <c r="AV400" s="122"/>
      <c r="AW400" s="123"/>
      <c r="AX400" s="12"/>
      <c r="AY400" s="102"/>
      <c r="AZ400" s="12"/>
    </row>
    <row r="401" spans="1:52" x14ac:dyDescent="0.3">
      <c r="A401" s="116"/>
      <c r="B401" s="117"/>
      <c r="C401" s="118"/>
      <c r="D401" s="119"/>
      <c r="E401" s="120"/>
      <c r="F401" s="117"/>
      <c r="G401" s="117"/>
      <c r="H401" s="120"/>
      <c r="I401" s="117"/>
      <c r="J401" s="117"/>
      <c r="K401" s="117"/>
      <c r="L401" s="117"/>
      <c r="M401" s="117"/>
      <c r="N401" s="117"/>
      <c r="O401" s="117"/>
      <c r="P401" s="117"/>
      <c r="Q401" s="118"/>
      <c r="AR401" s="122"/>
      <c r="AS401" s="122"/>
      <c r="AT401" s="123"/>
      <c r="AU401" s="123"/>
      <c r="AV401" s="122"/>
      <c r="AW401" s="123"/>
      <c r="AX401" s="12"/>
      <c r="AY401" s="102"/>
      <c r="AZ401" s="12"/>
    </row>
    <row r="402" spans="1:52" x14ac:dyDescent="0.3">
      <c r="A402" s="116"/>
      <c r="B402" s="117"/>
      <c r="C402" s="118"/>
      <c r="D402" s="119"/>
      <c r="E402" s="120"/>
      <c r="F402" s="117"/>
      <c r="G402" s="117"/>
      <c r="H402" s="120"/>
      <c r="I402" s="117"/>
      <c r="J402" s="117"/>
      <c r="K402" s="117"/>
      <c r="L402" s="117"/>
      <c r="M402" s="117"/>
      <c r="N402" s="117"/>
      <c r="O402" s="117"/>
      <c r="P402" s="117"/>
      <c r="Q402" s="118"/>
      <c r="AR402" s="122"/>
      <c r="AS402" s="122"/>
      <c r="AT402" s="123"/>
      <c r="AU402" s="123"/>
      <c r="AV402" s="122"/>
      <c r="AW402" s="123"/>
      <c r="AX402" s="12"/>
      <c r="AY402" s="102"/>
      <c r="AZ402" s="12"/>
    </row>
    <row r="403" spans="1:52" x14ac:dyDescent="0.3">
      <c r="A403" s="116"/>
      <c r="B403" s="117"/>
      <c r="C403" s="118"/>
      <c r="D403" s="119"/>
      <c r="E403" s="120"/>
      <c r="F403" s="117"/>
      <c r="G403" s="117"/>
      <c r="H403" s="120"/>
      <c r="I403" s="117"/>
      <c r="J403" s="117"/>
      <c r="K403" s="117"/>
      <c r="L403" s="117"/>
      <c r="M403" s="117"/>
      <c r="N403" s="117"/>
      <c r="O403" s="117"/>
      <c r="P403" s="117"/>
      <c r="Q403" s="118"/>
      <c r="AR403" s="122"/>
      <c r="AS403" s="122"/>
      <c r="AT403" s="123"/>
      <c r="AU403" s="123"/>
      <c r="AV403" s="122"/>
      <c r="AW403" s="123"/>
      <c r="AX403" s="12"/>
      <c r="AY403" s="102"/>
      <c r="AZ403" s="12"/>
    </row>
    <row r="404" spans="1:52" x14ac:dyDescent="0.3">
      <c r="A404" s="116"/>
      <c r="B404" s="117"/>
      <c r="C404" s="118"/>
      <c r="D404" s="119"/>
      <c r="E404" s="120"/>
      <c r="F404" s="117"/>
      <c r="G404" s="117"/>
      <c r="H404" s="120"/>
      <c r="I404" s="117"/>
      <c r="J404" s="117"/>
      <c r="K404" s="117"/>
      <c r="L404" s="117"/>
      <c r="M404" s="117"/>
      <c r="N404" s="117"/>
      <c r="O404" s="117"/>
      <c r="P404" s="117"/>
      <c r="Q404" s="117"/>
      <c r="AR404" s="122"/>
      <c r="AS404" s="122"/>
      <c r="AT404" s="123"/>
      <c r="AU404" s="123"/>
      <c r="AV404" s="122"/>
      <c r="AW404" s="123"/>
      <c r="AX404" s="12"/>
      <c r="AY404" s="102"/>
      <c r="AZ404" s="12"/>
    </row>
    <row r="405" spans="1:52" x14ac:dyDescent="0.3">
      <c r="A405" s="116"/>
      <c r="B405" s="117"/>
      <c r="C405" s="118"/>
      <c r="D405" s="119"/>
      <c r="E405" s="120"/>
      <c r="F405" s="117"/>
      <c r="G405" s="117"/>
      <c r="H405" s="120"/>
      <c r="I405" s="117"/>
      <c r="J405" s="117"/>
      <c r="K405" s="117"/>
      <c r="L405" s="117"/>
      <c r="M405" s="117"/>
      <c r="N405" s="117"/>
      <c r="O405" s="117"/>
      <c r="P405" s="117"/>
      <c r="Q405" s="118"/>
      <c r="AR405" s="122"/>
      <c r="AS405" s="122"/>
      <c r="AT405" s="123"/>
      <c r="AU405" s="123"/>
      <c r="AV405" s="122"/>
      <c r="AW405" s="123"/>
      <c r="AX405" s="12"/>
      <c r="AY405" s="102"/>
      <c r="AZ405" s="12"/>
    </row>
    <row r="406" spans="1:52" x14ac:dyDescent="0.3">
      <c r="A406" s="116"/>
      <c r="B406" s="117"/>
      <c r="C406" s="118"/>
      <c r="D406" s="119"/>
      <c r="E406" s="120"/>
      <c r="F406" s="117"/>
      <c r="G406" s="117"/>
      <c r="H406" s="120"/>
      <c r="I406" s="117"/>
      <c r="J406" s="117"/>
      <c r="K406" s="117"/>
      <c r="L406" s="117"/>
      <c r="M406" s="117"/>
      <c r="N406" s="117"/>
      <c r="O406" s="117"/>
      <c r="P406" s="117"/>
      <c r="Q406" s="118"/>
      <c r="AR406" s="122"/>
      <c r="AS406" s="122"/>
      <c r="AT406" s="123"/>
      <c r="AU406" s="123"/>
      <c r="AV406" s="122"/>
      <c r="AW406" s="123"/>
      <c r="AX406" s="12"/>
      <c r="AY406" s="102"/>
      <c r="AZ406" s="12"/>
    </row>
    <row r="407" spans="1:52" x14ac:dyDescent="0.3">
      <c r="A407" s="116"/>
      <c r="B407" s="117"/>
      <c r="C407" s="118"/>
      <c r="D407" s="119"/>
      <c r="E407" s="120"/>
      <c r="F407" s="117"/>
      <c r="G407" s="117"/>
      <c r="H407" s="120"/>
      <c r="I407" s="117"/>
      <c r="J407" s="117"/>
      <c r="K407" s="117"/>
      <c r="L407" s="117"/>
      <c r="M407" s="117"/>
      <c r="N407" s="117"/>
      <c r="O407" s="117"/>
      <c r="P407" s="117"/>
      <c r="Q407" s="118"/>
      <c r="AR407" s="122"/>
      <c r="AS407" s="122"/>
      <c r="AT407" s="123"/>
      <c r="AU407" s="123"/>
      <c r="AV407" s="122"/>
      <c r="AW407" s="123"/>
      <c r="AX407" s="12"/>
      <c r="AY407" s="102"/>
      <c r="AZ407" s="12"/>
    </row>
    <row r="408" spans="1:52" x14ac:dyDescent="0.3">
      <c r="A408" s="116"/>
      <c r="B408" s="117"/>
      <c r="C408" s="118"/>
      <c r="D408" s="119"/>
      <c r="E408" s="120"/>
      <c r="F408" s="117"/>
      <c r="G408" s="117"/>
      <c r="H408" s="120"/>
      <c r="I408" s="117"/>
      <c r="J408" s="117"/>
      <c r="K408" s="117"/>
      <c r="L408" s="117"/>
      <c r="M408" s="117"/>
      <c r="N408" s="117"/>
      <c r="O408" s="117"/>
      <c r="P408" s="117"/>
      <c r="Q408" s="118"/>
      <c r="AR408" s="122"/>
      <c r="AS408" s="122"/>
      <c r="AT408" s="123"/>
      <c r="AU408" s="123"/>
      <c r="AV408" s="122"/>
      <c r="AW408" s="123"/>
      <c r="AX408" s="12"/>
      <c r="AY408" s="102"/>
      <c r="AZ408" s="12"/>
    </row>
    <row r="409" spans="1:52" x14ac:dyDescent="0.3">
      <c r="A409" s="116"/>
      <c r="B409" s="117"/>
      <c r="C409" s="118"/>
      <c r="D409" s="119"/>
      <c r="E409" s="120"/>
      <c r="F409" s="117"/>
      <c r="G409" s="117"/>
      <c r="H409" s="120"/>
      <c r="I409" s="117"/>
      <c r="J409" s="117"/>
      <c r="K409" s="117"/>
      <c r="L409" s="117"/>
      <c r="M409" s="117"/>
      <c r="N409" s="117"/>
      <c r="O409" s="117"/>
      <c r="P409" s="117"/>
      <c r="Q409" s="118"/>
      <c r="AR409" s="122"/>
      <c r="AS409" s="122"/>
      <c r="AT409" s="123"/>
      <c r="AU409" s="123"/>
      <c r="AV409" s="122"/>
      <c r="AW409" s="123"/>
      <c r="AX409" s="12"/>
      <c r="AY409" s="102"/>
      <c r="AZ409" s="12"/>
    </row>
    <row r="410" spans="1:52" x14ac:dyDescent="0.3">
      <c r="AZ410" s="106">
        <f>SUM(AZ2:AZ409)</f>
        <v>2.8474096334034818E-2</v>
      </c>
    </row>
    <row r="411" spans="1:52" x14ac:dyDescent="0.3">
      <c r="AX411" t="s">
        <v>310</v>
      </c>
      <c r="AY411" t="s">
        <v>311</v>
      </c>
    </row>
    <row r="412" spans="1:52" ht="28.8" x14ac:dyDescent="0.3">
      <c r="AW412" s="11" t="s">
        <v>307</v>
      </c>
      <c r="AX412" s="102">
        <f>SUM(AX2:AX270)</f>
        <v>21.000713395285715</v>
      </c>
      <c r="AY412" s="102">
        <f>SUM(AY2:AY270)</f>
        <v>21.009053800714288</v>
      </c>
    </row>
    <row r="413" spans="1:52" ht="28.8" x14ac:dyDescent="0.3">
      <c r="AW413" s="11" t="s">
        <v>312</v>
      </c>
      <c r="AX413" s="102">
        <f>SUM(AX271:AX360)</f>
        <v>0</v>
      </c>
      <c r="AY413" s="102">
        <f>SUM(AY271:AY360)</f>
        <v>0</v>
      </c>
    </row>
    <row r="414" spans="1:52" ht="43.2" x14ac:dyDescent="0.3">
      <c r="AW414" s="11" t="s">
        <v>313</v>
      </c>
      <c r="AX414" s="102">
        <f>SUM(AX362:AX409)</f>
        <v>0</v>
      </c>
      <c r="AY414" s="102">
        <f>SUM(AY362:AY409)</f>
        <v>0</v>
      </c>
    </row>
    <row r="416" spans="1:52" x14ac:dyDescent="0.3">
      <c r="AW416" s="11"/>
      <c r="AX416" s="11" t="s">
        <v>308</v>
      </c>
      <c r="AY416" s="11" t="s">
        <v>309</v>
      </c>
    </row>
    <row r="417" spans="49:51" ht="28.8" x14ac:dyDescent="0.3">
      <c r="AW417" s="11" t="s">
        <v>307</v>
      </c>
      <c r="AX417" s="105">
        <f>SUM(AX2:AX270)/SUM(AM2:AM270)</f>
        <v>0.19091557632077921</v>
      </c>
      <c r="AY417" s="105">
        <f>SUM(AY2:AY270)/SUM(AN2:AN270)</f>
        <v>0.10149301353002071</v>
      </c>
    </row>
    <row r="418" spans="49:51" ht="28.8" x14ac:dyDescent="0.3">
      <c r="AW418" s="11" t="s">
        <v>312</v>
      </c>
      <c r="AX418" s="105" t="e">
        <f>SUM(AX271:AX360)/SUM(AM271:AM360)</f>
        <v>#DIV/0!</v>
      </c>
      <c r="AY418" s="105" t="e">
        <f>SUM(AY271:AY360)/SUM(AN271:AN360)</f>
        <v>#DIV/0!</v>
      </c>
    </row>
    <row r="419" spans="49:51" ht="43.2" x14ac:dyDescent="0.3">
      <c r="AW419" s="11" t="s">
        <v>313</v>
      </c>
      <c r="AX419" s="105" t="e">
        <f>SUM(AX362:AX409)/SUM(AM362:AM409)</f>
        <v>#DIV/0!</v>
      </c>
      <c r="AY419" s="105" t="e">
        <f>SUM(AY362:AY409)/SUM(AN362:AN409)</f>
        <v>#DIV/0!</v>
      </c>
    </row>
  </sheetData>
  <mergeCells count="30">
    <mergeCell ref="N132:N138"/>
    <mergeCell ref="N2:N11"/>
    <mergeCell ref="N12:N21"/>
    <mergeCell ref="N72:N81"/>
    <mergeCell ref="N22:N31"/>
    <mergeCell ref="N32:N41"/>
    <mergeCell ref="N42:N51"/>
    <mergeCell ref="N52:N61"/>
    <mergeCell ref="N62:N71"/>
    <mergeCell ref="N102:N111"/>
    <mergeCell ref="N112:N121"/>
    <mergeCell ref="N122:N131"/>
    <mergeCell ref="N82:N91"/>
    <mergeCell ref="N92:N101"/>
    <mergeCell ref="N223:N229"/>
    <mergeCell ref="N230:N236"/>
    <mergeCell ref="N237:N243"/>
    <mergeCell ref="N244:N250"/>
    <mergeCell ref="N139:N145"/>
    <mergeCell ref="N153:N159"/>
    <mergeCell ref="N160:N166"/>
    <mergeCell ref="N167:N173"/>
    <mergeCell ref="N174:N180"/>
    <mergeCell ref="N181:N187"/>
    <mergeCell ref="N188:N194"/>
    <mergeCell ref="N146:N152"/>
    <mergeCell ref="N195:N201"/>
    <mergeCell ref="N202:N208"/>
    <mergeCell ref="N209:N215"/>
    <mergeCell ref="N216:N222"/>
  </mergeCells>
  <phoneticPr fontId="2" type="noConversion"/>
  <conditionalFormatting sqref="T1:T360 T362:T1048576">
    <cfRule type="containsText" dxfId="5" priority="5" operator="containsText" text="факел">
      <formula>NOT(ISERROR(SEARCH("факел",T1)))</formula>
    </cfRule>
    <cfRule type="containsText" dxfId="4" priority="6" operator="containsText" text="пожар">
      <formula>NOT(ISERROR(SEARCH("пожар",T1)))</formula>
    </cfRule>
  </conditionalFormatting>
  <conditionalFormatting sqref="T362:T409">
    <cfRule type="containsText" dxfId="3" priority="1" operator="containsText" text="взрыв">
      <formula>NOT(ISERROR(SEARCH("взрыв",T362)))</formula>
    </cfRule>
    <cfRule type="containsText" dxfId="2" priority="2" operator="containsText" text="факел">
      <formula>NOT(ISERROR(SEARCH("факел",T362)))</formula>
    </cfRule>
    <cfRule type="containsText" dxfId="1" priority="3" operator="containsText" text="пожар">
      <formula>NOT(ISERROR(SEARCH("пожар",T362)))</formula>
    </cfRule>
  </conditionalFormatting>
  <conditionalFormatting sqref="T362:T1048576 T1:T360">
    <cfRule type="containsText" dxfId="0" priority="4" operator="containsText" text="взрыв">
      <formula>NOT(ISERROR(SEARCH("взрыв",T1)))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4.4" x14ac:dyDescent="0.3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 x14ac:dyDescent="0.35">
      <c r="A1" s="490" t="s">
        <v>275</v>
      </c>
      <c r="B1" s="491"/>
      <c r="G1" s="86"/>
    </row>
    <row r="2" spans="1:15" ht="78.599999999999994" thickBot="1" x14ac:dyDescent="0.35">
      <c r="A2" s="87" t="s">
        <v>276</v>
      </c>
      <c r="B2" s="88" t="s">
        <v>277</v>
      </c>
      <c r="C2" s="89" t="s">
        <v>289</v>
      </c>
      <c r="D2" s="89" t="s">
        <v>290</v>
      </c>
      <c r="E2" s="89" t="s">
        <v>291</v>
      </c>
      <c r="F2" s="89" t="s">
        <v>278</v>
      </c>
      <c r="G2" s="89" t="s">
        <v>279</v>
      </c>
    </row>
    <row r="3" spans="1:15" ht="16.2" thickBot="1" x14ac:dyDescent="0.35">
      <c r="A3" s="90">
        <v>1</v>
      </c>
      <c r="B3" s="91" t="s">
        <v>280</v>
      </c>
      <c r="C3" s="92">
        <v>5000</v>
      </c>
      <c r="D3" s="92">
        <v>1.08</v>
      </c>
      <c r="E3" s="92">
        <v>0.10042</v>
      </c>
      <c r="F3" s="92">
        <v>0.79800000000000004</v>
      </c>
      <c r="G3" s="93">
        <f>C3*F3*E3*D3</f>
        <v>432.72986400000002</v>
      </c>
    </row>
    <row r="4" spans="1:15" ht="18.600000000000001" thickBot="1" x14ac:dyDescent="0.35">
      <c r="A4" s="90">
        <v>2</v>
      </c>
      <c r="B4" s="91" t="s">
        <v>281</v>
      </c>
      <c r="C4" s="92">
        <v>64289</v>
      </c>
      <c r="D4" s="92">
        <v>1.08</v>
      </c>
      <c r="E4" s="92">
        <v>0.10042</v>
      </c>
      <c r="F4" s="92">
        <v>6.6000000000000003E-2</v>
      </c>
      <c r="G4" s="93">
        <f t="shared" ref="G4:G10" si="0">C4*F4*E4*D4</f>
        <v>460.17665036640005</v>
      </c>
    </row>
    <row r="5" spans="1:15" ht="18.600000000000001" thickBot="1" x14ac:dyDescent="0.35">
      <c r="A5" s="90">
        <v>3</v>
      </c>
      <c r="B5" s="91" t="s">
        <v>282</v>
      </c>
      <c r="C5" s="92">
        <v>10723</v>
      </c>
      <c r="D5" s="92">
        <v>1.08</v>
      </c>
      <c r="E5" s="92">
        <v>0.10042</v>
      </c>
      <c r="F5" s="92">
        <v>0.26</v>
      </c>
      <c r="G5" s="93">
        <f t="shared" si="0"/>
        <v>302.36646772799998</v>
      </c>
    </row>
    <row r="6" spans="1:15" ht="18.600000000000001" thickBot="1" x14ac:dyDescent="0.35">
      <c r="A6" s="90">
        <v>4</v>
      </c>
      <c r="B6" s="91" t="s">
        <v>283</v>
      </c>
      <c r="C6" s="92">
        <v>50000</v>
      </c>
      <c r="D6" s="92">
        <v>1.08</v>
      </c>
      <c r="E6" s="92">
        <v>0.10042</v>
      </c>
      <c r="F6" s="92">
        <v>1E-3</v>
      </c>
      <c r="G6" s="93">
        <f t="shared" si="0"/>
        <v>5.4226800000000006</v>
      </c>
    </row>
    <row r="7" spans="1:15" ht="16.2" thickBot="1" x14ac:dyDescent="0.35">
      <c r="A7" s="90">
        <v>5</v>
      </c>
      <c r="B7" s="91" t="s">
        <v>284</v>
      </c>
      <c r="C7" s="92">
        <v>50000</v>
      </c>
      <c r="D7" s="92">
        <v>1.08</v>
      </c>
      <c r="E7" s="92">
        <v>0.10042</v>
      </c>
      <c r="F7" s="92">
        <v>1.615</v>
      </c>
      <c r="G7" s="93">
        <f t="shared" si="0"/>
        <v>8757.628200000001</v>
      </c>
    </row>
    <row r="8" spans="1:15" ht="16.2" thickBot="1" x14ac:dyDescent="0.35">
      <c r="A8" s="90">
        <v>6</v>
      </c>
      <c r="B8" s="91" t="s">
        <v>285</v>
      </c>
      <c r="C8" s="92">
        <v>50000</v>
      </c>
      <c r="D8" s="92">
        <v>1.08</v>
      </c>
      <c r="E8" s="92">
        <v>0.10042</v>
      </c>
      <c r="F8" s="92">
        <v>0.01</v>
      </c>
      <c r="G8" s="93">
        <f t="shared" si="0"/>
        <v>54.226800000000004</v>
      </c>
    </row>
    <row r="9" spans="1:15" ht="16.2" thickBot="1" x14ac:dyDescent="0.35">
      <c r="A9" s="90">
        <v>8</v>
      </c>
      <c r="B9" s="91" t="s">
        <v>286</v>
      </c>
      <c r="C9" s="92">
        <v>50000</v>
      </c>
      <c r="D9" s="92">
        <v>1.08</v>
      </c>
      <c r="E9" s="92">
        <v>0.10042</v>
      </c>
      <c r="F9" s="92">
        <v>0.01</v>
      </c>
      <c r="G9" s="93">
        <f t="shared" si="0"/>
        <v>54.226800000000004</v>
      </c>
    </row>
    <row r="10" spans="1:15" ht="18.600000000000001" thickBot="1" x14ac:dyDescent="0.35">
      <c r="A10" s="90">
        <v>9</v>
      </c>
      <c r="B10" s="91" t="s">
        <v>287</v>
      </c>
      <c r="C10" s="92">
        <v>93.5</v>
      </c>
      <c r="D10" s="92">
        <v>1.08</v>
      </c>
      <c r="E10" s="92">
        <v>0.10042</v>
      </c>
      <c r="F10" s="92">
        <v>0.14000000000000001</v>
      </c>
      <c r="G10" s="93">
        <f t="shared" si="0"/>
        <v>1.4196576240000001</v>
      </c>
    </row>
    <row r="11" spans="1:15" ht="16.2" thickBot="1" x14ac:dyDescent="0.35">
      <c r="A11" s="94"/>
      <c r="B11" s="95"/>
      <c r="C11" s="95"/>
      <c r="D11" s="95"/>
      <c r="E11" s="492" t="s">
        <v>288</v>
      </c>
      <c r="F11" s="493"/>
      <c r="G11" s="96">
        <f>SUM(G3:G10)</f>
        <v>10068.197119718401</v>
      </c>
    </row>
    <row r="13" spans="1:15" ht="15" thickBot="1" x14ac:dyDescent="0.35"/>
    <row r="14" spans="1:15" ht="113.4" thickBot="1" x14ac:dyDescent="0.4">
      <c r="A14" s="87" t="s">
        <v>276</v>
      </c>
      <c r="B14" s="88" t="s">
        <v>277</v>
      </c>
      <c r="C14" s="89" t="s">
        <v>289</v>
      </c>
      <c r="D14" s="89" t="s">
        <v>290</v>
      </c>
      <c r="E14" s="89" t="s">
        <v>291</v>
      </c>
      <c r="F14" s="89" t="s">
        <v>278</v>
      </c>
      <c r="G14" s="89" t="s">
        <v>279</v>
      </c>
      <c r="O14" s="97" t="s">
        <v>293</v>
      </c>
    </row>
    <row r="15" spans="1:15" ht="16.2" thickBot="1" x14ac:dyDescent="0.35">
      <c r="A15" s="90">
        <v>1</v>
      </c>
      <c r="B15" s="91" t="s">
        <v>292</v>
      </c>
      <c r="C15" s="92">
        <v>12292</v>
      </c>
      <c r="D15" s="92">
        <v>1.08</v>
      </c>
      <c r="E15" s="92">
        <v>0.10042</v>
      </c>
      <c r="F15" s="92">
        <v>1</v>
      </c>
      <c r="G15" s="93">
        <f>C15*F15*E15*D15</f>
        <v>1333.1116512000001</v>
      </c>
    </row>
    <row r="19" spans="14:15" ht="15" thickBot="1" x14ac:dyDescent="0.35"/>
    <row r="20" spans="14:15" ht="16.2" thickBot="1" x14ac:dyDescent="0.35">
      <c r="N20" s="103">
        <v>1.2300000000000001E-4</v>
      </c>
      <c r="O20" s="102">
        <f>N20*(1/24)/4</f>
        <v>1.28125E-6</v>
      </c>
    </row>
    <row r="21" spans="14:15" ht="16.2" thickBot="1" x14ac:dyDescent="0.35">
      <c r="N21" s="104">
        <v>4.4799999999999999E-4</v>
      </c>
      <c r="O21" s="102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94F8-8148-4427-BC10-46CC284C82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3A29-96F2-4060-A12A-46CDC36A7766}">
  <dimension ref="B1:P42"/>
  <sheetViews>
    <sheetView workbookViewId="0">
      <pane ySplit="1" topLeftCell="A2" activePane="bottomLeft" state="frozen"/>
      <selection pane="bottomLeft" activeCell="J3" sqref="J3:J29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/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40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6" ht="13.8" x14ac:dyDescent="0.25">
      <c r="B17" s="30">
        <f>0.00001</f>
        <v>1.0000000000000001E-5</v>
      </c>
      <c r="C17" s="65"/>
      <c r="D17" s="56"/>
      <c r="E17" s="56"/>
      <c r="F17" s="56"/>
      <c r="G17" s="56"/>
      <c r="H17" s="56"/>
      <c r="I17" s="56"/>
      <c r="J17" s="56"/>
      <c r="K17" s="56"/>
    </row>
    <row r="18" spans="2:16" ht="13.8" x14ac:dyDescent="0.25">
      <c r="B18" s="32">
        <f>0.0001</f>
        <v>1E-4</v>
      </c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56"/>
      <c r="C19" s="65"/>
      <c r="D19" s="49"/>
      <c r="E19" s="56"/>
      <c r="F19" s="56"/>
      <c r="G19" s="56"/>
      <c r="H19" s="56"/>
      <c r="I19" s="56"/>
      <c r="J19" s="56"/>
      <c r="K19" s="56"/>
      <c r="P19" s="10">
        <v>0.05</v>
      </c>
    </row>
    <row r="20" spans="2:16" ht="13.8" x14ac:dyDescent="0.25">
      <c r="B20" s="56"/>
      <c r="C20" s="65"/>
      <c r="D20" s="56"/>
      <c r="E20" s="56"/>
      <c r="F20" s="56"/>
      <c r="G20" s="56"/>
      <c r="H20" s="56"/>
      <c r="I20" s="56"/>
      <c r="J20" s="56"/>
      <c r="K20" s="56"/>
      <c r="P20" s="10">
        <v>1.9000000000000003E-2</v>
      </c>
    </row>
    <row r="21" spans="2:16" ht="13.8" x14ac:dyDescent="0.25">
      <c r="B21" s="56"/>
      <c r="C21" s="65"/>
      <c r="D21" s="56"/>
      <c r="E21" s="56"/>
      <c r="F21" s="56"/>
      <c r="G21" s="56"/>
      <c r="H21" s="56"/>
      <c r="I21" s="56"/>
      <c r="J21" s="56"/>
      <c r="K21" s="56"/>
      <c r="P21" s="10">
        <v>0.17100000000000001</v>
      </c>
    </row>
    <row r="22" spans="2:16" x14ac:dyDescent="0.3">
      <c r="B22" s="56"/>
      <c r="C22" s="65"/>
      <c r="D22" s="56"/>
      <c r="E22" s="56"/>
      <c r="F22" s="56"/>
      <c r="G22" s="56"/>
      <c r="H22" s="56"/>
      <c r="I22" s="56"/>
      <c r="J22" s="63"/>
      <c r="K22" s="56"/>
      <c r="L22" s="58"/>
      <c r="P22" s="10">
        <v>0.76</v>
      </c>
    </row>
    <row r="23" spans="2:16" x14ac:dyDescent="0.3">
      <c r="B23" s="47" t="s">
        <v>51</v>
      </c>
      <c r="C23" s="65"/>
      <c r="D23" s="56"/>
      <c r="E23" s="64"/>
      <c r="F23" s="64"/>
      <c r="G23" s="64"/>
      <c r="H23" s="149" t="s">
        <v>40</v>
      </c>
      <c r="I23" s="59"/>
      <c r="J23" s="60">
        <f>E24*D32*C25</f>
        <v>0.2</v>
      </c>
      <c r="K23" s="47" t="s">
        <v>323</v>
      </c>
      <c r="L23" s="58"/>
      <c r="P23" s="10">
        <v>4.0000000000000008E-2</v>
      </c>
    </row>
    <row r="24" spans="2:16" x14ac:dyDescent="0.3">
      <c r="B24" s="56"/>
      <c r="C24" s="65"/>
      <c r="D24" s="47" t="s">
        <v>43</v>
      </c>
      <c r="E24" s="26">
        <v>0.2</v>
      </c>
      <c r="F24" s="56"/>
      <c r="G24" s="56"/>
      <c r="H24" s="56"/>
      <c r="I24" s="56"/>
      <c r="J24" s="63"/>
      <c r="K24" s="56"/>
      <c r="L24" s="58"/>
      <c r="P24" s="10">
        <v>3.2000000000000008E-2</v>
      </c>
    </row>
    <row r="25" spans="2:16" x14ac:dyDescent="0.3">
      <c r="C25" s="35">
        <v>1</v>
      </c>
      <c r="D25" s="151"/>
      <c r="E25" s="147"/>
      <c r="F25" s="56"/>
      <c r="G25" s="56"/>
      <c r="H25" s="149" t="s">
        <v>55</v>
      </c>
      <c r="I25" s="59"/>
      <c r="J25" s="60">
        <f>H26*E26*D32*C25</f>
        <v>0.16000000000000003</v>
      </c>
      <c r="K25" s="47" t="s">
        <v>324</v>
      </c>
      <c r="L25" s="58"/>
      <c r="P25" s="10">
        <v>0.12800000000000003</v>
      </c>
    </row>
    <row r="26" spans="2:16" x14ac:dyDescent="0.3">
      <c r="B26" s="47"/>
      <c r="C26" s="148"/>
      <c r="D26" s="47" t="s">
        <v>47</v>
      </c>
      <c r="E26" s="26">
        <v>0.8</v>
      </c>
      <c r="F26" s="47" t="s">
        <v>43</v>
      </c>
      <c r="G26" s="155"/>
      <c r="H26" s="159">
        <v>0.2</v>
      </c>
      <c r="I26" s="56"/>
      <c r="J26" s="63"/>
      <c r="K26" s="56"/>
      <c r="L26" s="58"/>
      <c r="P26" s="10">
        <v>4.0000000000000008E-2</v>
      </c>
    </row>
    <row r="27" spans="2:16" x14ac:dyDescent="0.3">
      <c r="B27" s="47"/>
      <c r="C27" s="148"/>
      <c r="D27" s="56"/>
      <c r="E27" s="150"/>
      <c r="F27" s="64"/>
      <c r="G27" s="65"/>
      <c r="H27" s="148"/>
      <c r="I27" s="56"/>
      <c r="J27" s="63"/>
      <c r="K27" s="56"/>
      <c r="L27" s="58"/>
      <c r="P27" s="10">
        <v>0.15200000000000002</v>
      </c>
    </row>
    <row r="28" spans="2:16" x14ac:dyDescent="0.3">
      <c r="B28" s="47"/>
      <c r="C28" s="148"/>
      <c r="D28" s="56"/>
      <c r="E28" s="153"/>
      <c r="F28" s="56"/>
      <c r="G28" s="65"/>
      <c r="H28" s="40">
        <v>0.8</v>
      </c>
      <c r="I28" s="56"/>
      <c r="J28" s="63"/>
      <c r="K28" s="56"/>
      <c r="L28" s="58"/>
      <c r="P28" s="10">
        <v>0.6080000000000001</v>
      </c>
    </row>
    <row r="29" spans="2:16" x14ac:dyDescent="0.3">
      <c r="B29" s="47"/>
      <c r="C29" s="148"/>
      <c r="D29" s="56"/>
      <c r="E29" s="148"/>
      <c r="F29" s="47" t="s">
        <v>47</v>
      </c>
      <c r="G29" s="161"/>
      <c r="H29" s="149" t="s">
        <v>48</v>
      </c>
      <c r="I29" s="59"/>
      <c r="J29" s="60">
        <f>H28*E26*D32*C25</f>
        <v>0.64000000000000012</v>
      </c>
      <c r="K29" s="47" t="s">
        <v>325</v>
      </c>
      <c r="L29" s="58"/>
    </row>
    <row r="30" spans="2:16" x14ac:dyDescent="0.3">
      <c r="B30" s="56"/>
      <c r="C30" s="56"/>
      <c r="D30" s="56"/>
      <c r="E30" s="148"/>
      <c r="F30" s="56"/>
      <c r="G30" s="56"/>
      <c r="H30" s="56"/>
      <c r="I30" s="56"/>
      <c r="J30" s="63"/>
      <c r="K30" s="56"/>
      <c r="L30" s="58"/>
    </row>
    <row r="31" spans="2:16" x14ac:dyDescent="0.3">
      <c r="B31" s="56"/>
      <c r="C31" s="56"/>
      <c r="D31" s="47"/>
      <c r="E31" s="56"/>
      <c r="F31" s="56"/>
      <c r="G31" s="56"/>
      <c r="H31" s="56"/>
      <c r="I31" s="56"/>
      <c r="J31" s="63"/>
      <c r="K31" s="56"/>
      <c r="L31" s="58"/>
    </row>
    <row r="32" spans="2:16" x14ac:dyDescent="0.3">
      <c r="B32" s="56"/>
      <c r="C32" s="47"/>
      <c r="D32" s="40">
        <v>1</v>
      </c>
      <c r="E32" s="56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56"/>
      <c r="D33" s="56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56"/>
      <c r="D34" s="56"/>
      <c r="E34" s="56"/>
      <c r="F34" s="56"/>
      <c r="G34" s="56"/>
      <c r="H34" s="56"/>
      <c r="I34" s="56"/>
      <c r="J34" s="63"/>
      <c r="K34" s="56"/>
      <c r="L34" s="58"/>
    </row>
    <row r="35" spans="2:12" x14ac:dyDescent="0.3">
      <c r="B35" s="56"/>
      <c r="C35" s="56"/>
      <c r="D35" s="56"/>
      <c r="E35" s="56"/>
      <c r="F35" s="56"/>
      <c r="G35" s="56"/>
      <c r="H35" s="47"/>
      <c r="I35" s="56"/>
      <c r="J35" s="63"/>
      <c r="K35" s="47"/>
      <c r="L35" s="58"/>
    </row>
    <row r="36" spans="2:12" x14ac:dyDescent="0.3">
      <c r="B36" s="56"/>
      <c r="C36" s="47"/>
      <c r="D36" s="47"/>
      <c r="E36" s="40"/>
      <c r="F36" s="56"/>
      <c r="G36" s="56"/>
      <c r="H36" s="56"/>
      <c r="I36" s="56"/>
      <c r="J36" s="63"/>
      <c r="K36" s="56"/>
      <c r="L36" s="58"/>
    </row>
    <row r="37" spans="2:12" x14ac:dyDescent="0.3">
      <c r="B37" s="56"/>
      <c r="C37" s="56"/>
      <c r="D37" s="40"/>
      <c r="E37" s="56"/>
      <c r="F37" s="56"/>
      <c r="G37" s="56"/>
      <c r="H37" s="47"/>
      <c r="I37" s="56"/>
      <c r="J37" s="63"/>
      <c r="K37" s="47"/>
      <c r="L37" s="58"/>
    </row>
    <row r="38" spans="2:12" x14ac:dyDescent="0.3">
      <c r="B38" s="56"/>
      <c r="C38" s="56"/>
      <c r="D38" s="56"/>
      <c r="E38" s="56"/>
      <c r="F38" s="47"/>
      <c r="H38" s="40"/>
      <c r="I38" s="56"/>
      <c r="J38" s="63"/>
      <c r="K38" s="56"/>
      <c r="L38" s="58"/>
    </row>
    <row r="39" spans="2:12" x14ac:dyDescent="0.3">
      <c r="B39" s="56"/>
      <c r="C39" s="56"/>
      <c r="D39" s="47"/>
      <c r="E39" s="40"/>
      <c r="F39" s="56"/>
      <c r="G39" s="56"/>
      <c r="H39" s="148"/>
      <c r="I39" s="56"/>
      <c r="J39" s="63"/>
      <c r="K39" s="56"/>
      <c r="L39" s="58"/>
    </row>
    <row r="40" spans="2:12" x14ac:dyDescent="0.3">
      <c r="B40" s="56"/>
      <c r="C40" s="56"/>
      <c r="D40" s="56"/>
      <c r="E40" s="56"/>
      <c r="F40" s="56"/>
      <c r="G40" s="56"/>
      <c r="H40" s="40"/>
      <c r="I40" s="56"/>
      <c r="J40" s="63"/>
      <c r="K40" s="56"/>
      <c r="L40" s="58"/>
    </row>
    <row r="41" spans="2:12" x14ac:dyDescent="0.3">
      <c r="B41" s="56"/>
      <c r="C41" s="56"/>
      <c r="D41" s="56"/>
      <c r="E41" s="56"/>
      <c r="F41" s="47"/>
      <c r="H41" s="47"/>
      <c r="I41" s="56"/>
      <c r="J41" s="63"/>
      <c r="K41" s="47"/>
      <c r="L41" s="58"/>
    </row>
    <row r="42" spans="2:12" x14ac:dyDescent="0.3">
      <c r="L42" s="5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D4E9-CDB7-40B9-95AC-476772BCBA7C}">
  <dimension ref="B1:P44"/>
  <sheetViews>
    <sheetView workbookViewId="0">
      <pane ySplit="1" topLeftCell="A8" activePane="bottomLeft" state="frozen"/>
      <selection pane="bottomLeft" activeCell="C1" sqref="C1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 t="s">
        <v>34</v>
      </c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40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6" ht="13.8" x14ac:dyDescent="0.25">
      <c r="B17" s="56"/>
      <c r="C17" s="65"/>
      <c r="D17" s="56"/>
      <c r="E17" s="56"/>
      <c r="F17" s="56"/>
      <c r="G17" s="56"/>
      <c r="H17" s="56"/>
      <c r="I17" s="56"/>
      <c r="J17" s="56"/>
      <c r="K17" s="56"/>
    </row>
    <row r="18" spans="2:16" ht="13.8" x14ac:dyDescent="0.25">
      <c r="B18" s="56"/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30">
        <f>0.00001</f>
        <v>1.0000000000000001E-5</v>
      </c>
      <c r="C19" s="65"/>
      <c r="D19" s="56"/>
      <c r="E19" s="56"/>
      <c r="F19" s="56"/>
      <c r="G19" s="56"/>
      <c r="H19" s="56"/>
      <c r="I19" s="56"/>
      <c r="J19" s="56"/>
      <c r="K19" s="56"/>
    </row>
    <row r="20" spans="2:16" ht="13.8" x14ac:dyDescent="0.25">
      <c r="B20" s="32">
        <f>0.0001</f>
        <v>1E-4</v>
      </c>
      <c r="C20" s="65"/>
      <c r="D20" s="56"/>
      <c r="E20" s="56"/>
      <c r="F20" s="56"/>
      <c r="G20" s="56"/>
      <c r="H20" s="56"/>
      <c r="I20" s="56"/>
      <c r="J20" s="56"/>
      <c r="K20" s="56"/>
    </row>
    <row r="21" spans="2:16" ht="13.8" x14ac:dyDescent="0.25">
      <c r="B21" s="56"/>
      <c r="C21" s="65"/>
      <c r="D21" s="49"/>
      <c r="E21" s="56"/>
      <c r="F21" s="56"/>
      <c r="G21" s="56"/>
      <c r="H21" s="56"/>
      <c r="I21" s="56"/>
      <c r="J21" s="56"/>
      <c r="K21" s="56"/>
      <c r="P21" s="10">
        <v>0.05</v>
      </c>
    </row>
    <row r="22" spans="2:16" ht="13.8" x14ac:dyDescent="0.25">
      <c r="B22" s="56"/>
      <c r="C22" s="65"/>
      <c r="D22" s="56"/>
      <c r="E22" s="56"/>
      <c r="F22" s="56"/>
      <c r="G22" s="56"/>
      <c r="H22" s="56"/>
      <c r="I22" s="56"/>
      <c r="J22" s="56"/>
      <c r="K22" s="56"/>
      <c r="P22" s="10">
        <v>1.9000000000000003E-2</v>
      </c>
    </row>
    <row r="23" spans="2:16" ht="13.8" x14ac:dyDescent="0.25">
      <c r="B23" s="56"/>
      <c r="C23" s="65"/>
      <c r="D23" s="56"/>
      <c r="E23" s="56"/>
      <c r="F23" s="56"/>
      <c r="G23" s="56"/>
      <c r="H23" s="56"/>
      <c r="I23" s="56"/>
      <c r="J23" s="56"/>
      <c r="K23" s="56"/>
      <c r="P23" s="10">
        <v>0.17100000000000001</v>
      </c>
    </row>
    <row r="24" spans="2:16" x14ac:dyDescent="0.3">
      <c r="B24" s="56"/>
      <c r="C24" s="65"/>
      <c r="D24" s="56"/>
      <c r="E24" s="56"/>
      <c r="F24" s="56"/>
      <c r="G24" s="56"/>
      <c r="H24" s="56"/>
      <c r="I24" s="56"/>
      <c r="J24" s="63"/>
      <c r="K24" s="56"/>
      <c r="L24" s="58"/>
      <c r="P24" s="10">
        <v>0.76</v>
      </c>
    </row>
    <row r="25" spans="2:16" x14ac:dyDescent="0.3">
      <c r="B25" s="56"/>
      <c r="C25" s="65"/>
      <c r="D25" s="56"/>
      <c r="E25" s="64"/>
      <c r="F25" s="64"/>
      <c r="G25" s="64"/>
      <c r="H25" s="149" t="s">
        <v>40</v>
      </c>
      <c r="I25" s="59"/>
      <c r="J25" s="60">
        <f>E26*D34*C27</f>
        <v>4.0000000000000008E-2</v>
      </c>
      <c r="K25" s="47" t="s">
        <v>323</v>
      </c>
      <c r="L25" s="58"/>
      <c r="P25" s="10">
        <v>4.0000000000000008E-2</v>
      </c>
    </row>
    <row r="26" spans="2:16" x14ac:dyDescent="0.3">
      <c r="B26" s="56"/>
      <c r="C26" s="65"/>
      <c r="D26" s="47" t="s">
        <v>43</v>
      </c>
      <c r="E26" s="26">
        <v>0.2</v>
      </c>
      <c r="F26" s="56"/>
      <c r="G26" s="56"/>
      <c r="H26" s="56"/>
      <c r="I26" s="56"/>
      <c r="J26" s="63"/>
      <c r="K26" s="56"/>
      <c r="L26" s="58"/>
      <c r="P26" s="10">
        <v>3.2000000000000008E-2</v>
      </c>
    </row>
    <row r="27" spans="2:16" x14ac:dyDescent="0.3">
      <c r="B27" s="47" t="s">
        <v>51</v>
      </c>
      <c r="C27" s="26">
        <v>1</v>
      </c>
      <c r="D27" s="64"/>
      <c r="E27" s="147"/>
      <c r="F27" s="56"/>
      <c r="G27" s="56"/>
      <c r="H27" s="149" t="s">
        <v>55</v>
      </c>
      <c r="I27" s="59"/>
      <c r="J27" s="60">
        <f>H28*E28*D34*C27</f>
        <v>3.2000000000000008E-2</v>
      </c>
      <c r="K27" s="47" t="s">
        <v>324</v>
      </c>
      <c r="L27" s="58"/>
      <c r="P27" s="10">
        <v>0.12800000000000003</v>
      </c>
    </row>
    <row r="28" spans="2:16" x14ac:dyDescent="0.3">
      <c r="B28" s="47"/>
      <c r="C28" s="147"/>
      <c r="D28" s="70" t="s">
        <v>47</v>
      </c>
      <c r="E28" s="26">
        <v>0.8</v>
      </c>
      <c r="F28" s="47" t="s">
        <v>43</v>
      </c>
      <c r="G28" s="155"/>
      <c r="H28" s="159">
        <v>0.2</v>
      </c>
      <c r="I28" s="56"/>
      <c r="J28" s="63"/>
      <c r="K28" s="56"/>
      <c r="L28" s="58"/>
      <c r="P28" s="10">
        <v>4.0000000000000008E-2</v>
      </c>
    </row>
    <row r="29" spans="2:16" x14ac:dyDescent="0.3">
      <c r="B29" s="47"/>
      <c r="C29" s="147"/>
      <c r="D29" s="65"/>
      <c r="E29" s="150"/>
      <c r="F29" s="64"/>
      <c r="G29" s="65"/>
      <c r="H29" s="148"/>
      <c r="I29" s="56"/>
      <c r="J29" s="63"/>
      <c r="K29" s="56"/>
      <c r="L29" s="58"/>
      <c r="P29" s="10">
        <v>0.15200000000000002</v>
      </c>
    </row>
    <row r="30" spans="2:16" x14ac:dyDescent="0.3">
      <c r="B30" s="47"/>
      <c r="C30" s="147"/>
      <c r="D30" s="65"/>
      <c r="E30" s="153"/>
      <c r="F30" s="56"/>
      <c r="G30" s="65"/>
      <c r="H30" s="40">
        <v>0.8</v>
      </c>
      <c r="I30" s="56"/>
      <c r="J30" s="63"/>
      <c r="K30" s="56"/>
      <c r="L30" s="58"/>
      <c r="P30" s="10">
        <v>0.6080000000000001</v>
      </c>
    </row>
    <row r="31" spans="2:16" x14ac:dyDescent="0.3">
      <c r="B31" s="47"/>
      <c r="C31" s="147"/>
      <c r="D31" s="65"/>
      <c r="E31" s="148"/>
      <c r="F31" s="47" t="s">
        <v>47</v>
      </c>
      <c r="G31" s="161"/>
      <c r="H31" s="149" t="s">
        <v>48</v>
      </c>
      <c r="I31" s="59"/>
      <c r="J31" s="60">
        <f>H30*E28*D34*C27</f>
        <v>0.12800000000000003</v>
      </c>
      <c r="K31" s="47" t="s">
        <v>325</v>
      </c>
      <c r="L31" s="58"/>
    </row>
    <row r="32" spans="2:16" x14ac:dyDescent="0.3">
      <c r="B32" s="56"/>
      <c r="C32" s="65"/>
      <c r="D32" s="65"/>
      <c r="E32" s="148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65"/>
      <c r="D33" s="67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70" t="s">
        <v>52</v>
      </c>
      <c r="D34" s="26">
        <v>0.2</v>
      </c>
      <c r="E34" s="56"/>
      <c r="F34" s="56"/>
      <c r="G34" s="56"/>
      <c r="H34" s="56"/>
      <c r="I34" s="56"/>
      <c r="J34" s="63"/>
      <c r="K34" s="56"/>
      <c r="L34" s="58"/>
    </row>
    <row r="35" spans="2:12" x14ac:dyDescent="0.3">
      <c r="B35" s="56"/>
      <c r="C35" s="65"/>
      <c r="D35" s="65"/>
      <c r="E35" s="56"/>
      <c r="F35" s="56"/>
      <c r="G35" s="56"/>
      <c r="H35" s="56"/>
      <c r="I35" s="56"/>
      <c r="J35" s="63"/>
      <c r="K35" s="56"/>
      <c r="L35" s="58"/>
    </row>
    <row r="36" spans="2:12" x14ac:dyDescent="0.3">
      <c r="B36" s="56"/>
      <c r="C36" s="69"/>
      <c r="D36" s="65"/>
      <c r="E36" s="56"/>
      <c r="F36" s="56"/>
      <c r="G36" s="56"/>
      <c r="H36" s="56"/>
      <c r="I36" s="56"/>
      <c r="J36" s="63"/>
      <c r="K36" s="56"/>
      <c r="L36" s="58"/>
    </row>
    <row r="37" spans="2:12" x14ac:dyDescent="0.3">
      <c r="B37" s="56"/>
      <c r="C37" s="56"/>
      <c r="D37" s="65"/>
      <c r="E37" s="56"/>
      <c r="F37" s="56"/>
      <c r="G37" s="56"/>
      <c r="H37" s="47" t="s">
        <v>53</v>
      </c>
      <c r="I37" s="59"/>
      <c r="J37" s="60">
        <f>E38*D39*C27</f>
        <v>4.0000000000000008E-2</v>
      </c>
      <c r="K37" s="47" t="s">
        <v>326</v>
      </c>
      <c r="L37" s="58"/>
    </row>
    <row r="38" spans="2:12" x14ac:dyDescent="0.3">
      <c r="B38" s="56"/>
      <c r="C38" s="47" t="s">
        <v>54</v>
      </c>
      <c r="D38" s="67" t="s">
        <v>41</v>
      </c>
      <c r="E38" s="21">
        <v>0.05</v>
      </c>
      <c r="F38" s="62"/>
      <c r="G38" s="62"/>
      <c r="H38" s="62"/>
      <c r="I38" s="56"/>
      <c r="J38" s="63"/>
      <c r="K38" s="56"/>
      <c r="L38" s="58"/>
    </row>
    <row r="39" spans="2:12" x14ac:dyDescent="0.3">
      <c r="B39" s="56"/>
      <c r="C39" s="56"/>
      <c r="D39" s="35">
        <v>0.8</v>
      </c>
      <c r="E39" s="65"/>
      <c r="F39" s="56"/>
      <c r="G39" s="56"/>
      <c r="H39" s="149" t="s">
        <v>55</v>
      </c>
      <c r="I39" s="59"/>
      <c r="J39" s="60">
        <f>H40*E41*D39*C27</f>
        <v>0.15200000000000002</v>
      </c>
      <c r="K39" s="47" t="s">
        <v>327</v>
      </c>
      <c r="L39" s="58"/>
    </row>
    <row r="40" spans="2:12" x14ac:dyDescent="0.3">
      <c r="B40" s="56"/>
      <c r="C40" s="56"/>
      <c r="D40" s="56"/>
      <c r="E40" s="65"/>
      <c r="F40" s="47" t="s">
        <v>43</v>
      </c>
      <c r="G40" s="155"/>
      <c r="H40" s="159">
        <v>0.2</v>
      </c>
      <c r="I40" s="56"/>
      <c r="J40" s="63"/>
      <c r="K40" s="56"/>
      <c r="L40" s="58"/>
    </row>
    <row r="41" spans="2:12" x14ac:dyDescent="0.3">
      <c r="B41" s="56"/>
      <c r="C41" s="56"/>
      <c r="D41" s="47" t="s">
        <v>44</v>
      </c>
      <c r="E41" s="35">
        <v>0.95</v>
      </c>
      <c r="F41" s="64"/>
      <c r="G41" s="65"/>
      <c r="H41" s="148"/>
      <c r="I41" s="56"/>
      <c r="J41" s="63"/>
      <c r="K41" s="56"/>
      <c r="L41" s="58"/>
    </row>
    <row r="42" spans="2:12" x14ac:dyDescent="0.3">
      <c r="B42" s="56"/>
      <c r="C42" s="56"/>
      <c r="D42" s="56"/>
      <c r="E42" s="56"/>
      <c r="F42" s="56"/>
      <c r="G42" s="65"/>
      <c r="H42" s="40">
        <v>0.8</v>
      </c>
      <c r="I42" s="56"/>
      <c r="J42" s="63"/>
      <c r="K42" s="56"/>
      <c r="L42" s="58"/>
    </row>
    <row r="43" spans="2:12" x14ac:dyDescent="0.3">
      <c r="B43" s="56"/>
      <c r="C43" s="56"/>
      <c r="D43" s="56"/>
      <c r="E43" s="56"/>
      <c r="F43" s="47" t="s">
        <v>47</v>
      </c>
      <c r="G43" s="160"/>
      <c r="H43" s="149" t="s">
        <v>48</v>
      </c>
      <c r="I43" s="59"/>
      <c r="J43" s="60">
        <f>H42*E41*D39*C27</f>
        <v>0.6080000000000001</v>
      </c>
      <c r="K43" s="47" t="s">
        <v>328</v>
      </c>
      <c r="L43" s="58"/>
    </row>
    <row r="44" spans="2:12" x14ac:dyDescent="0.3">
      <c r="G44" s="154"/>
      <c r="L44" s="5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602F-3909-4186-BB56-FD8D30293498}">
  <dimension ref="B1:P44"/>
  <sheetViews>
    <sheetView workbookViewId="0">
      <pane ySplit="1" topLeftCell="A2" activePane="bottomLeft" state="frozen"/>
      <selection pane="bottomLeft" activeCell="H25" sqref="H25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2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46" t="s">
        <v>33</v>
      </c>
      <c r="C1" s="146" t="s">
        <v>34</v>
      </c>
      <c r="D1" s="146" t="s">
        <v>35</v>
      </c>
      <c r="E1" s="146"/>
      <c r="F1" s="146" t="s">
        <v>37</v>
      </c>
      <c r="G1" s="146" t="s">
        <v>315</v>
      </c>
      <c r="H1" s="146" t="s">
        <v>38</v>
      </c>
      <c r="I1" s="146" t="s">
        <v>1</v>
      </c>
      <c r="J1" s="146" t="s">
        <v>4</v>
      </c>
      <c r="K1" s="146" t="s">
        <v>329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314</v>
      </c>
      <c r="I3" s="59"/>
      <c r="J3" s="60">
        <f>C14*E4</f>
        <v>0.05</v>
      </c>
      <c r="K3" s="47" t="s">
        <v>319</v>
      </c>
    </row>
    <row r="4" spans="2:11" x14ac:dyDescent="0.3">
      <c r="B4" s="56"/>
      <c r="C4" s="56"/>
      <c r="D4" s="47" t="s">
        <v>41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42</v>
      </c>
      <c r="I5" s="59"/>
      <c r="J5" s="60">
        <f>C14*E7*G7*H6</f>
        <v>1.9000000000000003E-2</v>
      </c>
      <c r="K5" s="47" t="s">
        <v>320</v>
      </c>
    </row>
    <row r="6" spans="2:11" x14ac:dyDescent="0.3">
      <c r="B6" s="56"/>
      <c r="C6" s="65"/>
      <c r="D6" s="56"/>
      <c r="E6" s="65"/>
      <c r="G6" s="47" t="s">
        <v>317</v>
      </c>
      <c r="H6" s="158">
        <v>0.1</v>
      </c>
      <c r="I6" s="56"/>
      <c r="J6" s="63"/>
      <c r="K6" s="56"/>
    </row>
    <row r="7" spans="2:11" x14ac:dyDescent="0.3">
      <c r="B7" s="56"/>
      <c r="C7" s="65"/>
      <c r="D7" s="47" t="s">
        <v>44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47"/>
      <c r="F8" s="157" t="s">
        <v>43</v>
      </c>
      <c r="G8" s="67" t="s">
        <v>318</v>
      </c>
      <c r="H8" s="68" t="s">
        <v>316</v>
      </c>
      <c r="I8" s="56"/>
      <c r="J8" s="60">
        <f>H9*G7*F12*E7*C14</f>
        <v>0.17100000000000001</v>
      </c>
      <c r="K8" s="47" t="s">
        <v>321</v>
      </c>
    </row>
    <row r="9" spans="2:11" x14ac:dyDescent="0.3">
      <c r="B9" s="56"/>
      <c r="C9" s="65"/>
      <c r="D9" s="47"/>
      <c r="E9" s="147"/>
      <c r="F9" s="47" t="s">
        <v>43</v>
      </c>
      <c r="G9" s="65"/>
      <c r="H9" s="40">
        <v>0.9</v>
      </c>
      <c r="I9" s="56"/>
      <c r="J9" s="63"/>
      <c r="K9" s="56"/>
    </row>
    <row r="10" spans="2:11" x14ac:dyDescent="0.3">
      <c r="B10" s="56"/>
      <c r="C10" s="65"/>
      <c r="D10" s="47"/>
      <c r="E10" s="147"/>
      <c r="F10" s="56"/>
      <c r="G10" s="65"/>
      <c r="H10" s="56"/>
      <c r="I10" s="56"/>
      <c r="J10" s="63"/>
      <c r="K10" s="56"/>
    </row>
    <row r="11" spans="2:11" x14ac:dyDescent="0.3">
      <c r="B11" s="56"/>
      <c r="C11" s="65"/>
      <c r="D11" s="47"/>
      <c r="E11" s="150"/>
      <c r="F11" s="56"/>
      <c r="G11" s="65"/>
      <c r="H11" s="56"/>
      <c r="I11" s="56"/>
      <c r="J11" s="63"/>
      <c r="K11" s="56"/>
    </row>
    <row r="12" spans="2:11" x14ac:dyDescent="0.3">
      <c r="B12" s="56"/>
      <c r="C12" s="65"/>
      <c r="D12" s="56"/>
      <c r="E12" s="56"/>
      <c r="F12" s="159">
        <v>1</v>
      </c>
      <c r="G12" s="147"/>
      <c r="H12" s="10"/>
      <c r="I12" s="56"/>
      <c r="J12" s="63"/>
      <c r="K12" s="56"/>
    </row>
    <row r="13" spans="2:11" x14ac:dyDescent="0.3">
      <c r="B13" s="56"/>
      <c r="C13" s="65"/>
      <c r="D13" s="56"/>
      <c r="E13" s="56"/>
      <c r="F13" s="148"/>
      <c r="G13" s="147"/>
      <c r="H13" s="148"/>
      <c r="I13" s="56"/>
      <c r="J13" s="63"/>
      <c r="K13" s="56"/>
    </row>
    <row r="14" spans="2:11" x14ac:dyDescent="0.3">
      <c r="B14" s="47" t="s">
        <v>45</v>
      </c>
      <c r="C14" s="26">
        <v>1</v>
      </c>
      <c r="D14" s="56"/>
      <c r="E14" s="47"/>
      <c r="F14" s="47" t="s">
        <v>47</v>
      </c>
      <c r="G14" s="35">
        <v>0.8</v>
      </c>
      <c r="H14" s="149" t="s">
        <v>48</v>
      </c>
      <c r="I14" s="156"/>
      <c r="J14" s="60">
        <f>C14*E7*F12*G14</f>
        <v>0.76</v>
      </c>
      <c r="K14" s="47" t="s">
        <v>322</v>
      </c>
    </row>
    <row r="15" spans="2:11" x14ac:dyDescent="0.3">
      <c r="B15" s="56"/>
      <c r="C15" s="65"/>
      <c r="D15" s="56"/>
      <c r="E15" s="56"/>
      <c r="F15" s="56"/>
      <c r="G15" s="56"/>
      <c r="H15" s="56"/>
      <c r="I15" s="56"/>
      <c r="J15" s="63"/>
      <c r="K15" s="56"/>
    </row>
    <row r="16" spans="2:11" x14ac:dyDescent="0.3">
      <c r="B16" s="56"/>
      <c r="C16" s="65"/>
      <c r="D16" s="56"/>
      <c r="E16" s="56"/>
      <c r="F16" s="56"/>
      <c r="G16" s="56"/>
      <c r="H16" s="56"/>
      <c r="I16" s="56"/>
      <c r="J16" s="63"/>
      <c r="K16" s="56"/>
    </row>
    <row r="17" spans="2:16" ht="13.8" x14ac:dyDescent="0.25">
      <c r="B17" s="56"/>
      <c r="C17" s="65"/>
      <c r="D17" s="56"/>
      <c r="E17" s="56"/>
      <c r="F17" s="56"/>
      <c r="G17" s="56"/>
      <c r="H17" s="56"/>
      <c r="I17" s="56"/>
      <c r="J17" s="56"/>
      <c r="K17" s="56"/>
    </row>
    <row r="18" spans="2:16" ht="13.8" x14ac:dyDescent="0.25">
      <c r="B18" s="56"/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30">
        <f>0.00001</f>
        <v>1.0000000000000001E-5</v>
      </c>
      <c r="C19" s="65"/>
      <c r="D19" s="56"/>
      <c r="E19" s="56"/>
      <c r="F19" s="56"/>
      <c r="G19" s="56"/>
      <c r="H19" s="56"/>
      <c r="I19" s="56"/>
      <c r="J19" s="56"/>
      <c r="K19" s="56"/>
    </row>
    <row r="20" spans="2:16" ht="13.8" x14ac:dyDescent="0.25">
      <c r="B20" s="32">
        <f>0.0001</f>
        <v>1E-4</v>
      </c>
      <c r="C20" s="65"/>
      <c r="D20" s="56"/>
      <c r="E20" s="56"/>
      <c r="F20" s="56"/>
      <c r="G20" s="56"/>
      <c r="H20" s="56"/>
      <c r="I20" s="56"/>
      <c r="J20" s="56"/>
      <c r="K20" s="56"/>
    </row>
    <row r="21" spans="2:16" ht="13.8" x14ac:dyDescent="0.25">
      <c r="B21" s="56"/>
      <c r="C21" s="65"/>
      <c r="D21" s="49"/>
      <c r="E21" s="56"/>
      <c r="F21" s="56"/>
      <c r="G21" s="56"/>
      <c r="H21" s="56"/>
      <c r="I21" s="56"/>
      <c r="J21" s="56"/>
      <c r="K21" s="56"/>
      <c r="P21" s="10">
        <v>0.05</v>
      </c>
    </row>
    <row r="22" spans="2:16" ht="13.8" x14ac:dyDescent="0.25">
      <c r="B22" s="56"/>
      <c r="C22" s="65"/>
      <c r="D22" s="56"/>
      <c r="E22" s="56"/>
      <c r="F22" s="56"/>
      <c r="G22" s="56"/>
      <c r="H22" s="56"/>
      <c r="I22" s="56"/>
      <c r="J22" s="56"/>
      <c r="K22" s="56"/>
      <c r="P22" s="10">
        <v>1.9000000000000003E-2</v>
      </c>
    </row>
    <row r="23" spans="2:16" ht="13.8" x14ac:dyDescent="0.25">
      <c r="B23" s="56"/>
      <c r="C23" s="65"/>
      <c r="D23" s="56"/>
      <c r="E23" s="56"/>
      <c r="F23" s="56"/>
      <c r="G23" s="56"/>
      <c r="H23" s="56"/>
      <c r="I23" s="56"/>
      <c r="J23" s="56"/>
      <c r="K23" s="56"/>
      <c r="P23" s="10">
        <v>0.17100000000000001</v>
      </c>
    </row>
    <row r="24" spans="2:16" x14ac:dyDescent="0.3">
      <c r="B24" s="56"/>
      <c r="C24" s="65"/>
      <c r="D24" s="56"/>
      <c r="E24" s="56"/>
      <c r="F24" s="56"/>
      <c r="G24" s="56"/>
      <c r="H24" s="56"/>
      <c r="I24" s="56"/>
      <c r="J24" s="63"/>
      <c r="K24" s="56"/>
      <c r="L24" s="58"/>
      <c r="P24" s="10">
        <v>0.76</v>
      </c>
    </row>
    <row r="25" spans="2:16" x14ac:dyDescent="0.3">
      <c r="B25" s="56"/>
      <c r="C25" s="65"/>
      <c r="D25" s="56"/>
      <c r="E25" s="64"/>
      <c r="F25" s="64"/>
      <c r="G25" s="64"/>
      <c r="H25" s="149" t="s">
        <v>50</v>
      </c>
      <c r="I25" s="59"/>
      <c r="J25" s="60">
        <f>E26*D34*C27</f>
        <v>4.0000000000000008E-2</v>
      </c>
      <c r="K25" s="47" t="s">
        <v>323</v>
      </c>
      <c r="L25" s="58"/>
      <c r="P25" s="10">
        <v>4.0000000000000008E-2</v>
      </c>
    </row>
    <row r="26" spans="2:16" x14ac:dyDescent="0.3">
      <c r="B26" s="56"/>
      <c r="C26" s="65"/>
      <c r="D26" s="47" t="s">
        <v>43</v>
      </c>
      <c r="E26" s="26">
        <v>0.2</v>
      </c>
      <c r="F26" s="56"/>
      <c r="G26" s="56"/>
      <c r="H26" s="56"/>
      <c r="I26" s="56"/>
      <c r="J26" s="63"/>
      <c r="K26" s="56"/>
      <c r="L26" s="58"/>
      <c r="P26" s="10">
        <v>3.2000000000000008E-2</v>
      </c>
    </row>
    <row r="27" spans="2:16" x14ac:dyDescent="0.3">
      <c r="B27" s="47" t="s">
        <v>51</v>
      </c>
      <c r="C27" s="26">
        <v>1</v>
      </c>
      <c r="D27" s="64"/>
      <c r="E27" s="147"/>
      <c r="F27" s="56"/>
      <c r="G27" s="56"/>
      <c r="H27" s="149" t="s">
        <v>55</v>
      </c>
      <c r="I27" s="59"/>
      <c r="J27" s="60">
        <f>H28*E28*D34*C27</f>
        <v>3.2000000000000008E-2</v>
      </c>
      <c r="K27" s="47" t="s">
        <v>324</v>
      </c>
      <c r="L27" s="58"/>
      <c r="P27" s="10">
        <v>0.12800000000000003</v>
      </c>
    </row>
    <row r="28" spans="2:16" x14ac:dyDescent="0.3">
      <c r="B28" s="47"/>
      <c r="C28" s="147"/>
      <c r="D28" s="70" t="s">
        <v>47</v>
      </c>
      <c r="E28" s="26">
        <v>0.8</v>
      </c>
      <c r="F28" s="47" t="s">
        <v>43</v>
      </c>
      <c r="G28" s="155"/>
      <c r="H28" s="159">
        <v>0.2</v>
      </c>
      <c r="I28" s="56"/>
      <c r="J28" s="63"/>
      <c r="K28" s="56"/>
      <c r="L28" s="58"/>
      <c r="P28" s="10">
        <v>4.0000000000000008E-2</v>
      </c>
    </row>
    <row r="29" spans="2:16" x14ac:dyDescent="0.3">
      <c r="B29" s="47"/>
      <c r="C29" s="147"/>
      <c r="D29" s="65"/>
      <c r="E29" s="150"/>
      <c r="F29" s="64"/>
      <c r="G29" s="65"/>
      <c r="H29" s="148"/>
      <c r="I29" s="56"/>
      <c r="J29" s="63"/>
      <c r="K29" s="56"/>
      <c r="L29" s="58"/>
      <c r="P29" s="10">
        <v>0.15200000000000002</v>
      </c>
    </row>
    <row r="30" spans="2:16" x14ac:dyDescent="0.3">
      <c r="B30" s="47"/>
      <c r="C30" s="147"/>
      <c r="D30" s="65"/>
      <c r="E30" s="153"/>
      <c r="F30" s="56"/>
      <c r="G30" s="65"/>
      <c r="H30" s="40">
        <v>0.8</v>
      </c>
      <c r="I30" s="56"/>
      <c r="J30" s="63"/>
      <c r="K30" s="56"/>
      <c r="L30" s="58"/>
      <c r="P30" s="10">
        <v>0.6080000000000001</v>
      </c>
    </row>
    <row r="31" spans="2:16" x14ac:dyDescent="0.3">
      <c r="B31" s="47"/>
      <c r="C31" s="147"/>
      <c r="D31" s="65"/>
      <c r="E31" s="148"/>
      <c r="F31" s="47" t="s">
        <v>47</v>
      </c>
      <c r="G31" s="161"/>
      <c r="H31" s="149" t="s">
        <v>48</v>
      </c>
      <c r="I31" s="59"/>
      <c r="J31" s="60">
        <f>H30*E28*D34*C27</f>
        <v>0.12800000000000003</v>
      </c>
      <c r="K31" s="47" t="s">
        <v>325</v>
      </c>
      <c r="L31" s="58"/>
    </row>
    <row r="32" spans="2:16" x14ac:dyDescent="0.3">
      <c r="B32" s="56"/>
      <c r="C32" s="65"/>
      <c r="D32" s="65"/>
      <c r="E32" s="148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65"/>
      <c r="D33" s="67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70" t="s">
        <v>52</v>
      </c>
      <c r="D34" s="26">
        <v>0.2</v>
      </c>
      <c r="E34" s="56"/>
      <c r="F34" s="56"/>
      <c r="G34" s="56"/>
      <c r="H34" s="56"/>
      <c r="I34" s="56"/>
      <c r="J34" s="63"/>
      <c r="K34" s="56"/>
      <c r="L34" s="58"/>
    </row>
    <row r="35" spans="2:12" x14ac:dyDescent="0.3">
      <c r="B35" s="56"/>
      <c r="C35" s="65"/>
      <c r="D35" s="65"/>
      <c r="E35" s="56"/>
      <c r="F35" s="56"/>
      <c r="G35" s="56"/>
      <c r="H35" s="56"/>
      <c r="I35" s="56"/>
      <c r="J35" s="63"/>
      <c r="K35" s="56"/>
      <c r="L35" s="58"/>
    </row>
    <row r="36" spans="2:12" x14ac:dyDescent="0.3">
      <c r="B36" s="56"/>
      <c r="C36" s="69"/>
      <c r="D36" s="65"/>
      <c r="E36" s="56"/>
      <c r="F36" s="56"/>
      <c r="G36" s="56"/>
      <c r="H36" s="56"/>
      <c r="I36" s="56"/>
      <c r="J36" s="63"/>
      <c r="K36" s="56"/>
      <c r="L36" s="58"/>
    </row>
    <row r="37" spans="2:12" x14ac:dyDescent="0.3">
      <c r="B37" s="56"/>
      <c r="C37" s="56"/>
      <c r="D37" s="65"/>
      <c r="E37" s="56"/>
      <c r="F37" s="56"/>
      <c r="G37" s="56"/>
      <c r="H37" s="47" t="s">
        <v>53</v>
      </c>
      <c r="I37" s="59"/>
      <c r="J37" s="60">
        <f>E38*D39*C27</f>
        <v>4.0000000000000008E-2</v>
      </c>
      <c r="K37" s="47" t="s">
        <v>326</v>
      </c>
      <c r="L37" s="58"/>
    </row>
    <row r="38" spans="2:12" x14ac:dyDescent="0.3">
      <c r="B38" s="56"/>
      <c r="C38" s="47" t="s">
        <v>54</v>
      </c>
      <c r="D38" s="67" t="s">
        <v>41</v>
      </c>
      <c r="E38" s="21">
        <v>0.05</v>
      </c>
      <c r="F38" s="62"/>
      <c r="G38" s="62"/>
      <c r="H38" s="62"/>
      <c r="I38" s="56"/>
      <c r="J38" s="63"/>
      <c r="K38" s="56"/>
      <c r="L38" s="58"/>
    </row>
    <row r="39" spans="2:12" x14ac:dyDescent="0.3">
      <c r="B39" s="56"/>
      <c r="C39" s="56"/>
      <c r="D39" s="35">
        <v>0.8</v>
      </c>
      <c r="E39" s="65"/>
      <c r="F39" s="56"/>
      <c r="G39" s="56"/>
      <c r="H39" s="149" t="s">
        <v>55</v>
      </c>
      <c r="I39" s="59"/>
      <c r="J39" s="60">
        <f>H40*E41*D39*C27</f>
        <v>0.15200000000000002</v>
      </c>
      <c r="K39" s="47" t="s">
        <v>327</v>
      </c>
      <c r="L39" s="58"/>
    </row>
    <row r="40" spans="2:12" x14ac:dyDescent="0.3">
      <c r="B40" s="56"/>
      <c r="C40" s="56"/>
      <c r="D40" s="56"/>
      <c r="E40" s="65"/>
      <c r="F40" s="47" t="s">
        <v>43</v>
      </c>
      <c r="G40" s="155"/>
      <c r="H40" s="159">
        <v>0.2</v>
      </c>
      <c r="I40" s="56"/>
      <c r="J40" s="63"/>
      <c r="K40" s="56"/>
      <c r="L40" s="58"/>
    </row>
    <row r="41" spans="2:12" x14ac:dyDescent="0.3">
      <c r="B41" s="56"/>
      <c r="C41" s="56"/>
      <c r="D41" s="47" t="s">
        <v>44</v>
      </c>
      <c r="E41" s="35">
        <v>0.95</v>
      </c>
      <c r="F41" s="64"/>
      <c r="G41" s="65"/>
      <c r="H41" s="148"/>
      <c r="I41" s="56"/>
      <c r="J41" s="63"/>
      <c r="K41" s="56"/>
      <c r="L41" s="58"/>
    </row>
    <row r="42" spans="2:12" x14ac:dyDescent="0.3">
      <c r="B42" s="56"/>
      <c r="C42" s="56"/>
      <c r="D42" s="56"/>
      <c r="E42" s="56"/>
      <c r="F42" s="56"/>
      <c r="G42" s="65"/>
      <c r="H42" s="40">
        <v>0.8</v>
      </c>
      <c r="I42" s="56"/>
      <c r="J42" s="63"/>
      <c r="K42" s="56"/>
      <c r="L42" s="58"/>
    </row>
    <row r="43" spans="2:12" x14ac:dyDescent="0.3">
      <c r="B43" s="56"/>
      <c r="C43" s="56"/>
      <c r="D43" s="56"/>
      <c r="E43" s="56"/>
      <c r="F43" s="47" t="s">
        <v>47</v>
      </c>
      <c r="G43" s="160"/>
      <c r="H43" s="149" t="s">
        <v>48</v>
      </c>
      <c r="I43" s="59"/>
      <c r="J43" s="60">
        <f>H42*E41*D39*C27</f>
        <v>0.6080000000000001</v>
      </c>
      <c r="K43" s="47" t="s">
        <v>328</v>
      </c>
      <c r="L43" s="58"/>
    </row>
    <row r="44" spans="2:12" x14ac:dyDescent="0.3">
      <c r="G44" s="154"/>
      <c r="L44" s="5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8.33203125" style="10" customWidth="1"/>
    <col min="4" max="4" width="21.6640625" style="10" customWidth="1"/>
    <col min="5" max="5" width="17.33203125" style="10" customWidth="1"/>
    <col min="6" max="6" width="28.44140625" style="10" customWidth="1"/>
    <col min="7" max="7" width="12" style="10" hidden="1" customWidth="1"/>
    <col min="8" max="8" width="12.109375" style="79" customWidth="1"/>
    <col min="9" max="9" width="16.6640625" style="10" customWidth="1"/>
    <col min="10" max="13" width="8.88671875" style="10"/>
    <col min="14" max="14" width="8.88671875" style="72"/>
    <col min="15" max="16384" width="8.88671875" style="10"/>
  </cols>
  <sheetData>
    <row r="1" spans="2:14" ht="58.95" customHeight="1" x14ac:dyDescent="0.25">
      <c r="B1" s="13" t="s">
        <v>262</v>
      </c>
      <c r="C1" s="74" t="s">
        <v>35</v>
      </c>
      <c r="D1" s="13" t="s">
        <v>36</v>
      </c>
      <c r="E1" s="13" t="s">
        <v>37</v>
      </c>
      <c r="F1" s="13" t="s">
        <v>38</v>
      </c>
      <c r="G1" s="13" t="s">
        <v>1</v>
      </c>
      <c r="H1" s="76" t="s">
        <v>4</v>
      </c>
      <c r="I1" s="14" t="s">
        <v>39</v>
      </c>
    </row>
    <row r="2" spans="2:14" x14ac:dyDescent="0.3">
      <c r="B2" s="56"/>
      <c r="C2" s="56"/>
      <c r="D2" s="56"/>
      <c r="E2" s="56"/>
      <c r="F2" s="56"/>
      <c r="G2" s="56"/>
      <c r="H2" s="77"/>
      <c r="I2" s="58"/>
    </row>
    <row r="3" spans="2:14" x14ac:dyDescent="0.3">
      <c r="B3" s="56"/>
      <c r="C3" s="56"/>
      <c r="D3" s="56"/>
      <c r="E3" s="56"/>
      <c r="F3" s="47" t="s">
        <v>40</v>
      </c>
      <c r="G3" s="59"/>
      <c r="H3" s="78">
        <f>C9*D4</f>
        <v>0.2</v>
      </c>
      <c r="I3" s="61">
        <f>B14*H3</f>
        <v>2.0000000000000002E-5</v>
      </c>
    </row>
    <row r="4" spans="2:14" x14ac:dyDescent="0.3">
      <c r="B4" s="56"/>
      <c r="C4" s="47" t="s">
        <v>43</v>
      </c>
      <c r="D4" s="21">
        <v>0.2</v>
      </c>
      <c r="E4" s="62"/>
      <c r="F4" s="62"/>
      <c r="G4" s="56"/>
      <c r="H4" s="77"/>
      <c r="I4" s="58"/>
    </row>
    <row r="5" spans="2:14" x14ac:dyDescent="0.3">
      <c r="B5" s="56"/>
      <c r="C5" s="64"/>
      <c r="D5" s="65"/>
      <c r="E5" s="56"/>
      <c r="F5" s="47" t="s">
        <v>261</v>
      </c>
      <c r="G5" s="59"/>
      <c r="H5" s="78">
        <f>C9*D7*F6</f>
        <v>4.0000000000000008E-2</v>
      </c>
      <c r="I5" s="61">
        <f>B14*H5</f>
        <v>4.0000000000000007E-6</v>
      </c>
    </row>
    <row r="6" spans="2:14" x14ac:dyDescent="0.3">
      <c r="B6" s="80"/>
      <c r="C6" s="56"/>
      <c r="D6" s="65"/>
      <c r="E6" s="47" t="s">
        <v>41</v>
      </c>
      <c r="F6" s="21">
        <v>0.05</v>
      </c>
      <c r="G6" s="56"/>
      <c r="H6" s="77"/>
      <c r="I6" s="66"/>
    </row>
    <row r="7" spans="2:14" x14ac:dyDescent="0.3">
      <c r="B7" s="80"/>
      <c r="C7" s="47" t="s">
        <v>47</v>
      </c>
      <c r="D7" s="26">
        <v>0.8</v>
      </c>
      <c r="E7" s="56"/>
      <c r="F7" s="65"/>
      <c r="G7" s="56"/>
      <c r="H7" s="77"/>
      <c r="I7" s="66"/>
    </row>
    <row r="8" spans="2:14" x14ac:dyDescent="0.3">
      <c r="B8" s="80"/>
      <c r="C8" s="56"/>
      <c r="D8" s="65"/>
      <c r="E8" s="21">
        <v>1</v>
      </c>
      <c r="F8" s="26">
        <v>0.95</v>
      </c>
      <c r="G8" s="56"/>
      <c r="H8" s="77"/>
      <c r="I8" s="66"/>
    </row>
    <row r="9" spans="2:14" x14ac:dyDescent="0.3">
      <c r="B9" s="81" t="s">
        <v>45</v>
      </c>
      <c r="C9" s="40">
        <v>1</v>
      </c>
      <c r="D9" s="67" t="s">
        <v>46</v>
      </c>
      <c r="E9" s="67" t="s">
        <v>44</v>
      </c>
      <c r="F9" s="68" t="s">
        <v>48</v>
      </c>
      <c r="G9" s="59"/>
      <c r="H9" s="78">
        <f>C9*D7*E8*F8</f>
        <v>0.76</v>
      </c>
      <c r="I9" s="61">
        <f>B14*H9</f>
        <v>7.6000000000000004E-5</v>
      </c>
    </row>
    <row r="10" spans="2:14" x14ac:dyDescent="0.3">
      <c r="B10" s="80"/>
      <c r="C10" s="56"/>
      <c r="D10" s="65"/>
      <c r="E10" s="65"/>
      <c r="F10" s="56"/>
      <c r="G10" s="56"/>
      <c r="H10" s="77"/>
      <c r="I10" s="66"/>
    </row>
    <row r="11" spans="2:14" x14ac:dyDescent="0.3">
      <c r="B11" s="80"/>
      <c r="C11" s="56"/>
      <c r="D11" s="69"/>
      <c r="E11" s="65"/>
      <c r="F11" s="56"/>
      <c r="G11" s="56"/>
      <c r="H11" s="77"/>
      <c r="I11" s="66"/>
      <c r="N11" s="72">
        <v>0.2</v>
      </c>
    </row>
    <row r="12" spans="2:14" x14ac:dyDescent="0.3">
      <c r="B12" s="80"/>
      <c r="C12" s="56"/>
      <c r="D12" s="56"/>
      <c r="E12" s="65"/>
      <c r="F12" s="56"/>
      <c r="G12" s="56"/>
      <c r="H12" s="77"/>
      <c r="I12" s="66"/>
      <c r="N12" s="72">
        <v>4.0000000000000008E-2</v>
      </c>
    </row>
    <row r="13" spans="2:14" x14ac:dyDescent="0.3">
      <c r="B13" s="80"/>
      <c r="C13" s="56"/>
      <c r="D13" s="56"/>
      <c r="E13" s="26">
        <v>0</v>
      </c>
      <c r="F13" s="47" t="s">
        <v>40</v>
      </c>
      <c r="G13" s="59"/>
      <c r="H13" s="78">
        <f>F14*E13*D7*C9</f>
        <v>0</v>
      </c>
      <c r="I13" s="61">
        <f>H13*B14</f>
        <v>0</v>
      </c>
      <c r="N13" s="72">
        <v>0.76</v>
      </c>
    </row>
    <row r="14" spans="2:14" x14ac:dyDescent="0.3">
      <c r="B14" s="82">
        <f>0.0001</f>
        <v>1E-4</v>
      </c>
      <c r="C14" s="56"/>
      <c r="D14" s="47" t="s">
        <v>49</v>
      </c>
      <c r="E14" s="70" t="s">
        <v>41</v>
      </c>
      <c r="F14" s="21">
        <v>0.05</v>
      </c>
      <c r="G14" s="56"/>
      <c r="H14" s="77"/>
      <c r="I14" s="66"/>
      <c r="N14" s="72">
        <v>0.2</v>
      </c>
    </row>
    <row r="15" spans="2:14" x14ac:dyDescent="0.3">
      <c r="B15" s="83"/>
      <c r="C15" s="56"/>
      <c r="D15" s="56"/>
      <c r="E15" s="69"/>
      <c r="F15" s="65"/>
      <c r="G15" s="56"/>
      <c r="H15" s="77"/>
      <c r="I15" s="66"/>
      <c r="N15" s="72">
        <v>4.0000000000000008E-2</v>
      </c>
    </row>
    <row r="16" spans="2:14" x14ac:dyDescent="0.3">
      <c r="B16" s="80"/>
      <c r="C16" s="56"/>
      <c r="D16" s="56"/>
      <c r="E16" s="56"/>
      <c r="F16" s="26">
        <v>0.95</v>
      </c>
      <c r="G16" s="56"/>
      <c r="H16" s="77"/>
      <c r="I16" s="66"/>
      <c r="N16" s="72">
        <v>0.76</v>
      </c>
    </row>
    <row r="17" spans="2:9" x14ac:dyDescent="0.3">
      <c r="B17" s="80"/>
      <c r="C17" s="56"/>
      <c r="D17" s="56"/>
      <c r="E17" s="47" t="s">
        <v>44</v>
      </c>
      <c r="F17" s="68" t="s">
        <v>48</v>
      </c>
      <c r="G17" s="59"/>
      <c r="H17" s="78">
        <f>F16*E13*D7*C9</f>
        <v>0</v>
      </c>
      <c r="I17" s="61">
        <f>B14*H17</f>
        <v>0</v>
      </c>
    </row>
    <row r="18" spans="2:9" x14ac:dyDescent="0.3">
      <c r="B18" s="81" t="s">
        <v>51</v>
      </c>
      <c r="C18" s="40">
        <v>1</v>
      </c>
      <c r="D18" s="56"/>
      <c r="E18" s="56"/>
      <c r="F18" s="56"/>
      <c r="G18" s="56"/>
      <c r="H18" s="77"/>
      <c r="I18" s="66"/>
    </row>
    <row r="19" spans="2:9" x14ac:dyDescent="0.3">
      <c r="B19" s="80"/>
      <c r="C19" s="56"/>
      <c r="D19" s="56"/>
      <c r="E19" s="56"/>
      <c r="F19" s="56"/>
      <c r="G19" s="56"/>
      <c r="H19" s="77"/>
      <c r="I19" s="58"/>
    </row>
    <row r="20" spans="2:9" x14ac:dyDescent="0.3">
      <c r="B20" s="80"/>
      <c r="C20" s="56"/>
      <c r="D20" s="56"/>
      <c r="E20" s="56"/>
      <c r="F20" s="47" t="s">
        <v>40</v>
      </c>
      <c r="G20" s="59"/>
      <c r="H20" s="78">
        <f>C18*D21</f>
        <v>0.2</v>
      </c>
      <c r="I20" s="61">
        <f>B14*H20</f>
        <v>2.0000000000000002E-5</v>
      </c>
    </row>
    <row r="21" spans="2:9" x14ac:dyDescent="0.3">
      <c r="B21" s="80"/>
      <c r="C21" s="47" t="s">
        <v>43</v>
      </c>
      <c r="D21" s="21">
        <v>0.2</v>
      </c>
      <c r="E21" s="62"/>
      <c r="F21" s="62"/>
      <c r="G21" s="56"/>
      <c r="H21" s="77"/>
      <c r="I21" s="58"/>
    </row>
    <row r="22" spans="2:9" x14ac:dyDescent="0.3">
      <c r="B22" s="84"/>
      <c r="C22" s="64"/>
      <c r="D22" s="65"/>
      <c r="E22" s="56"/>
      <c r="F22" s="47" t="s">
        <v>55</v>
      </c>
      <c r="G22" s="59"/>
      <c r="H22" s="78">
        <f>C18*D24*F23</f>
        <v>4.0000000000000008E-2</v>
      </c>
      <c r="I22" s="61">
        <f>B14*H22</f>
        <v>4.0000000000000007E-6</v>
      </c>
    </row>
    <row r="23" spans="2:9" x14ac:dyDescent="0.3">
      <c r="B23" s="56"/>
      <c r="C23" s="56"/>
      <c r="D23" s="65"/>
      <c r="E23" s="47" t="s">
        <v>41</v>
      </c>
      <c r="F23" s="21">
        <v>0.05</v>
      </c>
      <c r="G23" s="56"/>
      <c r="H23" s="77"/>
      <c r="I23" s="66"/>
    </row>
    <row r="24" spans="2:9" x14ac:dyDescent="0.3">
      <c r="B24" s="56"/>
      <c r="C24" s="47" t="s">
        <v>47</v>
      </c>
      <c r="D24" s="26">
        <v>0.8</v>
      </c>
      <c r="E24" s="56"/>
      <c r="F24" s="65"/>
      <c r="G24" s="56"/>
      <c r="H24" s="77"/>
      <c r="I24" s="66"/>
    </row>
    <row r="25" spans="2:9" x14ac:dyDescent="0.3">
      <c r="B25" s="56"/>
      <c r="C25" s="56"/>
      <c r="D25" s="65"/>
      <c r="E25" s="21">
        <v>1</v>
      </c>
      <c r="F25" s="26">
        <v>0.95</v>
      </c>
      <c r="G25" s="56"/>
      <c r="H25" s="77"/>
      <c r="I25" s="66"/>
    </row>
    <row r="26" spans="2:9" x14ac:dyDescent="0.3">
      <c r="B26" s="56"/>
      <c r="C26" s="56"/>
      <c r="D26" s="67" t="s">
        <v>46</v>
      </c>
      <c r="E26" s="67" t="s">
        <v>44</v>
      </c>
      <c r="F26" s="68" t="s">
        <v>48</v>
      </c>
      <c r="G26" s="59"/>
      <c r="H26" s="78">
        <f>C18*D24*E25*F25</f>
        <v>0.76</v>
      </c>
      <c r="I26" s="61">
        <f>B14*H26</f>
        <v>7.6000000000000004E-5</v>
      </c>
    </row>
    <row r="27" spans="2:9" x14ac:dyDescent="0.3">
      <c r="B27" s="56"/>
      <c r="C27" s="56"/>
      <c r="D27" s="65"/>
      <c r="E27" s="65"/>
      <c r="F27" s="56"/>
      <c r="G27" s="56"/>
      <c r="H27" s="77"/>
      <c r="I27" s="66"/>
    </row>
    <row r="28" spans="2:9" x14ac:dyDescent="0.3">
      <c r="B28" s="56"/>
      <c r="C28" s="56"/>
      <c r="D28" s="69"/>
      <c r="E28" s="65"/>
      <c r="F28" s="56"/>
      <c r="G28" s="56"/>
      <c r="H28" s="77"/>
      <c r="I28" s="66"/>
    </row>
    <row r="29" spans="2:9" x14ac:dyDescent="0.3">
      <c r="B29" s="56"/>
      <c r="C29" s="56"/>
      <c r="D29" s="56"/>
      <c r="E29" s="65"/>
      <c r="F29" s="56"/>
      <c r="G29" s="56"/>
      <c r="H29" s="77"/>
      <c r="I29" s="66"/>
    </row>
    <row r="30" spans="2:9" x14ac:dyDescent="0.3">
      <c r="B30" s="56"/>
      <c r="C30" s="56"/>
      <c r="D30" s="56"/>
      <c r="E30" s="26">
        <v>0</v>
      </c>
      <c r="F30" s="47" t="s">
        <v>40</v>
      </c>
      <c r="G30" s="59"/>
      <c r="H30" s="78">
        <f>F31*E30*D24*C18</f>
        <v>0</v>
      </c>
      <c r="I30" s="61">
        <f>H30*B14</f>
        <v>0</v>
      </c>
    </row>
    <row r="31" spans="2:9" x14ac:dyDescent="0.3">
      <c r="B31" s="56"/>
      <c r="C31" s="56"/>
      <c r="D31" s="47" t="s">
        <v>49</v>
      </c>
      <c r="E31" s="70" t="s">
        <v>41</v>
      </c>
      <c r="F31" s="21">
        <v>0.05</v>
      </c>
      <c r="G31" s="56"/>
      <c r="H31" s="77"/>
      <c r="I31" s="66"/>
    </row>
    <row r="32" spans="2:9" x14ac:dyDescent="0.3">
      <c r="B32" s="56"/>
      <c r="C32" s="56"/>
      <c r="D32" s="56"/>
      <c r="E32" s="69"/>
      <c r="F32" s="65"/>
      <c r="G32" s="56"/>
      <c r="H32" s="77"/>
      <c r="I32" s="66"/>
    </row>
    <row r="33" spans="2:9" x14ac:dyDescent="0.3">
      <c r="B33" s="56"/>
      <c r="C33" s="56"/>
      <c r="D33" s="56"/>
      <c r="E33" s="56"/>
      <c r="F33" s="26">
        <v>0.95</v>
      </c>
      <c r="G33" s="56"/>
      <c r="H33" s="77"/>
      <c r="I33" s="66"/>
    </row>
    <row r="34" spans="2:9" x14ac:dyDescent="0.3">
      <c r="B34" s="56"/>
      <c r="C34" s="56"/>
      <c r="D34" s="56"/>
      <c r="E34" s="47" t="s">
        <v>44</v>
      </c>
      <c r="F34" s="68" t="s">
        <v>48</v>
      </c>
      <c r="G34" s="59"/>
      <c r="H34" s="78">
        <f>F33*E30*D24*C18</f>
        <v>0</v>
      </c>
      <c r="I34" s="61">
        <f>B14*H34</f>
        <v>0</v>
      </c>
    </row>
    <row r="35" spans="2:9" x14ac:dyDescent="0.3">
      <c r="C35" s="56"/>
      <c r="D35" s="56"/>
      <c r="E35" s="56"/>
      <c r="F35" s="56"/>
      <c r="G35" s="56"/>
      <c r="H35" s="77"/>
      <c r="I35" s="6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8.33203125" style="10" customWidth="1"/>
    <col min="4" max="4" width="21.6640625" style="10" customWidth="1"/>
    <col min="5" max="5" width="17.33203125" style="10" customWidth="1"/>
    <col min="6" max="6" width="28.44140625" style="10" customWidth="1"/>
    <col min="7" max="7" width="12" style="10" hidden="1" customWidth="1"/>
    <col min="8" max="8" width="12.109375" style="79" customWidth="1"/>
    <col min="9" max="9" width="16.6640625" style="10" customWidth="1"/>
    <col min="10" max="13" width="8.88671875" style="10"/>
    <col min="14" max="14" width="8.88671875" style="72"/>
    <col min="15" max="16384" width="8.88671875" style="10"/>
  </cols>
  <sheetData>
    <row r="1" spans="2:9" ht="58.95" customHeight="1" x14ac:dyDescent="0.25">
      <c r="B1" s="13" t="s">
        <v>33</v>
      </c>
      <c r="C1" s="74" t="s">
        <v>35</v>
      </c>
      <c r="D1" s="13" t="s">
        <v>36</v>
      </c>
      <c r="E1" s="13" t="s">
        <v>37</v>
      </c>
      <c r="F1" s="13" t="s">
        <v>38</v>
      </c>
      <c r="G1" s="13" t="s">
        <v>1</v>
      </c>
      <c r="H1" s="76" t="s">
        <v>4</v>
      </c>
      <c r="I1" s="14" t="s">
        <v>39</v>
      </c>
    </row>
    <row r="2" spans="2:9" x14ac:dyDescent="0.3">
      <c r="B2" s="56"/>
      <c r="C2" s="56"/>
      <c r="D2" s="56"/>
      <c r="E2" s="56"/>
      <c r="F2" s="56"/>
      <c r="G2" s="56"/>
      <c r="H2" s="77"/>
      <c r="I2" s="58"/>
    </row>
    <row r="3" spans="2:9" x14ac:dyDescent="0.3">
      <c r="B3" s="56"/>
      <c r="C3" s="56"/>
      <c r="D3" s="56"/>
      <c r="E3" s="56"/>
      <c r="F3" s="47" t="s">
        <v>40</v>
      </c>
      <c r="G3" s="59"/>
      <c r="H3" s="78">
        <f>C9*D4</f>
        <v>0.05</v>
      </c>
      <c r="I3" s="61">
        <f>B14*H3</f>
        <v>5.0000000000000004E-6</v>
      </c>
    </row>
    <row r="4" spans="2:9" x14ac:dyDescent="0.3">
      <c r="B4" s="56"/>
      <c r="C4" s="47" t="s">
        <v>41</v>
      </c>
      <c r="D4" s="21">
        <v>0.05</v>
      </c>
      <c r="E4" s="62"/>
      <c r="F4" s="62"/>
      <c r="G4" s="56"/>
      <c r="H4" s="77"/>
      <c r="I4" s="58"/>
    </row>
    <row r="5" spans="2:9" x14ac:dyDescent="0.3">
      <c r="B5" s="56"/>
      <c r="C5" s="64"/>
      <c r="D5" s="65"/>
      <c r="E5" s="56"/>
      <c r="F5" s="47" t="s">
        <v>261</v>
      </c>
      <c r="G5" s="59"/>
      <c r="H5" s="78">
        <f>C9*D7*F6</f>
        <v>4.7500000000000001E-2</v>
      </c>
      <c r="I5" s="61">
        <f>B14*H5</f>
        <v>4.7500000000000003E-6</v>
      </c>
    </row>
    <row r="6" spans="2:9" x14ac:dyDescent="0.3">
      <c r="B6" s="80"/>
      <c r="C6" s="56"/>
      <c r="D6" s="65"/>
      <c r="E6" s="47" t="s">
        <v>41</v>
      </c>
      <c r="F6" s="21">
        <v>0.05</v>
      </c>
      <c r="G6" s="56"/>
      <c r="H6" s="77"/>
      <c r="I6" s="66"/>
    </row>
    <row r="7" spans="2:9" x14ac:dyDescent="0.3">
      <c r="B7" s="80"/>
      <c r="C7" s="47" t="s">
        <v>44</v>
      </c>
      <c r="D7" s="26">
        <v>0.95</v>
      </c>
      <c r="E7" s="56"/>
      <c r="F7" s="65"/>
      <c r="G7" s="56"/>
      <c r="H7" s="77"/>
      <c r="I7" s="66"/>
    </row>
    <row r="8" spans="2:9" x14ac:dyDescent="0.3">
      <c r="B8" s="80"/>
      <c r="C8" s="56"/>
      <c r="D8" s="65"/>
      <c r="E8" s="21">
        <v>1</v>
      </c>
      <c r="F8" s="26">
        <v>0.95</v>
      </c>
      <c r="G8" s="56"/>
      <c r="H8" s="77"/>
      <c r="I8" s="66"/>
    </row>
    <row r="9" spans="2:9" x14ac:dyDescent="0.3">
      <c r="B9" s="81" t="s">
        <v>45</v>
      </c>
      <c r="C9" s="40">
        <v>1</v>
      </c>
      <c r="D9" s="67" t="s">
        <v>46</v>
      </c>
      <c r="E9" s="67" t="s">
        <v>44</v>
      </c>
      <c r="F9" s="68" t="s">
        <v>48</v>
      </c>
      <c r="G9" s="59"/>
      <c r="H9" s="78">
        <f>C9*D7*E8*F8</f>
        <v>0.90249999999999997</v>
      </c>
      <c r="I9" s="61">
        <f>B14*H9</f>
        <v>9.0249999999999998E-5</v>
      </c>
    </row>
    <row r="10" spans="2:9" x14ac:dyDescent="0.3">
      <c r="B10" s="80"/>
      <c r="C10" s="56"/>
      <c r="D10" s="65"/>
      <c r="E10" s="65"/>
      <c r="F10" s="56"/>
      <c r="G10" s="56"/>
      <c r="H10" s="77"/>
      <c r="I10" s="66"/>
    </row>
    <row r="11" spans="2:9" x14ac:dyDescent="0.3">
      <c r="B11" s="80"/>
      <c r="C11" s="56"/>
      <c r="D11" s="69"/>
      <c r="E11" s="65"/>
      <c r="F11" s="56"/>
      <c r="G11" s="56"/>
      <c r="H11" s="77"/>
      <c r="I11" s="66"/>
    </row>
    <row r="12" spans="2:9" x14ac:dyDescent="0.3">
      <c r="B12" s="80"/>
      <c r="C12" s="56"/>
      <c r="D12" s="56"/>
      <c r="E12" s="65"/>
      <c r="F12" s="56"/>
      <c r="G12" s="56"/>
      <c r="H12" s="77"/>
      <c r="I12" s="66"/>
    </row>
    <row r="13" spans="2:9" x14ac:dyDescent="0.3">
      <c r="B13" s="80"/>
      <c r="C13" s="56"/>
      <c r="D13" s="56"/>
      <c r="E13" s="26">
        <v>0</v>
      </c>
      <c r="F13" s="47" t="s">
        <v>40</v>
      </c>
      <c r="G13" s="59"/>
      <c r="H13" s="78">
        <f>F14*E13*D7*C9</f>
        <v>0</v>
      </c>
      <c r="I13" s="61">
        <f>H13*B14</f>
        <v>0</v>
      </c>
    </row>
    <row r="14" spans="2:9" x14ac:dyDescent="0.3">
      <c r="B14" s="82">
        <f>0.0001</f>
        <v>1E-4</v>
      </c>
      <c r="C14" s="56"/>
      <c r="D14" s="47" t="s">
        <v>49</v>
      </c>
      <c r="E14" s="70" t="s">
        <v>41</v>
      </c>
      <c r="F14" s="21">
        <v>0.05</v>
      </c>
      <c r="G14" s="56"/>
      <c r="H14" s="77"/>
      <c r="I14" s="66"/>
    </row>
    <row r="15" spans="2:9" x14ac:dyDescent="0.3">
      <c r="B15" s="83"/>
      <c r="C15" s="56"/>
      <c r="D15" s="56"/>
      <c r="E15" s="69"/>
      <c r="F15" s="65"/>
      <c r="G15" s="56"/>
      <c r="H15" s="77"/>
      <c r="I15" s="66"/>
    </row>
    <row r="16" spans="2:9" x14ac:dyDescent="0.3">
      <c r="B16" s="80"/>
      <c r="C16" s="56"/>
      <c r="D16" s="56"/>
      <c r="E16" s="56"/>
      <c r="F16" s="26">
        <v>0.95</v>
      </c>
      <c r="G16" s="56"/>
      <c r="H16" s="77"/>
      <c r="I16" s="66"/>
    </row>
    <row r="17" spans="2:9" x14ac:dyDescent="0.3">
      <c r="B17" s="80"/>
      <c r="C17" s="56"/>
      <c r="D17" s="56"/>
      <c r="E17" s="47" t="s">
        <v>44</v>
      </c>
      <c r="F17" s="68" t="s">
        <v>48</v>
      </c>
      <c r="G17" s="59"/>
      <c r="H17" s="78">
        <f>F16*E13*D7*C9</f>
        <v>0</v>
      </c>
      <c r="I17" s="61">
        <f>B14*H17</f>
        <v>0</v>
      </c>
    </row>
    <row r="18" spans="2:9" x14ac:dyDescent="0.3">
      <c r="B18" s="81" t="s">
        <v>51</v>
      </c>
      <c r="C18" s="40">
        <v>1</v>
      </c>
      <c r="D18" s="56"/>
      <c r="E18" s="56"/>
      <c r="F18" s="56"/>
      <c r="G18" s="56"/>
      <c r="H18" s="77"/>
      <c r="I18" s="66"/>
    </row>
    <row r="19" spans="2:9" x14ac:dyDescent="0.3">
      <c r="B19" s="80"/>
      <c r="C19" s="56"/>
      <c r="D19" s="56"/>
      <c r="E19" s="56"/>
      <c r="F19" s="56"/>
      <c r="G19" s="56"/>
      <c r="H19" s="77"/>
      <c r="I19" s="58"/>
    </row>
    <row r="20" spans="2:9" x14ac:dyDescent="0.3">
      <c r="B20" s="80"/>
      <c r="C20" s="56"/>
      <c r="D20" s="56"/>
      <c r="E20" s="56"/>
      <c r="F20" s="47" t="s">
        <v>40</v>
      </c>
      <c r="G20" s="59"/>
      <c r="H20" s="78">
        <f>C18*D21</f>
        <v>0.05</v>
      </c>
      <c r="I20" s="61">
        <f>B14*H20</f>
        <v>5.0000000000000004E-6</v>
      </c>
    </row>
    <row r="21" spans="2:9" x14ac:dyDescent="0.3">
      <c r="B21" s="80"/>
      <c r="C21" s="47" t="s">
        <v>41</v>
      </c>
      <c r="D21" s="21">
        <v>0.05</v>
      </c>
      <c r="E21" s="62"/>
      <c r="F21" s="62"/>
      <c r="G21" s="56"/>
      <c r="H21" s="77"/>
      <c r="I21" s="58"/>
    </row>
    <row r="22" spans="2:9" x14ac:dyDescent="0.3">
      <c r="B22" s="84"/>
      <c r="C22" s="64"/>
      <c r="D22" s="65"/>
      <c r="E22" s="56"/>
      <c r="F22" s="47" t="s">
        <v>55</v>
      </c>
      <c r="G22" s="59"/>
      <c r="H22" s="78">
        <f>C18*D24*F23</f>
        <v>4.7500000000000001E-2</v>
      </c>
      <c r="I22" s="61">
        <f>B14*H22</f>
        <v>4.7500000000000003E-6</v>
      </c>
    </row>
    <row r="23" spans="2:9" x14ac:dyDescent="0.3">
      <c r="B23" s="56"/>
      <c r="C23" s="56"/>
      <c r="D23" s="65"/>
      <c r="E23" s="47" t="s">
        <v>41</v>
      </c>
      <c r="F23" s="21">
        <v>0.05</v>
      </c>
      <c r="G23" s="56"/>
      <c r="H23" s="77"/>
      <c r="I23" s="66"/>
    </row>
    <row r="24" spans="2:9" x14ac:dyDescent="0.3">
      <c r="B24" s="56"/>
      <c r="C24" s="47" t="s">
        <v>44</v>
      </c>
      <c r="D24" s="26">
        <v>0.95</v>
      </c>
      <c r="E24" s="56"/>
      <c r="F24" s="65"/>
      <c r="G24" s="56"/>
      <c r="H24" s="77"/>
      <c r="I24" s="66"/>
    </row>
    <row r="25" spans="2:9" x14ac:dyDescent="0.3">
      <c r="B25" s="56"/>
      <c r="C25" s="56"/>
      <c r="D25" s="65"/>
      <c r="E25" s="21">
        <v>1</v>
      </c>
      <c r="F25" s="26">
        <v>0.95</v>
      </c>
      <c r="G25" s="56"/>
      <c r="H25" s="77"/>
      <c r="I25" s="66"/>
    </row>
    <row r="26" spans="2:9" x14ac:dyDescent="0.3">
      <c r="B26" s="56"/>
      <c r="C26" s="56"/>
      <c r="D26" s="67" t="s">
        <v>46</v>
      </c>
      <c r="E26" s="67" t="s">
        <v>44</v>
      </c>
      <c r="F26" s="68" t="s">
        <v>48</v>
      </c>
      <c r="G26" s="59"/>
      <c r="H26" s="78">
        <f>C18*D24*E25*F25</f>
        <v>0.90249999999999997</v>
      </c>
      <c r="I26" s="61">
        <f>B14*H26</f>
        <v>9.0249999999999998E-5</v>
      </c>
    </row>
    <row r="27" spans="2:9" x14ac:dyDescent="0.3">
      <c r="B27" s="56"/>
      <c r="C27" s="56"/>
      <c r="D27" s="65"/>
      <c r="E27" s="65"/>
      <c r="F27" s="56"/>
      <c r="G27" s="56"/>
      <c r="H27" s="77"/>
      <c r="I27" s="66"/>
    </row>
    <row r="28" spans="2:9" x14ac:dyDescent="0.3">
      <c r="B28" s="56"/>
      <c r="C28" s="56"/>
      <c r="D28" s="69"/>
      <c r="E28" s="65"/>
      <c r="F28" s="56"/>
      <c r="G28" s="56"/>
      <c r="H28" s="77"/>
      <c r="I28" s="66"/>
    </row>
    <row r="29" spans="2:9" x14ac:dyDescent="0.3">
      <c r="B29" s="56"/>
      <c r="C29" s="56"/>
      <c r="D29" s="56"/>
      <c r="E29" s="65"/>
      <c r="F29" s="56"/>
      <c r="G29" s="56"/>
      <c r="H29" s="77"/>
      <c r="I29" s="66"/>
    </row>
    <row r="30" spans="2:9" x14ac:dyDescent="0.3">
      <c r="B30" s="56"/>
      <c r="C30" s="56"/>
      <c r="D30" s="56"/>
      <c r="E30" s="26">
        <v>0</v>
      </c>
      <c r="F30" s="47" t="s">
        <v>40</v>
      </c>
      <c r="G30" s="59"/>
      <c r="H30" s="78">
        <f>F31*E30*D24*C18</f>
        <v>0</v>
      </c>
      <c r="I30" s="61">
        <f>H30*B14</f>
        <v>0</v>
      </c>
    </row>
    <row r="31" spans="2:9" x14ac:dyDescent="0.3">
      <c r="B31" s="56"/>
      <c r="C31" s="56"/>
      <c r="D31" s="47" t="s">
        <v>49</v>
      </c>
      <c r="E31" s="70" t="s">
        <v>41</v>
      </c>
      <c r="F31" s="21">
        <v>0.05</v>
      </c>
      <c r="G31" s="56"/>
      <c r="H31" s="77"/>
      <c r="I31" s="66"/>
    </row>
    <row r="32" spans="2:9" x14ac:dyDescent="0.3">
      <c r="B32" s="56"/>
      <c r="C32" s="56"/>
      <c r="D32" s="56"/>
      <c r="E32" s="69"/>
      <c r="F32" s="65"/>
      <c r="G32" s="56"/>
      <c r="H32" s="77"/>
      <c r="I32" s="66"/>
    </row>
    <row r="33" spans="2:9" x14ac:dyDescent="0.3">
      <c r="B33" s="56"/>
      <c r="C33" s="56"/>
      <c r="D33" s="56"/>
      <c r="E33" s="56"/>
      <c r="F33" s="26">
        <v>0.95</v>
      </c>
      <c r="G33" s="56"/>
      <c r="H33" s="77"/>
      <c r="I33" s="66"/>
    </row>
    <row r="34" spans="2:9" x14ac:dyDescent="0.3">
      <c r="B34" s="56"/>
      <c r="C34" s="56"/>
      <c r="D34" s="56"/>
      <c r="E34" s="47" t="s">
        <v>44</v>
      </c>
      <c r="F34" s="68" t="s">
        <v>48</v>
      </c>
      <c r="G34" s="59"/>
      <c r="H34" s="78">
        <f>F33*E30*D24*C18</f>
        <v>0</v>
      </c>
      <c r="I34" s="61">
        <f>B14*H34</f>
        <v>0</v>
      </c>
    </row>
    <row r="35" spans="2:9" x14ac:dyDescent="0.3">
      <c r="C35" s="56"/>
      <c r="D35" s="56"/>
      <c r="E35" s="56"/>
      <c r="F35" s="56"/>
      <c r="G35" s="56"/>
      <c r="H35" s="77"/>
      <c r="I35" s="66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7.6640625" style="10" customWidth="1"/>
    <col min="4" max="4" width="18.33203125" style="10" customWidth="1"/>
    <col min="5" max="5" width="21.6640625" style="10" customWidth="1"/>
    <col min="6" max="6" width="17.33203125" style="10" customWidth="1"/>
    <col min="7" max="7" width="28.44140625" style="10" customWidth="1"/>
    <col min="8" max="8" width="12" style="10" hidden="1" customWidth="1"/>
    <col min="9" max="9" width="12.109375" customWidth="1"/>
    <col min="10" max="10" width="16.6640625" style="10" customWidth="1"/>
    <col min="11" max="14" width="8.88671875" style="10"/>
    <col min="15" max="15" width="8.88671875" style="72"/>
    <col min="16" max="16384" width="8.88671875" style="10"/>
  </cols>
  <sheetData>
    <row r="1" spans="2:10" ht="58.95" customHeight="1" x14ac:dyDescent="0.25">
      <c r="B1" s="75" t="s">
        <v>71</v>
      </c>
      <c r="C1" s="74"/>
      <c r="D1" s="74" t="s">
        <v>35</v>
      </c>
      <c r="E1" s="13" t="s">
        <v>36</v>
      </c>
      <c r="F1" s="13" t="s">
        <v>37</v>
      </c>
      <c r="G1" s="13" t="s">
        <v>38</v>
      </c>
      <c r="H1" s="13" t="s">
        <v>1</v>
      </c>
      <c r="I1" s="13" t="s">
        <v>4</v>
      </c>
      <c r="J1" s="14" t="s">
        <v>39</v>
      </c>
    </row>
    <row r="2" spans="2:10" x14ac:dyDescent="0.3">
      <c r="B2" s="56"/>
      <c r="C2" s="56"/>
      <c r="D2" s="56"/>
      <c r="E2" s="56"/>
      <c r="F2" s="56"/>
      <c r="G2" s="56"/>
      <c r="H2" s="56"/>
      <c r="I2" s="57"/>
      <c r="J2" s="58"/>
    </row>
    <row r="3" spans="2:10" x14ac:dyDescent="0.3">
      <c r="B3" s="56"/>
      <c r="C3" s="56"/>
      <c r="D3" s="56"/>
      <c r="E3" s="56"/>
      <c r="F3" s="56"/>
      <c r="G3" s="47" t="s">
        <v>50</v>
      </c>
      <c r="H3" s="59"/>
      <c r="I3" s="60">
        <f>C9*E4</f>
        <v>1.4999999999999999E-2</v>
      </c>
      <c r="J3" s="61">
        <f>B14*I3</f>
        <v>1.5E-6</v>
      </c>
    </row>
    <row r="4" spans="2:10" x14ac:dyDescent="0.3">
      <c r="B4" s="56"/>
      <c r="C4" s="56"/>
      <c r="D4" s="47" t="s">
        <v>41</v>
      </c>
      <c r="E4" s="21">
        <v>0.05</v>
      </c>
      <c r="F4" s="62"/>
      <c r="G4" s="62"/>
      <c r="H4" s="56"/>
      <c r="I4" s="63"/>
      <c r="J4" s="58"/>
    </row>
    <row r="5" spans="2:10" x14ac:dyDescent="0.3">
      <c r="B5" s="56"/>
      <c r="C5" s="64"/>
      <c r="D5" s="64"/>
      <c r="E5" s="65"/>
      <c r="F5" s="56"/>
      <c r="G5" s="47" t="s">
        <v>42</v>
      </c>
      <c r="H5" s="59"/>
      <c r="I5" s="60">
        <f>C9*E7*G6</f>
        <v>1.4249999999999999E-2</v>
      </c>
      <c r="J5" s="61">
        <f>B14*I5</f>
        <v>1.4249999999999999E-6</v>
      </c>
    </row>
    <row r="6" spans="2:10" x14ac:dyDescent="0.3">
      <c r="B6" s="56"/>
      <c r="C6" s="65"/>
      <c r="D6" s="56"/>
      <c r="E6" s="65"/>
      <c r="F6" s="47" t="s">
        <v>41</v>
      </c>
      <c r="G6" s="21">
        <v>0.05</v>
      </c>
      <c r="H6" s="56"/>
      <c r="I6" s="63"/>
      <c r="J6" s="66"/>
    </row>
    <row r="7" spans="2:10" x14ac:dyDescent="0.3">
      <c r="B7" s="56"/>
      <c r="C7" s="65"/>
      <c r="D7" s="47" t="s">
        <v>44</v>
      </c>
      <c r="E7" s="26">
        <v>0.95</v>
      </c>
      <c r="F7" s="56"/>
      <c r="G7" s="65"/>
      <c r="H7" s="56"/>
      <c r="I7" s="63"/>
      <c r="J7" s="66"/>
    </row>
    <row r="8" spans="2:10" x14ac:dyDescent="0.3">
      <c r="B8" s="56"/>
      <c r="C8" s="65"/>
      <c r="D8" s="56"/>
      <c r="E8" s="65"/>
      <c r="F8" s="21">
        <v>1</v>
      </c>
      <c r="G8" s="26">
        <v>0.95</v>
      </c>
      <c r="H8" s="56"/>
      <c r="I8" s="63"/>
      <c r="J8" s="66"/>
    </row>
    <row r="9" spans="2:10" x14ac:dyDescent="0.3">
      <c r="B9" s="47" t="s">
        <v>72</v>
      </c>
      <c r="C9" s="26">
        <v>0.3</v>
      </c>
      <c r="D9" s="56"/>
      <c r="E9" s="67" t="s">
        <v>46</v>
      </c>
      <c r="F9" s="67" t="s">
        <v>44</v>
      </c>
      <c r="G9" s="68" t="s">
        <v>48</v>
      </c>
      <c r="H9" s="59"/>
      <c r="I9" s="60">
        <f>C9*E7*F8*G8</f>
        <v>0.27074999999999999</v>
      </c>
      <c r="J9" s="61">
        <f>B14*I9</f>
        <v>2.7075000000000001E-5</v>
      </c>
    </row>
    <row r="10" spans="2:10" x14ac:dyDescent="0.3">
      <c r="B10" s="56"/>
      <c r="C10" s="65"/>
      <c r="D10" s="56"/>
      <c r="E10" s="65"/>
      <c r="F10" s="65"/>
      <c r="G10" s="56"/>
      <c r="H10" s="56"/>
      <c r="I10" s="63"/>
      <c r="J10" s="66"/>
    </row>
    <row r="11" spans="2:10" x14ac:dyDescent="0.3">
      <c r="B11" s="56"/>
      <c r="C11" s="65"/>
      <c r="D11" s="56"/>
      <c r="E11" s="69"/>
      <c r="F11" s="65"/>
      <c r="G11" s="56"/>
      <c r="H11" s="56"/>
      <c r="I11" s="63"/>
      <c r="J11" s="66"/>
    </row>
    <row r="12" spans="2:10" x14ac:dyDescent="0.3">
      <c r="B12" s="56"/>
      <c r="C12" s="65"/>
      <c r="D12" s="56"/>
      <c r="E12" s="56"/>
      <c r="F12" s="65"/>
      <c r="G12" s="56"/>
      <c r="H12" s="56"/>
      <c r="I12" s="63"/>
      <c r="J12" s="66"/>
    </row>
    <row r="13" spans="2:10" x14ac:dyDescent="0.3">
      <c r="B13" s="56"/>
      <c r="C13" s="65"/>
      <c r="D13" s="56"/>
      <c r="E13" s="56"/>
      <c r="F13" s="26">
        <v>0</v>
      </c>
      <c r="G13" s="47" t="s">
        <v>40</v>
      </c>
      <c r="H13" s="59"/>
      <c r="I13" s="60">
        <f>G14*F13*E7*C9</f>
        <v>0</v>
      </c>
      <c r="J13" s="61">
        <f>I13*B14</f>
        <v>0</v>
      </c>
    </row>
    <row r="14" spans="2:10" x14ac:dyDescent="0.3">
      <c r="B14" s="30">
        <f>0.0001</f>
        <v>1E-4</v>
      </c>
      <c r="C14" s="65"/>
      <c r="D14" s="56"/>
      <c r="E14" s="47" t="s">
        <v>49</v>
      </c>
      <c r="F14" s="70" t="s">
        <v>41</v>
      </c>
      <c r="G14" s="21">
        <v>0.05</v>
      </c>
      <c r="H14" s="56"/>
      <c r="I14" s="63"/>
      <c r="J14" s="66"/>
    </row>
    <row r="15" spans="2:10" x14ac:dyDescent="0.3">
      <c r="B15" s="32"/>
      <c r="C15" s="65"/>
      <c r="D15" s="56"/>
      <c r="E15" s="56"/>
      <c r="F15" s="69"/>
      <c r="G15" s="65"/>
      <c r="H15" s="56"/>
      <c r="I15" s="63"/>
      <c r="J15" s="66"/>
    </row>
    <row r="16" spans="2:10" x14ac:dyDescent="0.3">
      <c r="B16" s="56"/>
      <c r="C16" s="65"/>
      <c r="D16" s="56"/>
      <c r="E16" s="56"/>
      <c r="F16" s="56"/>
      <c r="G16" s="26">
        <v>0.95</v>
      </c>
      <c r="H16" s="56"/>
      <c r="I16" s="63"/>
      <c r="J16" s="66"/>
    </row>
    <row r="17" spans="2:15" x14ac:dyDescent="0.3">
      <c r="B17" s="56"/>
      <c r="C17" s="65"/>
      <c r="D17" s="56"/>
      <c r="E17" s="56"/>
      <c r="F17" s="47" t="s">
        <v>44</v>
      </c>
      <c r="G17" s="68" t="s">
        <v>48</v>
      </c>
      <c r="H17" s="59"/>
      <c r="I17" s="60">
        <f>G16*F13*E7*C9</f>
        <v>0</v>
      </c>
      <c r="J17" s="61">
        <f>B14*I17</f>
        <v>0</v>
      </c>
    </row>
    <row r="18" spans="2:15" x14ac:dyDescent="0.3">
      <c r="B18" s="47" t="s">
        <v>73</v>
      </c>
      <c r="C18" s="26">
        <v>0.7</v>
      </c>
      <c r="D18" s="56"/>
      <c r="E18" s="56"/>
      <c r="F18" s="56"/>
      <c r="G18" s="56"/>
      <c r="H18" s="56"/>
      <c r="I18" s="63"/>
      <c r="J18" s="66"/>
    </row>
    <row r="19" spans="2:15" x14ac:dyDescent="0.3">
      <c r="B19" s="56"/>
      <c r="C19" s="65"/>
      <c r="D19" s="56"/>
      <c r="E19" s="56"/>
      <c r="F19" s="56"/>
      <c r="G19" s="56"/>
      <c r="H19" s="56"/>
      <c r="I19" s="57"/>
      <c r="J19" s="58"/>
      <c r="O19" s="72">
        <v>1.4999999999999999E-2</v>
      </c>
    </row>
    <row r="20" spans="2:15" x14ac:dyDescent="0.3">
      <c r="B20" s="56"/>
      <c r="C20" s="65"/>
      <c r="D20" s="56"/>
      <c r="E20" s="56"/>
      <c r="F20" s="56"/>
      <c r="G20" s="47" t="s">
        <v>40</v>
      </c>
      <c r="H20" s="59"/>
      <c r="I20" s="60">
        <f>C18*E21</f>
        <v>3.4999999999999996E-2</v>
      </c>
      <c r="J20" s="61">
        <f>B14*I20</f>
        <v>3.4999999999999999E-6</v>
      </c>
      <c r="O20" s="72">
        <v>1.4249999999999999E-2</v>
      </c>
    </row>
    <row r="21" spans="2:15" x14ac:dyDescent="0.3">
      <c r="B21" s="56"/>
      <c r="C21" s="65"/>
      <c r="D21" s="47" t="s">
        <v>41</v>
      </c>
      <c r="E21" s="21">
        <v>0.05</v>
      </c>
      <c r="F21" s="62"/>
      <c r="G21" s="62"/>
      <c r="H21" s="56"/>
      <c r="I21" s="63"/>
      <c r="J21" s="58"/>
      <c r="O21" s="72">
        <v>0.27074999999999999</v>
      </c>
    </row>
    <row r="22" spans="2:15" x14ac:dyDescent="0.3">
      <c r="C22" s="71"/>
      <c r="D22" s="64"/>
      <c r="E22" s="65"/>
      <c r="F22" s="56"/>
      <c r="G22" s="47" t="s">
        <v>55</v>
      </c>
      <c r="H22" s="59"/>
      <c r="I22" s="60">
        <f>C18*E24*G23</f>
        <v>3.3249999999999995E-2</v>
      </c>
      <c r="J22" s="61">
        <f>B14*I22</f>
        <v>3.3249999999999995E-6</v>
      </c>
      <c r="O22" s="72">
        <v>3.4999999999999996E-2</v>
      </c>
    </row>
    <row r="23" spans="2:15" x14ac:dyDescent="0.3">
      <c r="B23" s="56"/>
      <c r="C23" s="56"/>
      <c r="D23" s="56"/>
      <c r="E23" s="65"/>
      <c r="F23" s="47" t="s">
        <v>41</v>
      </c>
      <c r="G23" s="21">
        <v>0.05</v>
      </c>
      <c r="H23" s="56"/>
      <c r="I23" s="63"/>
      <c r="J23" s="66"/>
      <c r="O23" s="72">
        <v>3.3249999999999995E-2</v>
      </c>
    </row>
    <row r="24" spans="2:15" x14ac:dyDescent="0.3">
      <c r="B24" s="56"/>
      <c r="C24" s="56"/>
      <c r="D24" s="47" t="s">
        <v>44</v>
      </c>
      <c r="E24" s="26">
        <v>0.95</v>
      </c>
      <c r="F24" s="56"/>
      <c r="G24" s="65"/>
      <c r="H24" s="56"/>
      <c r="I24" s="63"/>
      <c r="J24" s="66"/>
      <c r="O24" s="72">
        <v>0.63174999999999992</v>
      </c>
    </row>
    <row r="25" spans="2:15" x14ac:dyDescent="0.3">
      <c r="B25" s="56"/>
      <c r="C25" s="47"/>
      <c r="D25" s="56"/>
      <c r="E25" s="65"/>
      <c r="F25" s="21">
        <v>1</v>
      </c>
      <c r="G25" s="26">
        <v>0.95</v>
      </c>
      <c r="H25" s="56"/>
      <c r="I25" s="63"/>
      <c r="J25" s="66"/>
    </row>
    <row r="26" spans="2:15" x14ac:dyDescent="0.3">
      <c r="B26" s="56"/>
      <c r="C26" s="56"/>
      <c r="D26" s="56"/>
      <c r="E26" s="67" t="s">
        <v>46</v>
      </c>
      <c r="F26" s="67" t="s">
        <v>44</v>
      </c>
      <c r="G26" s="68" t="s">
        <v>48</v>
      </c>
      <c r="H26" s="59"/>
      <c r="I26" s="60">
        <f>C18*E24*F25*G25</f>
        <v>0.63174999999999992</v>
      </c>
      <c r="J26" s="61">
        <f>B14*I26</f>
        <v>6.3174999999999991E-5</v>
      </c>
    </row>
    <row r="27" spans="2:15" x14ac:dyDescent="0.3">
      <c r="B27" s="56"/>
      <c r="C27" s="56"/>
      <c r="D27" s="56"/>
      <c r="E27" s="65"/>
      <c r="F27" s="65"/>
      <c r="G27" s="56"/>
      <c r="H27" s="56"/>
      <c r="I27" s="63"/>
      <c r="J27" s="66"/>
    </row>
    <row r="28" spans="2:15" x14ac:dyDescent="0.3">
      <c r="B28" s="56"/>
      <c r="C28" s="56"/>
      <c r="D28" s="56"/>
      <c r="E28" s="69"/>
      <c r="F28" s="65"/>
      <c r="G28" s="56"/>
      <c r="H28" s="56"/>
      <c r="I28" s="63"/>
      <c r="J28" s="66"/>
    </row>
    <row r="29" spans="2:15" x14ac:dyDescent="0.3">
      <c r="B29" s="56"/>
      <c r="C29" s="47"/>
      <c r="D29" s="56"/>
      <c r="E29" s="56"/>
      <c r="F29" s="65"/>
      <c r="G29" s="56"/>
      <c r="H29" s="56"/>
      <c r="I29" s="63"/>
      <c r="J29" s="66"/>
    </row>
    <row r="30" spans="2:15" x14ac:dyDescent="0.3">
      <c r="B30" s="56"/>
      <c r="C30" s="56"/>
      <c r="D30" s="56"/>
      <c r="E30" s="56"/>
      <c r="F30" s="26">
        <v>0</v>
      </c>
      <c r="G30" s="47" t="s">
        <v>40</v>
      </c>
      <c r="H30" s="59"/>
      <c r="I30" s="60">
        <f>G31*F30*E24*C18</f>
        <v>0</v>
      </c>
      <c r="J30" s="61">
        <f>I30*B14</f>
        <v>0</v>
      </c>
    </row>
    <row r="31" spans="2:15" x14ac:dyDescent="0.3">
      <c r="B31" s="56"/>
      <c r="C31" s="56"/>
      <c r="D31" s="56"/>
      <c r="E31" s="47" t="s">
        <v>49</v>
      </c>
      <c r="F31" s="70" t="s">
        <v>41</v>
      </c>
      <c r="G31" s="21">
        <v>0.05</v>
      </c>
      <c r="H31" s="56"/>
      <c r="I31" s="63"/>
      <c r="J31" s="66"/>
    </row>
    <row r="32" spans="2:15" x14ac:dyDescent="0.3">
      <c r="B32" s="56"/>
      <c r="C32" s="56"/>
      <c r="D32" s="56"/>
      <c r="E32" s="56"/>
      <c r="F32" s="69"/>
      <c r="G32" s="65"/>
      <c r="H32" s="56"/>
      <c r="I32" s="63"/>
      <c r="J32" s="66"/>
    </row>
    <row r="33" spans="2:10" x14ac:dyDescent="0.3">
      <c r="B33" s="56"/>
      <c r="C33" s="56"/>
      <c r="D33" s="56"/>
      <c r="E33" s="56"/>
      <c r="F33" s="56"/>
      <c r="G33" s="26">
        <v>0.95</v>
      </c>
      <c r="H33" s="56"/>
      <c r="I33" s="63"/>
      <c r="J33" s="66"/>
    </row>
    <row r="34" spans="2:10" x14ac:dyDescent="0.3">
      <c r="B34" s="56"/>
      <c r="C34" s="56"/>
      <c r="D34" s="56"/>
      <c r="E34" s="56"/>
      <c r="F34" s="47" t="s">
        <v>44</v>
      </c>
      <c r="G34" s="68" t="s">
        <v>48</v>
      </c>
      <c r="H34" s="59"/>
      <c r="I34" s="60">
        <f>G33*F30*E24*C18</f>
        <v>0</v>
      </c>
      <c r="J34" s="61">
        <f>B14*I34</f>
        <v>0</v>
      </c>
    </row>
    <row r="35" spans="2:10" x14ac:dyDescent="0.3">
      <c r="D35" s="56"/>
      <c r="E35" s="56"/>
      <c r="F35" s="56"/>
      <c r="G35" s="56"/>
      <c r="H35" s="56"/>
      <c r="I35" s="63"/>
      <c r="J35" s="66"/>
    </row>
  </sheetData>
  <conditionalFormatting sqref="J3:J18 J20:J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 x14ac:dyDescent="0.25"/>
  <cols>
    <col min="1" max="2" width="8.88671875" style="10"/>
    <col min="3" max="3" width="12.44140625" style="10" customWidth="1"/>
    <col min="4" max="4" width="12.5546875" style="10" customWidth="1"/>
    <col min="5" max="5" width="14.6640625" style="10" customWidth="1"/>
    <col min="6" max="6" width="11.33203125" style="10" customWidth="1"/>
    <col min="7" max="7" width="13" style="10" customWidth="1"/>
    <col min="8" max="9" width="15.33203125" style="10" customWidth="1"/>
    <col min="10" max="10" width="30.5546875" style="10" customWidth="1"/>
    <col min="11" max="11" width="10.6640625" style="10" customWidth="1"/>
    <col min="12" max="12" width="11.109375" style="10" customWidth="1"/>
    <col min="13" max="13" width="13.6640625" style="10" customWidth="1"/>
    <col min="14" max="16384" width="8.88671875" style="10"/>
  </cols>
  <sheetData>
    <row r="1" spans="3:13" ht="66.75" customHeight="1" x14ac:dyDescent="0.25">
      <c r="C1" s="13" t="s">
        <v>33</v>
      </c>
      <c r="D1" s="13" t="s">
        <v>56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J1" s="13" t="s">
        <v>38</v>
      </c>
      <c r="K1" s="13" t="s">
        <v>1</v>
      </c>
      <c r="L1" s="13" t="s">
        <v>4</v>
      </c>
      <c r="M1" s="14" t="s">
        <v>39</v>
      </c>
    </row>
    <row r="2" spans="3:13" x14ac:dyDescent="0.25"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3:13" x14ac:dyDescent="0.25">
      <c r="C3" s="15"/>
      <c r="D3" s="15"/>
      <c r="E3" s="15"/>
      <c r="F3" s="15"/>
      <c r="G3" s="15"/>
      <c r="H3" s="15"/>
      <c r="I3" s="15"/>
      <c r="J3" s="17" t="s">
        <v>62</v>
      </c>
      <c r="K3" s="18"/>
      <c r="L3" s="36">
        <f>G4*F8*E13*D52</f>
        <v>0</v>
      </c>
      <c r="M3" s="20">
        <f>C66*L3</f>
        <v>0</v>
      </c>
    </row>
    <row r="4" spans="3:13" x14ac:dyDescent="0.25">
      <c r="C4" s="15"/>
      <c r="D4" s="15"/>
      <c r="E4" s="15"/>
      <c r="F4" s="17" t="s">
        <v>41</v>
      </c>
      <c r="G4" s="21">
        <v>0.05</v>
      </c>
      <c r="H4" s="22"/>
      <c r="I4" s="22"/>
      <c r="J4" s="22"/>
      <c r="K4" s="15"/>
      <c r="L4" s="37"/>
    </row>
    <row r="5" spans="3:13" x14ac:dyDescent="0.25">
      <c r="C5" s="15"/>
      <c r="D5" s="15"/>
      <c r="E5" s="15"/>
      <c r="F5" s="15"/>
      <c r="G5" s="25"/>
      <c r="H5" s="15"/>
      <c r="I5" s="15"/>
      <c r="J5" s="17" t="s">
        <v>63</v>
      </c>
      <c r="K5" s="18"/>
      <c r="L5" s="36">
        <f>J6*H8*G9*E13*D52</f>
        <v>0</v>
      </c>
      <c r="M5" s="20">
        <f>L5*C66</f>
        <v>0</v>
      </c>
    </row>
    <row r="6" spans="3:13" x14ac:dyDescent="0.25">
      <c r="C6" s="15"/>
      <c r="D6" s="15"/>
      <c r="E6" s="15"/>
      <c r="F6" s="38"/>
      <c r="G6" s="25"/>
      <c r="H6" s="15"/>
      <c r="I6" s="17" t="s">
        <v>41</v>
      </c>
      <c r="J6" s="21">
        <v>0.05</v>
      </c>
      <c r="K6" s="15"/>
      <c r="L6" s="37"/>
    </row>
    <row r="7" spans="3:13" x14ac:dyDescent="0.25">
      <c r="C7" s="15"/>
      <c r="D7" s="15"/>
      <c r="E7" s="15"/>
      <c r="F7" s="25"/>
      <c r="G7" s="25"/>
      <c r="H7" s="15"/>
      <c r="I7" s="15"/>
      <c r="J7" s="25"/>
      <c r="K7" s="15"/>
      <c r="L7" s="37"/>
    </row>
    <row r="8" spans="3:13" x14ac:dyDescent="0.25">
      <c r="C8" s="15"/>
      <c r="D8" s="15"/>
      <c r="E8" s="17" t="s">
        <v>46</v>
      </c>
      <c r="F8" s="26">
        <v>1</v>
      </c>
      <c r="G8" s="27" t="s">
        <v>46</v>
      </c>
      <c r="H8" s="39">
        <v>1</v>
      </c>
      <c r="I8" s="22"/>
      <c r="J8" s="25"/>
      <c r="K8" s="15"/>
      <c r="L8" s="37"/>
    </row>
    <row r="9" spans="3:13" x14ac:dyDescent="0.25">
      <c r="C9" s="15"/>
      <c r="D9" s="15"/>
      <c r="E9" s="15"/>
      <c r="F9" s="27" t="s">
        <v>44</v>
      </c>
      <c r="G9" s="35">
        <v>0.95</v>
      </c>
      <c r="H9" s="25"/>
      <c r="I9" s="17" t="s">
        <v>44</v>
      </c>
      <c r="J9" s="28" t="s">
        <v>48</v>
      </c>
      <c r="K9" s="18"/>
      <c r="L9" s="36">
        <f>J10*H8*G9*F8*E13*D52</f>
        <v>0</v>
      </c>
      <c r="M9" s="20">
        <f>L9*C66</f>
        <v>0</v>
      </c>
    </row>
    <row r="10" spans="3:13" x14ac:dyDescent="0.25">
      <c r="C10" s="15"/>
      <c r="D10" s="15"/>
      <c r="E10" s="15"/>
      <c r="F10" s="25"/>
      <c r="G10" s="15"/>
      <c r="H10" s="25"/>
      <c r="I10" s="15"/>
      <c r="J10" s="40">
        <v>0.95</v>
      </c>
      <c r="K10" s="15"/>
      <c r="L10" s="15"/>
    </row>
    <row r="11" spans="3:13" x14ac:dyDescent="0.25">
      <c r="C11" s="15"/>
      <c r="D11" s="15"/>
      <c r="E11" s="38"/>
      <c r="F11" s="25"/>
      <c r="G11" s="17"/>
      <c r="H11" s="25"/>
      <c r="I11" s="15"/>
      <c r="J11" s="15"/>
      <c r="K11" s="15"/>
      <c r="L11" s="15"/>
    </row>
    <row r="12" spans="3:13" x14ac:dyDescent="0.25">
      <c r="C12" s="15"/>
      <c r="D12" s="15"/>
      <c r="E12" s="25"/>
      <c r="F12" s="25"/>
      <c r="G12" s="17" t="s">
        <v>49</v>
      </c>
      <c r="H12" s="34">
        <v>0</v>
      </c>
      <c r="I12" s="15"/>
      <c r="J12" s="17" t="s">
        <v>40</v>
      </c>
      <c r="K12" s="18"/>
      <c r="L12" s="36">
        <f>J13*H12*G9*F8*E13*D52</f>
        <v>0</v>
      </c>
      <c r="M12" s="20">
        <f>L12*C66</f>
        <v>0</v>
      </c>
    </row>
    <row r="13" spans="3:13" x14ac:dyDescent="0.25">
      <c r="C13" s="15"/>
      <c r="D13" s="17" t="s">
        <v>64</v>
      </c>
      <c r="E13" s="26">
        <v>0</v>
      </c>
      <c r="F13" s="25"/>
      <c r="G13" s="15"/>
      <c r="H13" s="25"/>
      <c r="I13" s="17" t="s">
        <v>41</v>
      </c>
      <c r="J13" s="21">
        <v>0.05</v>
      </c>
      <c r="K13" s="15"/>
      <c r="L13" s="15"/>
    </row>
    <row r="14" spans="3:13" x14ac:dyDescent="0.25">
      <c r="C14" s="15"/>
      <c r="D14" s="24"/>
      <c r="E14" s="25"/>
      <c r="F14" s="25"/>
      <c r="G14" s="15"/>
      <c r="H14" s="29"/>
      <c r="I14" s="41"/>
      <c r="J14" s="25"/>
      <c r="K14" s="15"/>
      <c r="L14" s="15"/>
    </row>
    <row r="15" spans="3:13" x14ac:dyDescent="0.25">
      <c r="C15" s="15"/>
      <c r="D15" s="25"/>
      <c r="E15" s="25"/>
      <c r="F15" s="25"/>
      <c r="G15" s="15"/>
      <c r="H15" s="15"/>
      <c r="I15" s="15"/>
      <c r="J15" s="25"/>
      <c r="K15" s="15"/>
      <c r="L15" s="15"/>
    </row>
    <row r="16" spans="3:13" x14ac:dyDescent="0.25">
      <c r="C16" s="15"/>
      <c r="D16" s="25"/>
      <c r="E16" s="27" t="s">
        <v>49</v>
      </c>
      <c r="F16" s="34">
        <v>0</v>
      </c>
      <c r="G16" s="15"/>
      <c r="H16" s="15"/>
      <c r="I16" s="17" t="s">
        <v>44</v>
      </c>
      <c r="J16" s="28" t="s">
        <v>48</v>
      </c>
      <c r="K16" s="18"/>
      <c r="L16" s="36">
        <f>J17*H12*G9*F8*E13*D52</f>
        <v>0</v>
      </c>
      <c r="M16" s="20">
        <f>L16*C66</f>
        <v>0</v>
      </c>
    </row>
    <row r="17" spans="3:13" x14ac:dyDescent="0.25">
      <c r="C17" s="15"/>
      <c r="D17" s="25"/>
      <c r="E17" s="25"/>
      <c r="F17" s="25"/>
      <c r="G17" s="15"/>
      <c r="H17" s="15"/>
      <c r="I17" s="15"/>
      <c r="J17" s="40">
        <v>0.95</v>
      </c>
      <c r="K17" s="15"/>
      <c r="L17" s="15"/>
    </row>
    <row r="18" spans="3:13" x14ac:dyDescent="0.25">
      <c r="C18" s="15"/>
      <c r="D18" s="25"/>
      <c r="E18" s="25"/>
      <c r="F18" s="25"/>
      <c r="G18" s="15"/>
      <c r="H18" s="15"/>
      <c r="I18" s="15"/>
      <c r="J18" s="15"/>
      <c r="K18" s="15"/>
      <c r="L18" s="15"/>
    </row>
    <row r="19" spans="3:13" x14ac:dyDescent="0.25">
      <c r="C19" s="42"/>
      <c r="D19" s="15"/>
      <c r="E19" s="25"/>
      <c r="F19" s="25"/>
      <c r="G19" s="24"/>
      <c r="H19" s="24"/>
      <c r="I19" s="24"/>
      <c r="J19" s="43" t="s">
        <v>62</v>
      </c>
      <c r="K19" s="18"/>
      <c r="L19" s="36">
        <f>G20*F16*E13*D52</f>
        <v>0</v>
      </c>
      <c r="M19" s="20">
        <f>L19*C66</f>
        <v>0</v>
      </c>
    </row>
    <row r="20" spans="3:13" x14ac:dyDescent="0.25">
      <c r="C20" s="15"/>
      <c r="D20" s="25"/>
      <c r="E20" s="44"/>
      <c r="F20" s="17" t="s">
        <v>41</v>
      </c>
      <c r="G20" s="26">
        <v>0.05</v>
      </c>
      <c r="H20" s="15"/>
      <c r="I20" s="15"/>
      <c r="J20" s="15"/>
      <c r="K20" s="15"/>
      <c r="L20" s="15"/>
    </row>
    <row r="21" spans="3:13" x14ac:dyDescent="0.25">
      <c r="C21" s="15"/>
      <c r="D21" s="25"/>
      <c r="E21" s="44"/>
      <c r="F21" s="15"/>
      <c r="G21" s="25"/>
      <c r="H21" s="15"/>
      <c r="I21" s="15"/>
      <c r="J21" s="15" t="s">
        <v>63</v>
      </c>
      <c r="K21" s="18"/>
      <c r="L21" s="36">
        <f>J22*H24*G25*F16*E13*D52</f>
        <v>0</v>
      </c>
      <c r="M21" s="20">
        <f>L21*C66</f>
        <v>0</v>
      </c>
    </row>
    <row r="22" spans="3:13" x14ac:dyDescent="0.25">
      <c r="C22" s="15"/>
      <c r="D22" s="25"/>
      <c r="E22" s="25"/>
      <c r="F22" s="22"/>
      <c r="G22" s="25"/>
      <c r="H22" s="15"/>
      <c r="I22" s="17" t="s">
        <v>41</v>
      </c>
      <c r="J22" s="21">
        <v>0.05</v>
      </c>
      <c r="K22" s="15"/>
      <c r="L22" s="37"/>
    </row>
    <row r="23" spans="3:13" x14ac:dyDescent="0.25">
      <c r="C23" s="45"/>
      <c r="D23" s="15"/>
      <c r="E23" s="25"/>
      <c r="F23" s="15"/>
      <c r="G23" s="25"/>
      <c r="H23" s="15"/>
      <c r="I23" s="15"/>
      <c r="J23" s="25"/>
      <c r="K23" s="15"/>
      <c r="L23" s="37"/>
    </row>
    <row r="24" spans="3:13" x14ac:dyDescent="0.25">
      <c r="C24" s="15"/>
      <c r="D24" s="25"/>
      <c r="E24" s="25"/>
      <c r="F24" s="46"/>
      <c r="G24" s="27" t="s">
        <v>46</v>
      </c>
      <c r="H24" s="21">
        <v>1</v>
      </c>
      <c r="I24" s="22"/>
      <c r="J24" s="25"/>
      <c r="K24" s="15"/>
      <c r="L24" s="37"/>
    </row>
    <row r="25" spans="3:13" x14ac:dyDescent="0.25">
      <c r="C25" s="15"/>
      <c r="D25" s="27" t="s">
        <v>65</v>
      </c>
      <c r="E25" s="26">
        <v>1</v>
      </c>
      <c r="F25" s="17" t="s">
        <v>44</v>
      </c>
      <c r="G25" s="35">
        <v>0.95</v>
      </c>
      <c r="H25" s="25"/>
      <c r="I25" s="17" t="s">
        <v>44</v>
      </c>
      <c r="J25" s="28" t="s">
        <v>48</v>
      </c>
      <c r="K25" s="18"/>
      <c r="L25" s="36">
        <f>J26*H24*G25*F16*E13*D52</f>
        <v>0</v>
      </c>
      <c r="M25" s="20">
        <f>L25*C66</f>
        <v>0</v>
      </c>
    </row>
    <row r="26" spans="3:13" x14ac:dyDescent="0.25">
      <c r="C26" s="15"/>
      <c r="D26" s="25"/>
      <c r="E26" s="25"/>
      <c r="F26" s="15"/>
      <c r="G26" s="15"/>
      <c r="H26" s="25"/>
      <c r="I26" s="15"/>
      <c r="J26" s="40">
        <v>0.95</v>
      </c>
      <c r="K26" s="15"/>
      <c r="L26" s="15"/>
    </row>
    <row r="27" spans="3:13" x14ac:dyDescent="0.25">
      <c r="C27" s="15"/>
      <c r="D27" s="25"/>
      <c r="E27" s="25"/>
      <c r="F27" s="15"/>
      <c r="G27" s="17"/>
      <c r="H27" s="25"/>
      <c r="I27" s="15"/>
      <c r="J27" s="15"/>
      <c r="K27" s="15"/>
      <c r="L27" s="15"/>
    </row>
    <row r="28" spans="3:13" x14ac:dyDescent="0.25">
      <c r="C28" s="15"/>
      <c r="D28" s="25"/>
      <c r="E28" s="25"/>
      <c r="F28" s="15"/>
      <c r="G28" s="17" t="s">
        <v>49</v>
      </c>
      <c r="H28" s="26">
        <v>0</v>
      </c>
      <c r="I28" s="15"/>
      <c r="J28" s="17" t="s">
        <v>40</v>
      </c>
      <c r="K28" s="18"/>
      <c r="L28" s="36">
        <f>J29*H28*G25*F16*E13*D52</f>
        <v>0</v>
      </c>
      <c r="M28" s="20">
        <f>L28*C66</f>
        <v>0</v>
      </c>
    </row>
    <row r="29" spans="3:13" x14ac:dyDescent="0.25">
      <c r="C29" s="15"/>
      <c r="D29" s="25"/>
      <c r="E29" s="25"/>
      <c r="F29" s="15"/>
      <c r="G29" s="15"/>
      <c r="H29" s="25"/>
      <c r="I29" s="17" t="s">
        <v>41</v>
      </c>
      <c r="J29" s="21">
        <v>0.05</v>
      </c>
      <c r="K29" s="15"/>
      <c r="L29" s="15"/>
    </row>
    <row r="30" spans="3:13" x14ac:dyDescent="0.25">
      <c r="C30" s="15"/>
      <c r="D30" s="25"/>
      <c r="E30" s="25"/>
      <c r="F30" s="15"/>
      <c r="G30" s="15"/>
      <c r="H30" s="29"/>
      <c r="I30" s="41"/>
      <c r="J30" s="25"/>
      <c r="K30" s="15"/>
      <c r="L30" s="15"/>
    </row>
    <row r="31" spans="3:13" x14ac:dyDescent="0.25">
      <c r="C31" s="42"/>
      <c r="D31" s="15"/>
      <c r="E31" s="25"/>
      <c r="F31" s="15"/>
      <c r="G31" s="15"/>
      <c r="H31" s="15"/>
      <c r="I31" s="15"/>
      <c r="J31" s="25"/>
      <c r="K31" s="15"/>
      <c r="L31" s="15"/>
    </row>
    <row r="32" spans="3:13" x14ac:dyDescent="0.25">
      <c r="C32" s="15"/>
      <c r="D32" s="25"/>
      <c r="E32" s="25"/>
      <c r="F32" s="15"/>
      <c r="G32" s="15"/>
      <c r="H32" s="15"/>
      <c r="I32" s="17" t="s">
        <v>44</v>
      </c>
      <c r="J32" s="28" t="s">
        <v>48</v>
      </c>
      <c r="K32" s="18"/>
      <c r="L32" s="36">
        <f>J33*H28*G25*F16*E13*D52</f>
        <v>0</v>
      </c>
      <c r="M32" s="20">
        <f>L32*C66</f>
        <v>0</v>
      </c>
    </row>
    <row r="33" spans="3:20" x14ac:dyDescent="0.25">
      <c r="C33" s="15"/>
      <c r="D33" s="25"/>
      <c r="E33" s="25"/>
      <c r="F33" s="15"/>
      <c r="G33" s="15"/>
      <c r="H33" s="15"/>
      <c r="I33" s="15"/>
      <c r="J33" s="40">
        <v>0.95</v>
      </c>
      <c r="K33" s="15"/>
      <c r="L33" s="15"/>
    </row>
    <row r="34" spans="3:20" x14ac:dyDescent="0.25">
      <c r="C34" s="15"/>
      <c r="D34" s="25"/>
      <c r="E34" s="25"/>
      <c r="F34" s="15"/>
      <c r="G34" s="15"/>
      <c r="H34" s="15"/>
      <c r="I34" s="15"/>
      <c r="J34" s="15"/>
      <c r="K34" s="15"/>
      <c r="L34" s="15"/>
    </row>
    <row r="35" spans="3:20" x14ac:dyDescent="0.25">
      <c r="C35" s="15"/>
      <c r="D35" s="25"/>
      <c r="E35" s="25"/>
      <c r="F35" s="15"/>
      <c r="G35" s="15"/>
      <c r="H35" s="15"/>
      <c r="I35" s="15"/>
      <c r="J35" s="15"/>
      <c r="K35" s="15"/>
      <c r="L35" s="15"/>
    </row>
    <row r="36" spans="3:20" x14ac:dyDescent="0.25">
      <c r="C36" s="15"/>
      <c r="D36" s="25"/>
      <c r="E36" s="25"/>
      <c r="F36" s="15"/>
      <c r="G36" s="15"/>
      <c r="H36" s="15"/>
      <c r="I36" s="15"/>
      <c r="J36" s="17" t="s">
        <v>62</v>
      </c>
      <c r="K36" s="18"/>
      <c r="L36" s="36">
        <f>G37*F41*E25*D52</f>
        <v>0.05</v>
      </c>
      <c r="M36" s="20">
        <f>L36*C66</f>
        <v>5.0000000000000008E-7</v>
      </c>
    </row>
    <row r="37" spans="3:20" x14ac:dyDescent="0.25">
      <c r="C37" s="15"/>
      <c r="D37" s="25"/>
      <c r="E37" s="25"/>
      <c r="F37" s="17" t="s">
        <v>41</v>
      </c>
      <c r="G37" s="21">
        <v>0.05</v>
      </c>
      <c r="H37" s="22"/>
      <c r="I37" s="22"/>
      <c r="J37" s="22"/>
      <c r="K37" s="15"/>
      <c r="L37" s="37"/>
    </row>
    <row r="38" spans="3:20" x14ac:dyDescent="0.25">
      <c r="C38" s="15"/>
      <c r="D38" s="25"/>
      <c r="E38" s="25"/>
      <c r="F38" s="15"/>
      <c r="G38" s="25"/>
      <c r="H38" s="15"/>
      <c r="I38" s="15"/>
      <c r="J38" s="15" t="s">
        <v>63</v>
      </c>
      <c r="K38" s="18"/>
      <c r="L38" s="36">
        <f>J39*H41*G42*F41*E25*D52</f>
        <v>4.7500000000000001E-2</v>
      </c>
      <c r="M38" s="20">
        <f>L38*C66</f>
        <v>4.7500000000000006E-7</v>
      </c>
    </row>
    <row r="39" spans="3:20" x14ac:dyDescent="0.25">
      <c r="C39" s="15"/>
      <c r="D39" s="25"/>
      <c r="E39" s="25"/>
      <c r="F39" s="38"/>
      <c r="G39" s="25"/>
      <c r="H39" s="15"/>
      <c r="I39" s="17" t="s">
        <v>41</v>
      </c>
      <c r="J39" s="21">
        <v>0.05</v>
      </c>
      <c r="K39" s="15"/>
      <c r="L39" s="37"/>
    </row>
    <row r="40" spans="3:20" x14ac:dyDescent="0.25">
      <c r="C40" s="15"/>
      <c r="D40" s="25"/>
      <c r="E40" s="25"/>
      <c r="F40" s="25"/>
      <c r="G40" s="25"/>
      <c r="H40" s="15"/>
      <c r="I40" s="15"/>
      <c r="J40" s="25"/>
      <c r="K40" s="15"/>
      <c r="L40" s="37"/>
    </row>
    <row r="41" spans="3:20" x14ac:dyDescent="0.25">
      <c r="C41" s="15"/>
      <c r="D41" s="25"/>
      <c r="E41" s="27" t="s">
        <v>46</v>
      </c>
      <c r="F41" s="26">
        <v>1</v>
      </c>
      <c r="G41" s="27" t="s">
        <v>46</v>
      </c>
      <c r="H41" s="21">
        <v>1</v>
      </c>
      <c r="I41" s="22"/>
      <c r="J41" s="25"/>
      <c r="K41" s="15"/>
      <c r="L41" s="37"/>
    </row>
    <row r="42" spans="3:20" x14ac:dyDescent="0.25">
      <c r="C42" s="15"/>
      <c r="D42" s="25"/>
      <c r="E42" s="25"/>
      <c r="F42" s="27" t="s">
        <v>44</v>
      </c>
      <c r="G42" s="35">
        <v>0.95</v>
      </c>
      <c r="H42" s="25"/>
      <c r="I42" s="17" t="s">
        <v>44</v>
      </c>
      <c r="J42" s="28" t="s">
        <v>48</v>
      </c>
      <c r="K42" s="18"/>
      <c r="L42" s="36">
        <f>J43*H41*G42*F41*E25*D52</f>
        <v>0.90249999999999997</v>
      </c>
      <c r="M42" s="20">
        <f>C66*L42</f>
        <v>9.0250000000000008E-6</v>
      </c>
    </row>
    <row r="43" spans="3:20" x14ac:dyDescent="0.25">
      <c r="C43" s="15"/>
      <c r="D43" s="25"/>
      <c r="E43" s="29"/>
      <c r="F43" s="25"/>
      <c r="G43" s="15"/>
      <c r="H43" s="25"/>
      <c r="I43" s="15"/>
      <c r="J43" s="40">
        <v>0.95</v>
      </c>
      <c r="K43" s="15"/>
      <c r="L43" s="15"/>
    </row>
    <row r="44" spans="3:20" x14ac:dyDescent="0.25">
      <c r="C44" s="42"/>
      <c r="D44" s="15"/>
      <c r="E44" s="22"/>
      <c r="F44" s="25"/>
      <c r="G44" s="17"/>
      <c r="H44" s="25"/>
      <c r="I44" s="15"/>
      <c r="J44" s="15"/>
      <c r="K44" s="15"/>
      <c r="L44" s="15"/>
    </row>
    <row r="45" spans="3:20" x14ac:dyDescent="0.25">
      <c r="C45" s="15"/>
      <c r="D45" s="25"/>
      <c r="E45" s="15"/>
      <c r="F45" s="25"/>
      <c r="G45" s="17" t="s">
        <v>49</v>
      </c>
      <c r="H45" s="26">
        <v>0</v>
      </c>
      <c r="I45" s="15"/>
      <c r="J45" s="17" t="s">
        <v>40</v>
      </c>
      <c r="K45" s="18"/>
      <c r="L45" s="36">
        <f>J46*H45*G42*F41*E25*D52</f>
        <v>0</v>
      </c>
      <c r="M45" s="20">
        <f>L45*C66</f>
        <v>0</v>
      </c>
    </row>
    <row r="46" spans="3:20" x14ac:dyDescent="0.25">
      <c r="C46" s="15"/>
      <c r="D46" s="25"/>
      <c r="E46" s="46"/>
      <c r="F46" s="25"/>
      <c r="G46" s="15"/>
      <c r="H46" s="25"/>
      <c r="I46" s="17" t="s">
        <v>41</v>
      </c>
      <c r="J46" s="21">
        <v>0.05</v>
      </c>
      <c r="K46" s="15"/>
      <c r="L46" s="15"/>
    </row>
    <row r="47" spans="3:20" x14ac:dyDescent="0.25">
      <c r="C47" s="15"/>
      <c r="D47" s="25"/>
      <c r="E47" s="15"/>
      <c r="F47" s="25"/>
      <c r="G47" s="15"/>
      <c r="H47" s="29"/>
      <c r="I47" s="41"/>
      <c r="J47" s="25"/>
      <c r="K47" s="15"/>
      <c r="L47" s="15"/>
      <c r="T47" s="10">
        <v>0.05</v>
      </c>
    </row>
    <row r="48" spans="3:20" x14ac:dyDescent="0.25">
      <c r="C48" s="15"/>
      <c r="D48" s="25"/>
      <c r="E48" s="15"/>
      <c r="F48" s="25"/>
      <c r="G48" s="15"/>
      <c r="H48" s="15"/>
      <c r="I48" s="15"/>
      <c r="J48" s="25"/>
      <c r="K48" s="15"/>
      <c r="L48" s="15"/>
      <c r="T48" s="10">
        <v>4.7500000000000001E-2</v>
      </c>
    </row>
    <row r="49" spans="3:20" x14ac:dyDescent="0.25">
      <c r="C49" s="15"/>
      <c r="D49" s="25"/>
      <c r="E49" s="17" t="s">
        <v>49</v>
      </c>
      <c r="F49" s="26">
        <v>0</v>
      </c>
      <c r="G49" s="15"/>
      <c r="H49" s="15"/>
      <c r="I49" s="17" t="s">
        <v>44</v>
      </c>
      <c r="J49" s="28" t="s">
        <v>48</v>
      </c>
      <c r="K49" s="18"/>
      <c r="L49" s="36">
        <f>J50*H45*G42*F41*E25*D52</f>
        <v>0</v>
      </c>
      <c r="M49" s="20">
        <f>L49*C66</f>
        <v>0</v>
      </c>
      <c r="T49" s="10">
        <v>0.90249999999999997</v>
      </c>
    </row>
    <row r="50" spans="3:20" x14ac:dyDescent="0.25">
      <c r="C50" s="15"/>
      <c r="D50" s="25"/>
      <c r="E50" s="15"/>
      <c r="F50" s="25"/>
      <c r="G50" s="15"/>
      <c r="H50" s="15"/>
      <c r="I50" s="15"/>
      <c r="J50" s="40">
        <v>0.95</v>
      </c>
      <c r="K50" s="15"/>
      <c r="L50" s="15"/>
      <c r="T50" s="10">
        <v>0.05</v>
      </c>
    </row>
    <row r="51" spans="3:20" x14ac:dyDescent="0.25">
      <c r="C51" s="15"/>
      <c r="D51" s="25"/>
      <c r="E51" s="15"/>
      <c r="F51" s="25"/>
      <c r="G51" s="15"/>
      <c r="H51" s="15"/>
      <c r="I51" s="15"/>
      <c r="J51" s="15"/>
      <c r="K51" s="15"/>
      <c r="L51" s="15"/>
      <c r="T51" s="10">
        <v>4.7500000000000001E-2</v>
      </c>
    </row>
    <row r="52" spans="3:20" x14ac:dyDescent="0.25">
      <c r="C52" s="47" t="s">
        <v>66</v>
      </c>
      <c r="D52" s="26">
        <v>1</v>
      </c>
      <c r="E52" s="15"/>
      <c r="F52" s="25"/>
      <c r="G52" s="24"/>
      <c r="H52" s="24"/>
      <c r="I52" s="24"/>
      <c r="J52" s="43" t="s">
        <v>62</v>
      </c>
      <c r="K52" s="18"/>
      <c r="L52" s="36">
        <f>G53*F49*E25*D52</f>
        <v>0</v>
      </c>
      <c r="M52" s="20">
        <f>L52*C66</f>
        <v>0</v>
      </c>
      <c r="T52" s="10">
        <v>0.90249999999999997</v>
      </c>
    </row>
    <row r="53" spans="3:20" x14ac:dyDescent="0.25">
      <c r="C53" s="15"/>
      <c r="D53" s="48"/>
      <c r="E53" s="42"/>
      <c r="F53" s="17" t="s">
        <v>41</v>
      </c>
      <c r="G53" s="26">
        <v>0.05</v>
      </c>
      <c r="H53" s="15"/>
      <c r="I53" s="15"/>
      <c r="J53" s="15"/>
      <c r="K53" s="15"/>
      <c r="L53" s="15"/>
    </row>
    <row r="54" spans="3:20" x14ac:dyDescent="0.25">
      <c r="C54" s="15"/>
      <c r="D54" s="48"/>
      <c r="E54" s="42"/>
      <c r="F54" s="15"/>
      <c r="G54" s="25"/>
      <c r="H54" s="15"/>
      <c r="I54" s="15"/>
      <c r="J54" s="17" t="s">
        <v>63</v>
      </c>
      <c r="K54" s="18"/>
      <c r="L54" s="36">
        <f>J55*H57*G58*F49*E25*D52</f>
        <v>0</v>
      </c>
      <c r="M54" s="20">
        <f>L54*C66</f>
        <v>0</v>
      </c>
    </row>
    <row r="55" spans="3:20" x14ac:dyDescent="0.25">
      <c r="C55" s="15"/>
      <c r="D55" s="48"/>
      <c r="E55" s="15"/>
      <c r="F55" s="22"/>
      <c r="G55" s="25"/>
      <c r="H55" s="15"/>
      <c r="I55" s="17" t="s">
        <v>41</v>
      </c>
      <c r="J55" s="21">
        <v>0.05</v>
      </c>
      <c r="K55" s="15"/>
      <c r="L55" s="37"/>
    </row>
    <row r="56" spans="3:20" x14ac:dyDescent="0.25">
      <c r="C56" s="15"/>
      <c r="D56" s="48"/>
      <c r="E56" s="15"/>
      <c r="F56" s="15"/>
      <c r="G56" s="25"/>
      <c r="H56" s="15"/>
      <c r="I56" s="15"/>
      <c r="J56" s="25"/>
      <c r="K56" s="15"/>
      <c r="L56" s="37"/>
    </row>
    <row r="57" spans="3:20" x14ac:dyDescent="0.25">
      <c r="C57" s="15"/>
      <c r="D57" s="48"/>
      <c r="E57" s="15"/>
      <c r="F57" s="46"/>
      <c r="G57" s="27" t="s">
        <v>46</v>
      </c>
      <c r="H57" s="21">
        <v>1</v>
      </c>
      <c r="I57" s="22"/>
      <c r="J57" s="25"/>
      <c r="K57" s="15"/>
      <c r="L57" s="37"/>
    </row>
    <row r="58" spans="3:20" x14ac:dyDescent="0.25">
      <c r="C58" s="15"/>
      <c r="D58" s="48"/>
      <c r="E58" s="15"/>
      <c r="F58" s="17" t="s">
        <v>44</v>
      </c>
      <c r="G58" s="35">
        <v>0.95</v>
      </c>
      <c r="H58" s="25"/>
      <c r="I58" s="17" t="s">
        <v>44</v>
      </c>
      <c r="J58" s="28" t="s">
        <v>48</v>
      </c>
      <c r="K58" s="18"/>
      <c r="L58" s="36">
        <f>J59*H57*G58*F49*E25*D52</f>
        <v>0</v>
      </c>
      <c r="M58" s="20">
        <f>L58*C66</f>
        <v>0</v>
      </c>
    </row>
    <row r="59" spans="3:20" x14ac:dyDescent="0.25">
      <c r="C59" s="15"/>
      <c r="D59" s="48"/>
      <c r="E59" s="15"/>
      <c r="F59" s="15"/>
      <c r="G59" s="15"/>
      <c r="H59" s="25"/>
      <c r="I59" s="15"/>
      <c r="J59" s="40">
        <v>0.95</v>
      </c>
      <c r="K59" s="15"/>
      <c r="L59" s="15"/>
    </row>
    <row r="60" spans="3:20" x14ac:dyDescent="0.25">
      <c r="C60" s="15"/>
      <c r="D60" s="48"/>
      <c r="E60" s="15"/>
      <c r="F60" s="15"/>
      <c r="G60" s="17"/>
      <c r="H60" s="25"/>
      <c r="I60" s="15"/>
      <c r="J60" s="15"/>
      <c r="K60" s="15"/>
      <c r="L60" s="15"/>
    </row>
    <row r="61" spans="3:20" x14ac:dyDescent="0.25">
      <c r="C61" s="15"/>
      <c r="D61" s="48"/>
      <c r="E61" s="15"/>
      <c r="F61" s="15"/>
      <c r="G61" s="17" t="s">
        <v>49</v>
      </c>
      <c r="H61" s="26">
        <v>0</v>
      </c>
      <c r="I61" s="15"/>
      <c r="J61" s="17" t="s">
        <v>40</v>
      </c>
      <c r="K61" s="18"/>
      <c r="L61" s="36">
        <f>J62*H61*G58*F49*E25*D52</f>
        <v>0</v>
      </c>
      <c r="M61" s="20">
        <f>C66*L61</f>
        <v>0</v>
      </c>
    </row>
    <row r="62" spans="3:20" x14ac:dyDescent="0.25">
      <c r="C62" s="15"/>
      <c r="D62" s="48"/>
      <c r="E62" s="15"/>
      <c r="F62" s="15"/>
      <c r="G62" s="15"/>
      <c r="H62" s="25"/>
      <c r="I62" s="17" t="s">
        <v>41</v>
      </c>
      <c r="J62" s="21">
        <v>0.05</v>
      </c>
      <c r="K62" s="15"/>
      <c r="L62" s="15"/>
    </row>
    <row r="63" spans="3:20" x14ac:dyDescent="0.25">
      <c r="C63" s="15"/>
      <c r="D63" s="48"/>
      <c r="E63" s="15"/>
      <c r="F63" s="15"/>
      <c r="G63" s="15"/>
      <c r="H63" s="29"/>
      <c r="I63" s="41"/>
      <c r="J63" s="25"/>
      <c r="K63" s="15"/>
      <c r="L63" s="15"/>
    </row>
    <row r="64" spans="3:20" x14ac:dyDescent="0.25">
      <c r="C64" s="15"/>
      <c r="D64" s="48"/>
      <c r="E64" s="15"/>
      <c r="F64" s="15"/>
      <c r="G64" s="15"/>
      <c r="H64" s="15"/>
      <c r="I64" s="15"/>
      <c r="J64" s="25"/>
      <c r="K64" s="15"/>
      <c r="L64" s="15"/>
    </row>
    <row r="65" spans="3:13" x14ac:dyDescent="0.25">
      <c r="C65" s="49"/>
      <c r="D65" s="48"/>
      <c r="E65" s="15"/>
      <c r="F65" s="15"/>
      <c r="G65" s="15"/>
      <c r="H65" s="15"/>
      <c r="I65" s="17" t="s">
        <v>44</v>
      </c>
      <c r="J65" s="28" t="s">
        <v>48</v>
      </c>
      <c r="K65" s="18"/>
      <c r="L65" s="36">
        <f>J66*H61*G58*F49*E25*D52</f>
        <v>0</v>
      </c>
      <c r="M65" s="20">
        <f>L65*C66</f>
        <v>0</v>
      </c>
    </row>
    <row r="66" spans="3:13" x14ac:dyDescent="0.25">
      <c r="C66" s="50">
        <f>0.00001</f>
        <v>1.0000000000000001E-5</v>
      </c>
      <c r="D66" s="48"/>
      <c r="E66" s="15"/>
      <c r="F66" s="15"/>
      <c r="G66" s="15"/>
      <c r="H66" s="15"/>
      <c r="I66" s="15"/>
      <c r="J66" s="40">
        <v>0.95</v>
      </c>
      <c r="K66" s="15"/>
      <c r="L66" s="15"/>
    </row>
    <row r="67" spans="3:13" x14ac:dyDescent="0.25">
      <c r="C67" s="51">
        <v>1E-4</v>
      </c>
      <c r="D67" s="48"/>
      <c r="E67" s="15"/>
      <c r="F67" s="15"/>
      <c r="G67" s="15"/>
      <c r="H67" s="15"/>
      <c r="I67" s="15"/>
      <c r="J67" s="15"/>
      <c r="K67" s="15"/>
      <c r="L67" s="15"/>
    </row>
    <row r="68" spans="3:13" x14ac:dyDescent="0.25">
      <c r="C68" s="15"/>
      <c r="D68" s="48"/>
      <c r="E68" s="15"/>
      <c r="F68" s="15"/>
      <c r="G68" s="15"/>
      <c r="H68" s="15"/>
      <c r="I68" s="15"/>
      <c r="J68" s="15"/>
      <c r="K68" s="15"/>
      <c r="L68" s="15"/>
    </row>
    <row r="69" spans="3:13" x14ac:dyDescent="0.25">
      <c r="C69" s="15"/>
      <c r="D69" s="48"/>
      <c r="E69" s="15"/>
      <c r="F69" s="15"/>
      <c r="G69" s="24"/>
      <c r="H69" s="24"/>
      <c r="I69" s="24"/>
      <c r="J69" s="43" t="s">
        <v>40</v>
      </c>
      <c r="K69" s="18"/>
      <c r="L69" s="36">
        <f>G72*F83*D77</f>
        <v>0.05</v>
      </c>
      <c r="M69" s="20">
        <f>L69*C67</f>
        <v>5.0000000000000004E-6</v>
      </c>
    </row>
    <row r="70" spans="3:13" x14ac:dyDescent="0.25">
      <c r="C70" s="15"/>
      <c r="D70" s="48"/>
      <c r="E70" s="15"/>
      <c r="F70" s="15"/>
      <c r="G70" s="25"/>
      <c r="H70" s="15"/>
      <c r="I70" s="15"/>
      <c r="J70" s="15"/>
      <c r="K70" s="15"/>
      <c r="L70" s="15"/>
    </row>
    <row r="71" spans="3:13" x14ac:dyDescent="0.25">
      <c r="C71" s="15"/>
      <c r="D71" s="48"/>
      <c r="E71" s="15"/>
      <c r="F71" s="15"/>
      <c r="G71" s="25"/>
      <c r="H71" s="15"/>
      <c r="I71" s="15"/>
      <c r="J71" s="15"/>
      <c r="K71" s="15"/>
      <c r="L71" s="15"/>
    </row>
    <row r="72" spans="3:13" x14ac:dyDescent="0.25">
      <c r="C72" s="15"/>
      <c r="D72" s="48"/>
      <c r="E72" s="15"/>
      <c r="F72" s="17" t="s">
        <v>41</v>
      </c>
      <c r="G72" s="26">
        <v>0.05</v>
      </c>
      <c r="H72" s="15"/>
      <c r="I72" s="15"/>
      <c r="J72" s="33" t="s">
        <v>67</v>
      </c>
      <c r="K72" s="18"/>
      <c r="L72" s="36">
        <f>J73*I75*H77*G78*F83*D77</f>
        <v>4.7500000000000001E-2</v>
      </c>
      <c r="M72" s="20">
        <f>L72*C67</f>
        <v>4.7500000000000003E-6</v>
      </c>
    </row>
    <row r="73" spans="3:13" x14ac:dyDescent="0.25">
      <c r="C73" s="15"/>
      <c r="D73" s="48"/>
      <c r="E73" s="15"/>
      <c r="F73" s="15"/>
      <c r="G73" s="25"/>
      <c r="H73" s="15"/>
      <c r="I73" s="17" t="s">
        <v>41</v>
      </c>
      <c r="J73" s="21">
        <v>0.05</v>
      </c>
      <c r="K73" s="15"/>
      <c r="L73" s="15"/>
    </row>
    <row r="74" spans="3:13" x14ac:dyDescent="0.25">
      <c r="C74" s="15"/>
      <c r="D74" s="48"/>
      <c r="E74" s="15"/>
      <c r="F74" s="15"/>
      <c r="G74" s="25"/>
      <c r="H74" s="15"/>
      <c r="I74" s="24"/>
      <c r="J74" s="25"/>
      <c r="K74" s="15"/>
      <c r="L74" s="15"/>
    </row>
    <row r="75" spans="3:13" x14ac:dyDescent="0.25">
      <c r="C75" s="15"/>
      <c r="D75" s="48"/>
      <c r="E75" s="15"/>
      <c r="F75" s="15"/>
      <c r="G75" s="34"/>
      <c r="H75" s="52" t="s">
        <v>46</v>
      </c>
      <c r="I75" s="40">
        <v>1</v>
      </c>
      <c r="J75" s="25"/>
      <c r="K75" s="15"/>
      <c r="L75" s="15"/>
    </row>
    <row r="76" spans="3:13" x14ac:dyDescent="0.25">
      <c r="C76" s="15"/>
      <c r="D76" s="48"/>
      <c r="E76" s="15"/>
      <c r="F76" s="24"/>
      <c r="G76" s="25"/>
      <c r="H76" s="41"/>
      <c r="I76" s="27" t="s">
        <v>44</v>
      </c>
      <c r="J76" s="28" t="s">
        <v>48</v>
      </c>
      <c r="K76" s="18"/>
      <c r="L76" s="36">
        <f>J77*I75*H77*G78*F83*D77</f>
        <v>0.90249999999999997</v>
      </c>
      <c r="M76" s="20">
        <f>L76*C67</f>
        <v>9.0249999999999998E-5</v>
      </c>
    </row>
    <row r="77" spans="3:13" x14ac:dyDescent="0.25">
      <c r="C77" s="47" t="s">
        <v>51</v>
      </c>
      <c r="D77" s="26">
        <v>1</v>
      </c>
      <c r="E77" s="15"/>
      <c r="F77" s="25"/>
      <c r="G77" s="27" t="s">
        <v>46</v>
      </c>
      <c r="H77" s="26">
        <v>1</v>
      </c>
      <c r="I77" s="25"/>
      <c r="J77" s="40">
        <v>0.95</v>
      </c>
      <c r="K77" s="15"/>
      <c r="L77" s="15"/>
    </row>
    <row r="78" spans="3:13" x14ac:dyDescent="0.25">
      <c r="C78" s="15"/>
      <c r="D78" s="25"/>
      <c r="E78" s="15"/>
      <c r="F78" s="27" t="s">
        <v>44</v>
      </c>
      <c r="G78" s="35">
        <v>0.95</v>
      </c>
      <c r="H78" s="27" t="s">
        <v>49</v>
      </c>
      <c r="I78" s="26">
        <v>0</v>
      </c>
      <c r="J78" s="33" t="s">
        <v>40</v>
      </c>
      <c r="K78" s="18"/>
      <c r="L78" s="36">
        <f>J79*I78*H77*G78*F83*D77</f>
        <v>0</v>
      </c>
      <c r="M78" s="20">
        <f>L78*C67</f>
        <v>0</v>
      </c>
    </row>
    <row r="79" spans="3:13" x14ac:dyDescent="0.25">
      <c r="C79" s="15"/>
      <c r="D79" s="25"/>
      <c r="E79" s="15"/>
      <c r="F79" s="25"/>
      <c r="G79" s="15"/>
      <c r="H79" s="25"/>
      <c r="I79" s="27" t="s">
        <v>41</v>
      </c>
      <c r="J79" s="26">
        <v>0.05</v>
      </c>
      <c r="K79" s="15"/>
      <c r="L79" s="15"/>
    </row>
    <row r="80" spans="3:13" x14ac:dyDescent="0.25">
      <c r="C80" s="15"/>
      <c r="D80" s="25"/>
      <c r="E80" s="15"/>
      <c r="F80" s="27"/>
      <c r="G80" s="15"/>
      <c r="H80" s="25"/>
      <c r="I80" s="29"/>
      <c r="J80" s="25"/>
      <c r="K80" s="15"/>
      <c r="L80" s="15"/>
    </row>
    <row r="81" spans="3:13" x14ac:dyDescent="0.25">
      <c r="C81" s="15"/>
      <c r="D81" s="25"/>
      <c r="E81" s="15"/>
      <c r="F81" s="25"/>
      <c r="G81" s="15"/>
      <c r="H81" s="25"/>
      <c r="I81" s="15"/>
      <c r="J81" s="25"/>
      <c r="K81" s="15"/>
      <c r="L81" s="15"/>
    </row>
    <row r="82" spans="3:13" x14ac:dyDescent="0.25">
      <c r="C82" s="15"/>
      <c r="D82" s="25"/>
      <c r="E82" s="15"/>
      <c r="F82" s="25"/>
      <c r="G82" s="15"/>
      <c r="H82" s="25"/>
      <c r="I82" s="17" t="s">
        <v>44</v>
      </c>
      <c r="J82" s="28" t="s">
        <v>48</v>
      </c>
      <c r="K82" s="18"/>
      <c r="L82" s="36">
        <f>J83*I78*H77*G78*F83*D77</f>
        <v>0</v>
      </c>
      <c r="M82" s="20">
        <f>L82*C67</f>
        <v>0</v>
      </c>
    </row>
    <row r="83" spans="3:13" x14ac:dyDescent="0.25">
      <c r="C83" s="15"/>
      <c r="D83" s="25"/>
      <c r="E83" s="17" t="s">
        <v>46</v>
      </c>
      <c r="F83" s="26">
        <v>1</v>
      </c>
      <c r="G83" s="15"/>
      <c r="H83" s="25"/>
      <c r="I83" s="15"/>
      <c r="J83" s="40">
        <v>0.95</v>
      </c>
      <c r="K83" s="15"/>
      <c r="L83" s="15"/>
    </row>
    <row r="84" spans="3:13" x14ac:dyDescent="0.25">
      <c r="C84" s="15"/>
      <c r="D84" s="25"/>
      <c r="E84" s="15"/>
      <c r="F84" s="25"/>
      <c r="G84" s="15"/>
      <c r="H84" s="25"/>
      <c r="I84" s="15"/>
      <c r="J84" s="15"/>
      <c r="K84" s="15"/>
      <c r="L84" s="15"/>
    </row>
    <row r="85" spans="3:13" x14ac:dyDescent="0.25">
      <c r="C85" s="15"/>
      <c r="D85" s="25"/>
      <c r="E85" s="15"/>
      <c r="F85" s="25"/>
      <c r="G85" s="15"/>
      <c r="H85" s="25"/>
      <c r="I85" s="15"/>
      <c r="J85" s="33" t="s">
        <v>40</v>
      </c>
      <c r="K85" s="18"/>
      <c r="L85" s="36">
        <f>J86*I88*H86*G78*F83*D77</f>
        <v>0</v>
      </c>
      <c r="M85" s="20">
        <f>L85*C67</f>
        <v>0</v>
      </c>
    </row>
    <row r="86" spans="3:13" x14ac:dyDescent="0.25">
      <c r="C86" s="15"/>
      <c r="D86" s="25"/>
      <c r="E86" s="15"/>
      <c r="F86" s="25"/>
      <c r="G86" s="17" t="s">
        <v>49</v>
      </c>
      <c r="H86" s="26">
        <v>0</v>
      </c>
      <c r="I86" s="17" t="s">
        <v>41</v>
      </c>
      <c r="J86" s="21">
        <v>0.05</v>
      </c>
      <c r="K86" s="15"/>
      <c r="L86" s="15"/>
    </row>
    <row r="87" spans="3:13" x14ac:dyDescent="0.25">
      <c r="C87" s="15"/>
      <c r="D87" s="25"/>
      <c r="E87" s="15"/>
      <c r="F87" s="25"/>
      <c r="G87" s="15"/>
      <c r="H87" s="25"/>
      <c r="I87" s="24"/>
      <c r="J87" s="25"/>
      <c r="K87" s="15"/>
      <c r="L87" s="15"/>
    </row>
    <row r="88" spans="3:13" x14ac:dyDescent="0.25">
      <c r="C88" s="15"/>
      <c r="D88" s="25"/>
      <c r="E88" s="15"/>
      <c r="F88" s="25"/>
      <c r="G88" s="15"/>
      <c r="H88" s="31" t="s">
        <v>46</v>
      </c>
      <c r="I88" s="40">
        <v>1</v>
      </c>
      <c r="J88" s="25"/>
      <c r="K88" s="15"/>
      <c r="L88" s="15"/>
    </row>
    <row r="89" spans="3:13" x14ac:dyDescent="0.25">
      <c r="C89" s="15"/>
      <c r="D89" s="25"/>
      <c r="E89" s="15"/>
      <c r="F89" s="25"/>
      <c r="G89" s="15"/>
      <c r="H89" s="53"/>
      <c r="I89" s="27" t="s">
        <v>44</v>
      </c>
      <c r="J89" s="28" t="s">
        <v>48</v>
      </c>
      <c r="K89" s="18"/>
      <c r="L89" s="36">
        <f>J90*I88*H86*G78*F83*D77</f>
        <v>0</v>
      </c>
      <c r="M89" s="20">
        <f>L89*C67</f>
        <v>0</v>
      </c>
    </row>
    <row r="90" spans="3:13" x14ac:dyDescent="0.25">
      <c r="C90" s="15"/>
      <c r="D90" s="29"/>
      <c r="E90" s="24"/>
      <c r="F90" s="25"/>
      <c r="G90" s="15"/>
      <c r="H90" s="46"/>
      <c r="I90" s="25"/>
      <c r="J90" s="40">
        <v>0.95</v>
      </c>
      <c r="K90" s="15"/>
      <c r="L90" s="15"/>
    </row>
    <row r="91" spans="3:13" x14ac:dyDescent="0.25">
      <c r="C91" s="15"/>
      <c r="D91" s="15"/>
      <c r="E91" s="54"/>
      <c r="F91" s="15"/>
      <c r="G91" s="15"/>
      <c r="H91" s="17" t="s">
        <v>49</v>
      </c>
      <c r="I91" s="26">
        <v>0</v>
      </c>
      <c r="J91" s="33" t="s">
        <v>40</v>
      </c>
      <c r="K91" s="18"/>
      <c r="L91" s="36">
        <f>J92*I91*H86*G78*F83*D77</f>
        <v>0</v>
      </c>
      <c r="M91" s="20">
        <f>L91*C67</f>
        <v>0</v>
      </c>
    </row>
    <row r="92" spans="3:13" x14ac:dyDescent="0.25">
      <c r="C92" s="15"/>
      <c r="D92" s="15"/>
      <c r="E92" s="42"/>
      <c r="F92" s="15"/>
      <c r="G92" s="15"/>
      <c r="H92" s="15"/>
      <c r="I92" s="27" t="s">
        <v>41</v>
      </c>
      <c r="J92" s="26">
        <v>0.05</v>
      </c>
      <c r="K92" s="15"/>
      <c r="L92" s="15"/>
    </row>
    <row r="93" spans="3:13" x14ac:dyDescent="0.25">
      <c r="C93" s="15"/>
      <c r="D93" s="15"/>
      <c r="E93" s="42"/>
      <c r="F93" s="15"/>
      <c r="G93" s="15"/>
      <c r="H93" s="15"/>
      <c r="I93" s="29"/>
      <c r="J93" s="25"/>
      <c r="K93" s="15"/>
      <c r="L93" s="15"/>
    </row>
    <row r="94" spans="3:13" x14ac:dyDescent="0.25">
      <c r="C94" s="15"/>
      <c r="D94" s="15"/>
      <c r="E94" s="42"/>
      <c r="F94" s="15"/>
      <c r="G94" s="15"/>
      <c r="H94" s="15"/>
      <c r="I94" s="15"/>
      <c r="J94" s="25"/>
      <c r="K94" s="15"/>
      <c r="L94" s="15"/>
    </row>
    <row r="95" spans="3:13" x14ac:dyDescent="0.25">
      <c r="C95" s="15"/>
      <c r="D95" s="15"/>
      <c r="E95" s="42"/>
      <c r="F95" s="15"/>
      <c r="G95" s="15"/>
      <c r="H95" s="15"/>
      <c r="I95" s="17" t="s">
        <v>44</v>
      </c>
      <c r="J95" s="28" t="s">
        <v>48</v>
      </c>
      <c r="K95" s="18"/>
      <c r="L95" s="36">
        <f>J96*I91*H86*G78*F83*D77</f>
        <v>0</v>
      </c>
      <c r="M95" s="20">
        <f>L95*C67</f>
        <v>0</v>
      </c>
    </row>
    <row r="96" spans="3:13" x14ac:dyDescent="0.25">
      <c r="C96" s="15"/>
      <c r="D96" s="15"/>
      <c r="E96" s="42"/>
      <c r="F96" s="15"/>
      <c r="G96" s="15"/>
      <c r="H96" s="15"/>
      <c r="I96" s="15"/>
      <c r="J96" s="40">
        <v>0.95</v>
      </c>
      <c r="K96" s="15"/>
      <c r="L96" s="15"/>
    </row>
    <row r="97" spans="3:13" x14ac:dyDescent="0.25">
      <c r="C97" s="15"/>
      <c r="D97" s="15"/>
      <c r="E97" s="17" t="s">
        <v>49</v>
      </c>
      <c r="F97" s="34">
        <v>0</v>
      </c>
      <c r="G97" s="15"/>
      <c r="H97" s="15"/>
      <c r="I97" s="15"/>
      <c r="J97" s="15"/>
      <c r="K97" s="15"/>
      <c r="L97" s="15"/>
    </row>
    <row r="98" spans="3:13" x14ac:dyDescent="0.25">
      <c r="C98" s="15"/>
      <c r="D98" s="15"/>
      <c r="E98" s="42"/>
      <c r="F98" s="15"/>
      <c r="G98" s="15"/>
      <c r="H98" s="15"/>
      <c r="I98" s="15"/>
      <c r="J98" s="15"/>
      <c r="K98" s="15"/>
      <c r="L98" s="15"/>
    </row>
    <row r="99" spans="3:13" x14ac:dyDescent="0.25">
      <c r="C99" s="15"/>
      <c r="D99" s="15"/>
      <c r="E99" s="42"/>
      <c r="F99" s="15"/>
      <c r="G99" s="24"/>
      <c r="H99" s="24"/>
      <c r="I99" s="24"/>
      <c r="J99" s="43" t="s">
        <v>40</v>
      </c>
      <c r="K99" s="18"/>
      <c r="L99" s="36">
        <f>G102*F97*D77</f>
        <v>0</v>
      </c>
      <c r="M99" s="20">
        <f>L99*C67</f>
        <v>0</v>
      </c>
    </row>
    <row r="100" spans="3:13" x14ac:dyDescent="0.25">
      <c r="C100" s="15"/>
      <c r="D100" s="15"/>
      <c r="E100" s="42"/>
      <c r="F100" s="15"/>
      <c r="G100" s="25"/>
      <c r="H100" s="15"/>
      <c r="I100" s="15"/>
      <c r="J100" s="15"/>
      <c r="K100" s="15"/>
      <c r="L100" s="15"/>
    </row>
    <row r="101" spans="3:13" x14ac:dyDescent="0.25">
      <c r="C101" s="15"/>
      <c r="D101" s="15"/>
      <c r="E101" s="42"/>
      <c r="F101" s="15"/>
      <c r="G101" s="25"/>
      <c r="H101" s="15"/>
      <c r="I101" s="15"/>
      <c r="J101" s="15"/>
      <c r="K101" s="15"/>
      <c r="L101" s="15"/>
    </row>
    <row r="102" spans="3:13" x14ac:dyDescent="0.25">
      <c r="C102" s="15"/>
      <c r="D102" s="15"/>
      <c r="E102" s="42"/>
      <c r="F102" s="17" t="s">
        <v>41</v>
      </c>
      <c r="G102" s="26">
        <v>0.05</v>
      </c>
      <c r="H102" s="15"/>
      <c r="I102" s="15"/>
      <c r="J102" s="33" t="s">
        <v>67</v>
      </c>
      <c r="K102" s="18"/>
      <c r="L102" s="36">
        <f>J103*I105*H107*G108*F97*D77</f>
        <v>0</v>
      </c>
      <c r="M102" s="20">
        <f>L102*C67</f>
        <v>0</v>
      </c>
    </row>
    <row r="103" spans="3:13" x14ac:dyDescent="0.25">
      <c r="C103" s="15"/>
      <c r="D103" s="15"/>
      <c r="E103" s="42"/>
      <c r="F103" s="15"/>
      <c r="G103" s="25"/>
      <c r="H103" s="15"/>
      <c r="I103" s="17" t="s">
        <v>41</v>
      </c>
      <c r="J103" s="21">
        <v>0.05</v>
      </c>
      <c r="K103" s="15"/>
      <c r="L103" s="15"/>
    </row>
    <row r="104" spans="3:13" x14ac:dyDescent="0.25">
      <c r="C104" s="15"/>
      <c r="D104" s="15"/>
      <c r="E104" s="42"/>
      <c r="F104" s="15"/>
      <c r="G104" s="25"/>
      <c r="H104" s="15"/>
      <c r="I104" s="24"/>
      <c r="J104" s="25"/>
      <c r="K104" s="15"/>
      <c r="L104" s="15"/>
    </row>
    <row r="105" spans="3:13" x14ac:dyDescent="0.25">
      <c r="C105" s="15"/>
      <c r="D105" s="15"/>
      <c r="E105" s="42"/>
      <c r="F105" s="15"/>
      <c r="G105" s="34"/>
      <c r="H105" s="52" t="s">
        <v>46</v>
      </c>
      <c r="I105" s="40">
        <v>1</v>
      </c>
      <c r="J105" s="25"/>
      <c r="K105" s="15"/>
      <c r="L105" s="15"/>
    </row>
    <row r="106" spans="3:13" x14ac:dyDescent="0.25">
      <c r="C106" s="15"/>
      <c r="D106" s="15"/>
      <c r="E106" s="42"/>
      <c r="F106" s="24"/>
      <c r="G106" s="25"/>
      <c r="H106" s="41"/>
      <c r="I106" s="27" t="s">
        <v>44</v>
      </c>
      <c r="J106" s="28" t="s">
        <v>48</v>
      </c>
      <c r="K106" s="18"/>
      <c r="L106" s="36">
        <f>J107*I105*H107*G108*F97*D77</f>
        <v>0</v>
      </c>
      <c r="M106" s="20">
        <f>L106*C67</f>
        <v>0</v>
      </c>
    </row>
    <row r="107" spans="3:13" x14ac:dyDescent="0.25">
      <c r="C107" s="15"/>
      <c r="D107" s="15"/>
      <c r="E107" s="15"/>
      <c r="F107" s="15"/>
      <c r="G107" s="27" t="s">
        <v>46</v>
      </c>
      <c r="H107" s="26">
        <v>1</v>
      </c>
      <c r="I107" s="25"/>
      <c r="J107" s="40">
        <v>0.95</v>
      </c>
      <c r="K107" s="15"/>
      <c r="L107" s="15"/>
    </row>
    <row r="108" spans="3:13" x14ac:dyDescent="0.25">
      <c r="C108" s="15"/>
      <c r="D108" s="15"/>
      <c r="E108" s="15"/>
      <c r="F108" s="17" t="s">
        <v>44</v>
      </c>
      <c r="G108" s="35">
        <v>0.95</v>
      </c>
      <c r="H108" s="27" t="s">
        <v>49</v>
      </c>
      <c r="I108" s="26">
        <v>0</v>
      </c>
      <c r="J108" s="33" t="s">
        <v>40</v>
      </c>
      <c r="K108" s="18"/>
      <c r="L108" s="36">
        <f>J109*I108*H107*G108*F97*D77</f>
        <v>0</v>
      </c>
      <c r="M108" s="20">
        <f>L108*C67</f>
        <v>0</v>
      </c>
    </row>
    <row r="109" spans="3:13" x14ac:dyDescent="0.25">
      <c r="C109" s="15"/>
      <c r="D109" s="15"/>
      <c r="E109" s="15"/>
      <c r="F109" s="15"/>
      <c r="G109" s="15"/>
      <c r="H109" s="25"/>
      <c r="I109" s="27" t="s">
        <v>41</v>
      </c>
      <c r="J109" s="26">
        <v>0.05</v>
      </c>
      <c r="K109" s="15"/>
      <c r="L109" s="15"/>
    </row>
    <row r="110" spans="3:13" x14ac:dyDescent="0.25">
      <c r="C110" s="15"/>
      <c r="D110" s="15"/>
      <c r="E110" s="15"/>
      <c r="F110" s="17"/>
      <c r="G110" s="15"/>
      <c r="H110" s="25"/>
      <c r="I110" s="29"/>
      <c r="J110" s="25"/>
      <c r="K110" s="15"/>
      <c r="L110" s="15"/>
    </row>
    <row r="111" spans="3:13" x14ac:dyDescent="0.25">
      <c r="C111" s="15"/>
      <c r="D111" s="15"/>
      <c r="E111" s="15"/>
      <c r="F111" s="15"/>
      <c r="G111" s="15"/>
      <c r="H111" s="25"/>
      <c r="I111" s="15"/>
      <c r="J111" s="25"/>
      <c r="K111" s="15"/>
      <c r="L111" s="15"/>
    </row>
    <row r="112" spans="3:13" x14ac:dyDescent="0.25">
      <c r="C112" s="15"/>
      <c r="D112" s="15"/>
      <c r="E112" s="15"/>
      <c r="F112" s="15"/>
      <c r="G112" s="15"/>
      <c r="H112" s="25"/>
      <c r="I112" s="17" t="s">
        <v>44</v>
      </c>
      <c r="J112" s="28" t="s">
        <v>48</v>
      </c>
      <c r="K112" s="18"/>
      <c r="L112" s="36">
        <f>J113*I108*H107*G108*F97*D77</f>
        <v>0</v>
      </c>
      <c r="M112" s="20">
        <f>L112*C67</f>
        <v>0</v>
      </c>
    </row>
    <row r="113" spans="3:13" x14ac:dyDescent="0.25">
      <c r="C113" s="15"/>
      <c r="D113" s="15"/>
      <c r="E113" s="15"/>
      <c r="F113" s="46"/>
      <c r="G113" s="15"/>
      <c r="H113" s="25"/>
      <c r="I113" s="15"/>
      <c r="J113" s="40">
        <v>0.95</v>
      </c>
      <c r="K113" s="15"/>
      <c r="L113" s="15"/>
    </row>
    <row r="114" spans="3:13" x14ac:dyDescent="0.25">
      <c r="C114" s="15"/>
      <c r="D114" s="15"/>
      <c r="E114" s="15"/>
      <c r="F114" s="15"/>
      <c r="G114" s="15"/>
      <c r="H114" s="25"/>
      <c r="I114" s="15"/>
      <c r="J114" s="15"/>
      <c r="K114" s="15"/>
      <c r="L114" s="15"/>
    </row>
    <row r="115" spans="3:13" x14ac:dyDescent="0.25">
      <c r="C115" s="15"/>
      <c r="D115" s="15"/>
      <c r="E115" s="15"/>
      <c r="F115" s="15"/>
      <c r="G115" s="15"/>
      <c r="H115" s="25"/>
      <c r="I115" s="15"/>
      <c r="J115" s="33" t="s">
        <v>40</v>
      </c>
      <c r="K115" s="18"/>
      <c r="L115" s="36">
        <f>J116*I118*H116*G108*F97*D77</f>
        <v>0</v>
      </c>
      <c r="M115" s="20">
        <f>L115*C67</f>
        <v>0</v>
      </c>
    </row>
    <row r="116" spans="3:13" x14ac:dyDescent="0.25">
      <c r="C116" s="15"/>
      <c r="D116" s="15"/>
      <c r="E116" s="15"/>
      <c r="F116" s="15"/>
      <c r="G116" s="17" t="s">
        <v>49</v>
      </c>
      <c r="H116" s="26">
        <v>0</v>
      </c>
      <c r="I116" s="17" t="s">
        <v>41</v>
      </c>
      <c r="J116" s="21">
        <v>0.05</v>
      </c>
      <c r="K116" s="15"/>
      <c r="L116" s="15"/>
    </row>
    <row r="117" spans="3:13" x14ac:dyDescent="0.25">
      <c r="C117" s="15"/>
      <c r="D117" s="15"/>
      <c r="E117" s="15"/>
      <c r="F117" s="15"/>
      <c r="G117" s="15"/>
      <c r="H117" s="25"/>
      <c r="I117" s="24"/>
      <c r="J117" s="25"/>
      <c r="K117" s="15"/>
      <c r="L117" s="15"/>
    </row>
    <row r="118" spans="3:13" x14ac:dyDescent="0.25">
      <c r="C118" s="15"/>
      <c r="D118" s="15"/>
      <c r="E118" s="15"/>
      <c r="F118" s="15"/>
      <c r="G118" s="15"/>
      <c r="H118" s="31" t="s">
        <v>46</v>
      </c>
      <c r="I118" s="40">
        <v>1</v>
      </c>
      <c r="J118" s="25"/>
      <c r="K118" s="15"/>
      <c r="L118" s="15"/>
    </row>
    <row r="119" spans="3:13" x14ac:dyDescent="0.25">
      <c r="C119" s="15"/>
      <c r="D119" s="15"/>
      <c r="E119" s="15"/>
      <c r="F119" s="15"/>
      <c r="G119" s="15"/>
      <c r="H119" s="53"/>
      <c r="I119" s="27" t="s">
        <v>44</v>
      </c>
      <c r="J119" s="28" t="s">
        <v>48</v>
      </c>
      <c r="K119" s="18"/>
      <c r="L119" s="36">
        <f>J120*I118*H116*G108*F97*D77</f>
        <v>0</v>
      </c>
      <c r="M119" s="20">
        <f>L119*C67</f>
        <v>0</v>
      </c>
    </row>
    <row r="120" spans="3:13" x14ac:dyDescent="0.25">
      <c r="C120" s="15"/>
      <c r="D120" s="15"/>
      <c r="E120" s="15"/>
      <c r="F120" s="15"/>
      <c r="G120" s="15"/>
      <c r="H120" s="46"/>
      <c r="I120" s="25"/>
      <c r="J120" s="40">
        <v>0.95</v>
      </c>
      <c r="K120" s="15"/>
      <c r="L120" s="15"/>
    </row>
    <row r="121" spans="3:13" x14ac:dyDescent="0.25">
      <c r="C121" s="15"/>
      <c r="D121" s="15"/>
      <c r="E121" s="15"/>
      <c r="F121" s="15"/>
      <c r="G121" s="15"/>
      <c r="H121" s="17" t="s">
        <v>49</v>
      </c>
      <c r="I121" s="26">
        <v>0</v>
      </c>
      <c r="J121" s="33" t="s">
        <v>40</v>
      </c>
      <c r="K121" s="18"/>
      <c r="L121" s="36">
        <f>J122*I121*H116*G108*F97*D77</f>
        <v>0</v>
      </c>
      <c r="M121" s="20">
        <f>L121*C67</f>
        <v>0</v>
      </c>
    </row>
    <row r="122" spans="3:13" x14ac:dyDescent="0.25">
      <c r="C122" s="15"/>
      <c r="D122" s="15"/>
      <c r="E122" s="15"/>
      <c r="F122" s="15"/>
      <c r="G122" s="15"/>
      <c r="H122" s="15"/>
      <c r="I122" s="27" t="s">
        <v>41</v>
      </c>
      <c r="J122" s="26">
        <v>0.05</v>
      </c>
      <c r="K122" s="15"/>
      <c r="L122" s="15"/>
    </row>
    <row r="123" spans="3:13" x14ac:dyDescent="0.25">
      <c r="C123" s="15"/>
      <c r="D123" s="15"/>
      <c r="E123" s="15"/>
      <c r="F123" s="15"/>
      <c r="G123" s="15"/>
      <c r="H123" s="15"/>
      <c r="I123" s="29"/>
      <c r="J123" s="25"/>
      <c r="K123" s="15"/>
      <c r="L123" s="15"/>
    </row>
    <row r="124" spans="3:13" x14ac:dyDescent="0.25">
      <c r="C124" s="15"/>
      <c r="D124" s="15"/>
      <c r="E124" s="15"/>
      <c r="F124" s="15"/>
      <c r="G124" s="15"/>
      <c r="H124" s="15"/>
      <c r="I124" s="15"/>
      <c r="J124" s="25"/>
      <c r="K124" s="15"/>
      <c r="L124" s="15"/>
    </row>
    <row r="125" spans="3:13" x14ac:dyDescent="0.25">
      <c r="C125" s="15"/>
      <c r="D125" s="15"/>
      <c r="E125" s="15"/>
      <c r="F125" s="15"/>
      <c r="G125" s="15"/>
      <c r="H125" s="15"/>
      <c r="I125" s="17" t="s">
        <v>44</v>
      </c>
      <c r="J125" s="28" t="s">
        <v>48</v>
      </c>
      <c r="K125" s="18"/>
      <c r="L125" s="36">
        <f>J126*I121*H116*G108*F97*D77</f>
        <v>0</v>
      </c>
      <c r="M125" s="20">
        <f>L125*C67</f>
        <v>0</v>
      </c>
    </row>
    <row r="126" spans="3:13" x14ac:dyDescent="0.25">
      <c r="J126" s="55">
        <v>0.95</v>
      </c>
    </row>
  </sheetData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А7 СУГ (труба)</vt:lpstr>
      <vt:lpstr>Лист1</vt:lpstr>
      <vt:lpstr>А7 Бензин (труба)</vt:lpstr>
      <vt:lpstr>А7 Бензин</vt:lpstr>
      <vt:lpstr>А7 СУГ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2023-10-17T15:16:41Z</dcterms:modified>
</cp:coreProperties>
</file>