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python\enpz\"/>
    </mc:Choice>
  </mc:AlternateContent>
  <xr:revisionPtr revIDLastSave="0" documentId="13_ncr:1_{B48A3456-CE59-458C-920D-68384AFD0318}" xr6:coauthVersionLast="47" xr6:coauthVersionMax="47" xr10:uidLastSave="{00000000-0000-0000-0000-000000000000}"/>
  <bookViews>
    <workbookView xWindow="-108" yWindow="-108" windowWidth="30936" windowHeight="16896" firstSheet="1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66" i="2" l="1"/>
  <c r="AI265" i="2"/>
  <c r="AI264" i="2"/>
  <c r="AI260" i="2"/>
  <c r="AI259" i="2"/>
  <c r="AI258" i="2"/>
  <c r="AI254" i="2"/>
  <c r="AI253" i="2"/>
  <c r="AI252" i="2"/>
  <c r="AN252" i="2" s="1"/>
  <c r="AO252" i="2" s="1"/>
  <c r="AI248" i="2"/>
  <c r="AI247" i="2"/>
  <c r="AI246" i="2"/>
  <c r="AI242" i="2"/>
  <c r="AI241" i="2"/>
  <c r="AI240" i="2"/>
  <c r="AI236" i="2"/>
  <c r="AI235" i="2"/>
  <c r="AI234" i="2"/>
  <c r="AI230" i="2"/>
  <c r="AI229" i="2"/>
  <c r="AI228" i="2"/>
  <c r="AU276" i="2"/>
  <c r="AT276" i="2"/>
  <c r="AU275" i="2"/>
  <c r="AT275" i="2"/>
  <c r="AU274" i="2"/>
  <c r="AT274" i="2"/>
  <c r="AU271" i="2"/>
  <c r="AT271" i="2"/>
  <c r="AU270" i="2"/>
  <c r="AT270" i="2"/>
  <c r="AU269" i="2"/>
  <c r="AT269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" i="2"/>
  <c r="AT2" i="2"/>
  <c r="AT38" i="2"/>
  <c r="AT182" i="2"/>
  <c r="AT215" i="2"/>
  <c r="AT216" i="2"/>
  <c r="AT218" i="2"/>
  <c r="AT228" i="2"/>
  <c r="AT230" i="2"/>
  <c r="AT234" i="2"/>
  <c r="AT240" i="2"/>
  <c r="AT242" i="2"/>
  <c r="AT266" i="2"/>
  <c r="AQ217" i="2"/>
  <c r="AP217" i="2"/>
  <c r="AI217" i="2"/>
  <c r="N217" i="2"/>
  <c r="M217" i="2"/>
  <c r="L217" i="2"/>
  <c r="AQ216" i="2"/>
  <c r="AP216" i="2"/>
  <c r="AI216" i="2"/>
  <c r="N216" i="2"/>
  <c r="M216" i="2"/>
  <c r="L216" i="2"/>
  <c r="AQ215" i="2"/>
  <c r="AP215" i="2"/>
  <c r="AI215" i="2"/>
  <c r="N215" i="2"/>
  <c r="M215" i="2"/>
  <c r="L215" i="2"/>
  <c r="AQ214" i="2"/>
  <c r="AP214" i="2"/>
  <c r="AI214" i="2"/>
  <c r="N214" i="2"/>
  <c r="M214" i="2"/>
  <c r="L214" i="2"/>
  <c r="AQ213" i="2"/>
  <c r="AP213" i="2"/>
  <c r="AI213" i="2"/>
  <c r="N213" i="2"/>
  <c r="M213" i="2"/>
  <c r="L213" i="2"/>
  <c r="AQ212" i="2"/>
  <c r="AP212" i="2"/>
  <c r="AI212" i="2"/>
  <c r="N212" i="2"/>
  <c r="M212" i="2"/>
  <c r="L212" i="2"/>
  <c r="AQ211" i="2"/>
  <c r="AP211" i="2"/>
  <c r="AN211" i="2"/>
  <c r="AO211" i="2" s="1"/>
  <c r="N211" i="2"/>
  <c r="M211" i="2"/>
  <c r="L211" i="2"/>
  <c r="AQ210" i="2"/>
  <c r="AP210" i="2"/>
  <c r="AN210" i="2"/>
  <c r="AO210" i="2" s="1"/>
  <c r="N210" i="2"/>
  <c r="M210" i="2"/>
  <c r="L210" i="2"/>
  <c r="AQ209" i="2"/>
  <c r="AP209" i="2"/>
  <c r="N209" i="2"/>
  <c r="M209" i="2"/>
  <c r="L209" i="2"/>
  <c r="J217" i="2"/>
  <c r="AR217" i="2" s="1"/>
  <c r="H217" i="2"/>
  <c r="AT217" i="2" s="1"/>
  <c r="I216" i="2"/>
  <c r="AN216" i="2" s="1"/>
  <c r="AO216" i="2" s="1"/>
  <c r="H216" i="2"/>
  <c r="I215" i="2"/>
  <c r="J215" i="2" s="1"/>
  <c r="AR215" i="2" s="1"/>
  <c r="H215" i="2"/>
  <c r="I214" i="2"/>
  <c r="J214" i="2" s="1"/>
  <c r="AR214" i="2" s="1"/>
  <c r="H214" i="2"/>
  <c r="AT214" i="2" s="1"/>
  <c r="I213" i="2"/>
  <c r="AR213" i="2" s="1"/>
  <c r="H213" i="2"/>
  <c r="AT213" i="2" s="1"/>
  <c r="I212" i="2"/>
  <c r="J212" i="2" s="1"/>
  <c r="AR212" i="2" s="1"/>
  <c r="H212" i="2"/>
  <c r="AT212" i="2" s="1"/>
  <c r="H211" i="2"/>
  <c r="AT211" i="2" s="1"/>
  <c r="J210" i="2"/>
  <c r="H210" i="2"/>
  <c r="AT210" i="2" s="1"/>
  <c r="J209" i="2"/>
  <c r="K209" i="2" s="1"/>
  <c r="AR211" i="2" s="1"/>
  <c r="H209" i="2"/>
  <c r="AT209" i="2" s="1"/>
  <c r="I236" i="2"/>
  <c r="I235" i="2"/>
  <c r="I234" i="2"/>
  <c r="J234" i="2" s="1"/>
  <c r="K234" i="2" s="1"/>
  <c r="J231" i="2"/>
  <c r="K231" i="2" s="1"/>
  <c r="J232" i="2" s="1"/>
  <c r="J235" i="2" s="1"/>
  <c r="I230" i="2"/>
  <c r="I229" i="2"/>
  <c r="I228" i="2"/>
  <c r="J228" i="2" s="1"/>
  <c r="J225" i="2"/>
  <c r="K225" i="2" s="1"/>
  <c r="J226" i="2" s="1"/>
  <c r="J229" i="2" s="1"/>
  <c r="I223" i="2"/>
  <c r="I224" i="2"/>
  <c r="I222" i="2"/>
  <c r="J219" i="2"/>
  <c r="K219" i="2" s="1"/>
  <c r="J220" i="2" s="1"/>
  <c r="J223" i="2" s="1"/>
  <c r="K182" i="2"/>
  <c r="K173" i="2"/>
  <c r="H219" i="2"/>
  <c r="AT219" i="2" s="1"/>
  <c r="L219" i="2"/>
  <c r="M219" i="2"/>
  <c r="N219" i="2"/>
  <c r="AN219" i="2"/>
  <c r="AO219" i="2" s="1"/>
  <c r="AP219" i="2"/>
  <c r="AQ219" i="2"/>
  <c r="H220" i="2"/>
  <c r="AT220" i="2" s="1"/>
  <c r="L220" i="2"/>
  <c r="M220" i="2"/>
  <c r="N220" i="2"/>
  <c r="AN220" i="2"/>
  <c r="AO220" i="2" s="1"/>
  <c r="AP220" i="2"/>
  <c r="AQ220" i="2"/>
  <c r="H221" i="2"/>
  <c r="AT221" i="2" s="1"/>
  <c r="L221" i="2"/>
  <c r="M221" i="2"/>
  <c r="N221" i="2"/>
  <c r="AN221" i="2"/>
  <c r="AO221" i="2" s="1"/>
  <c r="AP221" i="2"/>
  <c r="AQ221" i="2"/>
  <c r="H222" i="2"/>
  <c r="AT222" i="2" s="1"/>
  <c r="L222" i="2"/>
  <c r="M222" i="2"/>
  <c r="N222" i="2"/>
  <c r="AI222" i="2"/>
  <c r="AP222" i="2"/>
  <c r="AQ222" i="2"/>
  <c r="H223" i="2"/>
  <c r="AT223" i="2" s="1"/>
  <c r="L223" i="2"/>
  <c r="M223" i="2"/>
  <c r="N223" i="2"/>
  <c r="AI223" i="2"/>
  <c r="AP223" i="2"/>
  <c r="AQ223" i="2"/>
  <c r="H224" i="2"/>
  <c r="AT224" i="2" s="1"/>
  <c r="L224" i="2"/>
  <c r="M224" i="2"/>
  <c r="N224" i="2"/>
  <c r="AI224" i="2"/>
  <c r="AP224" i="2"/>
  <c r="AQ224" i="2"/>
  <c r="H225" i="2"/>
  <c r="AT225" i="2" s="1"/>
  <c r="L225" i="2"/>
  <c r="M225" i="2"/>
  <c r="N225" i="2"/>
  <c r="AN225" i="2"/>
  <c r="AO225" i="2" s="1"/>
  <c r="AP225" i="2"/>
  <c r="AQ225" i="2"/>
  <c r="AR225" i="2"/>
  <c r="H226" i="2"/>
  <c r="AT226" i="2" s="1"/>
  <c r="L226" i="2"/>
  <c r="M226" i="2"/>
  <c r="N226" i="2"/>
  <c r="AN226" i="2"/>
  <c r="AO226" i="2" s="1"/>
  <c r="AP226" i="2"/>
  <c r="AQ226" i="2"/>
  <c r="H227" i="2"/>
  <c r="AT227" i="2" s="1"/>
  <c r="L227" i="2"/>
  <c r="M227" i="2"/>
  <c r="N227" i="2"/>
  <c r="AN227" i="2"/>
  <c r="AO227" i="2" s="1"/>
  <c r="AP227" i="2"/>
  <c r="AQ227" i="2"/>
  <c r="H228" i="2"/>
  <c r="L228" i="2"/>
  <c r="M228" i="2"/>
  <c r="N228" i="2"/>
  <c r="AN228" i="2"/>
  <c r="AO228" i="2" s="1"/>
  <c r="AP228" i="2"/>
  <c r="AQ228" i="2"/>
  <c r="H229" i="2"/>
  <c r="AT229" i="2" s="1"/>
  <c r="L229" i="2"/>
  <c r="M229" i="2"/>
  <c r="N229" i="2"/>
  <c r="AN229" i="2"/>
  <c r="AO229" i="2" s="1"/>
  <c r="AP229" i="2"/>
  <c r="AQ229" i="2"/>
  <c r="H230" i="2"/>
  <c r="L230" i="2"/>
  <c r="M230" i="2"/>
  <c r="N230" i="2"/>
  <c r="AN230" i="2"/>
  <c r="AO230" i="2" s="1"/>
  <c r="AP230" i="2"/>
  <c r="AQ230" i="2"/>
  <c r="H231" i="2"/>
  <c r="AT231" i="2" s="1"/>
  <c r="L231" i="2"/>
  <c r="M231" i="2"/>
  <c r="N231" i="2"/>
  <c r="AN231" i="2"/>
  <c r="AO231" i="2" s="1"/>
  <c r="AP231" i="2"/>
  <c r="AQ231" i="2"/>
  <c r="H232" i="2"/>
  <c r="AT232" i="2" s="1"/>
  <c r="L232" i="2"/>
  <c r="M232" i="2"/>
  <c r="N232" i="2"/>
  <c r="AN232" i="2"/>
  <c r="AO232" i="2" s="1"/>
  <c r="AP232" i="2"/>
  <c r="AQ232" i="2"/>
  <c r="H233" i="2"/>
  <c r="AT233" i="2" s="1"/>
  <c r="L233" i="2"/>
  <c r="M233" i="2"/>
  <c r="N233" i="2"/>
  <c r="AN233" i="2"/>
  <c r="AO233" i="2" s="1"/>
  <c r="AP233" i="2"/>
  <c r="AQ233" i="2"/>
  <c r="H234" i="2"/>
  <c r="L234" i="2"/>
  <c r="M234" i="2"/>
  <c r="N234" i="2"/>
  <c r="AP234" i="2"/>
  <c r="AQ234" i="2"/>
  <c r="H235" i="2"/>
  <c r="AT235" i="2" s="1"/>
  <c r="L235" i="2"/>
  <c r="M235" i="2"/>
  <c r="N235" i="2"/>
  <c r="AP235" i="2"/>
  <c r="AQ235" i="2"/>
  <c r="H236" i="2"/>
  <c r="AT236" i="2" s="1"/>
  <c r="L236" i="2"/>
  <c r="M236" i="2"/>
  <c r="N236" i="2"/>
  <c r="AP236" i="2"/>
  <c r="AQ236" i="2"/>
  <c r="H237" i="2"/>
  <c r="AT237" i="2" s="1"/>
  <c r="L237" i="2"/>
  <c r="M237" i="2"/>
  <c r="N237" i="2"/>
  <c r="AN237" i="2"/>
  <c r="AO237" i="2" s="1"/>
  <c r="AP237" i="2"/>
  <c r="AQ237" i="2"/>
  <c r="H238" i="2"/>
  <c r="AT238" i="2" s="1"/>
  <c r="L238" i="2"/>
  <c r="M238" i="2"/>
  <c r="N238" i="2"/>
  <c r="AN238" i="2"/>
  <c r="AO238" i="2" s="1"/>
  <c r="AP238" i="2"/>
  <c r="AQ238" i="2"/>
  <c r="H239" i="2"/>
  <c r="AT239" i="2" s="1"/>
  <c r="L239" i="2"/>
  <c r="M239" i="2"/>
  <c r="N239" i="2"/>
  <c r="AN239" i="2"/>
  <c r="AO239" i="2" s="1"/>
  <c r="AP239" i="2"/>
  <c r="AQ239" i="2"/>
  <c r="H240" i="2"/>
  <c r="K240" i="2"/>
  <c r="AR240" i="2" s="1"/>
  <c r="L240" i="2"/>
  <c r="M240" i="2"/>
  <c r="N240" i="2"/>
  <c r="AN240" i="2"/>
  <c r="AO240" i="2" s="1"/>
  <c r="AP240" i="2"/>
  <c r="AQ240" i="2"/>
  <c r="H241" i="2"/>
  <c r="AT241" i="2" s="1"/>
  <c r="L241" i="2"/>
  <c r="M241" i="2"/>
  <c r="N241" i="2"/>
  <c r="AN241" i="2"/>
  <c r="AO241" i="2" s="1"/>
  <c r="AP241" i="2"/>
  <c r="AQ241" i="2"/>
  <c r="H242" i="2"/>
  <c r="L242" i="2"/>
  <c r="M242" i="2"/>
  <c r="N242" i="2"/>
  <c r="AN242" i="2"/>
  <c r="AO242" i="2" s="1"/>
  <c r="AP242" i="2"/>
  <c r="AQ242" i="2"/>
  <c r="H243" i="2"/>
  <c r="AT243" i="2" s="1"/>
  <c r="L243" i="2"/>
  <c r="M243" i="2"/>
  <c r="N243" i="2"/>
  <c r="AN243" i="2"/>
  <c r="AO243" i="2" s="1"/>
  <c r="AP243" i="2"/>
  <c r="AQ243" i="2"/>
  <c r="H244" i="2"/>
  <c r="AT244" i="2" s="1"/>
  <c r="L244" i="2"/>
  <c r="M244" i="2"/>
  <c r="N244" i="2"/>
  <c r="AN244" i="2"/>
  <c r="AO244" i="2" s="1"/>
  <c r="AP244" i="2"/>
  <c r="AQ244" i="2"/>
  <c r="H245" i="2"/>
  <c r="AT245" i="2" s="1"/>
  <c r="L245" i="2"/>
  <c r="M245" i="2"/>
  <c r="N245" i="2"/>
  <c r="AN245" i="2"/>
  <c r="AO245" i="2" s="1"/>
  <c r="AP245" i="2"/>
  <c r="AQ245" i="2"/>
  <c r="H246" i="2"/>
  <c r="AT246" i="2" s="1"/>
  <c r="K246" i="2"/>
  <c r="AR246" i="2" s="1"/>
  <c r="L246" i="2"/>
  <c r="M246" i="2"/>
  <c r="N246" i="2"/>
  <c r="AN246" i="2"/>
  <c r="AO246" i="2" s="1"/>
  <c r="AP246" i="2"/>
  <c r="AQ246" i="2"/>
  <c r="H247" i="2"/>
  <c r="AT247" i="2" s="1"/>
  <c r="L247" i="2"/>
  <c r="M247" i="2"/>
  <c r="N247" i="2"/>
  <c r="AN247" i="2"/>
  <c r="AO247" i="2" s="1"/>
  <c r="AP247" i="2"/>
  <c r="AQ247" i="2"/>
  <c r="H248" i="2"/>
  <c r="AT248" i="2" s="1"/>
  <c r="L248" i="2"/>
  <c r="M248" i="2"/>
  <c r="N248" i="2"/>
  <c r="AN248" i="2"/>
  <c r="AO248" i="2" s="1"/>
  <c r="AP248" i="2"/>
  <c r="AQ248" i="2"/>
  <c r="H249" i="2"/>
  <c r="AT249" i="2" s="1"/>
  <c r="L249" i="2"/>
  <c r="M249" i="2"/>
  <c r="N249" i="2"/>
  <c r="AN249" i="2"/>
  <c r="AO249" i="2" s="1"/>
  <c r="AP249" i="2"/>
  <c r="AQ249" i="2"/>
  <c r="H250" i="2"/>
  <c r="AT250" i="2" s="1"/>
  <c r="L250" i="2"/>
  <c r="M250" i="2"/>
  <c r="N250" i="2"/>
  <c r="AN250" i="2"/>
  <c r="AO250" i="2" s="1"/>
  <c r="AP250" i="2"/>
  <c r="AQ250" i="2"/>
  <c r="H251" i="2"/>
  <c r="AT251" i="2" s="1"/>
  <c r="L251" i="2"/>
  <c r="M251" i="2"/>
  <c r="N251" i="2"/>
  <c r="AN251" i="2"/>
  <c r="AO251" i="2" s="1"/>
  <c r="AP251" i="2"/>
  <c r="AQ251" i="2"/>
  <c r="H252" i="2"/>
  <c r="AT252" i="2" s="1"/>
  <c r="K252" i="2"/>
  <c r="AR252" i="2" s="1"/>
  <c r="L252" i="2"/>
  <c r="M252" i="2"/>
  <c r="N252" i="2"/>
  <c r="AP252" i="2"/>
  <c r="AQ252" i="2"/>
  <c r="H253" i="2"/>
  <c r="AT253" i="2" s="1"/>
  <c r="L253" i="2"/>
  <c r="M253" i="2"/>
  <c r="N253" i="2"/>
  <c r="AN253" i="2"/>
  <c r="AO253" i="2" s="1"/>
  <c r="AP253" i="2"/>
  <c r="AQ253" i="2"/>
  <c r="H254" i="2"/>
  <c r="AT254" i="2" s="1"/>
  <c r="L254" i="2"/>
  <c r="M254" i="2"/>
  <c r="N254" i="2"/>
  <c r="AN254" i="2"/>
  <c r="AO254" i="2" s="1"/>
  <c r="AP254" i="2"/>
  <c r="AQ254" i="2"/>
  <c r="H255" i="2"/>
  <c r="AT255" i="2" s="1"/>
  <c r="L255" i="2"/>
  <c r="M255" i="2"/>
  <c r="N255" i="2"/>
  <c r="AN255" i="2"/>
  <c r="AO255" i="2" s="1"/>
  <c r="AP255" i="2"/>
  <c r="AQ255" i="2"/>
  <c r="AR255" i="2"/>
  <c r="H256" i="2"/>
  <c r="AT256" i="2" s="1"/>
  <c r="L256" i="2"/>
  <c r="M256" i="2"/>
  <c r="N256" i="2"/>
  <c r="AN256" i="2"/>
  <c r="AO256" i="2" s="1"/>
  <c r="AP256" i="2"/>
  <c r="AQ256" i="2"/>
  <c r="AR256" i="2"/>
  <c r="H257" i="2"/>
  <c r="AT257" i="2" s="1"/>
  <c r="L257" i="2"/>
  <c r="M257" i="2"/>
  <c r="N257" i="2"/>
  <c r="AN257" i="2"/>
  <c r="AO257" i="2" s="1"/>
  <c r="AP257" i="2"/>
  <c r="AQ257" i="2"/>
  <c r="AR257" i="2"/>
  <c r="H258" i="2"/>
  <c r="AT258" i="2" s="1"/>
  <c r="L258" i="2"/>
  <c r="M258" i="2"/>
  <c r="N258" i="2"/>
  <c r="AN258" i="2"/>
  <c r="AO258" i="2" s="1"/>
  <c r="AP258" i="2"/>
  <c r="AQ258" i="2"/>
  <c r="AR258" i="2"/>
  <c r="H259" i="2"/>
  <c r="AT259" i="2" s="1"/>
  <c r="L259" i="2"/>
  <c r="M259" i="2"/>
  <c r="N259" i="2"/>
  <c r="AN259" i="2"/>
  <c r="AO259" i="2" s="1"/>
  <c r="AP259" i="2"/>
  <c r="AQ259" i="2"/>
  <c r="AR259" i="2"/>
  <c r="H260" i="2"/>
  <c r="AT260" i="2" s="1"/>
  <c r="L260" i="2"/>
  <c r="M260" i="2"/>
  <c r="N260" i="2"/>
  <c r="AN260" i="2"/>
  <c r="AO260" i="2" s="1"/>
  <c r="AP260" i="2"/>
  <c r="AQ260" i="2"/>
  <c r="AR260" i="2"/>
  <c r="H261" i="2"/>
  <c r="AT261" i="2" s="1"/>
  <c r="L261" i="2"/>
  <c r="M261" i="2"/>
  <c r="N261" i="2"/>
  <c r="AN261" i="2"/>
  <c r="AO261" i="2" s="1"/>
  <c r="AP261" i="2"/>
  <c r="AQ261" i="2"/>
  <c r="AR261" i="2"/>
  <c r="H262" i="2"/>
  <c r="AT262" i="2" s="1"/>
  <c r="L262" i="2"/>
  <c r="M262" i="2"/>
  <c r="N262" i="2"/>
  <c r="AN262" i="2"/>
  <c r="AO262" i="2" s="1"/>
  <c r="AP262" i="2"/>
  <c r="AQ262" i="2"/>
  <c r="AR262" i="2"/>
  <c r="H263" i="2"/>
  <c r="AT263" i="2" s="1"/>
  <c r="L263" i="2"/>
  <c r="M263" i="2"/>
  <c r="N263" i="2"/>
  <c r="AN263" i="2"/>
  <c r="AO263" i="2" s="1"/>
  <c r="AP263" i="2"/>
  <c r="AQ263" i="2"/>
  <c r="AR263" i="2"/>
  <c r="H264" i="2"/>
  <c r="AT264" i="2" s="1"/>
  <c r="L264" i="2"/>
  <c r="M264" i="2"/>
  <c r="N264" i="2"/>
  <c r="AN264" i="2"/>
  <c r="AO264" i="2" s="1"/>
  <c r="AP264" i="2"/>
  <c r="AQ264" i="2"/>
  <c r="AR264" i="2"/>
  <c r="H265" i="2"/>
  <c r="AT265" i="2" s="1"/>
  <c r="L265" i="2"/>
  <c r="M265" i="2"/>
  <c r="N265" i="2"/>
  <c r="AN265" i="2"/>
  <c r="AO265" i="2" s="1"/>
  <c r="AP265" i="2"/>
  <c r="AQ265" i="2"/>
  <c r="AR265" i="2"/>
  <c r="H266" i="2"/>
  <c r="L266" i="2"/>
  <c r="M266" i="2"/>
  <c r="N266" i="2"/>
  <c r="AN266" i="2"/>
  <c r="AO266" i="2" s="1"/>
  <c r="AP266" i="2"/>
  <c r="AQ266" i="2"/>
  <c r="AR266" i="2"/>
  <c r="J208" i="2"/>
  <c r="AR208" i="2" s="1"/>
  <c r="I207" i="2"/>
  <c r="I206" i="2"/>
  <c r="J206" i="2" s="1"/>
  <c r="I205" i="2"/>
  <c r="J205" i="2" s="1"/>
  <c r="I204" i="2"/>
  <c r="I203" i="2"/>
  <c r="J203" i="2" s="1"/>
  <c r="J201" i="2"/>
  <c r="J200" i="2"/>
  <c r="K200" i="2" s="1"/>
  <c r="AR202" i="2" s="1"/>
  <c r="J199" i="2"/>
  <c r="AR199" i="2" s="1"/>
  <c r="I198" i="2"/>
  <c r="I197" i="2"/>
  <c r="J197" i="2" s="1"/>
  <c r="I196" i="2"/>
  <c r="J196" i="2" s="1"/>
  <c r="I195" i="2"/>
  <c r="I194" i="2"/>
  <c r="J194" i="2" s="1"/>
  <c r="J192" i="2"/>
  <c r="J191" i="2"/>
  <c r="K191" i="2" s="1"/>
  <c r="AR193" i="2" s="1"/>
  <c r="H182" i="2"/>
  <c r="H183" i="2"/>
  <c r="AT183" i="2" s="1"/>
  <c r="H184" i="2"/>
  <c r="AT184" i="2" s="1"/>
  <c r="H185" i="2"/>
  <c r="AT185" i="2" s="1"/>
  <c r="H186" i="2"/>
  <c r="AT186" i="2" s="1"/>
  <c r="H187" i="2"/>
  <c r="AT187" i="2" s="1"/>
  <c r="H188" i="2"/>
  <c r="AT188" i="2" s="1"/>
  <c r="H189" i="2"/>
  <c r="AT189" i="2" s="1"/>
  <c r="H190" i="2"/>
  <c r="AT190" i="2" s="1"/>
  <c r="J190" i="2"/>
  <c r="J181" i="2"/>
  <c r="AR181" i="2" s="1"/>
  <c r="J172" i="2"/>
  <c r="AR172" i="2" s="1"/>
  <c r="I171" i="2"/>
  <c r="I170" i="2"/>
  <c r="J170" i="2" s="1"/>
  <c r="I169" i="2"/>
  <c r="J169" i="2" s="1"/>
  <c r="I168" i="2"/>
  <c r="I167" i="2"/>
  <c r="J167" i="2" s="1"/>
  <c r="J165" i="2"/>
  <c r="J164" i="2"/>
  <c r="K164" i="2" s="1"/>
  <c r="J163" i="2"/>
  <c r="I162" i="2"/>
  <c r="I161" i="2"/>
  <c r="J161" i="2" s="1"/>
  <c r="I160" i="2"/>
  <c r="J160" i="2" s="1"/>
  <c r="I159" i="2"/>
  <c r="I158" i="2"/>
  <c r="J158" i="2" s="1"/>
  <c r="J156" i="2"/>
  <c r="J155" i="2"/>
  <c r="K155" i="2" s="1"/>
  <c r="AR157" i="2" s="1"/>
  <c r="J147" i="2"/>
  <c r="J138" i="2"/>
  <c r="J154" i="2"/>
  <c r="I153" i="2"/>
  <c r="I152" i="2"/>
  <c r="J152" i="2" s="1"/>
  <c r="I151" i="2"/>
  <c r="J151" i="2" s="1"/>
  <c r="I150" i="2"/>
  <c r="I149" i="2"/>
  <c r="J149" i="2" s="1"/>
  <c r="J146" i="2"/>
  <c r="K146" i="2" s="1"/>
  <c r="J145" i="2"/>
  <c r="I144" i="2"/>
  <c r="I143" i="2"/>
  <c r="J143" i="2" s="1"/>
  <c r="I142" i="2"/>
  <c r="J142" i="2" s="1"/>
  <c r="I141" i="2"/>
  <c r="I140" i="2"/>
  <c r="J140" i="2" s="1"/>
  <c r="J137" i="2"/>
  <c r="K137" i="2" s="1"/>
  <c r="AR139" i="2" s="1"/>
  <c r="J136" i="2"/>
  <c r="J127" i="2"/>
  <c r="I126" i="2"/>
  <c r="I125" i="2"/>
  <c r="J125" i="2" s="1"/>
  <c r="I124" i="2"/>
  <c r="J124" i="2" s="1"/>
  <c r="I123" i="2"/>
  <c r="I122" i="2"/>
  <c r="J122" i="2" s="1"/>
  <c r="J120" i="2"/>
  <c r="J111" i="2"/>
  <c r="J118" i="2"/>
  <c r="J109" i="2"/>
  <c r="J102" i="2"/>
  <c r="I108" i="2"/>
  <c r="I107" i="2"/>
  <c r="J107" i="2" s="1"/>
  <c r="I106" i="2"/>
  <c r="J106" i="2" s="1"/>
  <c r="I105" i="2"/>
  <c r="I104" i="2"/>
  <c r="J104" i="2" s="1"/>
  <c r="K92" i="2"/>
  <c r="J100" i="2"/>
  <c r="J93" i="2"/>
  <c r="AR93" i="2" s="1"/>
  <c r="J91" i="2"/>
  <c r="J82" i="2"/>
  <c r="J75" i="2"/>
  <c r="J84" i="2"/>
  <c r="J66" i="2"/>
  <c r="K11" i="2"/>
  <c r="K2" i="2"/>
  <c r="J64" i="2"/>
  <c r="AR64" i="2" s="1"/>
  <c r="J57" i="2"/>
  <c r="J55" i="2"/>
  <c r="AR55" i="2" s="1"/>
  <c r="I54" i="2"/>
  <c r="I53" i="2"/>
  <c r="J53" i="2" s="1"/>
  <c r="I52" i="2"/>
  <c r="J52" i="2" s="1"/>
  <c r="I51" i="2"/>
  <c r="I50" i="2"/>
  <c r="J50" i="2" s="1"/>
  <c r="J48" i="2"/>
  <c r="J47" i="2"/>
  <c r="K47" i="2" s="1"/>
  <c r="AR49" i="2" s="1"/>
  <c r="J46" i="2"/>
  <c r="J39" i="2"/>
  <c r="J38" i="2"/>
  <c r="AN38" i="2" s="1"/>
  <c r="AO38" i="2" s="1"/>
  <c r="H38" i="2"/>
  <c r="L38" i="2"/>
  <c r="M38" i="2"/>
  <c r="J37" i="2"/>
  <c r="J30" i="2"/>
  <c r="J29" i="2"/>
  <c r="K29" i="2" s="1"/>
  <c r="J28" i="2"/>
  <c r="I9" i="2"/>
  <c r="I8" i="2"/>
  <c r="J8" i="2" s="1"/>
  <c r="I7" i="2"/>
  <c r="J7" i="2" s="1"/>
  <c r="I6" i="2"/>
  <c r="I5" i="2"/>
  <c r="J5" i="2" s="1"/>
  <c r="I18" i="2"/>
  <c r="I17" i="2"/>
  <c r="J17" i="2" s="1"/>
  <c r="I16" i="2"/>
  <c r="J16" i="2" s="1"/>
  <c r="I15" i="2"/>
  <c r="I14" i="2"/>
  <c r="J14" i="2" s="1"/>
  <c r="J21" i="2"/>
  <c r="J20" i="2"/>
  <c r="K20" i="2" s="1"/>
  <c r="J12" i="2"/>
  <c r="J19" i="2"/>
  <c r="J10" i="2"/>
  <c r="O21" i="8"/>
  <c r="O20" i="8"/>
  <c r="AN2" i="2"/>
  <c r="AO2" i="2" s="1"/>
  <c r="AP2" i="2"/>
  <c r="AQ2" i="2"/>
  <c r="AR2" i="2"/>
  <c r="AN3" i="2"/>
  <c r="AO3" i="2" s="1"/>
  <c r="AP3" i="2"/>
  <c r="AQ3" i="2"/>
  <c r="AN4" i="2"/>
  <c r="AO4" i="2" s="1"/>
  <c r="AP4" i="2"/>
  <c r="AQ4" i="2"/>
  <c r="AR4" i="2"/>
  <c r="AI5" i="2"/>
  <c r="AP5" i="2"/>
  <c r="AQ5" i="2"/>
  <c r="AI6" i="2"/>
  <c r="AP6" i="2"/>
  <c r="AQ6" i="2"/>
  <c r="AI7" i="2"/>
  <c r="AP7" i="2"/>
  <c r="AQ7" i="2"/>
  <c r="AI8" i="2"/>
  <c r="AP8" i="2"/>
  <c r="AQ8" i="2"/>
  <c r="AI9" i="2"/>
  <c r="AP9" i="2"/>
  <c r="AQ9" i="2"/>
  <c r="AP10" i="2"/>
  <c r="AQ10" i="2"/>
  <c r="AN11" i="2"/>
  <c r="AO11" i="2" s="1"/>
  <c r="AP11" i="2"/>
  <c r="AQ11" i="2"/>
  <c r="AN12" i="2"/>
  <c r="AO12" i="2" s="1"/>
  <c r="AP12" i="2"/>
  <c r="AQ12" i="2"/>
  <c r="AN13" i="2"/>
  <c r="AO13" i="2" s="1"/>
  <c r="AP13" i="2"/>
  <c r="AQ13" i="2"/>
  <c r="AI14" i="2"/>
  <c r="AP14" i="2"/>
  <c r="AQ14" i="2"/>
  <c r="AI15" i="2"/>
  <c r="AP15" i="2"/>
  <c r="AQ15" i="2"/>
  <c r="AI16" i="2"/>
  <c r="AP16" i="2"/>
  <c r="AQ16" i="2"/>
  <c r="AI17" i="2"/>
  <c r="AP17" i="2"/>
  <c r="AQ17" i="2"/>
  <c r="AI18" i="2"/>
  <c r="AP18" i="2"/>
  <c r="AQ18" i="2"/>
  <c r="AI19" i="2"/>
  <c r="AP19" i="2"/>
  <c r="AQ19" i="2"/>
  <c r="AP20" i="2"/>
  <c r="AQ20" i="2"/>
  <c r="AN21" i="2"/>
  <c r="AO21" i="2" s="1"/>
  <c r="AP21" i="2"/>
  <c r="AQ21" i="2"/>
  <c r="AN22" i="2"/>
  <c r="AO22" i="2" s="1"/>
  <c r="AP22" i="2"/>
  <c r="AQ22" i="2"/>
  <c r="AI23" i="2"/>
  <c r="AP23" i="2"/>
  <c r="AQ23" i="2"/>
  <c r="AI24" i="2"/>
  <c r="AP24" i="2"/>
  <c r="AQ24" i="2"/>
  <c r="AI25" i="2"/>
  <c r="AP25" i="2"/>
  <c r="AQ25" i="2"/>
  <c r="AI26" i="2"/>
  <c r="AP26" i="2"/>
  <c r="AQ26" i="2"/>
  <c r="AI27" i="2"/>
  <c r="AP27" i="2"/>
  <c r="AQ27" i="2"/>
  <c r="AI28" i="2"/>
  <c r="AP28" i="2"/>
  <c r="AQ28" i="2"/>
  <c r="AN29" i="2"/>
  <c r="AO29" i="2" s="1"/>
  <c r="AP29" i="2"/>
  <c r="AQ29" i="2"/>
  <c r="AN30" i="2"/>
  <c r="AO30" i="2" s="1"/>
  <c r="AP30" i="2"/>
  <c r="AQ30" i="2"/>
  <c r="AN31" i="2"/>
  <c r="AO31" i="2" s="1"/>
  <c r="AP31" i="2"/>
  <c r="AQ31" i="2"/>
  <c r="AI32" i="2"/>
  <c r="AP32" i="2"/>
  <c r="AQ32" i="2"/>
  <c r="AI33" i="2"/>
  <c r="AP33" i="2"/>
  <c r="AQ33" i="2"/>
  <c r="AI34" i="2"/>
  <c r="AP34" i="2"/>
  <c r="AQ34" i="2"/>
  <c r="AI35" i="2"/>
  <c r="AP35" i="2"/>
  <c r="AQ35" i="2"/>
  <c r="AI36" i="2"/>
  <c r="AP36" i="2"/>
  <c r="AQ36" i="2"/>
  <c r="AI37" i="2"/>
  <c r="AP37" i="2"/>
  <c r="AQ37" i="2"/>
  <c r="AP38" i="2"/>
  <c r="AQ38" i="2"/>
  <c r="AN39" i="2"/>
  <c r="AO39" i="2" s="1"/>
  <c r="AP39" i="2"/>
  <c r="AQ39" i="2"/>
  <c r="AN40" i="2"/>
  <c r="AO40" i="2" s="1"/>
  <c r="AP40" i="2"/>
  <c r="AQ40" i="2"/>
  <c r="AI41" i="2"/>
  <c r="AP41" i="2"/>
  <c r="AQ41" i="2"/>
  <c r="AI42" i="2"/>
  <c r="AP42" i="2"/>
  <c r="AQ42" i="2"/>
  <c r="AI43" i="2"/>
  <c r="AP43" i="2"/>
  <c r="AQ43" i="2"/>
  <c r="AI44" i="2"/>
  <c r="AP44" i="2"/>
  <c r="AQ44" i="2"/>
  <c r="AI45" i="2"/>
  <c r="AP45" i="2"/>
  <c r="AQ45" i="2"/>
  <c r="AI46" i="2"/>
  <c r="AP46" i="2"/>
  <c r="AQ46" i="2"/>
  <c r="AP47" i="2"/>
  <c r="AQ47" i="2"/>
  <c r="AN48" i="2"/>
  <c r="AO48" i="2" s="1"/>
  <c r="AP48" i="2"/>
  <c r="AQ48" i="2"/>
  <c r="AN49" i="2"/>
  <c r="AO49" i="2" s="1"/>
  <c r="AP49" i="2"/>
  <c r="AQ49" i="2"/>
  <c r="AI50" i="2"/>
  <c r="AP50" i="2"/>
  <c r="AQ50" i="2"/>
  <c r="AI51" i="2"/>
  <c r="AP51" i="2"/>
  <c r="AQ51" i="2"/>
  <c r="AI52" i="2"/>
  <c r="AP52" i="2"/>
  <c r="AQ52" i="2"/>
  <c r="AI53" i="2"/>
  <c r="AP53" i="2"/>
  <c r="AQ53" i="2"/>
  <c r="AI54" i="2"/>
  <c r="AP54" i="2"/>
  <c r="AQ54" i="2"/>
  <c r="AI55" i="2"/>
  <c r="AP55" i="2"/>
  <c r="AQ55" i="2"/>
  <c r="AP56" i="2"/>
  <c r="AQ56" i="2"/>
  <c r="AN57" i="2"/>
  <c r="AO57" i="2" s="1"/>
  <c r="AP57" i="2"/>
  <c r="AQ57" i="2"/>
  <c r="AN58" i="2"/>
  <c r="AO58" i="2" s="1"/>
  <c r="AP58" i="2"/>
  <c r="AQ58" i="2"/>
  <c r="AI59" i="2"/>
  <c r="AP59" i="2"/>
  <c r="AQ59" i="2"/>
  <c r="AI60" i="2"/>
  <c r="AP60" i="2"/>
  <c r="AQ60" i="2"/>
  <c r="AI61" i="2"/>
  <c r="AP61" i="2"/>
  <c r="AQ61" i="2"/>
  <c r="AI62" i="2"/>
  <c r="AP62" i="2"/>
  <c r="AQ62" i="2"/>
  <c r="AI63" i="2"/>
  <c r="AP63" i="2"/>
  <c r="AQ63" i="2"/>
  <c r="AI64" i="2"/>
  <c r="AP64" i="2"/>
  <c r="AQ64" i="2"/>
  <c r="AP65" i="2"/>
  <c r="AQ65" i="2"/>
  <c r="AN66" i="2"/>
  <c r="AO66" i="2" s="1"/>
  <c r="AP66" i="2"/>
  <c r="AQ66" i="2"/>
  <c r="AN67" i="2"/>
  <c r="AO67" i="2" s="1"/>
  <c r="AP67" i="2"/>
  <c r="AQ67" i="2"/>
  <c r="AI68" i="2"/>
  <c r="AP68" i="2"/>
  <c r="AQ68" i="2"/>
  <c r="AI69" i="2"/>
  <c r="AP69" i="2"/>
  <c r="AQ69" i="2"/>
  <c r="AI70" i="2"/>
  <c r="AP70" i="2"/>
  <c r="AQ70" i="2"/>
  <c r="AI71" i="2"/>
  <c r="AP71" i="2"/>
  <c r="AQ71" i="2"/>
  <c r="AI72" i="2"/>
  <c r="AP72" i="2"/>
  <c r="AQ72" i="2"/>
  <c r="AI73" i="2"/>
  <c r="AP73" i="2"/>
  <c r="AQ73" i="2"/>
  <c r="AP74" i="2"/>
  <c r="AQ74" i="2"/>
  <c r="AN75" i="2"/>
  <c r="AO75" i="2" s="1"/>
  <c r="AP75" i="2"/>
  <c r="AQ75" i="2"/>
  <c r="AN76" i="2"/>
  <c r="AO76" i="2" s="1"/>
  <c r="AP76" i="2"/>
  <c r="AQ76" i="2"/>
  <c r="AI77" i="2"/>
  <c r="AP77" i="2"/>
  <c r="AQ77" i="2"/>
  <c r="AI78" i="2"/>
  <c r="AP78" i="2"/>
  <c r="AQ78" i="2"/>
  <c r="AI79" i="2"/>
  <c r="AP79" i="2"/>
  <c r="AQ79" i="2"/>
  <c r="AI80" i="2"/>
  <c r="AP80" i="2"/>
  <c r="AQ80" i="2"/>
  <c r="AI81" i="2"/>
  <c r="AP81" i="2"/>
  <c r="AQ81" i="2"/>
  <c r="AI82" i="2"/>
  <c r="AP82" i="2"/>
  <c r="AQ82" i="2"/>
  <c r="AP83" i="2"/>
  <c r="AQ83" i="2"/>
  <c r="AN84" i="2"/>
  <c r="AO84" i="2" s="1"/>
  <c r="AP84" i="2"/>
  <c r="AQ84" i="2"/>
  <c r="AN85" i="2"/>
  <c r="AO85" i="2" s="1"/>
  <c r="AP85" i="2"/>
  <c r="AQ85" i="2"/>
  <c r="AI86" i="2"/>
  <c r="AP86" i="2"/>
  <c r="AQ86" i="2"/>
  <c r="AI87" i="2"/>
  <c r="AP87" i="2"/>
  <c r="AQ87" i="2"/>
  <c r="AI88" i="2"/>
  <c r="AP88" i="2"/>
  <c r="AQ88" i="2"/>
  <c r="AI89" i="2"/>
  <c r="AP89" i="2"/>
  <c r="AQ89" i="2"/>
  <c r="AI90" i="2"/>
  <c r="AP90" i="2"/>
  <c r="AQ90" i="2"/>
  <c r="AI91" i="2"/>
  <c r="AP91" i="2"/>
  <c r="AQ91" i="2"/>
  <c r="AP92" i="2"/>
  <c r="AQ92" i="2"/>
  <c r="AN93" i="2"/>
  <c r="AO93" i="2" s="1"/>
  <c r="AP93" i="2"/>
  <c r="AQ93" i="2"/>
  <c r="AN94" i="2"/>
  <c r="AO94" i="2" s="1"/>
  <c r="AP94" i="2"/>
  <c r="AQ94" i="2"/>
  <c r="AR94" i="2"/>
  <c r="AI95" i="2"/>
  <c r="AP95" i="2"/>
  <c r="AQ95" i="2"/>
  <c r="AI96" i="2"/>
  <c r="AP96" i="2"/>
  <c r="AQ96" i="2"/>
  <c r="AI97" i="2"/>
  <c r="AP97" i="2"/>
  <c r="AQ97" i="2"/>
  <c r="AI98" i="2"/>
  <c r="AP98" i="2"/>
  <c r="AQ98" i="2"/>
  <c r="AI99" i="2"/>
  <c r="AP99" i="2"/>
  <c r="AQ99" i="2"/>
  <c r="AI100" i="2"/>
  <c r="AP100" i="2"/>
  <c r="AQ100" i="2"/>
  <c r="AP101" i="2"/>
  <c r="AQ101" i="2"/>
  <c r="AN102" i="2"/>
  <c r="AO102" i="2" s="1"/>
  <c r="AP102" i="2"/>
  <c r="AQ102" i="2"/>
  <c r="AN103" i="2"/>
  <c r="AO103" i="2" s="1"/>
  <c r="AP103" i="2"/>
  <c r="AQ103" i="2"/>
  <c r="AI104" i="2"/>
  <c r="AP104" i="2"/>
  <c r="AQ104" i="2"/>
  <c r="AI105" i="2"/>
  <c r="AP105" i="2"/>
  <c r="AQ105" i="2"/>
  <c r="AI106" i="2"/>
  <c r="AP106" i="2"/>
  <c r="AQ106" i="2"/>
  <c r="AI107" i="2"/>
  <c r="AP107" i="2"/>
  <c r="AQ107" i="2"/>
  <c r="AI108" i="2"/>
  <c r="AP108" i="2"/>
  <c r="AQ108" i="2"/>
  <c r="AI109" i="2"/>
  <c r="AP109" i="2"/>
  <c r="AQ109" i="2"/>
  <c r="AP110" i="2"/>
  <c r="AQ110" i="2"/>
  <c r="AN111" i="2"/>
  <c r="AO111" i="2" s="1"/>
  <c r="AP111" i="2"/>
  <c r="AQ111" i="2"/>
  <c r="AN112" i="2"/>
  <c r="AO112" i="2"/>
  <c r="AP112" i="2"/>
  <c r="AQ112" i="2"/>
  <c r="AI113" i="2"/>
  <c r="AP113" i="2"/>
  <c r="AQ113" i="2"/>
  <c r="AI114" i="2"/>
  <c r="AP114" i="2"/>
  <c r="AQ114" i="2"/>
  <c r="AI115" i="2"/>
  <c r="AP115" i="2"/>
  <c r="AQ115" i="2"/>
  <c r="AI116" i="2"/>
  <c r="AP116" i="2"/>
  <c r="AQ116" i="2"/>
  <c r="AI117" i="2"/>
  <c r="AP117" i="2"/>
  <c r="AQ117" i="2"/>
  <c r="AI118" i="2"/>
  <c r="AP118" i="2"/>
  <c r="AQ118" i="2"/>
  <c r="AP119" i="2"/>
  <c r="AQ119" i="2"/>
  <c r="AN120" i="2"/>
  <c r="AO120" i="2" s="1"/>
  <c r="AP120" i="2"/>
  <c r="AQ120" i="2"/>
  <c r="AN121" i="2"/>
  <c r="AO121" i="2" s="1"/>
  <c r="AP121" i="2"/>
  <c r="AQ121" i="2"/>
  <c r="AI122" i="2"/>
  <c r="AP122" i="2"/>
  <c r="AQ122" i="2"/>
  <c r="AI123" i="2"/>
  <c r="AP123" i="2"/>
  <c r="AQ123" i="2"/>
  <c r="AI124" i="2"/>
  <c r="AP124" i="2"/>
  <c r="AQ124" i="2"/>
  <c r="AI125" i="2"/>
  <c r="AP125" i="2"/>
  <c r="AQ125" i="2"/>
  <c r="AI126" i="2"/>
  <c r="AP126" i="2"/>
  <c r="AQ126" i="2"/>
  <c r="AI127" i="2"/>
  <c r="AP127" i="2"/>
  <c r="AQ127" i="2"/>
  <c r="AP128" i="2"/>
  <c r="AQ128" i="2"/>
  <c r="AN129" i="2"/>
  <c r="AO129" i="2" s="1"/>
  <c r="AP129" i="2"/>
  <c r="AQ129" i="2"/>
  <c r="AN130" i="2"/>
  <c r="AO130" i="2" s="1"/>
  <c r="AP130" i="2"/>
  <c r="AQ130" i="2"/>
  <c r="AI131" i="2"/>
  <c r="AP131" i="2"/>
  <c r="AQ131" i="2"/>
  <c r="AI132" i="2"/>
  <c r="AP132" i="2"/>
  <c r="AQ132" i="2"/>
  <c r="AI133" i="2"/>
  <c r="AP133" i="2"/>
  <c r="AQ133" i="2"/>
  <c r="AI134" i="2"/>
  <c r="AP134" i="2"/>
  <c r="AQ134" i="2"/>
  <c r="AI135" i="2"/>
  <c r="AP135" i="2"/>
  <c r="AQ135" i="2"/>
  <c r="AI136" i="2"/>
  <c r="AP136" i="2"/>
  <c r="AQ136" i="2"/>
  <c r="AP137" i="2"/>
  <c r="AQ137" i="2"/>
  <c r="AN138" i="2"/>
  <c r="AO138" i="2" s="1"/>
  <c r="AP138" i="2"/>
  <c r="AQ138" i="2"/>
  <c r="AN139" i="2"/>
  <c r="AO139" i="2" s="1"/>
  <c r="AP139" i="2"/>
  <c r="AQ139" i="2"/>
  <c r="AI140" i="2"/>
  <c r="AP140" i="2"/>
  <c r="AQ140" i="2"/>
  <c r="AI141" i="2"/>
  <c r="AP141" i="2"/>
  <c r="AQ141" i="2"/>
  <c r="AI142" i="2"/>
  <c r="AP142" i="2"/>
  <c r="AQ142" i="2"/>
  <c r="AI143" i="2"/>
  <c r="AP143" i="2"/>
  <c r="AQ143" i="2"/>
  <c r="AI144" i="2"/>
  <c r="AP144" i="2"/>
  <c r="AQ144" i="2"/>
  <c r="AI145" i="2"/>
  <c r="AP145" i="2"/>
  <c r="AQ145" i="2"/>
  <c r="AP146" i="2"/>
  <c r="AQ146" i="2"/>
  <c r="AN147" i="2"/>
  <c r="AO147" i="2" s="1"/>
  <c r="AP147" i="2"/>
  <c r="AQ147" i="2"/>
  <c r="AN148" i="2"/>
  <c r="AO148" i="2" s="1"/>
  <c r="AP148" i="2"/>
  <c r="AQ148" i="2"/>
  <c r="AI149" i="2"/>
  <c r="AP149" i="2"/>
  <c r="AQ149" i="2"/>
  <c r="AI150" i="2"/>
  <c r="AP150" i="2"/>
  <c r="AQ150" i="2"/>
  <c r="AI151" i="2"/>
  <c r="AP151" i="2"/>
  <c r="AQ151" i="2"/>
  <c r="AI152" i="2"/>
  <c r="AP152" i="2"/>
  <c r="AQ152" i="2"/>
  <c r="AI153" i="2"/>
  <c r="AP153" i="2"/>
  <c r="AQ153" i="2"/>
  <c r="AI154" i="2"/>
  <c r="AP154" i="2"/>
  <c r="AQ154" i="2"/>
  <c r="AP155" i="2"/>
  <c r="AQ155" i="2"/>
  <c r="AN156" i="2"/>
  <c r="AO156" i="2" s="1"/>
  <c r="AP156" i="2"/>
  <c r="AQ156" i="2"/>
  <c r="AN157" i="2"/>
  <c r="AO157" i="2" s="1"/>
  <c r="AP157" i="2"/>
  <c r="AQ157" i="2"/>
  <c r="AI158" i="2"/>
  <c r="AP158" i="2"/>
  <c r="AQ158" i="2"/>
  <c r="AI159" i="2"/>
  <c r="AP159" i="2"/>
  <c r="AQ159" i="2"/>
  <c r="AI160" i="2"/>
  <c r="AP160" i="2"/>
  <c r="AQ160" i="2"/>
  <c r="AI161" i="2"/>
  <c r="AP161" i="2"/>
  <c r="AQ161" i="2"/>
  <c r="AI162" i="2"/>
  <c r="AP162" i="2"/>
  <c r="AQ162" i="2"/>
  <c r="AI163" i="2"/>
  <c r="AP163" i="2"/>
  <c r="AQ163" i="2"/>
  <c r="AP164" i="2"/>
  <c r="AQ164" i="2"/>
  <c r="AN165" i="2"/>
  <c r="AO165" i="2" s="1"/>
  <c r="AP165" i="2"/>
  <c r="AQ165" i="2"/>
  <c r="AN166" i="2"/>
  <c r="AO166" i="2" s="1"/>
  <c r="AP166" i="2"/>
  <c r="AQ166" i="2"/>
  <c r="AI167" i="2"/>
  <c r="AP167" i="2"/>
  <c r="AQ167" i="2"/>
  <c r="AI168" i="2"/>
  <c r="AP168" i="2"/>
  <c r="AQ168" i="2"/>
  <c r="AI169" i="2"/>
  <c r="AP169" i="2"/>
  <c r="AQ169" i="2"/>
  <c r="AI170" i="2"/>
  <c r="AP170" i="2"/>
  <c r="AQ170" i="2"/>
  <c r="AI171" i="2"/>
  <c r="AP171" i="2"/>
  <c r="AQ171" i="2"/>
  <c r="AI172" i="2"/>
  <c r="AP172" i="2"/>
  <c r="AQ172" i="2"/>
  <c r="AP173" i="2"/>
  <c r="AQ173" i="2"/>
  <c r="AN174" i="2"/>
  <c r="AO174" i="2" s="1"/>
  <c r="AP174" i="2"/>
  <c r="AQ174" i="2"/>
  <c r="AR174" i="2"/>
  <c r="AN175" i="2"/>
  <c r="AO175" i="2" s="1"/>
  <c r="AP175" i="2"/>
  <c r="AQ175" i="2"/>
  <c r="AR175" i="2"/>
  <c r="AI176" i="2"/>
  <c r="AP176" i="2"/>
  <c r="AQ176" i="2"/>
  <c r="AI177" i="2"/>
  <c r="AP177" i="2"/>
  <c r="AQ177" i="2"/>
  <c r="AI178" i="2"/>
  <c r="AP178" i="2"/>
  <c r="AQ178" i="2"/>
  <c r="AI179" i="2"/>
  <c r="AP179" i="2"/>
  <c r="AQ179" i="2"/>
  <c r="AI180" i="2"/>
  <c r="AP180" i="2"/>
  <c r="AQ180" i="2"/>
  <c r="AI181" i="2"/>
  <c r="AP181" i="2"/>
  <c r="AQ181" i="2"/>
  <c r="AP182" i="2"/>
  <c r="AQ182" i="2"/>
  <c r="AP183" i="2"/>
  <c r="AQ183" i="2"/>
  <c r="AP184" i="2"/>
  <c r="AQ184" i="2"/>
  <c r="AI185" i="2"/>
  <c r="AP185" i="2"/>
  <c r="AQ185" i="2"/>
  <c r="AI186" i="2"/>
  <c r="AP186" i="2"/>
  <c r="AQ186" i="2"/>
  <c r="AI187" i="2"/>
  <c r="AP187" i="2"/>
  <c r="AQ187" i="2"/>
  <c r="AI188" i="2"/>
  <c r="AP188" i="2"/>
  <c r="AQ188" i="2"/>
  <c r="AI189" i="2"/>
  <c r="AP189" i="2"/>
  <c r="AQ189" i="2"/>
  <c r="AI190" i="2"/>
  <c r="AP190" i="2"/>
  <c r="AQ190" i="2"/>
  <c r="AP191" i="2"/>
  <c r="AQ191" i="2"/>
  <c r="AN192" i="2"/>
  <c r="AO192" i="2" s="1"/>
  <c r="AP192" i="2"/>
  <c r="AQ192" i="2"/>
  <c r="AN193" i="2"/>
  <c r="AO193" i="2" s="1"/>
  <c r="AP193" i="2"/>
  <c r="AQ193" i="2"/>
  <c r="AI194" i="2"/>
  <c r="AP194" i="2"/>
  <c r="AQ194" i="2"/>
  <c r="AI195" i="2"/>
  <c r="AP195" i="2"/>
  <c r="AQ195" i="2"/>
  <c r="AI196" i="2"/>
  <c r="AP196" i="2"/>
  <c r="AQ196" i="2"/>
  <c r="AI197" i="2"/>
  <c r="AP197" i="2"/>
  <c r="AQ197" i="2"/>
  <c r="AI198" i="2"/>
  <c r="AP198" i="2"/>
  <c r="AQ198" i="2"/>
  <c r="AI199" i="2"/>
  <c r="AN199" i="2" s="1"/>
  <c r="AO199" i="2" s="1"/>
  <c r="AP199" i="2"/>
  <c r="AQ199" i="2"/>
  <c r="AP200" i="2"/>
  <c r="AQ200" i="2"/>
  <c r="AN201" i="2"/>
  <c r="AO201" i="2" s="1"/>
  <c r="AP201" i="2"/>
  <c r="AQ201" i="2"/>
  <c r="AN202" i="2"/>
  <c r="AO202" i="2" s="1"/>
  <c r="AP202" i="2"/>
  <c r="AQ202" i="2"/>
  <c r="AI203" i="2"/>
  <c r="AP203" i="2"/>
  <c r="AQ203" i="2"/>
  <c r="AI204" i="2"/>
  <c r="AP204" i="2"/>
  <c r="AQ204" i="2"/>
  <c r="AI205" i="2"/>
  <c r="AP205" i="2"/>
  <c r="AQ205" i="2"/>
  <c r="AI206" i="2"/>
  <c r="AP206" i="2"/>
  <c r="AQ206" i="2"/>
  <c r="AI207" i="2"/>
  <c r="AP207" i="2"/>
  <c r="AQ207" i="2"/>
  <c r="AI208" i="2"/>
  <c r="AP208" i="2"/>
  <c r="AQ208" i="2"/>
  <c r="I28" i="3"/>
  <c r="AN222" i="2" l="1"/>
  <c r="AO222" i="2" s="1"/>
  <c r="AR210" i="2"/>
  <c r="AS260" i="2"/>
  <c r="AV260" i="2" s="1"/>
  <c r="AN212" i="2"/>
  <c r="AO212" i="2" s="1"/>
  <c r="AS212" i="2" s="1"/>
  <c r="AV212" i="2" s="1"/>
  <c r="AR209" i="2"/>
  <c r="AR242" i="2"/>
  <c r="AS242" i="2" s="1"/>
  <c r="AV242" i="2" s="1"/>
  <c r="AN215" i="2"/>
  <c r="AO215" i="2" s="1"/>
  <c r="AR239" i="2"/>
  <c r="AS209" i="2"/>
  <c r="AV209" i="2" s="1"/>
  <c r="AR216" i="2"/>
  <c r="AS216" i="2" s="1"/>
  <c r="AV216" i="2" s="1"/>
  <c r="AS261" i="2"/>
  <c r="AV261" i="2" s="1"/>
  <c r="AN214" i="2"/>
  <c r="AO214" i="2" s="1"/>
  <c r="AS214" i="2" s="1"/>
  <c r="AV214" i="2" s="1"/>
  <c r="AR248" i="2"/>
  <c r="AR237" i="2"/>
  <c r="AS237" i="2" s="1"/>
  <c r="AV237" i="2" s="1"/>
  <c r="AS265" i="2"/>
  <c r="AV265" i="2" s="1"/>
  <c r="AS262" i="2"/>
  <c r="AV262" i="2" s="1"/>
  <c r="AN213" i="2"/>
  <c r="AO213" i="2" s="1"/>
  <c r="AS213" i="2" s="1"/>
  <c r="AV213" i="2" s="1"/>
  <c r="AN217" i="2"/>
  <c r="AO217" i="2" s="1"/>
  <c r="AS217" i="2" s="1"/>
  <c r="AV217" i="2" s="1"/>
  <c r="AS210" i="2"/>
  <c r="AV210" i="2" s="1"/>
  <c r="AR241" i="2"/>
  <c r="AR238" i="2"/>
  <c r="AN209" i="2"/>
  <c r="AO209" i="2" s="1"/>
  <c r="AS266" i="2"/>
  <c r="AV266" i="2" s="1"/>
  <c r="AS263" i="2"/>
  <c r="AV263" i="2" s="1"/>
  <c r="AS211" i="2"/>
  <c r="AV211" i="2" s="1"/>
  <c r="AS215" i="2"/>
  <c r="AV215" i="2" s="1"/>
  <c r="AR148" i="2"/>
  <c r="AR147" i="2"/>
  <c r="AR230" i="2"/>
  <c r="AS230" i="2" s="1"/>
  <c r="AV230" i="2" s="1"/>
  <c r="AR229" i="2"/>
  <c r="AS229" i="2" s="1"/>
  <c r="AV229" i="2" s="1"/>
  <c r="AR166" i="2"/>
  <c r="AR165" i="2"/>
  <c r="AS165" i="2" s="1"/>
  <c r="AN64" i="2"/>
  <c r="AO64" i="2" s="1"/>
  <c r="AS64" i="2" s="1"/>
  <c r="AR201" i="2"/>
  <c r="AS201" i="2" s="1"/>
  <c r="AR156" i="2"/>
  <c r="AS156" i="2" s="1"/>
  <c r="AR253" i="2"/>
  <c r="AR249" i="2"/>
  <c r="AR244" i="2"/>
  <c r="AS244" i="2" s="1"/>
  <c r="AV244" i="2" s="1"/>
  <c r="AN224" i="2"/>
  <c r="AO224" i="2" s="1"/>
  <c r="AS257" i="2"/>
  <c r="AV257" i="2" s="1"/>
  <c r="AR254" i="2"/>
  <c r="AS254" i="2" s="1"/>
  <c r="AV254" i="2" s="1"/>
  <c r="AR192" i="2"/>
  <c r="AS192" i="2" s="1"/>
  <c r="AN208" i="2"/>
  <c r="AO208" i="2" s="1"/>
  <c r="AS208" i="2" s="1"/>
  <c r="AR250" i="2"/>
  <c r="AR245" i="2"/>
  <c r="AS245" i="2" s="1"/>
  <c r="AV245" i="2" s="1"/>
  <c r="AR251" i="2"/>
  <c r="AS251" i="2" s="1"/>
  <c r="AV251" i="2" s="1"/>
  <c r="AR243" i="2"/>
  <c r="AS243" i="2" s="1"/>
  <c r="AV243" i="2" s="1"/>
  <c r="AN223" i="2"/>
  <c r="AO223" i="2" s="1"/>
  <c r="J222" i="2"/>
  <c r="AN236" i="2"/>
  <c r="AO236" i="2" s="1"/>
  <c r="AR138" i="2"/>
  <c r="AN234" i="2"/>
  <c r="AO234" i="2" s="1"/>
  <c r="AR236" i="2"/>
  <c r="AR235" i="2"/>
  <c r="AR232" i="2"/>
  <c r="AS232" i="2" s="1"/>
  <c r="AV232" i="2" s="1"/>
  <c r="AR231" i="2"/>
  <c r="AS231" i="2" s="1"/>
  <c r="AV231" i="2" s="1"/>
  <c r="AR234" i="2"/>
  <c r="AR233" i="2"/>
  <c r="AS233" i="2" s="1"/>
  <c r="AV233" i="2" s="1"/>
  <c r="AN235" i="2"/>
  <c r="AO235" i="2" s="1"/>
  <c r="AR226" i="2"/>
  <c r="AS226" i="2" s="1"/>
  <c r="AV226" i="2" s="1"/>
  <c r="AR227" i="2"/>
  <c r="AS227" i="2" s="1"/>
  <c r="AV227" i="2" s="1"/>
  <c r="K228" i="2"/>
  <c r="AR228" i="2"/>
  <c r="AS256" i="2"/>
  <c r="AV256" i="2" s="1"/>
  <c r="AS264" i="2"/>
  <c r="AV264" i="2" s="1"/>
  <c r="AS259" i="2"/>
  <c r="AV259" i="2" s="1"/>
  <c r="AS246" i="2"/>
  <c r="AV246" i="2" s="1"/>
  <c r="AS240" i="2"/>
  <c r="AV240" i="2" s="1"/>
  <c r="AS225" i="2"/>
  <c r="AV225" i="2" s="1"/>
  <c r="AS258" i="2"/>
  <c r="AV258" i="2" s="1"/>
  <c r="AS255" i="2"/>
  <c r="AV255" i="2" s="1"/>
  <c r="AS252" i="2"/>
  <c r="AV252" i="2" s="1"/>
  <c r="AS239" i="2"/>
  <c r="AV239" i="2" s="1"/>
  <c r="AN181" i="2"/>
  <c r="AO181" i="2" s="1"/>
  <c r="AS181" i="2" s="1"/>
  <c r="AR247" i="2"/>
  <c r="AR29" i="2"/>
  <c r="AS29" i="2" s="1"/>
  <c r="AR31" i="2"/>
  <c r="AS31" i="2" s="1"/>
  <c r="AN20" i="2"/>
  <c r="AO20" i="2" s="1"/>
  <c r="AN172" i="2"/>
  <c r="AO172" i="2" s="1"/>
  <c r="AS172" i="2" s="1"/>
  <c r="AR48" i="2"/>
  <c r="AS48" i="2" s="1"/>
  <c r="AN55" i="2"/>
  <c r="AO55" i="2" s="1"/>
  <c r="AS55" i="2" s="1"/>
  <c r="K38" i="2"/>
  <c r="AR30" i="2"/>
  <c r="AS30" i="2" s="1"/>
  <c r="AR183" i="2"/>
  <c r="AN183" i="2"/>
  <c r="AO183" i="2" s="1"/>
  <c r="AN184" i="2"/>
  <c r="AO184" i="2" s="1"/>
  <c r="AR184" i="2"/>
  <c r="AR21" i="2"/>
  <c r="AS21" i="2" s="1"/>
  <c r="AR22" i="2"/>
  <c r="AS22" i="2" s="1"/>
  <c r="AR20" i="2"/>
  <c r="AS147" i="2"/>
  <c r="AS202" i="2"/>
  <c r="AS193" i="2"/>
  <c r="AS199" i="2"/>
  <c r="AS174" i="2"/>
  <c r="AS175" i="2"/>
  <c r="AS166" i="2"/>
  <c r="AS157" i="2"/>
  <c r="AS148" i="2"/>
  <c r="AS138" i="2"/>
  <c r="AS139" i="2"/>
  <c r="AS94" i="2"/>
  <c r="AS93" i="2"/>
  <c r="AS49" i="2"/>
  <c r="AS38" i="2"/>
  <c r="AS39" i="2"/>
  <c r="AS40" i="2"/>
  <c r="AS12" i="2"/>
  <c r="AS13" i="2"/>
  <c r="AS11" i="2"/>
  <c r="G15" i="8"/>
  <c r="G4" i="8"/>
  <c r="G5" i="8"/>
  <c r="G6" i="8"/>
  <c r="G7" i="8"/>
  <c r="G8" i="8"/>
  <c r="G9" i="8"/>
  <c r="G10" i="8"/>
  <c r="G3" i="8"/>
  <c r="AS20" i="2" l="1"/>
  <c r="AS238" i="2"/>
  <c r="AV238" i="2" s="1"/>
  <c r="AS248" i="2"/>
  <c r="AV248" i="2" s="1"/>
  <c r="AS236" i="2"/>
  <c r="AV236" i="2" s="1"/>
  <c r="AS241" i="2"/>
  <c r="AV241" i="2" s="1"/>
  <c r="AS249" i="2"/>
  <c r="AV249" i="2" s="1"/>
  <c r="AS250" i="2"/>
  <c r="AV250" i="2" s="1"/>
  <c r="K222" i="2"/>
  <c r="AR222" i="2"/>
  <c r="AS253" i="2"/>
  <c r="AV253" i="2" s="1"/>
  <c r="AS234" i="2"/>
  <c r="AV234" i="2" s="1"/>
  <c r="AS235" i="2"/>
  <c r="AV235" i="2" s="1"/>
  <c r="AS228" i="2"/>
  <c r="AV228" i="2" s="1"/>
  <c r="AS247" i="2"/>
  <c r="AV247" i="2" s="1"/>
  <c r="AS183" i="2"/>
  <c r="AS184" i="2"/>
  <c r="G11" i="8"/>
  <c r="AS222" i="2" l="1"/>
  <c r="AV222" i="2" s="1"/>
  <c r="AR220" i="2"/>
  <c r="AR219" i="2"/>
  <c r="AR224" i="2"/>
  <c r="AR223" i="2"/>
  <c r="AR221" i="2"/>
  <c r="AS4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O43" i="1"/>
  <c r="O46" i="1"/>
  <c r="O47" i="1"/>
  <c r="O45" i="1"/>
  <c r="B48" i="1"/>
  <c r="M48" i="1"/>
  <c r="J48" i="1"/>
  <c r="AS221" i="2" l="1"/>
  <c r="AV221" i="2" s="1"/>
  <c r="AS223" i="2"/>
  <c r="AV223" i="2" s="1"/>
  <c r="AS224" i="2"/>
  <c r="AV224" i="2" s="1"/>
  <c r="AS219" i="2"/>
  <c r="AV219" i="2" s="1"/>
  <c r="AS220" i="2"/>
  <c r="AV220" i="2" s="1"/>
  <c r="AV267" i="2" s="1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L65" i="2" l="1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H208" i="2"/>
  <c r="AT208" i="2" s="1"/>
  <c r="H207" i="2"/>
  <c r="AT207" i="2" s="1"/>
  <c r="H206" i="2"/>
  <c r="AT206" i="2" s="1"/>
  <c r="H205" i="2"/>
  <c r="AT205" i="2" s="1"/>
  <c r="H204" i="2"/>
  <c r="AT204" i="2" s="1"/>
  <c r="H203" i="2"/>
  <c r="AT203" i="2" s="1"/>
  <c r="H202" i="2"/>
  <c r="AT202" i="2" s="1"/>
  <c r="H201" i="2"/>
  <c r="AT201" i="2" s="1"/>
  <c r="H200" i="2"/>
  <c r="AT200" i="2" s="1"/>
  <c r="H199" i="2"/>
  <c r="AT199" i="2" s="1"/>
  <c r="H198" i="2"/>
  <c r="AT198" i="2" s="1"/>
  <c r="H197" i="2"/>
  <c r="AT197" i="2" s="1"/>
  <c r="H196" i="2"/>
  <c r="AT196" i="2" s="1"/>
  <c r="H195" i="2"/>
  <c r="AT195" i="2" s="1"/>
  <c r="H194" i="2"/>
  <c r="AT194" i="2" s="1"/>
  <c r="H193" i="2"/>
  <c r="AT193" i="2" s="1"/>
  <c r="H192" i="2"/>
  <c r="AT192" i="2" s="1"/>
  <c r="H191" i="2"/>
  <c r="AT191" i="2" s="1"/>
  <c r="B36" i="1"/>
  <c r="N36" i="1" s="1"/>
  <c r="J36" i="1"/>
  <c r="M36" i="1"/>
  <c r="H181" i="2"/>
  <c r="AT181" i="2" s="1"/>
  <c r="H180" i="2"/>
  <c r="AT180" i="2" s="1"/>
  <c r="H179" i="2"/>
  <c r="AT179" i="2" s="1"/>
  <c r="H178" i="2"/>
  <c r="AT178" i="2" s="1"/>
  <c r="H177" i="2"/>
  <c r="AT177" i="2" s="1"/>
  <c r="H176" i="2"/>
  <c r="AT176" i="2" s="1"/>
  <c r="H175" i="2"/>
  <c r="AT175" i="2" s="1"/>
  <c r="H174" i="2"/>
  <c r="AT174" i="2" s="1"/>
  <c r="H173" i="2"/>
  <c r="AT173" i="2" s="1"/>
  <c r="O32" i="1"/>
  <c r="H172" i="2"/>
  <c r="AT172" i="2" s="1"/>
  <c r="H171" i="2"/>
  <c r="AT171" i="2" s="1"/>
  <c r="H170" i="2"/>
  <c r="AT170" i="2" s="1"/>
  <c r="H169" i="2"/>
  <c r="AT169" i="2" s="1"/>
  <c r="H168" i="2"/>
  <c r="AT168" i="2" s="1"/>
  <c r="H167" i="2"/>
  <c r="AT167" i="2" s="1"/>
  <c r="H166" i="2"/>
  <c r="AT166" i="2" s="1"/>
  <c r="H165" i="2"/>
  <c r="AT165" i="2" s="1"/>
  <c r="H164" i="2"/>
  <c r="AT164" i="2" s="1"/>
  <c r="H163" i="2"/>
  <c r="AT163" i="2" s="1"/>
  <c r="H162" i="2"/>
  <c r="AT162" i="2" s="1"/>
  <c r="H161" i="2"/>
  <c r="AT161" i="2" s="1"/>
  <c r="H160" i="2"/>
  <c r="AT160" i="2" s="1"/>
  <c r="H159" i="2"/>
  <c r="AT159" i="2" s="1"/>
  <c r="H158" i="2"/>
  <c r="AT158" i="2" s="1"/>
  <c r="H157" i="2"/>
  <c r="AT157" i="2" s="1"/>
  <c r="H156" i="2"/>
  <c r="AT156" i="2" s="1"/>
  <c r="H155" i="2"/>
  <c r="AT155" i="2" s="1"/>
  <c r="H154" i="2"/>
  <c r="AT154" i="2" s="1"/>
  <c r="H153" i="2"/>
  <c r="AT153" i="2" s="1"/>
  <c r="H152" i="2"/>
  <c r="AT152" i="2" s="1"/>
  <c r="H151" i="2"/>
  <c r="AT151" i="2" s="1"/>
  <c r="H150" i="2"/>
  <c r="AT150" i="2" s="1"/>
  <c r="H149" i="2"/>
  <c r="AT149" i="2" s="1"/>
  <c r="H148" i="2"/>
  <c r="AT148" i="2" s="1"/>
  <c r="H147" i="2"/>
  <c r="AT147" i="2" s="1"/>
  <c r="H146" i="2"/>
  <c r="AT146" i="2" s="1"/>
  <c r="O28" i="1"/>
  <c r="H145" i="2"/>
  <c r="AT145" i="2" s="1"/>
  <c r="H144" i="2"/>
  <c r="AT144" i="2" s="1"/>
  <c r="H143" i="2"/>
  <c r="AT143" i="2" s="1"/>
  <c r="H142" i="2"/>
  <c r="AT142" i="2" s="1"/>
  <c r="H141" i="2"/>
  <c r="AT141" i="2" s="1"/>
  <c r="H140" i="2"/>
  <c r="AT140" i="2" s="1"/>
  <c r="H139" i="2"/>
  <c r="AT139" i="2" s="1"/>
  <c r="H138" i="2"/>
  <c r="AT138" i="2" s="1"/>
  <c r="H137" i="2"/>
  <c r="AT137" i="2" s="1"/>
  <c r="H136" i="2"/>
  <c r="AT136" i="2" s="1"/>
  <c r="I135" i="2"/>
  <c r="H135" i="2"/>
  <c r="AT135" i="2" s="1"/>
  <c r="I134" i="2"/>
  <c r="J134" i="2" s="1"/>
  <c r="H134" i="2"/>
  <c r="AT134" i="2" s="1"/>
  <c r="I133" i="2"/>
  <c r="J133" i="2" s="1"/>
  <c r="H133" i="2"/>
  <c r="AT133" i="2" s="1"/>
  <c r="I132" i="2"/>
  <c r="H132" i="2"/>
  <c r="AT132" i="2" s="1"/>
  <c r="I131" i="2"/>
  <c r="J131" i="2" s="1"/>
  <c r="H131" i="2"/>
  <c r="AT131" i="2" s="1"/>
  <c r="H130" i="2"/>
  <c r="AT130" i="2" s="1"/>
  <c r="H129" i="2"/>
  <c r="AT129" i="2" s="1"/>
  <c r="J128" i="2"/>
  <c r="K128" i="2" s="1"/>
  <c r="H128" i="2"/>
  <c r="AT128" i="2" s="1"/>
  <c r="H127" i="2"/>
  <c r="AT127" i="2" s="1"/>
  <c r="H126" i="2"/>
  <c r="AT126" i="2" s="1"/>
  <c r="H125" i="2"/>
  <c r="AT125" i="2" s="1"/>
  <c r="H124" i="2"/>
  <c r="AT124" i="2" s="1"/>
  <c r="H123" i="2"/>
  <c r="AT123" i="2" s="1"/>
  <c r="H122" i="2"/>
  <c r="AT122" i="2" s="1"/>
  <c r="H121" i="2"/>
  <c r="AT121" i="2" s="1"/>
  <c r="H120" i="2"/>
  <c r="AT120" i="2" s="1"/>
  <c r="J119" i="2"/>
  <c r="K119" i="2" s="1"/>
  <c r="H119" i="2"/>
  <c r="AT119" i="2" s="1"/>
  <c r="H118" i="2"/>
  <c r="AT118" i="2" s="1"/>
  <c r="I117" i="2"/>
  <c r="H117" i="2"/>
  <c r="AT117" i="2" s="1"/>
  <c r="I116" i="2"/>
  <c r="J116" i="2" s="1"/>
  <c r="H116" i="2"/>
  <c r="AT116" i="2" s="1"/>
  <c r="I115" i="2"/>
  <c r="J115" i="2" s="1"/>
  <c r="H115" i="2"/>
  <c r="AT115" i="2" s="1"/>
  <c r="I114" i="2"/>
  <c r="H114" i="2"/>
  <c r="AT114" i="2" s="1"/>
  <c r="I113" i="2"/>
  <c r="J113" i="2" s="1"/>
  <c r="H113" i="2"/>
  <c r="AT113" i="2" s="1"/>
  <c r="H112" i="2"/>
  <c r="AT112" i="2" s="1"/>
  <c r="H111" i="2"/>
  <c r="AT111" i="2" s="1"/>
  <c r="J110" i="2"/>
  <c r="K110" i="2" s="1"/>
  <c r="H110" i="2"/>
  <c r="AT110" i="2" s="1"/>
  <c r="H109" i="2"/>
  <c r="AT109" i="2" s="1"/>
  <c r="H108" i="2"/>
  <c r="AT108" i="2" s="1"/>
  <c r="H107" i="2"/>
  <c r="AT107" i="2" s="1"/>
  <c r="H106" i="2"/>
  <c r="AT106" i="2" s="1"/>
  <c r="H105" i="2"/>
  <c r="AT105" i="2" s="1"/>
  <c r="H104" i="2"/>
  <c r="AT104" i="2" s="1"/>
  <c r="H103" i="2"/>
  <c r="AT103" i="2" s="1"/>
  <c r="H102" i="2"/>
  <c r="AT102" i="2" s="1"/>
  <c r="K101" i="2"/>
  <c r="H101" i="2"/>
  <c r="AT101" i="2" s="1"/>
  <c r="H100" i="2"/>
  <c r="AT100" i="2" s="1"/>
  <c r="H99" i="2"/>
  <c r="AT99" i="2" s="1"/>
  <c r="H98" i="2"/>
  <c r="AT98" i="2" s="1"/>
  <c r="H97" i="2"/>
  <c r="AT97" i="2" s="1"/>
  <c r="H96" i="2"/>
  <c r="AT96" i="2" s="1"/>
  <c r="H95" i="2"/>
  <c r="AT95" i="2" s="1"/>
  <c r="H94" i="2"/>
  <c r="AT94" i="2" s="1"/>
  <c r="H93" i="2"/>
  <c r="AT93" i="2" s="1"/>
  <c r="H92" i="2"/>
  <c r="AT92" i="2" s="1"/>
  <c r="H91" i="2"/>
  <c r="AT91" i="2" s="1"/>
  <c r="I90" i="2"/>
  <c r="H90" i="2"/>
  <c r="AT90" i="2" s="1"/>
  <c r="I89" i="2"/>
  <c r="J89" i="2" s="1"/>
  <c r="H89" i="2"/>
  <c r="AT89" i="2" s="1"/>
  <c r="I88" i="2"/>
  <c r="J88" i="2" s="1"/>
  <c r="H88" i="2"/>
  <c r="AT88" i="2" s="1"/>
  <c r="I87" i="2"/>
  <c r="H87" i="2"/>
  <c r="AT87" i="2" s="1"/>
  <c r="I86" i="2"/>
  <c r="J86" i="2" s="1"/>
  <c r="H86" i="2"/>
  <c r="AT86" i="2" s="1"/>
  <c r="H85" i="2"/>
  <c r="AT85" i="2" s="1"/>
  <c r="H84" i="2"/>
  <c r="AT84" i="2" s="1"/>
  <c r="J83" i="2"/>
  <c r="K83" i="2" s="1"/>
  <c r="H83" i="2"/>
  <c r="AT83" i="2" s="1"/>
  <c r="H82" i="2"/>
  <c r="AT82" i="2" s="1"/>
  <c r="I81" i="2"/>
  <c r="H81" i="2"/>
  <c r="AT81" i="2" s="1"/>
  <c r="I80" i="2"/>
  <c r="J80" i="2" s="1"/>
  <c r="H80" i="2"/>
  <c r="AT80" i="2" s="1"/>
  <c r="I79" i="2"/>
  <c r="J79" i="2" s="1"/>
  <c r="H79" i="2"/>
  <c r="AT79" i="2" s="1"/>
  <c r="I78" i="2"/>
  <c r="H78" i="2"/>
  <c r="AT78" i="2" s="1"/>
  <c r="I77" i="2"/>
  <c r="J77" i="2" s="1"/>
  <c r="H77" i="2"/>
  <c r="AT77" i="2" s="1"/>
  <c r="H76" i="2"/>
  <c r="AT76" i="2" s="1"/>
  <c r="H75" i="2"/>
  <c r="AT75" i="2" s="1"/>
  <c r="J74" i="2"/>
  <c r="K74" i="2" s="1"/>
  <c r="H74" i="2"/>
  <c r="AT74" i="2" s="1"/>
  <c r="J73" i="2"/>
  <c r="H73" i="2"/>
  <c r="AT73" i="2" s="1"/>
  <c r="I72" i="2"/>
  <c r="H72" i="2"/>
  <c r="AT72" i="2" s="1"/>
  <c r="I71" i="2"/>
  <c r="J71" i="2" s="1"/>
  <c r="H71" i="2"/>
  <c r="AT71" i="2" s="1"/>
  <c r="I70" i="2"/>
  <c r="J70" i="2" s="1"/>
  <c r="H70" i="2"/>
  <c r="AT70" i="2" s="1"/>
  <c r="I69" i="2"/>
  <c r="H69" i="2"/>
  <c r="AT69" i="2" s="1"/>
  <c r="I68" i="2"/>
  <c r="J68" i="2" s="1"/>
  <c r="H68" i="2"/>
  <c r="AT68" i="2" s="1"/>
  <c r="H67" i="2"/>
  <c r="AT67" i="2" s="1"/>
  <c r="H66" i="2"/>
  <c r="AT66" i="2" s="1"/>
  <c r="J65" i="2"/>
  <c r="K65" i="2" s="1"/>
  <c r="H65" i="2"/>
  <c r="AT65" i="2" s="1"/>
  <c r="AR76" i="2" l="1"/>
  <c r="AS76" i="2" s="1"/>
  <c r="AR75" i="2"/>
  <c r="AS75" i="2" s="1"/>
  <c r="AR85" i="2"/>
  <c r="AS85" i="2" s="1"/>
  <c r="AR84" i="2"/>
  <c r="AS84" i="2" s="1"/>
  <c r="AR129" i="2"/>
  <c r="AS129" i="2" s="1"/>
  <c r="AR130" i="2"/>
  <c r="AS130" i="2" s="1"/>
  <c r="AR67" i="2"/>
  <c r="AS67" i="2" s="1"/>
  <c r="AV67" i="2" s="1"/>
  <c r="AR66" i="2"/>
  <c r="AS66" i="2" s="1"/>
  <c r="AV66" i="2" s="1"/>
  <c r="AR121" i="2"/>
  <c r="AS121" i="2" s="1"/>
  <c r="AV121" i="2" s="1"/>
  <c r="AR120" i="2"/>
  <c r="AS120" i="2" s="1"/>
  <c r="AV120" i="2" s="1"/>
  <c r="AR112" i="2"/>
  <c r="AS112" i="2" s="1"/>
  <c r="AV112" i="2" s="1"/>
  <c r="AR111" i="2"/>
  <c r="AS111" i="2" s="1"/>
  <c r="AV111" i="2" s="1"/>
  <c r="AR102" i="2"/>
  <c r="AS102" i="2" s="1"/>
  <c r="AR103" i="2"/>
  <c r="AS103" i="2" s="1"/>
  <c r="AV103" i="2" s="1"/>
  <c r="AN69" i="2"/>
  <c r="AO69" i="2" s="1"/>
  <c r="AR69" i="2"/>
  <c r="AN82" i="2"/>
  <c r="AO82" i="2" s="1"/>
  <c r="AR82" i="2"/>
  <c r="AR96" i="2"/>
  <c r="AN96" i="2"/>
  <c r="AO96" i="2" s="1"/>
  <c r="AN109" i="2"/>
  <c r="AO109" i="2" s="1"/>
  <c r="AR109" i="2"/>
  <c r="AN116" i="2"/>
  <c r="AO116" i="2" s="1"/>
  <c r="AR116" i="2"/>
  <c r="AN122" i="2"/>
  <c r="AO122" i="2" s="1"/>
  <c r="AR122" i="2"/>
  <c r="AR128" i="2"/>
  <c r="AN128" i="2"/>
  <c r="AO128" i="2" s="1"/>
  <c r="AR142" i="2"/>
  <c r="AN142" i="2"/>
  <c r="AO142" i="2" s="1"/>
  <c r="AR149" i="2"/>
  <c r="AN149" i="2"/>
  <c r="AO149" i="2" s="1"/>
  <c r="AN155" i="2"/>
  <c r="AO155" i="2" s="1"/>
  <c r="AR155" i="2"/>
  <c r="AN162" i="2"/>
  <c r="AO162" i="2" s="1"/>
  <c r="AR162" i="2"/>
  <c r="AN168" i="2"/>
  <c r="AO168" i="2" s="1"/>
  <c r="AR168" i="2"/>
  <c r="AN5" i="2"/>
  <c r="AO5" i="2" s="1"/>
  <c r="AR5" i="2"/>
  <c r="AR70" i="2"/>
  <c r="AN70" i="2"/>
  <c r="AO70" i="2" s="1"/>
  <c r="AR77" i="2"/>
  <c r="AN77" i="2"/>
  <c r="AO77" i="2" s="1"/>
  <c r="AN83" i="2"/>
  <c r="AO83" i="2" s="1"/>
  <c r="AR83" i="2"/>
  <c r="AN90" i="2"/>
  <c r="AO90" i="2" s="1"/>
  <c r="AR90" i="2"/>
  <c r="AN97" i="2"/>
  <c r="AO97" i="2" s="1"/>
  <c r="AR97" i="2"/>
  <c r="AR104" i="2"/>
  <c r="AN104" i="2"/>
  <c r="AO104" i="2" s="1"/>
  <c r="AN110" i="2"/>
  <c r="AO110" i="2" s="1"/>
  <c r="AR110" i="2"/>
  <c r="AN117" i="2"/>
  <c r="AO117" i="2" s="1"/>
  <c r="AR117" i="2"/>
  <c r="AR123" i="2"/>
  <c r="AN123" i="2"/>
  <c r="AO123" i="2" s="1"/>
  <c r="AN136" i="2"/>
  <c r="AO136" i="2" s="1"/>
  <c r="AR136" i="2"/>
  <c r="AN143" i="2"/>
  <c r="AO143" i="2" s="1"/>
  <c r="AR143" i="2"/>
  <c r="AN182" i="2"/>
  <c r="AO182" i="2" s="1"/>
  <c r="AR182" i="2"/>
  <c r="AN189" i="2"/>
  <c r="AO189" i="2" s="1"/>
  <c r="AR189" i="2"/>
  <c r="AR203" i="2"/>
  <c r="AN203" i="2"/>
  <c r="AO203" i="2" s="1"/>
  <c r="AN150" i="2"/>
  <c r="AO150" i="2" s="1"/>
  <c r="AR150" i="2"/>
  <c r="AN163" i="2"/>
  <c r="AO163" i="2" s="1"/>
  <c r="AR163" i="2"/>
  <c r="AR176" i="2"/>
  <c r="AN176" i="2"/>
  <c r="AO176" i="2" s="1"/>
  <c r="AN194" i="2"/>
  <c r="AO194" i="2" s="1"/>
  <c r="AR194" i="2"/>
  <c r="AN71" i="2"/>
  <c r="AO71" i="2" s="1"/>
  <c r="AR71" i="2"/>
  <c r="AN124" i="2"/>
  <c r="AO124" i="2" s="1"/>
  <c r="AR124" i="2"/>
  <c r="AN144" i="2"/>
  <c r="AO144" i="2" s="1"/>
  <c r="AR144" i="2"/>
  <c r="AN190" i="2"/>
  <c r="AO190" i="2" s="1"/>
  <c r="AR190" i="2"/>
  <c r="AN204" i="2"/>
  <c r="AO204" i="2" s="1"/>
  <c r="AR204" i="2"/>
  <c r="AN170" i="2"/>
  <c r="AO170" i="2" s="1"/>
  <c r="AR170" i="2"/>
  <c r="AN98" i="2"/>
  <c r="AO98" i="2" s="1"/>
  <c r="AR98" i="2"/>
  <c r="AN105" i="2"/>
  <c r="AO105" i="2" s="1"/>
  <c r="AR105" i="2"/>
  <c r="AN118" i="2"/>
  <c r="AO118" i="2" s="1"/>
  <c r="AR118" i="2"/>
  <c r="AN137" i="2"/>
  <c r="AO137" i="2" s="1"/>
  <c r="AR137" i="2"/>
  <c r="AN151" i="2"/>
  <c r="AO151" i="2" s="1"/>
  <c r="AR151" i="2"/>
  <c r="AN158" i="2"/>
  <c r="AO158" i="2" s="1"/>
  <c r="AR158" i="2"/>
  <c r="AN177" i="2"/>
  <c r="AO177" i="2" s="1"/>
  <c r="AR177" i="2"/>
  <c r="AN195" i="2"/>
  <c r="AO195" i="2" s="1"/>
  <c r="AR195" i="2"/>
  <c r="AN65" i="2"/>
  <c r="AO65" i="2" s="1"/>
  <c r="AR65" i="2"/>
  <c r="AR72" i="2"/>
  <c r="AN72" i="2"/>
  <c r="AO72" i="2" s="1"/>
  <c r="AR79" i="2"/>
  <c r="AN79" i="2"/>
  <c r="AO79" i="2" s="1"/>
  <c r="AN86" i="2"/>
  <c r="AO86" i="2" s="1"/>
  <c r="AR86" i="2"/>
  <c r="AR92" i="2"/>
  <c r="AN92" i="2"/>
  <c r="AO92" i="2" s="1"/>
  <c r="AN99" i="2"/>
  <c r="AO99" i="2" s="1"/>
  <c r="AR99" i="2"/>
  <c r="AR106" i="2"/>
  <c r="AN106" i="2"/>
  <c r="AO106" i="2" s="1"/>
  <c r="AR113" i="2"/>
  <c r="AN113" i="2"/>
  <c r="AO113" i="2" s="1"/>
  <c r="AR125" i="2"/>
  <c r="AN125" i="2"/>
  <c r="AO125" i="2" s="1"/>
  <c r="AN132" i="2"/>
  <c r="AO132" i="2" s="1"/>
  <c r="AR132" i="2"/>
  <c r="AN145" i="2"/>
  <c r="AO145" i="2" s="1"/>
  <c r="AR145" i="2"/>
  <c r="AR185" i="2"/>
  <c r="AN185" i="2"/>
  <c r="AO185" i="2" s="1"/>
  <c r="AR205" i="2"/>
  <c r="AN205" i="2"/>
  <c r="AO205" i="2" s="1"/>
  <c r="AN152" i="2"/>
  <c r="AO152" i="2" s="1"/>
  <c r="AR152" i="2"/>
  <c r="AS152" i="2" s="1"/>
  <c r="AV152" i="2" s="1"/>
  <c r="AN171" i="2"/>
  <c r="AO171" i="2" s="1"/>
  <c r="AR171" i="2"/>
  <c r="AN169" i="2"/>
  <c r="AO169" i="2" s="1"/>
  <c r="AR169" i="2"/>
  <c r="AN78" i="2"/>
  <c r="AO78" i="2" s="1"/>
  <c r="AR78" i="2"/>
  <c r="AR91" i="2"/>
  <c r="AN91" i="2"/>
  <c r="AO91" i="2" s="1"/>
  <c r="AN131" i="2"/>
  <c r="AO131" i="2" s="1"/>
  <c r="AR131" i="2"/>
  <c r="AR159" i="2"/>
  <c r="AN159" i="2"/>
  <c r="AO159" i="2" s="1"/>
  <c r="AR164" i="2"/>
  <c r="AN164" i="2"/>
  <c r="AO164" i="2" s="1"/>
  <c r="AN178" i="2"/>
  <c r="AO178" i="2" s="1"/>
  <c r="AR178" i="2"/>
  <c r="AN196" i="2"/>
  <c r="AO196" i="2" s="1"/>
  <c r="AR196" i="2"/>
  <c r="AN73" i="2"/>
  <c r="AO73" i="2" s="1"/>
  <c r="AR73" i="2"/>
  <c r="AN80" i="2"/>
  <c r="AO80" i="2" s="1"/>
  <c r="AR80" i="2"/>
  <c r="AN87" i="2"/>
  <c r="AO87" i="2" s="1"/>
  <c r="AR87" i="2"/>
  <c r="AS87" i="2" s="1"/>
  <c r="AV87" i="2" s="1"/>
  <c r="AN100" i="2"/>
  <c r="AO100" i="2" s="1"/>
  <c r="AR100" i="2"/>
  <c r="AN107" i="2"/>
  <c r="AO107" i="2" s="1"/>
  <c r="AR107" i="2"/>
  <c r="AN114" i="2"/>
  <c r="AO114" i="2" s="1"/>
  <c r="AR114" i="2"/>
  <c r="AN119" i="2"/>
  <c r="AO119" i="2" s="1"/>
  <c r="AR119" i="2"/>
  <c r="AN126" i="2"/>
  <c r="AO126" i="2" s="1"/>
  <c r="AR126" i="2"/>
  <c r="AN133" i="2"/>
  <c r="AO133" i="2" s="1"/>
  <c r="AR133" i="2"/>
  <c r="AS133" i="2" s="1"/>
  <c r="AV133" i="2" s="1"/>
  <c r="AR140" i="2"/>
  <c r="AN140" i="2"/>
  <c r="AO140" i="2" s="1"/>
  <c r="AN186" i="2"/>
  <c r="AO186" i="2" s="1"/>
  <c r="AR186" i="2"/>
  <c r="AN206" i="2"/>
  <c r="AO206" i="2" s="1"/>
  <c r="AR206" i="2"/>
  <c r="AN146" i="2"/>
  <c r="AO146" i="2" s="1"/>
  <c r="AR146" i="2"/>
  <c r="AN160" i="2"/>
  <c r="AO160" i="2" s="1"/>
  <c r="AR160" i="2"/>
  <c r="AN179" i="2"/>
  <c r="AO179" i="2" s="1"/>
  <c r="AR179" i="2"/>
  <c r="AN197" i="2"/>
  <c r="AO197" i="2" s="1"/>
  <c r="AR197" i="2"/>
  <c r="AR81" i="2"/>
  <c r="AN81" i="2"/>
  <c r="AO81" i="2" s="1"/>
  <c r="AR127" i="2"/>
  <c r="AN127" i="2"/>
  <c r="AO127" i="2" s="1"/>
  <c r="AN153" i="2"/>
  <c r="AO153" i="2" s="1"/>
  <c r="AR153" i="2"/>
  <c r="AN68" i="2"/>
  <c r="AO68" i="2" s="1"/>
  <c r="AR68" i="2"/>
  <c r="AN74" i="2"/>
  <c r="AO74" i="2" s="1"/>
  <c r="AR74" i="2"/>
  <c r="AN88" i="2"/>
  <c r="AO88" i="2" s="1"/>
  <c r="AR88" i="2"/>
  <c r="AN95" i="2"/>
  <c r="AO95" i="2" s="1"/>
  <c r="AR95" i="2"/>
  <c r="AN101" i="2"/>
  <c r="AO101" i="2" s="1"/>
  <c r="AR101" i="2"/>
  <c r="AR108" i="2"/>
  <c r="AN108" i="2"/>
  <c r="AO108" i="2" s="1"/>
  <c r="AR115" i="2"/>
  <c r="AN115" i="2"/>
  <c r="AO115" i="2" s="1"/>
  <c r="AN134" i="2"/>
  <c r="AO134" i="2" s="1"/>
  <c r="AR134" i="2"/>
  <c r="AN141" i="2"/>
  <c r="AO141" i="2" s="1"/>
  <c r="AR141" i="2"/>
  <c r="AN187" i="2"/>
  <c r="AO187" i="2" s="1"/>
  <c r="AR187" i="2"/>
  <c r="AR200" i="2"/>
  <c r="AN200" i="2"/>
  <c r="AO200" i="2" s="1"/>
  <c r="AR207" i="2"/>
  <c r="AN207" i="2"/>
  <c r="AO207" i="2" s="1"/>
  <c r="AN154" i="2"/>
  <c r="AO154" i="2" s="1"/>
  <c r="AR154" i="2"/>
  <c r="AR161" i="2"/>
  <c r="AN161" i="2"/>
  <c r="AO161" i="2" s="1"/>
  <c r="AN167" i="2"/>
  <c r="AO167" i="2" s="1"/>
  <c r="AR167" i="2"/>
  <c r="AN173" i="2"/>
  <c r="AO173" i="2" s="1"/>
  <c r="AR173" i="2"/>
  <c r="AN180" i="2"/>
  <c r="AO180" i="2" s="1"/>
  <c r="AR180" i="2"/>
  <c r="AN191" i="2"/>
  <c r="AO191" i="2" s="1"/>
  <c r="AR191" i="2"/>
  <c r="AN198" i="2"/>
  <c r="AO198" i="2" s="1"/>
  <c r="AR198" i="2"/>
  <c r="AN188" i="2"/>
  <c r="AO188" i="2" s="1"/>
  <c r="AR188" i="2"/>
  <c r="AR89" i="2"/>
  <c r="AN89" i="2"/>
  <c r="AO89" i="2" s="1"/>
  <c r="AN135" i="2"/>
  <c r="AO135" i="2" s="1"/>
  <c r="AR135" i="2"/>
  <c r="AV183" i="2"/>
  <c r="AV138" i="2"/>
  <c r="AV139" i="2"/>
  <c r="AV157" i="2"/>
  <c r="AV85" i="2"/>
  <c r="AV93" i="2"/>
  <c r="AV94" i="2"/>
  <c r="AV165" i="2"/>
  <c r="AV172" i="2"/>
  <c r="AV166" i="2"/>
  <c r="AV147" i="2"/>
  <c r="AV102" i="2"/>
  <c r="AV148" i="2"/>
  <c r="AV201" i="2"/>
  <c r="AV208" i="2"/>
  <c r="AV181" i="2"/>
  <c r="AV192" i="2"/>
  <c r="AV199" i="2"/>
  <c r="AV202" i="2"/>
  <c r="AV184" i="2"/>
  <c r="AV75" i="2"/>
  <c r="AV76" i="2"/>
  <c r="AV174" i="2"/>
  <c r="AV129" i="2"/>
  <c r="AV175" i="2"/>
  <c r="AV193" i="2"/>
  <c r="AV84" i="2"/>
  <c r="AV130" i="2"/>
  <c r="AV156" i="2"/>
  <c r="O36" i="1"/>
  <c r="P36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2" i="2"/>
  <c r="M2" i="2"/>
  <c r="M1" i="2"/>
  <c r="L1" i="2"/>
  <c r="AS137" i="2" l="1"/>
  <c r="AV137" i="2" s="1"/>
  <c r="AS206" i="2"/>
  <c r="AV206" i="2" s="1"/>
  <c r="AS114" i="2"/>
  <c r="AV114" i="2" s="1"/>
  <c r="AS196" i="2"/>
  <c r="AV196" i="2" s="1"/>
  <c r="AS167" i="2"/>
  <c r="AV167" i="2" s="1"/>
  <c r="AS141" i="2"/>
  <c r="AV141" i="2" s="1"/>
  <c r="AS88" i="2"/>
  <c r="AV88" i="2" s="1"/>
  <c r="AS197" i="2"/>
  <c r="AV197" i="2" s="1"/>
  <c r="AS68" i="2"/>
  <c r="AV68" i="2" s="1"/>
  <c r="AS131" i="2"/>
  <c r="AV131" i="2" s="1"/>
  <c r="AS191" i="2"/>
  <c r="AV191" i="2" s="1"/>
  <c r="AS146" i="2"/>
  <c r="AV146" i="2" s="1"/>
  <c r="AS119" i="2"/>
  <c r="AV119" i="2" s="1"/>
  <c r="AS73" i="2"/>
  <c r="AV73" i="2" s="1"/>
  <c r="AS173" i="2"/>
  <c r="AV173" i="2" s="1"/>
  <c r="AS161" i="2"/>
  <c r="AV161" i="2" s="1"/>
  <c r="AS128" i="2"/>
  <c r="AV128" i="2" s="1"/>
  <c r="AS198" i="2"/>
  <c r="AV198" i="2" s="1"/>
  <c r="AS154" i="2"/>
  <c r="AV154" i="2" s="1"/>
  <c r="AS187" i="2"/>
  <c r="AV187" i="2" s="1"/>
  <c r="AS95" i="2"/>
  <c r="AV95" i="2" s="1"/>
  <c r="AS153" i="2"/>
  <c r="AV153" i="2" s="1"/>
  <c r="AS160" i="2"/>
  <c r="AV160" i="2" s="1"/>
  <c r="AS100" i="2"/>
  <c r="AV100" i="2" s="1"/>
  <c r="AS99" i="2"/>
  <c r="AV99" i="2" s="1"/>
  <c r="AS124" i="2"/>
  <c r="AV124" i="2" s="1"/>
  <c r="AS83" i="2"/>
  <c r="AV83" i="2" s="1"/>
  <c r="AS70" i="2"/>
  <c r="AV70" i="2" s="1"/>
  <c r="AS195" i="2"/>
  <c r="AV195" i="2" s="1"/>
  <c r="AS118" i="2"/>
  <c r="AV118" i="2" s="1"/>
  <c r="AS143" i="2"/>
  <c r="AV143" i="2" s="1"/>
  <c r="AS97" i="2"/>
  <c r="AV97" i="2" s="1"/>
  <c r="AS82" i="2"/>
  <c r="AV82" i="2" s="1"/>
  <c r="AS151" i="2"/>
  <c r="AV151" i="2" s="1"/>
  <c r="AS71" i="2"/>
  <c r="AV71" i="2" s="1"/>
  <c r="AS117" i="2"/>
  <c r="AV117" i="2" s="1"/>
  <c r="AS176" i="2"/>
  <c r="AV176" i="2" s="1"/>
  <c r="AS104" i="2"/>
  <c r="AV104" i="2" s="1"/>
  <c r="AS5" i="2"/>
  <c r="AS96" i="2"/>
  <c r="AV96" i="2" s="1"/>
  <c r="AS207" i="2"/>
  <c r="AV207" i="2" s="1"/>
  <c r="AS108" i="2"/>
  <c r="AV108" i="2" s="1"/>
  <c r="AS188" i="2"/>
  <c r="AV188" i="2" s="1"/>
  <c r="AS101" i="2"/>
  <c r="AV101" i="2" s="1"/>
  <c r="AS179" i="2"/>
  <c r="AV179" i="2" s="1"/>
  <c r="AS186" i="2"/>
  <c r="AV186" i="2" s="1"/>
  <c r="AS107" i="2"/>
  <c r="AV107" i="2" s="1"/>
  <c r="AS178" i="2"/>
  <c r="AV178" i="2" s="1"/>
  <c r="AS78" i="2"/>
  <c r="AV78" i="2" s="1"/>
  <c r="AS65" i="2"/>
  <c r="AV65" i="2" s="1"/>
  <c r="AS177" i="2"/>
  <c r="AV177" i="2" s="1"/>
  <c r="AS105" i="2"/>
  <c r="AV105" i="2" s="1"/>
  <c r="AS144" i="2"/>
  <c r="AV144" i="2" s="1"/>
  <c r="AS150" i="2"/>
  <c r="AV150" i="2" s="1"/>
  <c r="AS136" i="2"/>
  <c r="AV136" i="2" s="1"/>
  <c r="AS90" i="2"/>
  <c r="AV90" i="2" s="1"/>
  <c r="AS116" i="2"/>
  <c r="AV116" i="2" s="1"/>
  <c r="AS159" i="2"/>
  <c r="AV159" i="2" s="1"/>
  <c r="AS92" i="2"/>
  <c r="AV92" i="2" s="1"/>
  <c r="AS135" i="2"/>
  <c r="AV135" i="2" s="1"/>
  <c r="AS180" i="2"/>
  <c r="AV180" i="2" s="1"/>
  <c r="AS134" i="2"/>
  <c r="AV134" i="2" s="1"/>
  <c r="AS74" i="2"/>
  <c r="AV74" i="2" s="1"/>
  <c r="AS171" i="2"/>
  <c r="AV171" i="2" s="1"/>
  <c r="AS132" i="2"/>
  <c r="AV132" i="2" s="1"/>
  <c r="AS86" i="2"/>
  <c r="AV86" i="2" s="1"/>
  <c r="AS170" i="2"/>
  <c r="AV170" i="2" s="1"/>
  <c r="AS194" i="2"/>
  <c r="AV194" i="2" s="1"/>
  <c r="AS109" i="2"/>
  <c r="AV109" i="2" s="1"/>
  <c r="AS200" i="2"/>
  <c r="AV200" i="2" s="1"/>
  <c r="AS125" i="2"/>
  <c r="AV125" i="2" s="1"/>
  <c r="AS79" i="2"/>
  <c r="AV79" i="2" s="1"/>
  <c r="AS168" i="2"/>
  <c r="AV168" i="2" s="1"/>
  <c r="AS142" i="2"/>
  <c r="AV142" i="2" s="1"/>
  <c r="AS91" i="2"/>
  <c r="AV91" i="2" s="1"/>
  <c r="AS113" i="2"/>
  <c r="AV113" i="2" s="1"/>
  <c r="AS72" i="2"/>
  <c r="AV72" i="2" s="1"/>
  <c r="AS123" i="2"/>
  <c r="AV123" i="2" s="1"/>
  <c r="AS162" i="2"/>
  <c r="AV162" i="2" s="1"/>
  <c r="AS69" i="2"/>
  <c r="AV69" i="2" s="1"/>
  <c r="AS89" i="2"/>
  <c r="AV89" i="2" s="1"/>
  <c r="AS127" i="2"/>
  <c r="AV127" i="2" s="1"/>
  <c r="AS140" i="2"/>
  <c r="AV140" i="2" s="1"/>
  <c r="AS205" i="2"/>
  <c r="AV205" i="2" s="1"/>
  <c r="AS106" i="2"/>
  <c r="AV106" i="2" s="1"/>
  <c r="AS203" i="2"/>
  <c r="AV203" i="2" s="1"/>
  <c r="AS77" i="2"/>
  <c r="AV77" i="2" s="1"/>
  <c r="AS155" i="2"/>
  <c r="AV155" i="2" s="1"/>
  <c r="AS122" i="2"/>
  <c r="AV122" i="2" s="1"/>
  <c r="AS204" i="2"/>
  <c r="AV204" i="2" s="1"/>
  <c r="AS189" i="2"/>
  <c r="AV189" i="2" s="1"/>
  <c r="AS110" i="2"/>
  <c r="AV110" i="2" s="1"/>
  <c r="AS81" i="2"/>
  <c r="AV81" i="2" s="1"/>
  <c r="AS164" i="2"/>
  <c r="AV164" i="2" s="1"/>
  <c r="AS115" i="2"/>
  <c r="AV115" i="2" s="1"/>
  <c r="AS185" i="2"/>
  <c r="AV185" i="2" s="1"/>
  <c r="AS126" i="2"/>
  <c r="AV126" i="2" s="1"/>
  <c r="AS80" i="2"/>
  <c r="AV80" i="2" s="1"/>
  <c r="AS169" i="2"/>
  <c r="AV169" i="2" s="1"/>
  <c r="AS145" i="2"/>
  <c r="AV145" i="2" s="1"/>
  <c r="AS158" i="2"/>
  <c r="AV158" i="2" s="1"/>
  <c r="AS98" i="2"/>
  <c r="AV98" i="2" s="1"/>
  <c r="AS190" i="2"/>
  <c r="AV190" i="2" s="1"/>
  <c r="AS163" i="2"/>
  <c r="AV163" i="2" s="1"/>
  <c r="AS182" i="2"/>
  <c r="AV182" i="2" s="1"/>
  <c r="AS149" i="2"/>
  <c r="AV149" i="2" s="1"/>
  <c r="R5" i="1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64" i="2"/>
  <c r="AT64" i="2" s="1"/>
  <c r="I63" i="2"/>
  <c r="H63" i="2"/>
  <c r="AT63" i="2" s="1"/>
  <c r="I62" i="2"/>
  <c r="J62" i="2" s="1"/>
  <c r="H62" i="2"/>
  <c r="AT62" i="2" s="1"/>
  <c r="I61" i="2"/>
  <c r="J61" i="2" s="1"/>
  <c r="H61" i="2"/>
  <c r="AT61" i="2" s="1"/>
  <c r="I60" i="2"/>
  <c r="H60" i="2"/>
  <c r="AT60" i="2" s="1"/>
  <c r="I59" i="2"/>
  <c r="J59" i="2" s="1"/>
  <c r="H59" i="2"/>
  <c r="AT59" i="2" s="1"/>
  <c r="H58" i="2"/>
  <c r="AT58" i="2" s="1"/>
  <c r="H57" i="2"/>
  <c r="AT57" i="2" s="1"/>
  <c r="J56" i="2"/>
  <c r="K56" i="2" s="1"/>
  <c r="H56" i="2"/>
  <c r="AT56" i="2" s="1"/>
  <c r="H55" i="2"/>
  <c r="AT55" i="2" s="1"/>
  <c r="H54" i="2"/>
  <c r="AT54" i="2" s="1"/>
  <c r="H53" i="2"/>
  <c r="AT53" i="2" s="1"/>
  <c r="H52" i="2"/>
  <c r="AT52" i="2" s="1"/>
  <c r="H51" i="2"/>
  <c r="AT51" i="2" s="1"/>
  <c r="H50" i="2"/>
  <c r="AT50" i="2" s="1"/>
  <c r="H49" i="2"/>
  <c r="AT49" i="2" s="1"/>
  <c r="H48" i="2"/>
  <c r="AT48" i="2" s="1"/>
  <c r="H47" i="2"/>
  <c r="AT47" i="2" s="1"/>
  <c r="AN46" i="2"/>
  <c r="AO46" i="2" s="1"/>
  <c r="AS46" i="2" s="1"/>
  <c r="H46" i="2"/>
  <c r="AT46" i="2" s="1"/>
  <c r="I45" i="2"/>
  <c r="AN45" i="2" s="1"/>
  <c r="AO45" i="2" s="1"/>
  <c r="AS45" i="2" s="1"/>
  <c r="H45" i="2"/>
  <c r="AT45" i="2" s="1"/>
  <c r="I44" i="2"/>
  <c r="J44" i="2" s="1"/>
  <c r="AN44" i="2" s="1"/>
  <c r="AO44" i="2" s="1"/>
  <c r="AS44" i="2" s="1"/>
  <c r="H44" i="2"/>
  <c r="AT44" i="2" s="1"/>
  <c r="I43" i="2"/>
  <c r="J43" i="2" s="1"/>
  <c r="AN43" i="2" s="1"/>
  <c r="AO43" i="2" s="1"/>
  <c r="AS43" i="2" s="1"/>
  <c r="H43" i="2"/>
  <c r="AT43" i="2" s="1"/>
  <c r="I42" i="2"/>
  <c r="AN42" i="2" s="1"/>
  <c r="AO42" i="2" s="1"/>
  <c r="AS42" i="2" s="1"/>
  <c r="H42" i="2"/>
  <c r="AT42" i="2" s="1"/>
  <c r="I41" i="2"/>
  <c r="J41" i="2" s="1"/>
  <c r="AN41" i="2" s="1"/>
  <c r="AO41" i="2" s="1"/>
  <c r="AS41" i="2" s="1"/>
  <c r="H41" i="2"/>
  <c r="AT41" i="2" s="1"/>
  <c r="H40" i="2"/>
  <c r="AT40" i="2" s="1"/>
  <c r="H39" i="2"/>
  <c r="AT39" i="2" s="1"/>
  <c r="H37" i="2"/>
  <c r="AT37" i="2" s="1"/>
  <c r="I36" i="2"/>
  <c r="H36" i="2"/>
  <c r="AT36" i="2" s="1"/>
  <c r="I35" i="2"/>
  <c r="J35" i="2" s="1"/>
  <c r="H35" i="2"/>
  <c r="AT35" i="2" s="1"/>
  <c r="I34" i="2"/>
  <c r="J34" i="2" s="1"/>
  <c r="H34" i="2"/>
  <c r="AT34" i="2" s="1"/>
  <c r="I33" i="2"/>
  <c r="H33" i="2"/>
  <c r="AT33" i="2" s="1"/>
  <c r="I32" i="2"/>
  <c r="J32" i="2" s="1"/>
  <c r="H32" i="2"/>
  <c r="AT32" i="2" s="1"/>
  <c r="H31" i="2"/>
  <c r="AT31" i="2" s="1"/>
  <c r="H30" i="2"/>
  <c r="AT30" i="2" s="1"/>
  <c r="H29" i="2"/>
  <c r="AT29" i="2" s="1"/>
  <c r="AN19" i="2"/>
  <c r="AO19" i="2" s="1"/>
  <c r="AS19" i="2" s="1"/>
  <c r="H28" i="2"/>
  <c r="AT28" i="2" s="1"/>
  <c r="I27" i="2"/>
  <c r="H27" i="2"/>
  <c r="AT27" i="2" s="1"/>
  <c r="I26" i="2"/>
  <c r="J26" i="2" s="1"/>
  <c r="H26" i="2"/>
  <c r="AT26" i="2" s="1"/>
  <c r="I25" i="2"/>
  <c r="J25" i="2" s="1"/>
  <c r="H25" i="2"/>
  <c r="AT25" i="2" s="1"/>
  <c r="I24" i="2"/>
  <c r="H24" i="2"/>
  <c r="AT24" i="2" s="1"/>
  <c r="I23" i="2"/>
  <c r="J23" i="2" s="1"/>
  <c r="H23" i="2"/>
  <c r="AT23" i="2" s="1"/>
  <c r="H22" i="2"/>
  <c r="AT22" i="2" s="1"/>
  <c r="H21" i="2"/>
  <c r="AT21" i="2" s="1"/>
  <c r="H20" i="2"/>
  <c r="AT20" i="2" s="1"/>
  <c r="AN16" i="2"/>
  <c r="AO16" i="2" s="1"/>
  <c r="AS16" i="2" s="1"/>
  <c r="AN18" i="2"/>
  <c r="AO18" i="2" s="1"/>
  <c r="AS18" i="2" s="1"/>
  <c r="AN17" i="2"/>
  <c r="AO17" i="2" s="1"/>
  <c r="AS17" i="2" s="1"/>
  <c r="H19" i="2"/>
  <c r="AT19" i="2" s="1"/>
  <c r="H18" i="2"/>
  <c r="AT18" i="2" s="1"/>
  <c r="H17" i="2"/>
  <c r="AT17" i="2" s="1"/>
  <c r="H16" i="2"/>
  <c r="AT16" i="2" s="1"/>
  <c r="AN15" i="2"/>
  <c r="AO15" i="2" s="1"/>
  <c r="AS15" i="2" s="1"/>
  <c r="H15" i="2"/>
  <c r="AT15" i="2" s="1"/>
  <c r="AN14" i="2"/>
  <c r="AO14" i="2" s="1"/>
  <c r="AS14" i="2" s="1"/>
  <c r="H14" i="2"/>
  <c r="AT14" i="2" s="1"/>
  <c r="H13" i="2"/>
  <c r="AT13" i="2" s="1"/>
  <c r="H12" i="2"/>
  <c r="AT12" i="2" s="1"/>
  <c r="H11" i="2"/>
  <c r="AT11" i="2" s="1"/>
  <c r="H10" i="2"/>
  <c r="AT10" i="2" s="1"/>
  <c r="J3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H9" i="2"/>
  <c r="AT9" i="2" s="1"/>
  <c r="H8" i="2"/>
  <c r="AT8" i="2" s="1"/>
  <c r="H7" i="2"/>
  <c r="AT7" i="2" s="1"/>
  <c r="H6" i="2"/>
  <c r="AT6" i="2" s="1"/>
  <c r="H5" i="2"/>
  <c r="AT5" i="2" s="1"/>
  <c r="H4" i="2"/>
  <c r="AT4" i="2" s="1"/>
  <c r="H3" i="2"/>
  <c r="AT3" i="2" s="1"/>
  <c r="H2" i="2"/>
  <c r="AR58" i="2" l="1"/>
  <c r="AS58" i="2" s="1"/>
  <c r="AR57" i="2"/>
  <c r="AS57" i="2" s="1"/>
  <c r="AV57" i="2" s="1"/>
  <c r="AN24" i="2"/>
  <c r="AO24" i="2" s="1"/>
  <c r="AR24" i="2"/>
  <c r="AR37" i="2"/>
  <c r="AN37" i="2"/>
  <c r="AO37" i="2" s="1"/>
  <c r="AN52" i="2"/>
  <c r="AO52" i="2" s="1"/>
  <c r="AR52" i="2"/>
  <c r="AN59" i="2"/>
  <c r="AO59" i="2" s="1"/>
  <c r="AR59" i="2"/>
  <c r="AR8" i="2"/>
  <c r="AN8" i="2"/>
  <c r="AO8" i="2" s="1"/>
  <c r="AN25" i="2"/>
  <c r="AO25" i="2" s="1"/>
  <c r="AR25" i="2"/>
  <c r="AN54" i="2"/>
  <c r="AO54" i="2" s="1"/>
  <c r="AR54" i="2"/>
  <c r="AR53" i="2"/>
  <c r="AN53" i="2"/>
  <c r="AO53" i="2" s="1"/>
  <c r="AN7" i="2"/>
  <c r="AO7" i="2" s="1"/>
  <c r="AR7" i="2"/>
  <c r="AN61" i="2"/>
  <c r="AO61" i="2" s="1"/>
  <c r="AR61" i="2"/>
  <c r="AN27" i="2"/>
  <c r="AO27" i="2" s="1"/>
  <c r="AR27" i="2"/>
  <c r="AN32" i="2"/>
  <c r="AO32" i="2" s="1"/>
  <c r="AR32" i="2"/>
  <c r="AN26" i="2"/>
  <c r="AO26" i="2" s="1"/>
  <c r="AR26" i="2"/>
  <c r="AR33" i="2"/>
  <c r="AN33" i="2"/>
  <c r="AO33" i="2" s="1"/>
  <c r="AN34" i="2"/>
  <c r="AO34" i="2" s="1"/>
  <c r="AR34" i="2"/>
  <c r="AR47" i="2"/>
  <c r="AN47" i="2"/>
  <c r="AO47" i="2" s="1"/>
  <c r="AR62" i="2"/>
  <c r="AN62" i="2"/>
  <c r="AO62" i="2" s="1"/>
  <c r="AN28" i="2"/>
  <c r="AO28" i="2" s="1"/>
  <c r="AR28" i="2"/>
  <c r="AR56" i="2"/>
  <c r="AN56" i="2"/>
  <c r="AO56" i="2" s="1"/>
  <c r="AN9" i="2"/>
  <c r="AO9" i="2" s="1"/>
  <c r="AR9" i="2"/>
  <c r="AR60" i="2"/>
  <c r="AN60" i="2"/>
  <c r="AO60" i="2" s="1"/>
  <c r="AR35" i="2"/>
  <c r="AN35" i="2"/>
  <c r="AO35" i="2" s="1"/>
  <c r="AN50" i="2"/>
  <c r="AO50" i="2" s="1"/>
  <c r="AR50" i="2"/>
  <c r="AN63" i="2"/>
  <c r="AO63" i="2" s="1"/>
  <c r="AR63" i="2"/>
  <c r="AR6" i="2"/>
  <c r="AN6" i="2"/>
  <c r="AO6" i="2" s="1"/>
  <c r="AN23" i="2"/>
  <c r="AO23" i="2" s="1"/>
  <c r="AR23" i="2"/>
  <c r="AR10" i="2"/>
  <c r="AN10" i="2"/>
  <c r="AO10" i="2" s="1"/>
  <c r="AR3" i="2"/>
  <c r="AN36" i="2"/>
  <c r="AO36" i="2" s="1"/>
  <c r="AR36" i="2"/>
  <c r="AR51" i="2"/>
  <c r="AN51" i="2"/>
  <c r="AO51" i="2" s="1"/>
  <c r="AV14" i="2"/>
  <c r="AV20" i="2"/>
  <c r="AV42" i="2"/>
  <c r="AV18" i="2"/>
  <c r="AV64" i="2"/>
  <c r="AV48" i="2"/>
  <c r="AV17" i="2"/>
  <c r="AV44" i="2"/>
  <c r="AV4" i="2"/>
  <c r="AV40" i="2"/>
  <c r="AV30" i="2"/>
  <c r="AV11" i="2"/>
  <c r="AV31" i="2"/>
  <c r="AV45" i="2"/>
  <c r="AV41" i="2"/>
  <c r="AV55" i="2"/>
  <c r="AV49" i="2"/>
  <c r="AV16" i="2"/>
  <c r="AV12" i="2"/>
  <c r="AV38" i="2"/>
  <c r="AV15" i="2"/>
  <c r="AV21" i="2"/>
  <c r="AV22" i="2"/>
  <c r="AV43" i="2"/>
  <c r="AV5" i="2"/>
  <c r="AV19" i="2"/>
  <c r="AV29" i="2"/>
  <c r="AV58" i="2"/>
  <c r="AV13" i="2"/>
  <c r="AV39" i="2"/>
  <c r="AV46" i="2"/>
  <c r="AS2" i="2"/>
  <c r="AV2" i="2" s="1"/>
  <c r="J9" i="3"/>
  <c r="J34" i="3"/>
  <c r="J17" i="3"/>
  <c r="J20" i="3"/>
  <c r="M12" i="4"/>
  <c r="M21" i="4"/>
  <c r="J3" i="3"/>
  <c r="J5" i="3"/>
  <c r="AS59" i="2" l="1"/>
  <c r="AV59" i="2" s="1"/>
  <c r="AS25" i="2"/>
  <c r="AV25" i="2" s="1"/>
  <c r="AS53" i="2"/>
  <c r="AV53" i="2" s="1"/>
  <c r="AS34" i="2"/>
  <c r="AV34" i="2" s="1"/>
  <c r="AS27" i="2"/>
  <c r="AV27" i="2" s="1"/>
  <c r="AS60" i="2"/>
  <c r="AV60" i="2" s="1"/>
  <c r="AS9" i="2"/>
  <c r="AV9" i="2" s="1"/>
  <c r="AS54" i="2"/>
  <c r="AV54" i="2" s="1"/>
  <c r="AS33" i="2"/>
  <c r="AV33" i="2" s="1"/>
  <c r="AS50" i="2"/>
  <c r="AV50" i="2" s="1"/>
  <c r="AS10" i="2"/>
  <c r="AV10" i="2" s="1"/>
  <c r="AS32" i="2"/>
  <c r="AV32" i="2" s="1"/>
  <c r="AS7" i="2"/>
  <c r="AV7" i="2" s="1"/>
  <c r="AS47" i="2"/>
  <c r="AV47" i="2" s="1"/>
  <c r="AS52" i="2"/>
  <c r="AV52" i="2" s="1"/>
  <c r="AS63" i="2"/>
  <c r="AV63" i="2" s="1"/>
  <c r="AS24" i="2"/>
  <c r="AV24" i="2" s="1"/>
  <c r="AS51" i="2"/>
  <c r="AV51" i="2" s="1"/>
  <c r="AS36" i="2"/>
  <c r="AV36" i="2" s="1"/>
  <c r="AS6" i="2"/>
  <c r="AV6" i="2" s="1"/>
  <c r="AS3" i="2"/>
  <c r="AV3" i="2" s="1"/>
  <c r="AS61" i="2"/>
  <c r="AV61" i="2" s="1"/>
  <c r="AS56" i="2"/>
  <c r="AV56" i="2" s="1"/>
  <c r="AS28" i="2"/>
  <c r="AV28" i="2" s="1"/>
  <c r="AS26" i="2"/>
  <c r="AV26" i="2" s="1"/>
  <c r="AS37" i="2"/>
  <c r="AV37" i="2" s="1"/>
  <c r="AS35" i="2"/>
  <c r="AV35" i="2" s="1"/>
  <c r="AS23" i="2"/>
  <c r="AV23" i="2" s="1"/>
  <c r="AS8" i="2"/>
  <c r="AV8" i="2" s="1"/>
  <c r="AS62" i="2"/>
  <c r="AV62" i="2" s="1"/>
  <c r="M40" i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<sst xmlns="http://schemas.openxmlformats.org/spreadsheetml/2006/main" count="5711" uniqueCount="518">
  <si>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</si>
  <si>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</si>
  <si>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</si>
  <si>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</si>
  <si>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</si>
  <si>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</si>
  <si>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</si>
  <si>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</si>
  <si>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</si>
  <si>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</si>
  <si>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</si>
  <si>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</si>
  <si>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</si>
  <si>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</si>
  <si>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</si>
  <si>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</si>
  <si>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</si>
  <si>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</si>
  <si>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</si>
  <si>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</si>
  <si>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</si>
  <si>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</si>
  <si>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</si>
  <si>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</si>
  <si>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</si>
  <si>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</si>
  <si>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</si>
  <si>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</si>
  <si>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</si>
  <si>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</si>
  <si>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</si>
  <si>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</si>
  <si>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</si>
  <si>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</si>
  <si>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</si>
  <si>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</si>
  <si>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</si>
  <si>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</si>
  <si>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</si>
  <si>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</si>
  <si>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</si>
  <si>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</si>
  <si>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</si>
  <si>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</si>
  <si>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</si>
  <si>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</si>
  <si>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</si>
  <si>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</si>
  <si>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</si>
  <si>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</si>
  <si>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</si>
  <si>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</si>
  <si>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</si>
  <si>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</si>
  <si>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</si>
  <si>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</si>
  <si>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</si>
  <si>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</si>
  <si>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</si>
  <si>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</si>
  <si>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</si>
  <si>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</si>
  <si>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</si>
  <si>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</si>
  <si>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</si>
  <si>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</si>
  <si>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</si>
  <si>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</si>
  <si>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</si>
  <si>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</si>
  <si>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</si>
  <si>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</si>
  <si>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</si>
  <si>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</si>
  <si>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</si>
  <si>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</si>
  <si>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</si>
  <si>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</si>
  <si>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</si>
  <si>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</si>
  <si>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</si>
  <si>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</si>
  <si>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</si>
  <si>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</si>
  <si>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</si>
  <si>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</si>
  <si>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</si>
  <si>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</si>
  <si>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</si>
  <si>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</si>
  <si>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</si>
  <si>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</si>
  <si>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</si>
  <si>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</si>
  <si>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</si>
  <si>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</si>
  <si>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</si>
  <si>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</si>
  <si>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</si>
  <si>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</si>
  <si>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</si>
  <si>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</si>
  <si>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</si>
  <si>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</si>
  <si>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</si>
  <si>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</si>
  <si>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</si>
  <si>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</si>
  <si>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</si>
  <si>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</si>
  <si>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</si>
  <si>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</si>
  <si>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</si>
  <si>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</si>
  <si>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</si>
  <si>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</si>
  <si>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</si>
  <si>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</si>
  <si>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</si>
  <si>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</si>
  <si>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</si>
  <si>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</si>
  <si>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</si>
  <si>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</si>
  <si>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</si>
  <si>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</si>
  <si>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</si>
  <si>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</si>
  <si>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</si>
  <si>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</si>
  <si>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</si>
  <si>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</si>
  <si>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</si>
  <si>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</si>
  <si>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</si>
  <si>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</si>
  <si>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</si>
  <si>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</si>
  <si>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</si>
  <si>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</si>
  <si>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</si>
  <si>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</si>
  <si>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</si>
  <si>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</si>
  <si>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</si>
  <si>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</si>
  <si>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</si>
  <si>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</si>
  <si>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</si>
  <si>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</si>
  <si>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</si>
  <si>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</si>
  <si>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</si>
  <si>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</si>
  <si>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</si>
  <si>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</si>
  <si>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</si>
  <si>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</si>
  <si>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</si>
  <si>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</si>
  <si>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</si>
  <si>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</si>
  <si>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</si>
  <si>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</si>
  <si>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</si>
  <si>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</si>
  <si>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</si>
  <si>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</si>
  <si>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</si>
  <si>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</si>
  <si>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</si>
  <si>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</si>
  <si>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</si>
  <si>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</si>
  <si>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</si>
  <si>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</si>
  <si>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</si>
  <si>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</si>
  <si>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</si>
  <si>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</si>
  <si>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</si>
  <si>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</si>
  <si>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</si>
  <si>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</si>
  <si>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</si>
  <si>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</si>
  <si>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</si>
  <si>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</si>
  <si>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</si>
  <si>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</si>
  <si>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</si>
  <si>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</si>
  <si>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</si>
  <si>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</si>
  <si>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</si>
  <si>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</si>
  <si>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</si>
  <si>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</si>
  <si>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</si>
  <si>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</si>
  <si>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</si>
  <si>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</si>
  <si>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</si>
  <si>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</si>
  <si>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</si>
  <si>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</si>
  <si>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</si>
  <si>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</si>
  <si>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</si>
  <si>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</si>
  <si>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</si>
  <si>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</si>
  <si>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</si>
  <si>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</si>
  <si>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</si>
  <si>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</si>
  <si>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</si>
  <si>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</si>
  <si>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</si>
  <si>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</si>
  <si>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</si>
  <si>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</si>
  <si>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</si>
  <si>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</si>
  <si>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</si>
  <si>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</si>
  <si>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</si>
  <si>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</si>
  <si>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</si>
  <si>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</si>
  <si>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</si>
  <si>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</si>
  <si>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</si>
  <si>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</si>
  <si>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С88</t>
  </si>
  <si>
    <t>С89</t>
  </si>
  <si>
    <t>С90</t>
  </si>
  <si>
    <t>Реактор R-201, 202, 203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</si>
  <si>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</si>
  <si>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</si>
  <si>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</si>
  <si>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</si>
  <si>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</si>
  <si>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</si>
  <si>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</si>
  <si>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</si>
  <si>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</si>
  <si>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</si>
  <si>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</si>
  <si>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</si>
  <si>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</si>
  <si>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</si>
  <si>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</si>
  <si>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</si>
  <si>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</si>
  <si>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</si>
  <si>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</si>
  <si>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</si>
  <si>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</si>
  <si>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</si>
  <si>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</si>
  <si>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</si>
  <si>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</si>
  <si>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</si>
  <si>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</si>
  <si>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</si>
  <si>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</si>
  <si>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</si>
  <si>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</si>
  <si>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</si>
  <si>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</si>
  <si>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</si>
  <si>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</si>
  <si>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</si>
  <si>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</si>
  <si>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</si>
  <si>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</si>
  <si>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</si>
  <si>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</si>
  <si>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</si>
  <si>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</si>
  <si>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</si>
  <si>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</si>
  <si>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</si>
  <si>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</si>
  <si>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</si>
  <si>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</si>
  <si>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</si>
  <si>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</si>
  <si>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</si>
  <si>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</si>
  <si>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</si>
  <si>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</si>
  <si>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</si>
  <si>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</si>
  <si>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</si>
  <si>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</si>
  <si>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</si>
  <si>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</si>
  <si>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</si>
  <si>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</si>
  <si>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</si>
  <si>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</si>
  <si>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</si>
  <si>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</si>
  <si>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</si>
  <si>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</si>
  <si>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</si>
  <si>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</si>
  <si>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</si>
  <si>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</si>
  <si>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</si>
  <si>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</si>
  <si>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</si>
  <si>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</si>
  <si>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</si>
  <si>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</si>
  <si>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</si>
  <si>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</si>
  <si>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</si>
  <si>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</si>
  <si>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</si>
  <si>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</si>
  <si>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</si>
  <si>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</si>
  <si>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</si>
  <si>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</si>
  <si>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</si>
  <si>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</si>
  <si>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</si>
  <si>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</si>
  <si>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</si>
  <si>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</si>
  <si>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</si>
  <si>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</si>
  <si>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</si>
  <si>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</si>
  <si>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</si>
  <si>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</si>
  <si>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</si>
  <si>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</si>
  <si>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</si>
  <si>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</si>
  <si>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</si>
  <si>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</si>
  <si>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</si>
  <si>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</si>
  <si>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</si>
  <si>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</si>
  <si>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</si>
  <si>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</si>
  <si>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</si>
  <si>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</si>
  <si>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</si>
  <si>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</si>
  <si>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</si>
  <si>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</si>
  <si>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</si>
  <si>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</si>
  <si>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</si>
  <si>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</si>
  <si>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</si>
  <si>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</si>
  <si>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</si>
  <si>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</si>
  <si>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</si>
  <si>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</si>
  <si>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</si>
  <si>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</si>
  <si>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</si>
  <si>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</si>
  <si>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</si>
  <si>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</si>
  <si>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</si>
  <si>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</si>
  <si>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</si>
  <si>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</si>
  <si>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</si>
  <si>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</si>
  <si>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</si>
  <si>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</si>
  <si>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Полное-ликвидация-токсическое</t>
  </si>
  <si>
    <t>Частичное-ликвидация-токсическое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</si>
  <si>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</si>
  <si>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</si>
  <si>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</si>
  <si>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</si>
  <si>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</si>
  <si>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</si>
  <si>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</si>
  <si>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</si>
  <si>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</si>
  <si>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</si>
  <si>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</si>
  <si>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</si>
  <si>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</si>
  <si>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</si>
  <si>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</si>
  <si>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</si>
  <si>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</si>
  <si>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</si>
  <si>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</si>
  <si>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</si>
  <si>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</si>
  <si>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</si>
  <si>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</si>
  <si>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</si>
  <si>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</si>
  <si>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</si>
  <si>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</si>
  <si>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Емкость V-205, V-206</t>
  </si>
  <si>
    <t>С261</t>
  </si>
  <si>
    <t>С262</t>
  </si>
  <si>
    <t>С263</t>
  </si>
  <si>
    <t>С264</t>
  </si>
  <si>
    <t>Колонна Т-202, Т-203</t>
  </si>
  <si>
    <t>Частичное разрушение→ мгновенное воспламенение→ пожар пролива</t>
  </si>
  <si>
    <t>Частичное-пожар</t>
  </si>
  <si>
    <t>Насос центробежный,Н-4/1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</si>
  <si>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</si>
  <si>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</si>
  <si>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</si>
  <si>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</si>
  <si>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</si>
  <si>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</si>
  <si>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</si>
  <si>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</si>
  <si>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</si>
  <si>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</si>
  <si>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</si>
  <si>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</si>
  <si>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</si>
  <si>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</si>
  <si>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</si>
  <si>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</si>
  <si>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</si>
  <si>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</si>
  <si>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</si>
  <si>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</si>
  <si>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</si>
  <si>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</si>
  <si>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</si>
  <si>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</si>
  <si>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</si>
  <si>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</si>
  <si>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</si>
  <si>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</si>
  <si>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</si>
  <si>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</si>
  <si>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</si>
  <si>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</si>
  <si>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</si>
  <si>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</si>
  <si>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</si>
  <si>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</si>
  <si>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</si>
  <si>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</si>
  <si>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</si>
  <si>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</si>
  <si>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</si>
  <si>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</si>
  <si>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</si>
  <si>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</si>
  <si>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</si>
  <si>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</si>
  <si>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Емкости Е-1…Е-24</t>
  </si>
  <si>
    <t>Емкости Е-25…Е-36</t>
  </si>
  <si>
    <t>Емкости Е-37, Е-43</t>
  </si>
  <si>
    <t>Емкости Е-37, Е-44</t>
  </si>
  <si>
    <t>Емкости Е-37, Е-45</t>
  </si>
  <si>
    <t>Емкости Е-37, Е-46</t>
  </si>
  <si>
    <t>Емкости Е-37, Е-47</t>
  </si>
  <si>
    <t>Емкости Е-37, Е-48</t>
  </si>
  <si>
    <t>Емкости Е-37, Е-49</t>
  </si>
  <si>
    <t>Емкости Е-37, Е-50</t>
  </si>
  <si>
    <t>Емкости Е-37, Е-51</t>
  </si>
  <si>
    <t>Емкости Е-38…Е-42,  Е-44…Е-48</t>
  </si>
  <si>
    <t>Емкости Е-49…Е-51</t>
  </si>
  <si>
    <t>Емкость Е-52</t>
  </si>
  <si>
    <t>Емкости Е-53…Е-58</t>
  </si>
  <si>
    <t>Емкости Е-69…Е-78</t>
  </si>
  <si>
    <t>Продуктопровод «Линия приема ст. бензина с ГФУ в емкости СГП»</t>
  </si>
  <si>
    <t>Продуктопровод, «Линия нормального бутана из Е37-48 на прием насосов»</t>
  </si>
  <si>
    <t>Продуктопровод, «Линия изобутана от емкостей Е49-52 на прием насосов»</t>
  </si>
  <si>
    <t>Продуктопровод,  «Пропан от емкостей Е1-24 на прием насосов»</t>
  </si>
  <si>
    <t xml:space="preserve">Продуктопровод, «Нестабильный бензин со склада №2 через ЦУП на СГП» </t>
  </si>
  <si>
    <t>Продуктопровод, «Подача  ШФЛУ в 3-й ряд  (Е-25-36)»</t>
  </si>
  <si>
    <t>Емкость Е-3</t>
  </si>
  <si>
    <t>Емкость Е-4</t>
  </si>
  <si>
    <t>Емкость Е-5, Е-6</t>
  </si>
  <si>
    <t>Емкость Е-9</t>
  </si>
  <si>
    <t>Трубопровод нормального бутана от насосов на эстакаду</t>
  </si>
  <si>
    <t xml:space="preserve">Трубопровод изобутана от насосов на эст. 5/8 завода </t>
  </si>
  <si>
    <t>Линия слива ШФЛУ</t>
  </si>
  <si>
    <t>Линия бытового пропана эстакады 5/6 завода</t>
  </si>
  <si>
    <t>Линия стабильного бензина эстакады 7/8 завода</t>
  </si>
  <si>
    <t xml:space="preserve"> </t>
  </si>
  <si>
    <t>Емкость Е-1…Е-3</t>
  </si>
  <si>
    <t>Емкости Е-4...Е-5</t>
  </si>
  <si>
    <t>Емкости Е-20…Е-21</t>
  </si>
  <si>
    <t>Автоцистерна (метанол)</t>
  </si>
  <si>
    <t>Керосинопровод  от емкостей Е-1, Е-2, Е-3 склада ГСМ на ГФУ 7/8 завода и на сливо-наливные стояки</t>
  </si>
  <si>
    <t>Линия компаудирования</t>
  </si>
  <si>
    <t>Линия автомобильного бензина</t>
  </si>
  <si>
    <t>Линия толуола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</si>
  <si>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воспламенения→токсическое поражение</t>
  </si>
  <si>
    <t>Частичное-токси</t>
  </si>
  <si>
    <t>Полное разрушение→ отсутствие мгновенного воспламенения→ отсутствие отсроченного воспламенения → токсическое поражение</t>
  </si>
  <si>
    <t>Полное-токси</t>
  </si>
  <si>
    <t>Ж/д цистерна (СУГ)</t>
  </si>
  <si>
    <t>Колл.риск пострадавшие</t>
  </si>
  <si>
    <t>Склад готовой продукции (СГП)</t>
  </si>
  <si>
    <t>Инд.риск</t>
  </si>
  <si>
    <t>Инд.риск постр</t>
  </si>
  <si>
    <t>Колл.риск</t>
  </si>
  <si>
    <t>Колл.риск постр</t>
  </si>
  <si>
    <t>Сливо-наливные эстакады (СНЭ)</t>
  </si>
  <si>
    <t>Склад горюче- смазочных материалов
(Склад ГСМ)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</si>
</sst>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7" fillId="11" borderId="9" xfId="0" applyFont="1" applyFill="1" applyBorder="1"/>
    <xf numFmtId="0" fontId="7" fillId="3" borderId="9" xfId="0" applyFont="1" applyFill="1" applyBorder="1"/>
    <xf numFmtId="0" fontId="7" fillId="11" borderId="0" xfId="0" applyFont="1" applyFill="1"/>
    <xf numFmtId="0" fontId="7" fillId="11" borderId="7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9" xfId="0" applyFont="1" applyFill="1" applyBorder="1"/>
    <xf numFmtId="0" fontId="7" fillId="5" borderId="7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0" fontId="6" fillId="12" borderId="0" xfId="0" applyFont="1" applyFill="1"/>
    <xf numFmtId="0" fontId="7" fillId="13" borderId="9" xfId="0" applyFont="1" applyFill="1" applyBorder="1"/>
    <xf numFmtId="0" fontId="7" fillId="13" borderId="7" xfId="0" applyFont="1" applyFill="1" applyBorder="1"/>
    <xf numFmtId="0" fontId="7" fillId="7" borderId="14" xfId="0" applyFont="1" applyFill="1" applyBorder="1"/>
    <xf numFmtId="0" fontId="7" fillId="4" borderId="15" xfId="0" applyFont="1" applyFill="1" applyBorder="1"/>
    <xf numFmtId="0" fontId="7" fillId="4" borderId="14" xfId="0" applyFont="1" applyFill="1" applyBorder="1"/>
    <xf numFmtId="0" fontId="7" fillId="12" borderId="18" xfId="0" applyFont="1" applyFill="1" applyBorder="1" applyAlignment="1">
      <alignment wrapText="1"/>
    </xf>
    <xf numFmtId="0" fontId="7" fillId="12" borderId="19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6" fillId="12" borderId="0" xfId="0" applyFont="1" applyFill="1" applyAlignment="1">
      <alignment wrapText="1"/>
    </xf>
    <xf numFmtId="0" fontId="0" fillId="0" borderId="22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7" fillId="3" borderId="0" xfId="0" applyFont="1" applyFill="1"/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0" fontId="7" fillId="6" borderId="0" xfId="0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0" fontId="7" fillId="4" borderId="0" xfId="0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0" fontId="7" fillId="5" borderId="0" xfId="0" applyFont="1" applyFill="1"/>
    <xf numFmtId="165" fontId="7" fillId="5" borderId="0" xfId="0" applyNumberFormat="1" applyFont="1" applyFill="1"/>
    <xf numFmtId="2" fontId="7" fillId="5" borderId="0" xfId="0" applyNumberFormat="1" applyFont="1" applyFill="1"/>
    <xf numFmtId="0" fontId="7" fillId="16" borderId="0" xfId="0" applyFont="1" applyFill="1"/>
    <xf numFmtId="0" fontId="0" fillId="16" borderId="0" xfId="0" applyFill="1"/>
    <xf numFmtId="165" fontId="7" fillId="16" borderId="0" xfId="0" applyNumberFormat="1" applyFont="1" applyFill="1"/>
    <xf numFmtId="2" fontId="7" fillId="16" borderId="0" xfId="0" applyNumberFormat="1" applyFont="1" applyFill="1"/>
    <xf numFmtId="0" fontId="7" fillId="13" borderId="0" xfId="0" applyFont="1" applyFill="1"/>
    <xf numFmtId="0" fontId="0" fillId="13" borderId="0" xfId="0" applyFill="1"/>
    <xf numFmtId="165" fontId="7" fillId="13" borderId="0" xfId="0" applyNumberFormat="1" applyFont="1" applyFill="1"/>
    <xf numFmtId="2" fontId="7" fillId="13" borderId="0" xfId="0" applyNumberFormat="1" applyFont="1" applyFill="1"/>
    <xf numFmtId="0" fontId="7" fillId="14" borderId="0" xfId="0" applyFont="1" applyFill="1"/>
    <xf numFmtId="0" fontId="0" fillId="14" borderId="0" xfId="0" applyFill="1"/>
    <xf numFmtId="165" fontId="7" fillId="14" borderId="0" xfId="0" applyNumberFormat="1" applyFont="1" applyFill="1"/>
    <xf numFmtId="2" fontId="7" fillId="14" borderId="0" xfId="0" applyNumberFormat="1" applyFont="1" applyFill="1"/>
    <xf numFmtId="11" fontId="7" fillId="6" borderId="0" xfId="0" applyNumberFormat="1" applyFont="1" applyFill="1"/>
    <xf numFmtId="11" fontId="7" fillId="3" borderId="0" xfId="0" applyNumberFormat="1" applyFont="1" applyFill="1"/>
    <xf numFmtId="11" fontId="7" fillId="4" borderId="0" xfId="0" applyNumberFormat="1" applyFont="1" applyFill="1"/>
    <xf numFmtId="11" fontId="7" fillId="5" borderId="0" xfId="0" applyNumberFormat="1" applyFont="1" applyFill="1"/>
    <xf numFmtId="11" fontId="0" fillId="0" borderId="0" xfId="0" applyNumberFormat="1"/>
    <xf numFmtId="11" fontId="4" fillId="0" borderId="26" xfId="0" applyNumberFormat="1" applyFont="1" applyBorder="1" applyAlignment="1">
      <alignment horizontal="center" vertical="center" wrapText="1"/>
    </xf>
    <xf numFmtId="11" fontId="4" fillId="0" borderId="27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6" fillId="11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wrapText="1"/>
    </xf>
    <xf numFmtId="11" fontId="6" fillId="11" borderId="1" xfId="0" applyNumberFormat="1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1" fontId="6" fillId="3" borderId="1" xfId="0" applyNumberFormat="1" applyFont="1" applyFill="1" applyBorder="1"/>
    <xf numFmtId="0" fontId="6" fillId="6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11" fontId="6" fillId="6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6" fillId="4" borderId="1" xfId="0" applyNumberFormat="1" applyFont="1" applyFill="1" applyBorder="1"/>
    <xf numFmtId="0" fontId="6" fillId="4" borderId="1" xfId="0" applyFont="1" applyFill="1" applyBorder="1"/>
    <xf numFmtId="0" fontId="6" fillId="7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11" fontId="6" fillId="7" borderId="1" xfId="0" applyNumberFormat="1" applyFont="1" applyFill="1" applyBorder="1"/>
    <xf numFmtId="0" fontId="6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6" fillId="5" borderId="1" xfId="0" applyNumberFormat="1" applyFont="1" applyFill="1" applyBorder="1"/>
    <xf numFmtId="0" fontId="6" fillId="13" borderId="12" xfId="0" applyFont="1" applyFill="1" applyBorder="1"/>
    <xf numFmtId="0" fontId="1" fillId="13" borderId="12" xfId="0" applyFont="1" applyFill="1" applyBorder="1"/>
    <xf numFmtId="0" fontId="1" fillId="13" borderId="12" xfId="0" applyFont="1" applyFill="1" applyBorder="1" applyAlignment="1">
      <alignment wrapText="1"/>
    </xf>
    <xf numFmtId="11" fontId="6" fillId="13" borderId="12" xfId="0" applyNumberFormat="1" applyFont="1" applyFill="1" applyBorder="1"/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11" fontId="6" fillId="13" borderId="1" xfId="0" applyNumberFormat="1" applyFont="1" applyFill="1" applyBorder="1"/>
    <xf numFmtId="0" fontId="6" fillId="13" borderId="1" xfId="0" applyFont="1" applyFill="1" applyBorder="1"/>
    <xf numFmtId="0" fontId="6" fillId="14" borderId="12" xfId="0" applyFont="1" applyFill="1" applyBorder="1"/>
    <xf numFmtId="0" fontId="1" fillId="14" borderId="12" xfId="0" applyFont="1" applyFill="1" applyBorder="1"/>
    <xf numFmtId="0" fontId="1" fillId="14" borderId="12" xfId="0" applyFont="1" applyFill="1" applyBorder="1" applyAlignment="1">
      <alignment wrapText="1"/>
    </xf>
    <xf numFmtId="11" fontId="6" fillId="14" borderId="12" xfId="0" applyNumberFormat="1" applyFont="1" applyFill="1" applyBorder="1"/>
    <xf numFmtId="0" fontId="6" fillId="14" borderId="9" xfId="0" applyFont="1" applyFill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wrapText="1"/>
    </xf>
    <xf numFmtId="0" fontId="6" fillId="14" borderId="1" xfId="0" applyFont="1" applyFill="1" applyBorder="1"/>
    <xf numFmtId="11" fontId="6" fillId="14" borderId="1" xfId="0" applyNumberFormat="1" applyFont="1" applyFill="1" applyBorder="1"/>
    <xf numFmtId="0" fontId="6" fillId="14" borderId="7" xfId="0" applyFont="1" applyFill="1" applyBorder="1"/>
    <xf numFmtId="0" fontId="6" fillId="4" borderId="12" xfId="0" applyFont="1" applyFill="1" applyBorder="1"/>
    <xf numFmtId="0" fontId="1" fillId="4" borderId="12" xfId="0" applyFont="1" applyFill="1" applyBorder="1"/>
    <xf numFmtId="0" fontId="1" fillId="4" borderId="12" xfId="0" applyFont="1" applyFill="1" applyBorder="1" applyAlignment="1">
      <alignment wrapText="1"/>
    </xf>
    <xf numFmtId="11" fontId="6" fillId="4" borderId="12" xfId="0" applyNumberFormat="1" applyFont="1" applyFill="1" applyBorder="1"/>
    <xf numFmtId="2" fontId="6" fillId="14" borderId="1" xfId="0" applyNumberFormat="1" applyFont="1" applyFill="1" applyBorder="1"/>
    <xf numFmtId="2" fontId="6" fillId="4" borderId="1" xfId="0" applyNumberFormat="1" applyFont="1" applyFill="1" applyBorder="1"/>
    <xf numFmtId="11" fontId="6" fillId="6" borderId="12" xfId="0" applyNumberFormat="1" applyFont="1" applyFill="1" applyBorder="1"/>
    <xf numFmtId="11" fontId="6" fillId="7" borderId="12" xfId="0" applyNumberFormat="1" applyFont="1" applyFill="1" applyBorder="1"/>
    <xf numFmtId="11" fontId="6" fillId="7" borderId="15" xfId="0" applyNumberFormat="1" applyFont="1" applyFill="1" applyBorder="1"/>
    <xf numFmtId="11" fontId="6" fillId="3" borderId="12" xfId="0" applyNumberFormat="1" applyFont="1" applyFill="1" applyBorder="1"/>
    <xf numFmtId="0" fontId="6" fillId="6" borderId="12" xfId="0" applyFont="1" applyFill="1" applyBorder="1"/>
    <xf numFmtId="0" fontId="1" fillId="6" borderId="12" xfId="0" applyFont="1" applyFill="1" applyBorder="1"/>
    <xf numFmtId="0" fontId="1" fillId="6" borderId="12" xfId="0" applyFont="1" applyFill="1" applyBorder="1" applyAlignment="1">
      <alignment wrapText="1"/>
    </xf>
    <xf numFmtId="0" fontId="6" fillId="7" borderId="12" xfId="0" applyFont="1" applyFill="1" applyBorder="1"/>
    <xf numFmtId="0" fontId="1" fillId="7" borderId="12" xfId="0" applyFont="1" applyFill="1" applyBorder="1"/>
    <xf numFmtId="0" fontId="1" fillId="7" borderId="12" xfId="0" applyFont="1" applyFill="1" applyBorder="1" applyAlignment="1">
      <alignment wrapText="1"/>
    </xf>
    <xf numFmtId="0" fontId="1" fillId="7" borderId="15" xfId="0" applyFont="1" applyFill="1" applyBorder="1"/>
    <xf numFmtId="0" fontId="1" fillId="7" borderId="15" xfId="0" applyFont="1" applyFill="1" applyBorder="1" applyAlignment="1">
      <alignment wrapText="1"/>
    </xf>
    <xf numFmtId="0" fontId="6" fillId="3" borderId="12" xfId="0" applyFont="1" applyFill="1" applyBorder="1"/>
    <xf numFmtId="0" fontId="1" fillId="3" borderId="12" xfId="0" applyFont="1" applyFill="1" applyBorder="1"/>
    <xf numFmtId="0" fontId="1" fillId="3" borderId="12" xfId="0" applyFont="1" applyFill="1" applyBorder="1" applyAlignment="1">
      <alignment wrapText="1"/>
    </xf>
    <xf numFmtId="2" fontId="6" fillId="6" borderId="1" xfId="0" applyNumberFormat="1" applyFont="1" applyFill="1" applyBorder="1"/>
    <xf numFmtId="0" fontId="6" fillId="7" borderId="15" xfId="0" applyFont="1" applyFill="1" applyBorder="1"/>
    <xf numFmtId="2" fontId="6" fillId="7" borderId="15" xfId="0" applyNumberFormat="1" applyFont="1" applyFill="1" applyBorder="1"/>
    <xf numFmtId="2" fontId="6" fillId="3" borderId="1" xfId="0" applyNumberFormat="1" applyFont="1" applyFill="1" applyBorder="1"/>
    <xf numFmtId="11" fontId="6" fillId="5" borderId="12" xfId="0" applyNumberFormat="1" applyFont="1" applyFill="1" applyBorder="1"/>
    <xf numFmtId="11" fontId="6" fillId="6" borderId="15" xfId="0" applyNumberFormat="1" applyFont="1" applyFill="1" applyBorder="1"/>
    <xf numFmtId="0" fontId="6" fillId="5" borderId="12" xfId="0" applyFont="1" applyFill="1" applyBorder="1"/>
    <xf numFmtId="0" fontId="1" fillId="5" borderId="12" xfId="0" applyFont="1" applyFill="1" applyBorder="1"/>
    <xf numFmtId="0" fontId="1" fillId="5" borderId="12" xfId="0" applyFont="1" applyFill="1" applyBorder="1" applyAlignment="1">
      <alignment wrapText="1"/>
    </xf>
    <xf numFmtId="0" fontId="1" fillId="6" borderId="15" xfId="0" applyFont="1" applyFill="1" applyBorder="1"/>
    <xf numFmtId="0" fontId="1" fillId="6" borderId="15" xfId="0" applyFont="1" applyFill="1" applyBorder="1" applyAlignment="1">
      <alignment wrapText="1"/>
    </xf>
    <xf numFmtId="0" fontId="6" fillId="6" borderId="16" xfId="0" applyFont="1" applyFill="1" applyBorder="1"/>
    <xf numFmtId="0" fontId="6" fillId="6" borderId="15" xfId="0" applyFont="1" applyFill="1" applyBorder="1"/>
    <xf numFmtId="0" fontId="6" fillId="5" borderId="9" xfId="0" applyFont="1" applyFill="1" applyBorder="1"/>
    <xf numFmtId="0" fontId="6" fillId="5" borderId="7" xfId="0" applyFont="1" applyFill="1" applyBorder="1"/>
    <xf numFmtId="0" fontId="6" fillId="6" borderId="9" xfId="0" applyFont="1" applyFill="1" applyBorder="1"/>
    <xf numFmtId="0" fontId="6" fillId="6" borderId="7" xfId="0" applyFont="1" applyFill="1" applyBorder="1"/>
    <xf numFmtId="0" fontId="6" fillId="6" borderId="14" xfId="0" applyFont="1" applyFill="1" applyBorder="1"/>
    <xf numFmtId="0" fontId="1" fillId="4" borderId="15" xfId="0" applyFont="1" applyFill="1" applyBorder="1"/>
    <xf numFmtId="0" fontId="1" fillId="4" borderId="15" xfId="0" applyFont="1" applyFill="1" applyBorder="1" applyAlignment="1">
      <alignment wrapText="1"/>
    </xf>
    <xf numFmtId="11" fontId="6" fillId="4" borderId="15" xfId="0" applyNumberFormat="1" applyFont="1" applyFill="1" applyBorder="1"/>
    <xf numFmtId="0" fontId="6" fillId="4" borderId="16" xfId="0" applyFont="1" applyFill="1" applyBorder="1"/>
    <xf numFmtId="0" fontId="6" fillId="4" borderId="15" xfId="0" applyFont="1" applyFill="1" applyBorder="1"/>
    <xf numFmtId="2" fontId="6" fillId="4" borderId="15" xfId="0" applyNumberFormat="1" applyFont="1" applyFill="1" applyBorder="1"/>
    <xf numFmtId="0" fontId="1" fillId="6" borderId="17" xfId="0" applyFont="1" applyFill="1" applyBorder="1"/>
    <xf numFmtId="0" fontId="1" fillId="6" borderId="17" xfId="0" applyFont="1" applyFill="1" applyBorder="1" applyAlignment="1">
      <alignment wrapText="1"/>
    </xf>
    <xf numFmtId="0" fontId="6" fillId="6" borderId="17" xfId="0" applyFont="1" applyFill="1" applyBorder="1"/>
    <xf numFmtId="11" fontId="6" fillId="6" borderId="17" xfId="0" applyNumberFormat="1" applyFont="1" applyFill="1" applyBorder="1"/>
    <xf numFmtId="0" fontId="1" fillId="4" borderId="17" xfId="0" applyFont="1" applyFill="1" applyBorder="1"/>
    <xf numFmtId="0" fontId="1" fillId="4" borderId="17" xfId="0" applyFont="1" applyFill="1" applyBorder="1" applyAlignment="1">
      <alignment wrapText="1"/>
    </xf>
    <xf numFmtId="11" fontId="6" fillId="4" borderId="17" xfId="0" applyNumberFormat="1" applyFont="1" applyFill="1" applyBorder="1"/>
    <xf numFmtId="0" fontId="6" fillId="4" borderId="17" xfId="0" applyFont="1" applyFill="1" applyBorder="1"/>
    <xf numFmtId="0" fontId="6" fillId="3" borderId="9" xfId="0" applyFont="1" applyFill="1" applyBorder="1"/>
    <xf numFmtId="0" fontId="6" fillId="3" borderId="7" xfId="0" applyFont="1" applyFill="1" applyBorder="1"/>
    <xf numFmtId="0" fontId="1" fillId="3" borderId="17" xfId="0" applyFont="1" applyFill="1" applyBorder="1"/>
    <xf numFmtId="0" fontId="1" fillId="3" borderId="17" xfId="0" applyFont="1" applyFill="1" applyBorder="1" applyAlignment="1">
      <alignment wrapText="1"/>
    </xf>
    <xf numFmtId="11" fontId="6" fillId="3" borderId="17" xfId="0" applyNumberFormat="1" applyFont="1" applyFill="1" applyBorder="1"/>
    <xf numFmtId="0" fontId="6" fillId="3" borderId="17" xfId="0" applyFont="1" applyFill="1" applyBorder="1"/>
    <xf numFmtId="2" fontId="6" fillId="7" borderId="1" xfId="0" applyNumberFormat="1" applyFont="1" applyFill="1" applyBorder="1"/>
    <xf numFmtId="0" fontId="6" fillId="15" borderId="1" xfId="0" applyFont="1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wrapText="1"/>
    </xf>
    <xf numFmtId="11" fontId="6" fillId="15" borderId="1" xfId="0" applyNumberFormat="1" applyFont="1" applyFill="1" applyBorder="1"/>
    <xf numFmtId="11" fontId="0" fillId="0" borderId="0" xfId="0" applyNumberFormat="1" applyAlignment="1">
      <alignment wrapText="1"/>
    </xf>
    <xf numFmtId="11" fontId="1" fillId="0" borderId="0" xfId="0" applyNumberFormat="1" applyFont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24" customWidth="1"/>
    <col min="9" max="9" width="16.6640625" style="33" customWidth="1"/>
    <col min="10" max="13" width="8.88671875" style="33"/>
    <col min="14" max="14" width="8.88671875" style="112"/>
    <col min="15" max="16384" width="8.88671875" style="33"/>
  </cols>
  <sheetData>
    <row r="1" spans="2:14" ht="58.95" customHeight="1">
      <c r="B1" s="36" t="s">
        <v>420</v>
      </c>
      <c r="C1" s="119" t="s">
        <v>154</v>
      </c>
      <c r="D1" s="36" t="s">
        <v>155</v>
      </c>
      <c r="E1" s="36" t="s">
        <v>156</v>
      </c>
      <c r="F1" s="36" t="s">
        <v>157</v>
      </c>
      <c r="G1" s="36" t="s">
        <v>70</v>
      </c>
      <c r="H1" s="121" t="s">
        <v>74</v>
      </c>
      <c r="I1" s="37" t="s">
        <v>158</v>
      </c>
    </row>
    <row r="2" spans="2:14">
      <c r="B2" s="96"/>
      <c r="C2" s="96"/>
      <c r="D2" s="96"/>
      <c r="E2" s="96"/>
      <c r="F2" s="96"/>
      <c r="G2" s="96"/>
      <c r="H2" s="122"/>
      <c r="I2" s="98"/>
    </row>
    <row r="3" spans="2:14">
      <c r="B3" s="96"/>
      <c r="C3" s="96"/>
      <c r="D3" s="96"/>
      <c r="E3" s="96"/>
      <c r="F3" s="70" t="s">
        <v>159</v>
      </c>
      <c r="G3" s="99"/>
      <c r="H3" s="123">
        <f>C9*D4</f>
        <v>0.2</v>
      </c>
      <c r="I3" s="101">
        <f>B14*H3</f>
        <v>2.0000000000000002E-5</v>
      </c>
    </row>
    <row r="4" spans="2:14">
      <c r="B4" s="96"/>
      <c r="C4" s="70" t="s">
        <v>162</v>
      </c>
      <c r="D4" s="44">
        <v>0.2</v>
      </c>
      <c r="E4" s="102"/>
      <c r="F4" s="102"/>
      <c r="G4" s="96"/>
      <c r="H4" s="122"/>
      <c r="I4" s="98"/>
    </row>
    <row r="5" spans="2:14">
      <c r="B5" s="96"/>
      <c r="C5" s="104"/>
      <c r="D5" s="105"/>
      <c r="E5" s="96"/>
      <c r="F5" s="70" t="s">
        <v>419</v>
      </c>
      <c r="G5" s="99"/>
      <c r="H5" s="123">
        <f>C9*D7*F6</f>
        <v>4.0000000000000008E-2</v>
      </c>
      <c r="I5" s="101">
        <f>B14*H5</f>
        <v>4.0000000000000007E-6</v>
      </c>
    </row>
    <row r="6" spans="2:14">
      <c r="B6" s="125"/>
      <c r="C6" s="96"/>
      <c r="D6" s="105"/>
      <c r="E6" s="70" t="s">
        <v>160</v>
      </c>
      <c r="F6" s="44">
        <v>0.05</v>
      </c>
      <c r="G6" s="96"/>
      <c r="H6" s="122"/>
      <c r="I6" s="106"/>
    </row>
    <row r="7" spans="2:14">
      <c r="B7" s="125"/>
      <c r="C7" s="70" t="s">
        <v>166</v>
      </c>
      <c r="D7" s="49">
        <v>0.8</v>
      </c>
      <c r="E7" s="96"/>
      <c r="F7" s="105"/>
      <c r="G7" s="96"/>
      <c r="H7" s="122"/>
      <c r="I7" s="106"/>
    </row>
    <row r="8" spans="2:14">
      <c r="B8" s="125"/>
      <c r="C8" s="96"/>
      <c r="D8" s="105"/>
      <c r="E8" s="44">
        <v>1</v>
      </c>
      <c r="F8" s="49">
        <v>0.95</v>
      </c>
      <c r="G8" s="96"/>
      <c r="H8" s="122"/>
      <c r="I8" s="106"/>
    </row>
    <row r="9" spans="2:14">
      <c r="B9" s="126" t="s">
        <v>164</v>
      </c>
      <c r="C9" s="63">
        <v>1</v>
      </c>
      <c r="D9" s="107" t="s">
        <v>165</v>
      </c>
      <c r="E9" s="107" t="s">
        <v>163</v>
      </c>
      <c r="F9" s="108" t="s">
        <v>167</v>
      </c>
      <c r="G9" s="99"/>
      <c r="H9" s="123">
        <f>C9*D7*E8*F8</f>
        <v>0.76</v>
      </c>
      <c r="I9" s="101">
        <f>B14*H9</f>
        <v>7.6000000000000004E-5</v>
      </c>
    </row>
    <row r="10" spans="2:14">
      <c r="B10" s="125"/>
      <c r="C10" s="96"/>
      <c r="D10" s="105"/>
      <c r="E10" s="105"/>
      <c r="F10" s="96"/>
      <c r="G10" s="96"/>
      <c r="H10" s="122"/>
      <c r="I10" s="106"/>
    </row>
    <row r="11" spans="2:14">
      <c r="B11" s="125"/>
      <c r="C11" s="96"/>
      <c r="D11" s="109"/>
      <c r="E11" s="105"/>
      <c r="F11" s="96"/>
      <c r="G11" s="96"/>
      <c r="H11" s="122"/>
      <c r="I11" s="106"/>
      <c r="N11" s="112">
        <v>0.2</v>
      </c>
    </row>
    <row r="12" spans="2:14">
      <c r="B12" s="125"/>
      <c r="C12" s="96"/>
      <c r="D12" s="96"/>
      <c r="E12" s="105"/>
      <c r="F12" s="96"/>
      <c r="G12" s="96"/>
      <c r="H12" s="122"/>
      <c r="I12" s="106"/>
      <c r="N12" s="112">
        <v>4.0000000000000008E-2</v>
      </c>
    </row>
    <row r="13" spans="2:14">
      <c r="B13" s="125"/>
      <c r="C13" s="96"/>
      <c r="D13" s="96"/>
      <c r="E13" s="49">
        <v>0</v>
      </c>
      <c r="F13" s="70" t="s">
        <v>159</v>
      </c>
      <c r="G13" s="99"/>
      <c r="H13" s="123">
        <f>F14*E13*D7*C9</f>
        <v>0</v>
      </c>
      <c r="I13" s="101">
        <f>H13*B14</f>
        <v>0</v>
      </c>
      <c r="N13" s="112">
        <v>0.76</v>
      </c>
    </row>
    <row r="14" spans="2:14">
      <c r="B14" s="127">
        <f>0.0001</f>
        <v>1E-4</v>
      </c>
      <c r="C14" s="96"/>
      <c r="D14" s="70" t="s">
        <v>168</v>
      </c>
      <c r="E14" s="110" t="s">
        <v>160</v>
      </c>
      <c r="F14" s="44">
        <v>0.05</v>
      </c>
      <c r="G14" s="96"/>
      <c r="H14" s="122"/>
      <c r="I14" s="106"/>
      <c r="N14" s="112">
        <v>0.2</v>
      </c>
    </row>
    <row r="15" spans="2:14">
      <c r="B15" s="128"/>
      <c r="C15" s="96"/>
      <c r="D15" s="96"/>
      <c r="E15" s="109"/>
      <c r="F15" s="105"/>
      <c r="G15" s="96"/>
      <c r="H15" s="122"/>
      <c r="I15" s="106"/>
      <c r="N15" s="112">
        <v>4.0000000000000008E-2</v>
      </c>
    </row>
    <row r="16" spans="2:14">
      <c r="B16" s="125"/>
      <c r="C16" s="96"/>
      <c r="D16" s="96"/>
      <c r="E16" s="96"/>
      <c r="F16" s="49">
        <v>0.95</v>
      </c>
      <c r="G16" s="96"/>
      <c r="H16" s="122"/>
      <c r="I16" s="106"/>
      <c r="N16" s="112">
        <v>0.76</v>
      </c>
    </row>
    <row r="17" spans="2:9">
      <c r="B17" s="125"/>
      <c r="C17" s="96"/>
      <c r="D17" s="96"/>
      <c r="E17" s="70" t="s">
        <v>163</v>
      </c>
      <c r="F17" s="108" t="s">
        <v>167</v>
      </c>
      <c r="G17" s="99"/>
      <c r="H17" s="123">
        <f>F16*E13*D7*C9</f>
        <v>0</v>
      </c>
      <c r="I17" s="101">
        <f>B14*H17</f>
        <v>0</v>
      </c>
    </row>
    <row r="18" spans="2:9">
      <c r="B18" s="126" t="s">
        <v>170</v>
      </c>
      <c r="C18" s="63">
        <v>1</v>
      </c>
      <c r="D18" s="96"/>
      <c r="E18" s="96"/>
      <c r="F18" s="96"/>
      <c r="G18" s="96"/>
      <c r="H18" s="122"/>
      <c r="I18" s="106"/>
    </row>
    <row r="19" spans="2:9">
      <c r="B19" s="125"/>
      <c r="C19" s="96"/>
      <c r="D19" s="96"/>
      <c r="E19" s="96"/>
      <c r="F19" s="96"/>
      <c r="G19" s="96"/>
      <c r="H19" s="122"/>
      <c r="I19" s="98"/>
    </row>
    <row r="20" spans="2:9">
      <c r="B20" s="125"/>
      <c r="C20" s="96"/>
      <c r="D20" s="96"/>
      <c r="E20" s="96"/>
      <c r="F20" s="70" t="s">
        <v>159</v>
      </c>
      <c r="G20" s="99"/>
      <c r="H20" s="123">
        <f>C18*D21</f>
        <v>0.2</v>
      </c>
      <c r="I20" s="101">
        <f>B14*H20</f>
        <v>2.0000000000000002E-5</v>
      </c>
    </row>
    <row r="21" spans="2:9">
      <c r="B21" s="125"/>
      <c r="C21" s="70" t="s">
        <v>162</v>
      </c>
      <c r="D21" s="44">
        <v>0.2</v>
      </c>
      <c r="E21" s="102"/>
      <c r="F21" s="102"/>
      <c r="G21" s="96"/>
      <c r="H21" s="122"/>
      <c r="I21" s="98"/>
    </row>
    <row r="22" spans="2:9">
      <c r="B22" s="129"/>
      <c r="C22" s="104"/>
      <c r="D22" s="105"/>
      <c r="E22" s="96"/>
      <c r="F22" s="70" t="s">
        <v>174</v>
      </c>
      <c r="G22" s="99"/>
      <c r="H22" s="123">
        <f>C18*D24*F23</f>
        <v>4.0000000000000008E-2</v>
      </c>
      <c r="I22" s="101">
        <f>B14*H22</f>
        <v>4.0000000000000007E-6</v>
      </c>
    </row>
    <row r="23" spans="2:9">
      <c r="B23" s="96"/>
      <c r="C23" s="96"/>
      <c r="D23" s="105"/>
      <c r="E23" s="70" t="s">
        <v>160</v>
      </c>
      <c r="F23" s="44">
        <v>0.05</v>
      </c>
      <c r="G23" s="96"/>
      <c r="H23" s="122"/>
      <c r="I23" s="106"/>
    </row>
    <row r="24" spans="2:9">
      <c r="B24" s="96"/>
      <c r="C24" s="70" t="s">
        <v>166</v>
      </c>
      <c r="D24" s="49">
        <v>0.8</v>
      </c>
      <c r="E24" s="96"/>
      <c r="F24" s="105"/>
      <c r="G24" s="96"/>
      <c r="H24" s="122"/>
      <c r="I24" s="106"/>
    </row>
    <row r="25" spans="2:9">
      <c r="B25" s="96"/>
      <c r="C25" s="96"/>
      <c r="D25" s="105"/>
      <c r="E25" s="44">
        <v>1</v>
      </c>
      <c r="F25" s="49">
        <v>0.95</v>
      </c>
      <c r="G25" s="96"/>
      <c r="H25" s="122"/>
      <c r="I25" s="106"/>
    </row>
    <row r="26" spans="2:9">
      <c r="B26" s="96"/>
      <c r="C26" s="96"/>
      <c r="D26" s="107" t="s">
        <v>165</v>
      </c>
      <c r="E26" s="107" t="s">
        <v>163</v>
      </c>
      <c r="F26" s="108" t="s">
        <v>167</v>
      </c>
      <c r="G26" s="99"/>
      <c r="H26" s="123">
        <f>C18*D24*E25*F25</f>
        <v>0.76</v>
      </c>
      <c r="I26" s="101">
        <f>B14*H26</f>
        <v>7.6000000000000004E-5</v>
      </c>
    </row>
    <row r="27" spans="2:9">
      <c r="B27" s="96"/>
      <c r="C27" s="96"/>
      <c r="D27" s="105"/>
      <c r="E27" s="105"/>
      <c r="F27" s="96"/>
      <c r="G27" s="96"/>
      <c r="H27" s="122"/>
      <c r="I27" s="106"/>
    </row>
    <row r="28" spans="2:9">
      <c r="B28" s="96"/>
      <c r="C28" s="96"/>
      <c r="D28" s="109"/>
      <c r="E28" s="105"/>
      <c r="F28" s="96"/>
      <c r="G28" s="96"/>
      <c r="H28" s="122"/>
      <c r="I28" s="106"/>
    </row>
    <row r="29" spans="2:9">
      <c r="B29" s="96"/>
      <c r="C29" s="96"/>
      <c r="D29" s="96"/>
      <c r="E29" s="105"/>
      <c r="F29" s="96"/>
      <c r="G29" s="96"/>
      <c r="H29" s="122"/>
      <c r="I29" s="106"/>
    </row>
    <row r="30" spans="2:9">
      <c r="B30" s="96"/>
      <c r="C30" s="96"/>
      <c r="D30" s="96"/>
      <c r="E30" s="49">
        <v>0</v>
      </c>
      <c r="F30" s="70" t="s">
        <v>159</v>
      </c>
      <c r="G30" s="99"/>
      <c r="H30" s="123">
        <f>F31*E30*D24*C18</f>
        <v>0</v>
      </c>
      <c r="I30" s="101">
        <f>H30*B14</f>
        <v>0</v>
      </c>
    </row>
    <row r="31" spans="2:9">
      <c r="B31" s="96"/>
      <c r="C31" s="96"/>
      <c r="D31" s="70" t="s">
        <v>168</v>
      </c>
      <c r="E31" s="110" t="s">
        <v>160</v>
      </c>
      <c r="F31" s="44">
        <v>0.05</v>
      </c>
      <c r="G31" s="96"/>
      <c r="H31" s="122"/>
      <c r="I31" s="106"/>
    </row>
    <row r="32" spans="2:9">
      <c r="B32" s="96"/>
      <c r="C32" s="96"/>
      <c r="D32" s="96"/>
      <c r="E32" s="109"/>
      <c r="F32" s="105"/>
      <c r="G32" s="96"/>
      <c r="H32" s="122"/>
      <c r="I32" s="106"/>
    </row>
    <row r="33" spans="2:9">
      <c r="B33" s="96"/>
      <c r="C33" s="96"/>
      <c r="D33" s="96"/>
      <c r="E33" s="96"/>
      <c r="F33" s="49">
        <v>0.95</v>
      </c>
      <c r="G33" s="96"/>
      <c r="H33" s="122"/>
      <c r="I33" s="106"/>
    </row>
    <row r="34" spans="2:9">
      <c r="B34" s="96"/>
      <c r="C34" s="96"/>
      <c r="D34" s="96"/>
      <c r="E34" s="70" t="s">
        <v>163</v>
      </c>
      <c r="F34" s="108" t="s">
        <v>167</v>
      </c>
      <c r="G34" s="99"/>
      <c r="H34" s="123">
        <f>F33*E30*D24*C18</f>
        <v>0</v>
      </c>
      <c r="I34" s="101">
        <f>B14*H34</f>
        <v>0</v>
      </c>
    </row>
    <row r="35" spans="2:9">
      <c r="C35" s="96"/>
      <c r="D35" s="96"/>
      <c r="E35" s="96"/>
      <c r="F35" s="96"/>
      <c r="G35" s="96"/>
      <c r="H35" s="122"/>
      <c r="I35" s="10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24" customWidth="1"/>
    <col min="9" max="9" width="16.6640625" style="33" customWidth="1"/>
    <col min="10" max="13" width="8.88671875" style="33"/>
    <col min="14" max="14" width="8.88671875" style="112"/>
    <col min="15" max="16384" width="8.88671875" style="33"/>
  </cols>
  <sheetData>
    <row r="1" spans="2:9" ht="58.95" customHeight="1">
      <c r="B1" s="36" t="s">
        <v>152</v>
      </c>
      <c r="C1" s="119" t="s">
        <v>154</v>
      </c>
      <c r="D1" s="36" t="s">
        <v>155</v>
      </c>
      <c r="E1" s="36" t="s">
        <v>156</v>
      </c>
      <c r="F1" s="36" t="s">
        <v>157</v>
      </c>
      <c r="G1" s="36" t="s">
        <v>70</v>
      </c>
      <c r="H1" s="121" t="s">
        <v>74</v>
      </c>
      <c r="I1" s="37" t="s">
        <v>158</v>
      </c>
    </row>
    <row r="2" spans="2:9">
      <c r="B2" s="96"/>
      <c r="C2" s="96"/>
      <c r="D2" s="96"/>
      <c r="E2" s="96"/>
      <c r="F2" s="96"/>
      <c r="G2" s="96"/>
      <c r="H2" s="122"/>
      <c r="I2" s="98"/>
    </row>
    <row r="3" spans="2:9">
      <c r="B3" s="96"/>
      <c r="C3" s="96"/>
      <c r="D3" s="96"/>
      <c r="E3" s="96"/>
      <c r="F3" s="70" t="s">
        <v>159</v>
      </c>
      <c r="G3" s="99"/>
      <c r="H3" s="123">
        <f>C9*D4</f>
        <v>0.05</v>
      </c>
      <c r="I3" s="101">
        <f>B14*H3</f>
        <v>5.0000000000000004E-6</v>
      </c>
    </row>
    <row r="4" spans="2:9">
      <c r="B4" s="96"/>
      <c r="C4" s="70" t="s">
        <v>160</v>
      </c>
      <c r="D4" s="44">
        <v>0.05</v>
      </c>
      <c r="E4" s="102"/>
      <c r="F4" s="102"/>
      <c r="G4" s="96"/>
      <c r="H4" s="122"/>
      <c r="I4" s="98"/>
    </row>
    <row r="5" spans="2:9">
      <c r="B5" s="96"/>
      <c r="C5" s="104"/>
      <c r="D5" s="105"/>
      <c r="E5" s="96"/>
      <c r="F5" s="70" t="s">
        <v>419</v>
      </c>
      <c r="G5" s="99"/>
      <c r="H5" s="123">
        <f>C9*D7*F6</f>
        <v>4.7500000000000001E-2</v>
      </c>
      <c r="I5" s="101">
        <f>B14*H5</f>
        <v>4.7500000000000003E-6</v>
      </c>
    </row>
    <row r="6" spans="2:9">
      <c r="B6" s="125"/>
      <c r="C6" s="96"/>
      <c r="D6" s="105"/>
      <c r="E6" s="70" t="s">
        <v>160</v>
      </c>
      <c r="F6" s="44">
        <v>0.05</v>
      </c>
      <c r="G6" s="96"/>
      <c r="H6" s="122"/>
      <c r="I6" s="106"/>
    </row>
    <row r="7" spans="2:9">
      <c r="B7" s="125"/>
      <c r="C7" s="70" t="s">
        <v>163</v>
      </c>
      <c r="D7" s="49">
        <v>0.95</v>
      </c>
      <c r="E7" s="96"/>
      <c r="F7" s="105"/>
      <c r="G7" s="96"/>
      <c r="H7" s="122"/>
      <c r="I7" s="106"/>
    </row>
    <row r="8" spans="2:9">
      <c r="B8" s="125"/>
      <c r="C8" s="96"/>
      <c r="D8" s="105"/>
      <c r="E8" s="44">
        <v>1</v>
      </c>
      <c r="F8" s="49">
        <v>0.95</v>
      </c>
      <c r="G8" s="96"/>
      <c r="H8" s="122"/>
      <c r="I8" s="106"/>
    </row>
    <row r="9" spans="2:9">
      <c r="B9" s="126" t="s">
        <v>164</v>
      </c>
      <c r="C9" s="63">
        <v>1</v>
      </c>
      <c r="D9" s="107" t="s">
        <v>165</v>
      </c>
      <c r="E9" s="107" t="s">
        <v>163</v>
      </c>
      <c r="F9" s="108" t="s">
        <v>167</v>
      </c>
      <c r="G9" s="99"/>
      <c r="H9" s="123">
        <f>C9*D7*E8*F8</f>
        <v>0.90249999999999997</v>
      </c>
      <c r="I9" s="101">
        <f>B14*H9</f>
        <v>9.0249999999999998E-5</v>
      </c>
    </row>
    <row r="10" spans="2:9">
      <c r="B10" s="125"/>
      <c r="C10" s="96"/>
      <c r="D10" s="105"/>
      <c r="E10" s="105"/>
      <c r="F10" s="96"/>
      <c r="G10" s="96"/>
      <c r="H10" s="122"/>
      <c r="I10" s="106"/>
    </row>
    <row r="11" spans="2:9">
      <c r="B11" s="125"/>
      <c r="C11" s="96"/>
      <c r="D11" s="109"/>
      <c r="E11" s="105"/>
      <c r="F11" s="96"/>
      <c r="G11" s="96"/>
      <c r="H11" s="122"/>
      <c r="I11" s="106"/>
    </row>
    <row r="12" spans="2:9">
      <c r="B12" s="125"/>
      <c r="C12" s="96"/>
      <c r="D12" s="96"/>
      <c r="E12" s="105"/>
      <c r="F12" s="96"/>
      <c r="G12" s="96"/>
      <c r="H12" s="122"/>
      <c r="I12" s="106"/>
    </row>
    <row r="13" spans="2:9">
      <c r="B13" s="125"/>
      <c r="C13" s="96"/>
      <c r="D13" s="96"/>
      <c r="E13" s="49">
        <v>0</v>
      </c>
      <c r="F13" s="70" t="s">
        <v>159</v>
      </c>
      <c r="G13" s="99"/>
      <c r="H13" s="123">
        <f>F14*E13*D7*C9</f>
        <v>0</v>
      </c>
      <c r="I13" s="101">
        <f>H13*B14</f>
        <v>0</v>
      </c>
    </row>
    <row r="14" spans="2:9">
      <c r="B14" s="127">
        <f>0.0001</f>
        <v>1E-4</v>
      </c>
      <c r="C14" s="96"/>
      <c r="D14" s="70" t="s">
        <v>168</v>
      </c>
      <c r="E14" s="110" t="s">
        <v>160</v>
      </c>
      <c r="F14" s="44">
        <v>0.05</v>
      </c>
      <c r="G14" s="96"/>
      <c r="H14" s="122"/>
      <c r="I14" s="106"/>
    </row>
    <row r="15" spans="2:9">
      <c r="B15" s="128"/>
      <c r="C15" s="96"/>
      <c r="D15" s="96"/>
      <c r="E15" s="109"/>
      <c r="F15" s="105"/>
      <c r="G15" s="96"/>
      <c r="H15" s="122"/>
      <c r="I15" s="106"/>
    </row>
    <row r="16" spans="2:9">
      <c r="B16" s="125"/>
      <c r="C16" s="96"/>
      <c r="D16" s="96"/>
      <c r="E16" s="96"/>
      <c r="F16" s="49">
        <v>0.95</v>
      </c>
      <c r="G16" s="96"/>
      <c r="H16" s="122"/>
      <c r="I16" s="106"/>
    </row>
    <row r="17" spans="2:9">
      <c r="B17" s="125"/>
      <c r="C17" s="96"/>
      <c r="D17" s="96"/>
      <c r="E17" s="70" t="s">
        <v>163</v>
      </c>
      <c r="F17" s="108" t="s">
        <v>167</v>
      </c>
      <c r="G17" s="99"/>
      <c r="H17" s="123">
        <f>F16*E13*D7*C9</f>
        <v>0</v>
      </c>
      <c r="I17" s="101">
        <f>B14*H17</f>
        <v>0</v>
      </c>
    </row>
    <row r="18" spans="2:9">
      <c r="B18" s="126" t="s">
        <v>170</v>
      </c>
      <c r="C18" s="63">
        <v>1</v>
      </c>
      <c r="D18" s="96"/>
      <c r="E18" s="96"/>
      <c r="F18" s="96"/>
      <c r="G18" s="96"/>
      <c r="H18" s="122"/>
      <c r="I18" s="106"/>
    </row>
    <row r="19" spans="2:9">
      <c r="B19" s="125"/>
      <c r="C19" s="96"/>
      <c r="D19" s="96"/>
      <c r="E19" s="96"/>
      <c r="F19" s="96"/>
      <c r="G19" s="96"/>
      <c r="H19" s="122"/>
      <c r="I19" s="98"/>
    </row>
    <row r="20" spans="2:9">
      <c r="B20" s="125"/>
      <c r="C20" s="96"/>
      <c r="D20" s="96"/>
      <c r="E20" s="96"/>
      <c r="F20" s="70" t="s">
        <v>159</v>
      </c>
      <c r="G20" s="99"/>
      <c r="H20" s="123">
        <f>C18*D21</f>
        <v>0.05</v>
      </c>
      <c r="I20" s="101">
        <f>B14*H20</f>
        <v>5.0000000000000004E-6</v>
      </c>
    </row>
    <row r="21" spans="2:9">
      <c r="B21" s="125"/>
      <c r="C21" s="70" t="s">
        <v>160</v>
      </c>
      <c r="D21" s="44">
        <v>0.05</v>
      </c>
      <c r="E21" s="102"/>
      <c r="F21" s="102"/>
      <c r="G21" s="96"/>
      <c r="H21" s="122"/>
      <c r="I21" s="98"/>
    </row>
    <row r="22" spans="2:9">
      <c r="B22" s="129"/>
      <c r="C22" s="104"/>
      <c r="D22" s="105"/>
      <c r="E22" s="96"/>
      <c r="F22" s="70" t="s">
        <v>174</v>
      </c>
      <c r="G22" s="99"/>
      <c r="H22" s="123">
        <f>C18*D24*F23</f>
        <v>4.7500000000000001E-2</v>
      </c>
      <c r="I22" s="101">
        <f>B14*H22</f>
        <v>4.7500000000000003E-6</v>
      </c>
    </row>
    <row r="23" spans="2:9">
      <c r="B23" s="96"/>
      <c r="C23" s="96"/>
      <c r="D23" s="105"/>
      <c r="E23" s="70" t="s">
        <v>160</v>
      </c>
      <c r="F23" s="44">
        <v>0.05</v>
      </c>
      <c r="G23" s="96"/>
      <c r="H23" s="122"/>
      <c r="I23" s="106"/>
    </row>
    <row r="24" spans="2:9">
      <c r="B24" s="96"/>
      <c r="C24" s="70" t="s">
        <v>163</v>
      </c>
      <c r="D24" s="49">
        <v>0.95</v>
      </c>
      <c r="E24" s="96"/>
      <c r="F24" s="105"/>
      <c r="G24" s="96"/>
      <c r="H24" s="122"/>
      <c r="I24" s="106"/>
    </row>
    <row r="25" spans="2:9">
      <c r="B25" s="96"/>
      <c r="C25" s="96"/>
      <c r="D25" s="105"/>
      <c r="E25" s="44">
        <v>1</v>
      </c>
      <c r="F25" s="49">
        <v>0.95</v>
      </c>
      <c r="G25" s="96"/>
      <c r="H25" s="122"/>
      <c r="I25" s="106"/>
    </row>
    <row r="26" spans="2:9">
      <c r="B26" s="96"/>
      <c r="C26" s="96"/>
      <c r="D26" s="107" t="s">
        <v>165</v>
      </c>
      <c r="E26" s="107" t="s">
        <v>163</v>
      </c>
      <c r="F26" s="108" t="s">
        <v>167</v>
      </c>
      <c r="G26" s="99"/>
      <c r="H26" s="123">
        <f>C18*D24*E25*F25</f>
        <v>0.90249999999999997</v>
      </c>
      <c r="I26" s="101">
        <f>B14*H26</f>
        <v>9.0249999999999998E-5</v>
      </c>
    </row>
    <row r="27" spans="2:9">
      <c r="B27" s="96"/>
      <c r="C27" s="96"/>
      <c r="D27" s="105"/>
      <c r="E27" s="105"/>
      <c r="F27" s="96"/>
      <c r="G27" s="96"/>
      <c r="H27" s="122"/>
      <c r="I27" s="106"/>
    </row>
    <row r="28" spans="2:9">
      <c r="B28" s="96"/>
      <c r="C28" s="96"/>
      <c r="D28" s="109"/>
      <c r="E28" s="105"/>
      <c r="F28" s="96"/>
      <c r="G28" s="96"/>
      <c r="H28" s="122"/>
      <c r="I28" s="106"/>
    </row>
    <row r="29" spans="2:9">
      <c r="B29" s="96"/>
      <c r="C29" s="96"/>
      <c r="D29" s="96"/>
      <c r="E29" s="105"/>
      <c r="F29" s="96"/>
      <c r="G29" s="96"/>
      <c r="H29" s="122"/>
      <c r="I29" s="106"/>
    </row>
    <row r="30" spans="2:9">
      <c r="B30" s="96"/>
      <c r="C30" s="96"/>
      <c r="D30" s="96"/>
      <c r="E30" s="49">
        <v>0</v>
      </c>
      <c r="F30" s="70" t="s">
        <v>159</v>
      </c>
      <c r="G30" s="99"/>
      <c r="H30" s="123">
        <f>F31*E30*D24*C18</f>
        <v>0</v>
      </c>
      <c r="I30" s="101">
        <f>H30*B14</f>
        <v>0</v>
      </c>
    </row>
    <row r="31" spans="2:9">
      <c r="B31" s="96"/>
      <c r="C31" s="96"/>
      <c r="D31" s="70" t="s">
        <v>168</v>
      </c>
      <c r="E31" s="110" t="s">
        <v>160</v>
      </c>
      <c r="F31" s="44">
        <v>0.05</v>
      </c>
      <c r="G31" s="96"/>
      <c r="H31" s="122"/>
      <c r="I31" s="106"/>
    </row>
    <row r="32" spans="2:9">
      <c r="B32" s="96"/>
      <c r="C32" s="96"/>
      <c r="D32" s="96"/>
      <c r="E32" s="109"/>
      <c r="F32" s="105"/>
      <c r="G32" s="96"/>
      <c r="H32" s="122"/>
      <c r="I32" s="106"/>
    </row>
    <row r="33" spans="2:9">
      <c r="B33" s="96"/>
      <c r="C33" s="96"/>
      <c r="D33" s="96"/>
      <c r="E33" s="96"/>
      <c r="F33" s="49">
        <v>0.95</v>
      </c>
      <c r="G33" s="96"/>
      <c r="H33" s="122"/>
      <c r="I33" s="106"/>
    </row>
    <row r="34" spans="2:9">
      <c r="B34" s="96"/>
      <c r="C34" s="96"/>
      <c r="D34" s="96"/>
      <c r="E34" s="70" t="s">
        <v>163</v>
      </c>
      <c r="F34" s="108" t="s">
        <v>167</v>
      </c>
      <c r="G34" s="99"/>
      <c r="H34" s="123">
        <f>F33*E30*D24*C18</f>
        <v>0</v>
      </c>
      <c r="I34" s="101">
        <f>B14*H34</f>
        <v>0</v>
      </c>
    </row>
    <row r="35" spans="2:9">
      <c r="C35" s="96"/>
      <c r="D35" s="96"/>
      <c r="E35" s="96"/>
      <c r="F35" s="96"/>
      <c r="G35" s="96"/>
      <c r="H35" s="122"/>
      <c r="I35" s="10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12"/>
    <col min="16" max="16384" width="8.88671875" style="33"/>
  </cols>
  <sheetData>
    <row r="1" spans="2:10" ht="58.95" customHeight="1">
      <c r="B1" s="120" t="s">
        <v>206</v>
      </c>
      <c r="C1" s="119"/>
      <c r="D1" s="119" t="s">
        <v>154</v>
      </c>
      <c r="E1" s="36" t="s">
        <v>155</v>
      </c>
      <c r="F1" s="36" t="s">
        <v>156</v>
      </c>
      <c r="G1" s="36" t="s">
        <v>157</v>
      </c>
      <c r="H1" s="36" t="s">
        <v>70</v>
      </c>
      <c r="I1" s="36" t="s">
        <v>74</v>
      </c>
      <c r="J1" s="37" t="s">
        <v>158</v>
      </c>
    </row>
    <row r="2" spans="2:10">
      <c r="B2" s="96"/>
      <c r="C2" s="96"/>
      <c r="D2" s="96"/>
      <c r="E2" s="96"/>
      <c r="F2" s="96"/>
      <c r="G2" s="96"/>
      <c r="H2" s="96"/>
      <c r="I2" s="97"/>
      <c r="J2" s="98"/>
    </row>
    <row r="3" spans="2:10">
      <c r="B3" s="96"/>
      <c r="C3" s="96"/>
      <c r="D3" s="96"/>
      <c r="E3" s="96"/>
      <c r="F3" s="96"/>
      <c r="G3" s="70" t="s">
        <v>169</v>
      </c>
      <c r="H3" s="99"/>
      <c r="I3" s="100">
        <f>C9*E4</f>
        <v>1.4999999999999999E-2</v>
      </c>
      <c r="J3" s="101">
        <f>B14*I3</f>
        <v>1.5E-6</v>
      </c>
    </row>
    <row r="4" spans="2:10">
      <c r="B4" s="96"/>
      <c r="C4" s="96"/>
      <c r="D4" s="70" t="s">
        <v>160</v>
      </c>
      <c r="E4" s="44">
        <v>0.05</v>
      </c>
      <c r="F4" s="102"/>
      <c r="G4" s="102"/>
      <c r="H4" s="96"/>
      <c r="I4" s="103"/>
      <c r="J4" s="98"/>
    </row>
    <row r="5" spans="2:10">
      <c r="B5" s="96"/>
      <c r="C5" s="104"/>
      <c r="D5" s="104"/>
      <c r="E5" s="105"/>
      <c r="F5" s="96"/>
      <c r="G5" s="70" t="s">
        <v>161</v>
      </c>
      <c r="H5" s="99"/>
      <c r="I5" s="100">
        <f>C9*E7*G6</f>
        <v>1.4249999999999999E-2</v>
      </c>
      <c r="J5" s="101">
        <f>B14*I5</f>
        <v>1.4249999999999999E-6</v>
      </c>
    </row>
    <row r="6" spans="2:10">
      <c r="B6" s="96"/>
      <c r="C6" s="105"/>
      <c r="D6" s="96"/>
      <c r="E6" s="105"/>
      <c r="F6" s="70" t="s">
        <v>160</v>
      </c>
      <c r="G6" s="44">
        <v>0.05</v>
      </c>
      <c r="H6" s="96"/>
      <c r="I6" s="103"/>
      <c r="J6" s="106"/>
    </row>
    <row r="7" spans="2:10">
      <c r="B7" s="96"/>
      <c r="C7" s="105"/>
      <c r="D7" s="70" t="s">
        <v>163</v>
      </c>
      <c r="E7" s="49">
        <v>0.95</v>
      </c>
      <c r="F7" s="96"/>
      <c r="G7" s="105"/>
      <c r="H7" s="96"/>
      <c r="I7" s="103"/>
      <c r="J7" s="106"/>
    </row>
    <row r="8" spans="2:10">
      <c r="B8" s="96"/>
      <c r="C8" s="105"/>
      <c r="D8" s="96"/>
      <c r="E8" s="105"/>
      <c r="F8" s="44">
        <v>1</v>
      </c>
      <c r="G8" s="49">
        <v>0.95</v>
      </c>
      <c r="H8" s="96"/>
      <c r="I8" s="103"/>
      <c r="J8" s="106"/>
    </row>
    <row r="9" spans="2:10">
      <c r="B9" s="70" t="s">
        <v>207</v>
      </c>
      <c r="C9" s="49">
        <v>0.3</v>
      </c>
      <c r="D9" s="96"/>
      <c r="E9" s="107" t="s">
        <v>165</v>
      </c>
      <c r="F9" s="107" t="s">
        <v>163</v>
      </c>
      <c r="G9" s="108" t="s">
        <v>167</v>
      </c>
      <c r="H9" s="99"/>
      <c r="I9" s="100">
        <f>C9*E7*F8*G8</f>
        <v>0.27074999999999999</v>
      </c>
      <c r="J9" s="101">
        <f>B14*I9</f>
        <v>2.7075000000000001E-5</v>
      </c>
    </row>
    <row r="10" spans="2:10">
      <c r="B10" s="96"/>
      <c r="C10" s="105"/>
      <c r="D10" s="96"/>
      <c r="E10" s="105"/>
      <c r="F10" s="105"/>
      <c r="G10" s="96"/>
      <c r="H10" s="96"/>
      <c r="I10" s="103"/>
      <c r="J10" s="106"/>
    </row>
    <row r="11" spans="2:10">
      <c r="B11" s="96"/>
      <c r="C11" s="105"/>
      <c r="D11" s="96"/>
      <c r="E11" s="109"/>
      <c r="F11" s="105"/>
      <c r="G11" s="96"/>
      <c r="H11" s="96"/>
      <c r="I11" s="103"/>
      <c r="J11" s="106"/>
    </row>
    <row r="12" spans="2:10">
      <c r="B12" s="96"/>
      <c r="C12" s="105"/>
      <c r="D12" s="96"/>
      <c r="E12" s="96"/>
      <c r="F12" s="105"/>
      <c r="G12" s="96"/>
      <c r="H12" s="96"/>
      <c r="I12" s="103"/>
      <c r="J12" s="106"/>
    </row>
    <row r="13" spans="2:10">
      <c r="B13" s="96"/>
      <c r="C13" s="105"/>
      <c r="D13" s="96"/>
      <c r="E13" s="96"/>
      <c r="F13" s="49">
        <v>0</v>
      </c>
      <c r="G13" s="70" t="s">
        <v>159</v>
      </c>
      <c r="H13" s="99"/>
      <c r="I13" s="100">
        <f>G14*F13*E7*C9</f>
        <v>0</v>
      </c>
      <c r="J13" s="101">
        <f>I13*B14</f>
        <v>0</v>
      </c>
    </row>
    <row r="14" spans="2:10">
      <c r="B14" s="53">
        <f>0.0001</f>
        <v>1E-4</v>
      </c>
      <c r="C14" s="105"/>
      <c r="D14" s="96"/>
      <c r="E14" s="70" t="s">
        <v>168</v>
      </c>
      <c r="F14" s="110" t="s">
        <v>160</v>
      </c>
      <c r="G14" s="44">
        <v>0.05</v>
      </c>
      <c r="H14" s="96"/>
      <c r="I14" s="103"/>
      <c r="J14" s="106"/>
    </row>
    <row r="15" spans="2:10">
      <c r="B15" s="55"/>
      <c r="C15" s="105"/>
      <c r="D15" s="96"/>
      <c r="E15" s="96"/>
      <c r="F15" s="109"/>
      <c r="G15" s="105"/>
      <c r="H15" s="96"/>
      <c r="I15" s="103"/>
      <c r="J15" s="106"/>
    </row>
    <row r="16" spans="2:10">
      <c r="B16" s="96"/>
      <c r="C16" s="105"/>
      <c r="D16" s="96"/>
      <c r="E16" s="96"/>
      <c r="F16" s="96"/>
      <c r="G16" s="49">
        <v>0.95</v>
      </c>
      <c r="H16" s="96"/>
      <c r="I16" s="103"/>
      <c r="J16" s="106"/>
    </row>
    <row r="17" spans="2:15">
      <c r="B17" s="96"/>
      <c r="C17" s="105"/>
      <c r="D17" s="96"/>
      <c r="E17" s="96"/>
      <c r="F17" s="70" t="s">
        <v>163</v>
      </c>
      <c r="G17" s="108" t="s">
        <v>167</v>
      </c>
      <c r="H17" s="99"/>
      <c r="I17" s="100">
        <f>G16*F13*E7*C9</f>
        <v>0</v>
      </c>
      <c r="J17" s="101">
        <f>B14*I17</f>
        <v>0</v>
      </c>
    </row>
    <row r="18" spans="2:15">
      <c r="B18" s="70" t="s">
        <v>208</v>
      </c>
      <c r="C18" s="49">
        <v>0.7</v>
      </c>
      <c r="D18" s="96"/>
      <c r="E18" s="96"/>
      <c r="F18" s="96"/>
      <c r="G18" s="96"/>
      <c r="H18" s="96"/>
      <c r="I18" s="103"/>
      <c r="J18" s="106"/>
    </row>
    <row r="19" spans="2:15">
      <c r="B19" s="96"/>
      <c r="C19" s="105"/>
      <c r="D19" s="96"/>
      <c r="E19" s="96"/>
      <c r="F19" s="96"/>
      <c r="G19" s="96"/>
      <c r="H19" s="96"/>
      <c r="I19" s="97"/>
      <c r="J19" s="98"/>
      <c r="O19" s="112">
        <v>1.4999999999999999E-2</v>
      </c>
    </row>
    <row r="20" spans="2:15">
      <c r="B20" s="96"/>
      <c r="C20" s="105"/>
      <c r="D20" s="96"/>
      <c r="E20" s="96"/>
      <c r="F20" s="96"/>
      <c r="G20" s="70" t="s">
        <v>159</v>
      </c>
      <c r="H20" s="99"/>
      <c r="I20" s="100">
        <f>C18*E21</f>
        <v>3.4999999999999996E-2</v>
      </c>
      <c r="J20" s="101">
        <f>B14*I20</f>
        <v>3.4999999999999999E-6</v>
      </c>
      <c r="O20" s="112">
        <v>1.4249999999999999E-2</v>
      </c>
    </row>
    <row r="21" spans="2:15">
      <c r="B21" s="96"/>
      <c r="C21" s="105"/>
      <c r="D21" s="70" t="s">
        <v>160</v>
      </c>
      <c r="E21" s="44">
        <v>0.05</v>
      </c>
      <c r="F21" s="102"/>
      <c r="G21" s="102"/>
      <c r="H21" s="96"/>
      <c r="I21" s="103"/>
      <c r="J21" s="98"/>
      <c r="O21" s="112">
        <v>0.27074999999999999</v>
      </c>
    </row>
    <row r="22" spans="2:15">
      <c r="C22" s="111"/>
      <c r="D22" s="104"/>
      <c r="E22" s="105"/>
      <c r="F22" s="96"/>
      <c r="G22" s="70" t="s">
        <v>174</v>
      </c>
      <c r="H22" s="99"/>
      <c r="I22" s="100">
        <f>C18*E24*G23</f>
        <v>3.3249999999999995E-2</v>
      </c>
      <c r="J22" s="101">
        <f>B14*I22</f>
        <v>3.3249999999999995E-6</v>
      </c>
      <c r="O22" s="112">
        <v>3.4999999999999996E-2</v>
      </c>
    </row>
    <row r="23" spans="2:15">
      <c r="B23" s="96"/>
      <c r="C23" s="96"/>
      <c r="D23" s="96"/>
      <c r="E23" s="105"/>
      <c r="F23" s="70" t="s">
        <v>160</v>
      </c>
      <c r="G23" s="44">
        <v>0.05</v>
      </c>
      <c r="H23" s="96"/>
      <c r="I23" s="103"/>
      <c r="J23" s="106"/>
      <c r="O23" s="112">
        <v>3.3249999999999995E-2</v>
      </c>
    </row>
    <row r="24" spans="2:15">
      <c r="B24" s="96"/>
      <c r="C24" s="96"/>
      <c r="D24" s="70" t="s">
        <v>163</v>
      </c>
      <c r="E24" s="49">
        <v>0.95</v>
      </c>
      <c r="F24" s="96"/>
      <c r="G24" s="105"/>
      <c r="H24" s="96"/>
      <c r="I24" s="103"/>
      <c r="J24" s="106"/>
      <c r="O24" s="112">
        <v>0.63174999999999992</v>
      </c>
    </row>
    <row r="25" spans="2:15">
      <c r="B25" s="96"/>
      <c r="C25" s="70"/>
      <c r="D25" s="96"/>
      <c r="E25" s="105"/>
      <c r="F25" s="44">
        <v>1</v>
      </c>
      <c r="G25" s="49">
        <v>0.95</v>
      </c>
      <c r="H25" s="96"/>
      <c r="I25" s="103"/>
      <c r="J25" s="106"/>
    </row>
    <row r="26" spans="2:15">
      <c r="B26" s="96"/>
      <c r="C26" s="96"/>
      <c r="D26" s="96"/>
      <c r="E26" s="107" t="s">
        <v>165</v>
      </c>
      <c r="F26" s="107" t="s">
        <v>163</v>
      </c>
      <c r="G26" s="108" t="s">
        <v>167</v>
      </c>
      <c r="H26" s="99"/>
      <c r="I26" s="100">
        <f>C18*E24*F25*G25</f>
        <v>0.63174999999999992</v>
      </c>
      <c r="J26" s="101">
        <f>B14*I26</f>
        <v>6.3174999999999991E-5</v>
      </c>
    </row>
    <row r="27" spans="2:15">
      <c r="B27" s="96"/>
      <c r="C27" s="96"/>
      <c r="D27" s="96"/>
      <c r="E27" s="105"/>
      <c r="F27" s="105"/>
      <c r="G27" s="96"/>
      <c r="H27" s="96"/>
      <c r="I27" s="103"/>
      <c r="J27" s="106"/>
    </row>
    <row r="28" spans="2:15">
      <c r="B28" s="96"/>
      <c r="C28" s="96"/>
      <c r="D28" s="96"/>
      <c r="E28" s="109"/>
      <c r="F28" s="105"/>
      <c r="G28" s="96"/>
      <c r="H28" s="96"/>
      <c r="I28" s="103"/>
      <c r="J28" s="106"/>
    </row>
    <row r="29" spans="2:15">
      <c r="B29" s="96"/>
      <c r="C29" s="70"/>
      <c r="D29" s="96"/>
      <c r="E29" s="96"/>
      <c r="F29" s="105"/>
      <c r="G29" s="96"/>
      <c r="H29" s="96"/>
      <c r="I29" s="103"/>
      <c r="J29" s="106"/>
    </row>
    <row r="30" spans="2:15">
      <c r="B30" s="96"/>
      <c r="C30" s="96"/>
      <c r="D30" s="96"/>
      <c r="E30" s="96"/>
      <c r="F30" s="49">
        <v>0</v>
      </c>
      <c r="G30" s="70" t="s">
        <v>159</v>
      </c>
      <c r="H30" s="99"/>
      <c r="I30" s="100">
        <f>G31*F30*E24*C18</f>
        <v>0</v>
      </c>
      <c r="J30" s="101">
        <f>I30*B14</f>
        <v>0</v>
      </c>
    </row>
    <row r="31" spans="2:15">
      <c r="B31" s="96"/>
      <c r="C31" s="96"/>
      <c r="D31" s="96"/>
      <c r="E31" s="70" t="s">
        <v>168</v>
      </c>
      <c r="F31" s="110" t="s">
        <v>160</v>
      </c>
      <c r="G31" s="44">
        <v>0.05</v>
      </c>
      <c r="H31" s="96"/>
      <c r="I31" s="103"/>
      <c r="J31" s="106"/>
    </row>
    <row r="32" spans="2:15">
      <c r="B32" s="96"/>
      <c r="C32" s="96"/>
      <c r="D32" s="96"/>
      <c r="E32" s="96"/>
      <c r="F32" s="109"/>
      <c r="G32" s="105"/>
      <c r="H32" s="96"/>
      <c r="I32" s="103"/>
      <c r="J32" s="106"/>
    </row>
    <row r="33" spans="2:10">
      <c r="B33" s="96"/>
      <c r="C33" s="96"/>
      <c r="D33" s="96"/>
      <c r="E33" s="96"/>
      <c r="F33" s="96"/>
      <c r="G33" s="49">
        <v>0.95</v>
      </c>
      <c r="H33" s="96"/>
      <c r="I33" s="103"/>
      <c r="J33" s="106"/>
    </row>
    <row r="34" spans="2:10">
      <c r="B34" s="96"/>
      <c r="C34" s="96"/>
      <c r="D34" s="96"/>
      <c r="E34" s="96"/>
      <c r="F34" s="70" t="s">
        <v>163</v>
      </c>
      <c r="G34" s="108" t="s">
        <v>167</v>
      </c>
      <c r="H34" s="99"/>
      <c r="I34" s="100">
        <f>G33*F30*E24*C18</f>
        <v>0</v>
      </c>
      <c r="J34" s="101">
        <f>B14*I34</f>
        <v>0</v>
      </c>
    </row>
    <row r="35" spans="2:10">
      <c r="D35" s="96"/>
      <c r="E35" s="96"/>
      <c r="F35" s="96"/>
      <c r="G35" s="96"/>
      <c r="H35" s="96"/>
      <c r="I35" s="103"/>
      <c r="J35" s="106"/>
    </row>
  </sheetData>
  <conditionalFormatting sqref="J3:J18 J20:J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152</v>
      </c>
      <c r="D1" s="36" t="s">
        <v>175</v>
      </c>
      <c r="E1" s="36" t="s">
        <v>176</v>
      </c>
      <c r="F1" s="36" t="s">
        <v>177</v>
      </c>
      <c r="G1" s="36" t="s">
        <v>178</v>
      </c>
      <c r="H1" s="36" t="s">
        <v>179</v>
      </c>
      <c r="I1" s="36" t="s">
        <v>180</v>
      </c>
      <c r="J1" s="36" t="s">
        <v>157</v>
      </c>
      <c r="K1" s="36" t="s">
        <v>70</v>
      </c>
      <c r="L1" s="36" t="s">
        <v>74</v>
      </c>
      <c r="M1" s="37" t="s">
        <v>158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181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160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182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160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165</v>
      </c>
      <c r="F8" s="49">
        <v>1</v>
      </c>
      <c r="G8" s="50" t="s">
        <v>165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163</v>
      </c>
      <c r="G9" s="58">
        <v>0.95</v>
      </c>
      <c r="H9" s="48"/>
      <c r="I9" s="40" t="s">
        <v>163</v>
      </c>
      <c r="J9" s="51" t="s">
        <v>167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168</v>
      </c>
      <c r="H12" s="57">
        <v>0</v>
      </c>
      <c r="I12" s="38"/>
      <c r="J12" s="40" t="s">
        <v>159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183</v>
      </c>
      <c r="E13" s="49">
        <v>0</v>
      </c>
      <c r="F13" s="48"/>
      <c r="G13" s="38"/>
      <c r="H13" s="48"/>
      <c r="I13" s="40" t="s">
        <v>160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168</v>
      </c>
      <c r="F16" s="57">
        <v>0</v>
      </c>
      <c r="G16" s="38"/>
      <c r="H16" s="38"/>
      <c r="I16" s="40" t="s">
        <v>163</v>
      </c>
      <c r="J16" s="51" t="s">
        <v>167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181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160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182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160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165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184</v>
      </c>
      <c r="E25" s="49">
        <v>1</v>
      </c>
      <c r="F25" s="40" t="s">
        <v>163</v>
      </c>
      <c r="G25" s="58">
        <v>0.95</v>
      </c>
      <c r="H25" s="48"/>
      <c r="I25" s="40" t="s">
        <v>163</v>
      </c>
      <c r="J25" s="51" t="s">
        <v>167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168</v>
      </c>
      <c r="H28" s="49">
        <v>0</v>
      </c>
      <c r="I28" s="38"/>
      <c r="J28" s="40" t="s">
        <v>159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160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163</v>
      </c>
      <c r="J32" s="51" t="s">
        <v>167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181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160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182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160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165</v>
      </c>
      <c r="F41" s="49">
        <v>1</v>
      </c>
      <c r="G41" s="50" t="s">
        <v>165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163</v>
      </c>
      <c r="G42" s="58">
        <v>0.95</v>
      </c>
      <c r="H42" s="48"/>
      <c r="I42" s="40" t="s">
        <v>163</v>
      </c>
      <c r="J42" s="51" t="s">
        <v>167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168</v>
      </c>
      <c r="H45" s="49">
        <v>0</v>
      </c>
      <c r="I45" s="38"/>
      <c r="J45" s="40" t="s">
        <v>159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160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168</v>
      </c>
      <c r="F49" s="49">
        <v>0</v>
      </c>
      <c r="G49" s="38"/>
      <c r="H49" s="38"/>
      <c r="I49" s="40" t="s">
        <v>163</v>
      </c>
      <c r="J49" s="51" t="s">
        <v>167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185</v>
      </c>
      <c r="D52" s="49">
        <v>1</v>
      </c>
      <c r="E52" s="38"/>
      <c r="F52" s="48"/>
      <c r="G52" s="47"/>
      <c r="H52" s="47"/>
      <c r="I52" s="47"/>
      <c r="J52" s="66" t="s">
        <v>181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160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182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160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165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163</v>
      </c>
      <c r="G58" s="58">
        <v>0.95</v>
      </c>
      <c r="H58" s="48"/>
      <c r="I58" s="40" t="s">
        <v>163</v>
      </c>
      <c r="J58" s="51" t="s">
        <v>167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168</v>
      </c>
      <c r="H61" s="49">
        <v>0</v>
      </c>
      <c r="I61" s="38"/>
      <c r="J61" s="40" t="s">
        <v>159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160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163</v>
      </c>
      <c r="J65" s="51" t="s">
        <v>167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159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160</v>
      </c>
      <c r="G72" s="49">
        <v>0.05</v>
      </c>
      <c r="H72" s="38"/>
      <c r="I72" s="38"/>
      <c r="J72" s="56" t="s">
        <v>186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160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165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163</v>
      </c>
      <c r="J76" s="51" t="s">
        <v>167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170</v>
      </c>
      <c r="D77" s="49">
        <v>1</v>
      </c>
      <c r="E77" s="38"/>
      <c r="F77" s="48"/>
      <c r="G77" s="50" t="s">
        <v>165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163</v>
      </c>
      <c r="G78" s="58">
        <v>0.95</v>
      </c>
      <c r="H78" s="50" t="s">
        <v>168</v>
      </c>
      <c r="I78" s="49">
        <v>0</v>
      </c>
      <c r="J78" s="56" t="s">
        <v>159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160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163</v>
      </c>
      <c r="J82" s="51" t="s">
        <v>167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165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159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168</v>
      </c>
      <c r="H86" s="49">
        <v>0</v>
      </c>
      <c r="I86" s="40" t="s">
        <v>160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165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163</v>
      </c>
      <c r="J89" s="51" t="s">
        <v>167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168</v>
      </c>
      <c r="I91" s="49">
        <v>0</v>
      </c>
      <c r="J91" s="56" t="s">
        <v>159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160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163</v>
      </c>
      <c r="J95" s="51" t="s">
        <v>167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168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159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160</v>
      </c>
      <c r="G102" s="49">
        <v>0.05</v>
      </c>
      <c r="H102" s="38"/>
      <c r="I102" s="38"/>
      <c r="J102" s="56" t="s">
        <v>186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160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165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163</v>
      </c>
      <c r="J106" s="51" t="s">
        <v>167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165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163</v>
      </c>
      <c r="G108" s="58">
        <v>0.95</v>
      </c>
      <c r="H108" s="50" t="s">
        <v>168</v>
      </c>
      <c r="I108" s="49">
        <v>0</v>
      </c>
      <c r="J108" s="56" t="s">
        <v>159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160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163</v>
      </c>
      <c r="J112" s="51" t="s">
        <v>167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159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168</v>
      </c>
      <c r="H116" s="49">
        <v>0</v>
      </c>
      <c r="I116" s="40" t="s">
        <v>160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165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163</v>
      </c>
      <c r="J119" s="51" t="s">
        <v>167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168</v>
      </c>
      <c r="I121" s="49">
        <v>0</v>
      </c>
      <c r="J121" s="56" t="s">
        <v>159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160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163</v>
      </c>
      <c r="J125" s="51" t="s">
        <v>167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152</v>
      </c>
      <c r="C1" s="36" t="s">
        <v>153</v>
      </c>
      <c r="D1" s="36" t="s">
        <v>154</v>
      </c>
      <c r="E1" s="36" t="s">
        <v>155</v>
      </c>
      <c r="F1" s="36" t="s">
        <v>156</v>
      </c>
      <c r="G1" s="36" t="s">
        <v>157</v>
      </c>
      <c r="H1" s="36" t="s">
        <v>70</v>
      </c>
      <c r="I1" s="36" t="s">
        <v>74</v>
      </c>
      <c r="J1" s="37" t="s">
        <v>158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159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160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161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162</v>
      </c>
      <c r="G6" s="44">
        <v>0.2</v>
      </c>
      <c r="H6" s="38"/>
      <c r="I6" s="46"/>
      <c r="J6" s="35"/>
    </row>
    <row r="7" spans="2:10">
      <c r="B7" s="38"/>
      <c r="C7" s="48"/>
      <c r="D7" s="40" t="s">
        <v>163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164</v>
      </c>
      <c r="C9" s="49">
        <v>1</v>
      </c>
      <c r="D9" s="38"/>
      <c r="E9" s="50" t="s">
        <v>165</v>
      </c>
      <c r="F9" s="50" t="s">
        <v>166</v>
      </c>
      <c r="G9" s="51" t="s">
        <v>167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159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168</v>
      </c>
      <c r="F14" s="54" t="s">
        <v>162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166</v>
      </c>
      <c r="G17" s="51" t="s">
        <v>167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169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162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170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166</v>
      </c>
      <c r="E24" s="58">
        <v>0.8</v>
      </c>
      <c r="F24" s="47"/>
      <c r="G24" s="56" t="s">
        <v>167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171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172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173</v>
      </c>
      <c r="D29" s="50" t="s">
        <v>160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174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162</v>
      </c>
      <c r="G31" s="44">
        <v>0.2</v>
      </c>
      <c r="H31" s="38"/>
      <c r="I31" s="46"/>
    </row>
    <row r="32" spans="2:15">
      <c r="B32" s="38"/>
      <c r="C32" s="38"/>
      <c r="D32" s="40" t="s">
        <v>163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166</v>
      </c>
      <c r="G34" s="51" t="s">
        <v>167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237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410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415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418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130" t="s">
        <v>421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130" t="s">
        <v>422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130" t="s">
        <v>423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130" t="s">
        <v>424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130" t="s">
        <v>425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76"/>
  <sheetViews>
    <sheetView tabSelected="1" zoomScale="85" zoomScaleNormal="85" workbookViewId="0">
      <pane ySplit="1" topLeftCell="A2" activePane="bottomLeft" state="frozen"/>
      <selection pane="bottomLeft" activeCell="H30" sqref="H30"/>
    </sheetView>
  </sheetViews>
  <sheetFormatPr defaultRowHeight="14.4"/>
  <cols>
    <col min="1" max="1" width="12" style="33" customWidth="1"/>
    <col min="2" max="2" width="39.21875" style="33" customWidth="1"/>
    <col min="3" max="3" width="34.6640625" style="34" hidden="1" customWidth="1"/>
    <col min="4" max="4" width="33.88671875" style="34" hidden="1" customWidth="1"/>
    <col min="5" max="5" width="16.5546875" style="33" hidden="1" customWidth="1"/>
    <col min="6" max="6" width="16.33203125" style="33" hidden="1" customWidth="1"/>
    <col min="7" max="7" width="11.5546875" style="33" hidden="1" customWidth="1"/>
    <col min="8" max="8" width="16.5546875" style="33" customWidth="1"/>
    <col min="9" max="9" width="14.6640625" style="33" hidden="1" customWidth="1"/>
    <col min="10" max="10" width="20.6640625" style="33" hidden="1" customWidth="1"/>
    <col min="11" max="11" width="8.88671875" hidden="1" customWidth="1"/>
    <col min="12" max="12" width="13.33203125" hidden="1" customWidth="1"/>
    <col min="13" max="13" width="35.5546875" hidden="1" customWidth="1"/>
    <col min="14" max="14" width="31" hidden="1" customWidth="1"/>
    <col min="15" max="32" width="8.88671875" hidden="1" customWidth="1"/>
    <col min="33" max="34" width="8.88671875" customWidth="1"/>
    <col min="35" max="35" width="17" hidden="1" customWidth="1"/>
    <col min="36" max="36" width="17.88671875" hidden="1" customWidth="1"/>
    <col min="37" max="37" width="13.33203125" hidden="1" customWidth="1"/>
    <col min="38" max="40" width="8.88671875" hidden="1" customWidth="1"/>
    <col min="41" max="41" width="12.33203125" hidden="1" customWidth="1"/>
    <col min="42" max="42" width="11.88671875" hidden="1" customWidth="1"/>
    <col min="43" max="43" width="10.44140625" hidden="1" customWidth="1"/>
    <col min="44" max="44" width="11.44140625" customWidth="1"/>
    <col min="45" max="45" width="22.44140625" customWidth="1"/>
    <col min="46" max="46" width="14.109375" customWidth="1"/>
    <col min="47" max="47" width="14.77734375" customWidth="1"/>
    <col min="48" max="48" width="13.6640625" customWidth="1"/>
  </cols>
  <sheetData>
    <row r="1" spans="1:48" ht="54" customHeight="1">
      <c r="A1" s="31" t="s">
        <v>70</v>
      </c>
      <c r="B1" s="31" t="s">
        <v>1</v>
      </c>
      <c r="C1" s="32" t="s">
        <v>71</v>
      </c>
      <c r="D1" s="32" t="s">
        <v>187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13" t="s">
        <v>215</v>
      </c>
      <c r="P1" s="113" t="s">
        <v>216</v>
      </c>
      <c r="Q1" s="113" t="s">
        <v>217</v>
      </c>
      <c r="R1" s="113" t="s">
        <v>218</v>
      </c>
      <c r="S1" s="113" t="s">
        <v>219</v>
      </c>
      <c r="T1" s="113" t="s">
        <v>220</v>
      </c>
      <c r="U1" s="113" t="s">
        <v>221</v>
      </c>
      <c r="V1" s="113" t="s">
        <v>222</v>
      </c>
      <c r="W1" s="113" t="s">
        <v>223</v>
      </c>
      <c r="X1" s="113" t="s">
        <v>224</v>
      </c>
      <c r="Y1" s="113" t="s">
        <v>225</v>
      </c>
      <c r="Z1" s="113" t="s">
        <v>226</v>
      </c>
      <c r="AA1" s="31" t="s">
        <v>227</v>
      </c>
      <c r="AB1" s="31" t="s">
        <v>228</v>
      </c>
      <c r="AC1" s="113" t="s">
        <v>229</v>
      </c>
      <c r="AD1" s="113" t="s">
        <v>230</v>
      </c>
      <c r="AE1" s="113" t="s">
        <v>231</v>
      </c>
      <c r="AF1" s="113" t="s">
        <v>232</v>
      </c>
      <c r="AG1" s="32" t="s">
        <v>426</v>
      </c>
      <c r="AH1" s="32" t="s">
        <v>427</v>
      </c>
      <c r="AI1" s="131" t="s">
        <v>436</v>
      </c>
      <c r="AJ1" s="13" t="s">
        <v>437</v>
      </c>
      <c r="AK1" s="13" t="s">
        <v>438</v>
      </c>
      <c r="AN1" s="32" t="s">
        <v>428</v>
      </c>
      <c r="AO1" s="32" t="s">
        <v>429</v>
      </c>
      <c r="AP1" s="32" t="s">
        <v>430</v>
      </c>
      <c r="AQ1" s="32" t="s">
        <v>431</v>
      </c>
      <c r="AR1" s="32" t="s">
        <v>432</v>
      </c>
      <c r="AS1" s="32" t="s">
        <v>433</v>
      </c>
      <c r="AT1" s="32" t="s">
        <v>434</v>
      </c>
      <c r="AU1" s="32" t="s">
        <v>510</v>
      </c>
      <c r="AV1" s="32" t="s">
        <v>435</v>
      </c>
    </row>
    <row r="2" spans="1:48">
      <c r="A2" s="79" t="s">
        <v>496</v>
      </c>
      <c r="B2" s="183" t="s">
        <v>465</v>
      </c>
      <c r="C2" s="184" t="s">
        <v>78</v>
      </c>
      <c r="D2" s="185" t="s">
        <v>188</v>
      </c>
      <c r="E2" s="186">
        <v>9.9999999999999995E-7</v>
      </c>
      <c r="F2" s="183">
        <v>24</v>
      </c>
      <c r="G2" s="183">
        <v>0.05</v>
      </c>
      <c r="H2" s="186">
        <f>E2*F2*G2</f>
        <v>1.2000000000000002E-6</v>
      </c>
      <c r="I2" s="183">
        <v>72.5</v>
      </c>
      <c r="J2" s="183">
        <v>72.5</v>
      </c>
      <c r="K2" s="80">
        <f>J2*20/5</f>
        <v>290</v>
      </c>
      <c r="L2" s="147" t="str">
        <f>A2</f>
        <v xml:space="preserve"> </v>
      </c>
      <c r="M2" s="147" t="str">
        <f>B2</f>
        <v>Емкости Е-1…Е-24</v>
      </c>
      <c r="N2" s="147" t="str">
        <f t="shared" ref="N2:N64" si="0">D2</f>
        <v>Полное-пожар</v>
      </c>
      <c r="O2" s="147">
        <v>17</v>
      </c>
      <c r="P2" s="147">
        <v>23</v>
      </c>
      <c r="Q2" s="147">
        <v>32</v>
      </c>
      <c r="R2" s="147">
        <v>60</v>
      </c>
      <c r="S2" s="147" t="s">
        <v>233</v>
      </c>
      <c r="T2" s="147" t="s">
        <v>233</v>
      </c>
      <c r="U2" s="147" t="s">
        <v>233</v>
      </c>
      <c r="V2" s="147" t="s">
        <v>233</v>
      </c>
      <c r="W2" s="147" t="s">
        <v>233</v>
      </c>
      <c r="X2" s="147" t="s">
        <v>233</v>
      </c>
      <c r="Y2" s="147" t="s">
        <v>233</v>
      </c>
      <c r="Z2" s="147" t="s">
        <v>233</v>
      </c>
      <c r="AA2" s="147" t="s">
        <v>233</v>
      </c>
      <c r="AB2" s="147" t="s">
        <v>233</v>
      </c>
      <c r="AC2" s="147" t="s">
        <v>233</v>
      </c>
      <c r="AD2" s="147" t="s">
        <v>233</v>
      </c>
      <c r="AE2" s="147" t="s">
        <v>233</v>
      </c>
      <c r="AF2" s="147" t="s">
        <v>233</v>
      </c>
      <c r="AG2" s="82">
        <v>1</v>
      </c>
      <c r="AH2" s="82">
        <v>2</v>
      </c>
      <c r="AI2" s="147">
        <v>0.75</v>
      </c>
      <c r="AJ2" s="147">
        <v>0.02</v>
      </c>
      <c r="AK2" s="147">
        <v>10</v>
      </c>
      <c r="AL2" s="147"/>
      <c r="AM2" s="147"/>
      <c r="AN2" s="148">
        <f t="shared" ref="AN2:AN56" si="1">AJ2*J2+AI2</f>
        <v>2.2000000000000002</v>
      </c>
      <c r="AO2" s="148">
        <f>0.1*AN2</f>
        <v>0.22000000000000003</v>
      </c>
      <c r="AP2" s="149">
        <f>AG2*1.72+115*0.012*AH2</f>
        <v>4.4800000000000004</v>
      </c>
      <c r="AQ2" s="149">
        <f>AK2*0.1</f>
        <v>1</v>
      </c>
      <c r="AR2" s="148">
        <f>10068.2*J2*POWER(10,-6)</f>
        <v>0.7299445</v>
      </c>
      <c r="AS2" s="149">
        <f t="shared" ref="AS2:AS64" si="2">AR2+AQ2+AP2+AO2+AN2</f>
        <v>8.6299445000000006</v>
      </c>
      <c r="AT2" s="150">
        <f>AG2*H2</f>
        <v>1.2000000000000002E-6</v>
      </c>
      <c r="AU2" s="176">
        <f>AH2*H2</f>
        <v>2.4000000000000003E-6</v>
      </c>
      <c r="AV2" s="150">
        <f>H2*AS2</f>
        <v>1.0355933400000002E-5</v>
      </c>
    </row>
    <row r="3" spans="1:48">
      <c r="A3" s="79" t="s">
        <v>79</v>
      </c>
      <c r="B3" s="183" t="s">
        <v>465</v>
      </c>
      <c r="C3" s="184" t="s">
        <v>461</v>
      </c>
      <c r="D3" s="185" t="s">
        <v>191</v>
      </c>
      <c r="E3" s="186">
        <v>9.9999999999999995E-7</v>
      </c>
      <c r="F3" s="183">
        <v>24</v>
      </c>
      <c r="G3" s="183">
        <v>0.19</v>
      </c>
      <c r="H3" s="186">
        <f t="shared" ref="H3:H8" si="3">E3*F3*G3</f>
        <v>4.5600000000000004E-6</v>
      </c>
      <c r="I3" s="183">
        <v>72.5</v>
      </c>
      <c r="J3" s="183">
        <f>I3*0.1</f>
        <v>7.25</v>
      </c>
      <c r="K3" s="80">
        <v>0</v>
      </c>
      <c r="L3" s="147" t="str">
        <f t="shared" ref="L3:L64" si="4">A3</f>
        <v>С2</v>
      </c>
      <c r="M3" s="147" t="str">
        <f t="shared" ref="M3:M64" si="5">B3</f>
        <v>Емкости Е-1…Е-24</v>
      </c>
      <c r="N3" s="147" t="str">
        <f t="shared" si="0"/>
        <v>Полное-взрыв</v>
      </c>
      <c r="O3" s="147" t="s">
        <v>233</v>
      </c>
      <c r="P3" s="147" t="s">
        <v>233</v>
      </c>
      <c r="Q3" s="147" t="s">
        <v>233</v>
      </c>
      <c r="R3" s="147" t="s">
        <v>233</v>
      </c>
      <c r="S3" s="147">
        <v>89</v>
      </c>
      <c r="T3" s="147">
        <v>180</v>
      </c>
      <c r="U3" s="147">
        <v>491</v>
      </c>
      <c r="V3" s="147">
        <v>842</v>
      </c>
      <c r="W3" s="147" t="s">
        <v>233</v>
      </c>
      <c r="X3" s="147" t="s">
        <v>233</v>
      </c>
      <c r="Y3" s="147" t="s">
        <v>233</v>
      </c>
      <c r="Z3" s="147" t="s">
        <v>233</v>
      </c>
      <c r="AA3" s="147" t="s">
        <v>233</v>
      </c>
      <c r="AB3" s="147" t="s">
        <v>233</v>
      </c>
      <c r="AC3" s="147" t="s">
        <v>233</v>
      </c>
      <c r="AD3" s="147" t="s">
        <v>233</v>
      </c>
      <c r="AE3" s="147" t="s">
        <v>233</v>
      </c>
      <c r="AF3" s="147" t="s">
        <v>233</v>
      </c>
      <c r="AG3" s="82">
        <v>2</v>
      </c>
      <c r="AH3" s="82">
        <v>3</v>
      </c>
      <c r="AI3" s="147">
        <v>0.75</v>
      </c>
      <c r="AJ3" s="147">
        <v>0.02</v>
      </c>
      <c r="AK3" s="147">
        <v>10</v>
      </c>
      <c r="AL3" s="147"/>
      <c r="AM3" s="147"/>
      <c r="AN3" s="148">
        <f t="shared" ref="AN3:AN57" si="6">AJ3*I3+AI3</f>
        <v>2.2000000000000002</v>
      </c>
      <c r="AO3" s="148">
        <f t="shared" ref="AO3:AO64" si="7">0.1*AN3</f>
        <v>0.22000000000000003</v>
      </c>
      <c r="AP3" s="149">
        <f t="shared" ref="AP3:AP46" si="8">AG3*1.72+115*0.012*AH3</f>
        <v>7.58</v>
      </c>
      <c r="AQ3" s="149">
        <f t="shared" ref="AQ3:AQ10" si="9">AK3*0.1</f>
        <v>1</v>
      </c>
      <c r="AR3" s="148">
        <f>10068.2*J3*POWER(10,-6)*10</f>
        <v>0.7299445</v>
      </c>
      <c r="AS3" s="149">
        <f t="shared" si="2"/>
        <v>11.729944500000002</v>
      </c>
      <c r="AT3" s="150">
        <f t="shared" ref="AT3:AT66" si="10">AG3*H3</f>
        <v>9.1200000000000008E-6</v>
      </c>
      <c r="AU3" s="176">
        <f t="shared" ref="AU3:AU66" si="11">AH3*H3</f>
        <v>1.3680000000000001E-5</v>
      </c>
      <c r="AV3" s="150">
        <f>H3*AS3</f>
        <v>5.3488546920000011E-5</v>
      </c>
    </row>
    <row r="4" spans="1:48">
      <c r="A4" s="79" t="s">
        <v>80</v>
      </c>
      <c r="B4" s="183" t="s">
        <v>465</v>
      </c>
      <c r="C4" s="184" t="s">
        <v>462</v>
      </c>
      <c r="D4" s="185" t="s">
        <v>189</v>
      </c>
      <c r="E4" s="186">
        <v>9.9999999999999995E-7</v>
      </c>
      <c r="F4" s="183">
        <v>24</v>
      </c>
      <c r="G4" s="183">
        <v>0.76</v>
      </c>
      <c r="H4" s="186">
        <f t="shared" si="3"/>
        <v>1.8240000000000002E-5</v>
      </c>
      <c r="I4" s="183">
        <v>72.5</v>
      </c>
      <c r="J4" s="183">
        <v>0</v>
      </c>
      <c r="K4" s="80">
        <v>0</v>
      </c>
      <c r="L4" s="147" t="str">
        <f t="shared" si="4"/>
        <v>С3</v>
      </c>
      <c r="M4" s="147" t="str">
        <f t="shared" si="5"/>
        <v>Емкости Е-1…Е-24</v>
      </c>
      <c r="N4" s="147" t="str">
        <f t="shared" si="0"/>
        <v>Полное-ликвидация</v>
      </c>
      <c r="O4" s="147" t="s">
        <v>233</v>
      </c>
      <c r="P4" s="147" t="s">
        <v>233</v>
      </c>
      <c r="Q4" s="147" t="s">
        <v>233</v>
      </c>
      <c r="R4" s="147" t="s">
        <v>233</v>
      </c>
      <c r="S4" s="147" t="s">
        <v>233</v>
      </c>
      <c r="T4" s="147" t="s">
        <v>233</v>
      </c>
      <c r="U4" s="147" t="s">
        <v>233</v>
      </c>
      <c r="V4" s="147" t="s">
        <v>233</v>
      </c>
      <c r="W4" s="147" t="s">
        <v>233</v>
      </c>
      <c r="X4" s="147" t="s">
        <v>233</v>
      </c>
      <c r="Y4" s="147" t="s">
        <v>233</v>
      </c>
      <c r="Z4" s="147" t="s">
        <v>233</v>
      </c>
      <c r="AA4" s="147" t="s">
        <v>233</v>
      </c>
      <c r="AB4" s="147" t="s">
        <v>233</v>
      </c>
      <c r="AC4" s="147" t="s">
        <v>233</v>
      </c>
      <c r="AD4" s="147" t="s">
        <v>233</v>
      </c>
      <c r="AE4" s="147" t="s">
        <v>233</v>
      </c>
      <c r="AF4" s="147" t="s">
        <v>233</v>
      </c>
      <c r="AG4" s="147">
        <v>0</v>
      </c>
      <c r="AH4" s="147">
        <v>0</v>
      </c>
      <c r="AI4" s="147">
        <v>0.75</v>
      </c>
      <c r="AJ4" s="147">
        <v>0.02</v>
      </c>
      <c r="AK4" s="147">
        <v>10</v>
      </c>
      <c r="AL4" s="147"/>
      <c r="AM4" s="147"/>
      <c r="AN4" s="148">
        <f t="shared" ref="AN4:AN59" si="12">AJ4*J4+AI4</f>
        <v>0.75</v>
      </c>
      <c r="AO4" s="148">
        <f t="shared" si="7"/>
        <v>7.5000000000000011E-2</v>
      </c>
      <c r="AP4" s="149">
        <f t="shared" si="8"/>
        <v>0</v>
      </c>
      <c r="AQ4" s="149">
        <f t="shared" si="9"/>
        <v>1</v>
      </c>
      <c r="AR4" s="148">
        <f>1333*J4*POWER(10,-6)</f>
        <v>0</v>
      </c>
      <c r="AS4" s="149">
        <f t="shared" si="2"/>
        <v>1.825</v>
      </c>
      <c r="AT4" s="150">
        <f t="shared" si="10"/>
        <v>0</v>
      </c>
      <c r="AU4" s="176">
        <f t="shared" si="11"/>
        <v>0</v>
      </c>
      <c r="AV4" s="150">
        <f>H4*AS4</f>
        <v>3.3288000000000004E-5</v>
      </c>
    </row>
    <row r="5" spans="1:48">
      <c r="A5" s="79" t="s">
        <v>81</v>
      </c>
      <c r="B5" s="183" t="s">
        <v>465</v>
      </c>
      <c r="C5" s="184" t="s">
        <v>82</v>
      </c>
      <c r="D5" s="185" t="s">
        <v>192</v>
      </c>
      <c r="E5" s="186">
        <v>1.0000000000000001E-5</v>
      </c>
      <c r="F5" s="183">
        <v>24</v>
      </c>
      <c r="G5" s="183">
        <v>4.0000000000000008E-2</v>
      </c>
      <c r="H5" s="186">
        <f t="shared" si="3"/>
        <v>9.600000000000003E-6</v>
      </c>
      <c r="I5" s="183">
        <f>K5*300/1000</f>
        <v>2.34</v>
      </c>
      <c r="J5" s="183">
        <f>I5</f>
        <v>2.34</v>
      </c>
      <c r="K5" s="80">
        <v>7.8</v>
      </c>
      <c r="L5" s="147" t="str">
        <f t="shared" si="4"/>
        <v>С4</v>
      </c>
      <c r="M5" s="147" t="str">
        <f t="shared" si="5"/>
        <v>Емкости Е-1…Е-24</v>
      </c>
      <c r="N5" s="147" t="str">
        <f t="shared" si="0"/>
        <v>Частичное-жидкостной факел</v>
      </c>
      <c r="O5" s="147" t="s">
        <v>233</v>
      </c>
      <c r="P5" s="147" t="s">
        <v>233</v>
      </c>
      <c r="Q5" s="147" t="s">
        <v>233</v>
      </c>
      <c r="R5" s="147" t="s">
        <v>233</v>
      </c>
      <c r="S5" s="147" t="s">
        <v>233</v>
      </c>
      <c r="T5" s="147" t="s">
        <v>233</v>
      </c>
      <c r="U5" s="147" t="s">
        <v>233</v>
      </c>
      <c r="V5" s="147" t="s">
        <v>233</v>
      </c>
      <c r="W5" s="147">
        <v>34</v>
      </c>
      <c r="X5" s="147">
        <v>6</v>
      </c>
      <c r="Y5" s="147" t="s">
        <v>233</v>
      </c>
      <c r="Z5" s="147" t="s">
        <v>233</v>
      </c>
      <c r="AA5" s="147" t="s">
        <v>233</v>
      </c>
      <c r="AB5" s="147" t="s">
        <v>233</v>
      </c>
      <c r="AC5" s="147" t="s">
        <v>233</v>
      </c>
      <c r="AD5" s="147" t="s">
        <v>233</v>
      </c>
      <c r="AE5" s="147" t="s">
        <v>233</v>
      </c>
      <c r="AF5" s="147" t="s">
        <v>233</v>
      </c>
      <c r="AG5" s="147">
        <v>1</v>
      </c>
      <c r="AH5" s="147">
        <v>2</v>
      </c>
      <c r="AI5" s="147">
        <f>0.1*$AI$4</f>
        <v>7.5000000000000011E-2</v>
      </c>
      <c r="AJ5" s="147">
        <v>0.02</v>
      </c>
      <c r="AK5" s="147">
        <v>10</v>
      </c>
      <c r="AL5" s="147"/>
      <c r="AM5" s="147"/>
      <c r="AN5" s="148">
        <f t="shared" si="12"/>
        <v>0.12180000000000002</v>
      </c>
      <c r="AO5" s="148">
        <f t="shared" si="7"/>
        <v>1.2180000000000003E-2</v>
      </c>
      <c r="AP5" s="149">
        <f t="shared" si="8"/>
        <v>4.4800000000000004</v>
      </c>
      <c r="AQ5" s="149">
        <f t="shared" si="9"/>
        <v>1</v>
      </c>
      <c r="AR5" s="148">
        <f>10068.2*J5*POWER(10,-6)</f>
        <v>2.3559587999999999E-2</v>
      </c>
      <c r="AS5" s="149">
        <f t="shared" si="2"/>
        <v>5.6375395880000001</v>
      </c>
      <c r="AT5" s="150">
        <f t="shared" si="10"/>
        <v>9.600000000000003E-6</v>
      </c>
      <c r="AU5" s="176">
        <f t="shared" si="11"/>
        <v>1.9200000000000006E-5</v>
      </c>
      <c r="AV5" s="150">
        <f>H5*AS5</f>
        <v>5.4120380044800016E-5</v>
      </c>
    </row>
    <row r="6" spans="1:48">
      <c r="A6" s="79" t="s">
        <v>83</v>
      </c>
      <c r="B6" s="183" t="s">
        <v>465</v>
      </c>
      <c r="C6" s="184" t="s">
        <v>458</v>
      </c>
      <c r="D6" s="185" t="s">
        <v>190</v>
      </c>
      <c r="E6" s="186">
        <v>1.0000000000000001E-5</v>
      </c>
      <c r="F6" s="183">
        <v>24</v>
      </c>
      <c r="G6" s="183">
        <v>0.16000000000000003</v>
      </c>
      <c r="H6" s="186">
        <f t="shared" si="3"/>
        <v>3.8400000000000012E-5</v>
      </c>
      <c r="I6" s="183">
        <f>K5*300/1000</f>
        <v>2.34</v>
      </c>
      <c r="J6" s="183">
        <v>0</v>
      </c>
      <c r="K6" s="82">
        <v>0</v>
      </c>
      <c r="L6" s="147" t="str">
        <f t="shared" si="4"/>
        <v>С5</v>
      </c>
      <c r="M6" s="147" t="str">
        <f t="shared" si="5"/>
        <v>Емкости Е-1…Е-24</v>
      </c>
      <c r="N6" s="147" t="str">
        <f t="shared" si="0"/>
        <v>Частичное-ликвидация</v>
      </c>
      <c r="O6" s="147" t="s">
        <v>233</v>
      </c>
      <c r="P6" s="147" t="s">
        <v>233</v>
      </c>
      <c r="Q6" s="147" t="s">
        <v>233</v>
      </c>
      <c r="R6" s="147" t="s">
        <v>233</v>
      </c>
      <c r="S6" s="147" t="s">
        <v>233</v>
      </c>
      <c r="T6" s="147" t="s">
        <v>233</v>
      </c>
      <c r="U6" s="147" t="s">
        <v>233</v>
      </c>
      <c r="V6" s="147" t="s">
        <v>233</v>
      </c>
      <c r="W6" s="147" t="s">
        <v>233</v>
      </c>
      <c r="X6" s="147" t="s">
        <v>233</v>
      </c>
      <c r="Y6" s="147" t="s">
        <v>233</v>
      </c>
      <c r="Z6" s="147" t="s">
        <v>233</v>
      </c>
      <c r="AA6" s="147" t="s">
        <v>233</v>
      </c>
      <c r="AB6" s="147" t="s">
        <v>233</v>
      </c>
      <c r="AC6" s="147" t="s">
        <v>233</v>
      </c>
      <c r="AD6" s="147" t="s">
        <v>233</v>
      </c>
      <c r="AE6" s="147" t="s">
        <v>233</v>
      </c>
      <c r="AF6" s="147" t="s">
        <v>233</v>
      </c>
      <c r="AG6" s="147">
        <v>0</v>
      </c>
      <c r="AH6" s="147">
        <v>0</v>
      </c>
      <c r="AI6" s="147">
        <f t="shared" ref="AI6:AI9" si="13">0.1*$AI$4</f>
        <v>7.5000000000000011E-2</v>
      </c>
      <c r="AJ6" s="147">
        <v>0.02</v>
      </c>
      <c r="AK6" s="147">
        <v>3</v>
      </c>
      <c r="AL6" s="147"/>
      <c r="AM6" s="147"/>
      <c r="AN6" s="148">
        <f t="shared" ref="AN6:AN60" si="14">AJ6*I6+AI6</f>
        <v>0.12180000000000002</v>
      </c>
      <c r="AO6" s="148">
        <f t="shared" si="7"/>
        <v>1.2180000000000003E-2</v>
      </c>
      <c r="AP6" s="149">
        <f t="shared" si="8"/>
        <v>0</v>
      </c>
      <c r="AQ6" s="149">
        <f t="shared" si="9"/>
        <v>0.30000000000000004</v>
      </c>
      <c r="AR6" s="148">
        <f>1333*I6*POWER(10,-6)</f>
        <v>3.1192199999999998E-3</v>
      </c>
      <c r="AS6" s="149">
        <f t="shared" si="2"/>
        <v>0.43709922000000007</v>
      </c>
      <c r="AT6" s="150">
        <f t="shared" si="10"/>
        <v>0</v>
      </c>
      <c r="AU6" s="176">
        <f t="shared" si="11"/>
        <v>0</v>
      </c>
      <c r="AV6" s="150">
        <f>H6*AS6</f>
        <v>1.6784610048000008E-5</v>
      </c>
    </row>
    <row r="7" spans="1:48">
      <c r="A7" s="79" t="s">
        <v>84</v>
      </c>
      <c r="B7" s="183" t="s">
        <v>465</v>
      </c>
      <c r="C7" s="184" t="s">
        <v>85</v>
      </c>
      <c r="D7" s="185" t="s">
        <v>193</v>
      </c>
      <c r="E7" s="186">
        <v>1.0000000000000001E-5</v>
      </c>
      <c r="F7" s="183">
        <v>24</v>
      </c>
      <c r="G7" s="183">
        <v>4.0000000000000008E-2</v>
      </c>
      <c r="H7" s="186">
        <f t="shared" si="3"/>
        <v>9.600000000000003E-6</v>
      </c>
      <c r="I7" s="183">
        <f>K7*1800/1000</f>
        <v>1.44</v>
      </c>
      <c r="J7" s="183">
        <f>I7</f>
        <v>1.44</v>
      </c>
      <c r="K7" s="80">
        <v>0.8</v>
      </c>
      <c r="L7" s="147" t="str">
        <f t="shared" si="4"/>
        <v>С6</v>
      </c>
      <c r="M7" s="147" t="str">
        <f t="shared" si="5"/>
        <v>Емкости Е-1…Е-24</v>
      </c>
      <c r="N7" s="147" t="str">
        <f t="shared" si="0"/>
        <v>Частичное-газ факел</v>
      </c>
      <c r="O7" s="147" t="s">
        <v>233</v>
      </c>
      <c r="P7" s="147" t="s">
        <v>233</v>
      </c>
      <c r="Q7" s="147" t="s">
        <v>233</v>
      </c>
      <c r="R7" s="147" t="s">
        <v>233</v>
      </c>
      <c r="S7" s="147" t="s">
        <v>233</v>
      </c>
      <c r="T7" s="147" t="s">
        <v>233</v>
      </c>
      <c r="U7" s="147" t="s">
        <v>233</v>
      </c>
      <c r="V7" s="147" t="s">
        <v>233</v>
      </c>
      <c r="W7" s="147">
        <v>11</v>
      </c>
      <c r="X7" s="147">
        <v>2</v>
      </c>
      <c r="Y7" s="147" t="s">
        <v>233</v>
      </c>
      <c r="Z7" s="147" t="s">
        <v>233</v>
      </c>
      <c r="AA7" s="147" t="s">
        <v>233</v>
      </c>
      <c r="AB7" s="147" t="s">
        <v>233</v>
      </c>
      <c r="AC7" s="147" t="s">
        <v>233</v>
      </c>
      <c r="AD7" s="147" t="s">
        <v>233</v>
      </c>
      <c r="AE7" s="147" t="s">
        <v>233</v>
      </c>
      <c r="AF7" s="147" t="s">
        <v>233</v>
      </c>
      <c r="AG7" s="147">
        <v>1</v>
      </c>
      <c r="AH7" s="147">
        <v>2</v>
      </c>
      <c r="AI7" s="147">
        <f t="shared" si="13"/>
        <v>7.5000000000000011E-2</v>
      </c>
      <c r="AJ7" s="147">
        <v>0.02</v>
      </c>
      <c r="AK7" s="147">
        <v>3</v>
      </c>
      <c r="AL7" s="147"/>
      <c r="AM7" s="147"/>
      <c r="AN7" s="148">
        <f t="shared" ref="AN7:AN62" si="15">AJ7*J7+AI7</f>
        <v>0.1038</v>
      </c>
      <c r="AO7" s="148">
        <f t="shared" si="7"/>
        <v>1.038E-2</v>
      </c>
      <c r="AP7" s="149">
        <f t="shared" si="8"/>
        <v>4.4800000000000004</v>
      </c>
      <c r="AQ7" s="149">
        <f t="shared" si="9"/>
        <v>0.30000000000000004</v>
      </c>
      <c r="AR7" s="148">
        <f>10068.2*J7*POWER(10,-6)</f>
        <v>1.4498208E-2</v>
      </c>
      <c r="AS7" s="149">
        <f t="shared" si="2"/>
        <v>4.9086782079999995</v>
      </c>
      <c r="AT7" s="150">
        <f t="shared" si="10"/>
        <v>9.600000000000003E-6</v>
      </c>
      <c r="AU7" s="176">
        <f t="shared" si="11"/>
        <v>1.9200000000000006E-5</v>
      </c>
      <c r="AV7" s="150">
        <f>H7*AS7</f>
        <v>4.7123310796800008E-5</v>
      </c>
    </row>
    <row r="8" spans="1:48">
      <c r="A8" s="79" t="s">
        <v>86</v>
      </c>
      <c r="B8" s="183" t="s">
        <v>465</v>
      </c>
      <c r="C8" s="184" t="s">
        <v>459</v>
      </c>
      <c r="D8" s="185" t="s">
        <v>194</v>
      </c>
      <c r="E8" s="186">
        <v>1.0000000000000001E-5</v>
      </c>
      <c r="F8" s="183">
        <v>24</v>
      </c>
      <c r="G8" s="183">
        <v>0.15200000000000002</v>
      </c>
      <c r="H8" s="186">
        <f t="shared" si="3"/>
        <v>3.648000000000001E-5</v>
      </c>
      <c r="I8" s="183">
        <f>K7*1800/1000</f>
        <v>1.44</v>
      </c>
      <c r="J8" s="183">
        <f>I8</f>
        <v>1.44</v>
      </c>
      <c r="K8" s="83">
        <v>0</v>
      </c>
      <c r="L8" s="147" t="str">
        <f t="shared" si="4"/>
        <v>С7</v>
      </c>
      <c r="M8" s="147" t="str">
        <f t="shared" si="5"/>
        <v>Емкости Е-1…Е-24</v>
      </c>
      <c r="N8" s="147" t="str">
        <f t="shared" si="0"/>
        <v>Частичное-вспышка</v>
      </c>
      <c r="O8" s="147" t="s">
        <v>233</v>
      </c>
      <c r="P8" s="147" t="s">
        <v>233</v>
      </c>
      <c r="Q8" s="147" t="s">
        <v>233</v>
      </c>
      <c r="R8" s="147" t="s">
        <v>233</v>
      </c>
      <c r="S8" s="147" t="s">
        <v>233</v>
      </c>
      <c r="T8" s="147" t="s">
        <v>233</v>
      </c>
      <c r="U8" s="147" t="s">
        <v>233</v>
      </c>
      <c r="V8" s="147" t="s">
        <v>233</v>
      </c>
      <c r="W8" s="147" t="s">
        <v>233</v>
      </c>
      <c r="X8" s="147" t="s">
        <v>233</v>
      </c>
      <c r="Y8" s="147">
        <v>36</v>
      </c>
      <c r="Z8" s="147">
        <v>43</v>
      </c>
      <c r="AA8" s="147" t="s">
        <v>233</v>
      </c>
      <c r="AB8" s="147" t="s">
        <v>233</v>
      </c>
      <c r="AC8" s="147" t="s">
        <v>233</v>
      </c>
      <c r="AD8" s="147" t="s">
        <v>233</v>
      </c>
      <c r="AE8" s="147" t="s">
        <v>233</v>
      </c>
      <c r="AF8" s="147" t="s">
        <v>233</v>
      </c>
      <c r="AG8" s="147">
        <v>1</v>
      </c>
      <c r="AH8" s="147">
        <v>2</v>
      </c>
      <c r="AI8" s="147">
        <f t="shared" si="13"/>
        <v>7.5000000000000011E-2</v>
      </c>
      <c r="AJ8" s="147">
        <v>0.02</v>
      </c>
      <c r="AK8" s="147">
        <v>3</v>
      </c>
      <c r="AL8" s="147"/>
      <c r="AM8" s="147"/>
      <c r="AN8" s="148">
        <f t="shared" si="15"/>
        <v>0.1038</v>
      </c>
      <c r="AO8" s="148">
        <f t="shared" si="7"/>
        <v>1.038E-2</v>
      </c>
      <c r="AP8" s="149">
        <f t="shared" si="8"/>
        <v>4.4800000000000004</v>
      </c>
      <c r="AQ8" s="149">
        <f t="shared" si="9"/>
        <v>0.30000000000000004</v>
      </c>
      <c r="AR8" s="148">
        <f>10068.2*J8*POWER(10,-6)</f>
        <v>1.4498208E-2</v>
      </c>
      <c r="AS8" s="149">
        <f t="shared" si="2"/>
        <v>4.9086782079999995</v>
      </c>
      <c r="AT8" s="150">
        <f t="shared" si="10"/>
        <v>3.648000000000001E-5</v>
      </c>
      <c r="AU8" s="176">
        <f t="shared" si="11"/>
        <v>7.296000000000002E-5</v>
      </c>
      <c r="AV8" s="150">
        <f>H8*AS8</f>
        <v>1.7906858102784005E-4</v>
      </c>
    </row>
    <row r="9" spans="1:48">
      <c r="A9" s="79" t="s">
        <v>87</v>
      </c>
      <c r="B9" s="183" t="s">
        <v>465</v>
      </c>
      <c r="C9" s="184" t="s">
        <v>460</v>
      </c>
      <c r="D9" s="185" t="s">
        <v>190</v>
      </c>
      <c r="E9" s="186">
        <v>1.0000000000000001E-5</v>
      </c>
      <c r="F9" s="183">
        <v>24</v>
      </c>
      <c r="G9" s="183">
        <v>0.6080000000000001</v>
      </c>
      <c r="H9" s="186">
        <f>E9*F9*G9</f>
        <v>1.4592000000000004E-4</v>
      </c>
      <c r="I9" s="183">
        <f>K7*1800/1000</f>
        <v>1.44</v>
      </c>
      <c r="J9" s="183">
        <v>0</v>
      </c>
      <c r="K9" s="83">
        <v>0</v>
      </c>
      <c r="L9" s="147" t="str">
        <f t="shared" si="4"/>
        <v>С8</v>
      </c>
      <c r="M9" s="147" t="str">
        <f t="shared" si="5"/>
        <v>Емкости Е-1…Е-24</v>
      </c>
      <c r="N9" s="147" t="str">
        <f t="shared" si="0"/>
        <v>Частичное-ликвидация</v>
      </c>
      <c r="O9" s="147" t="s">
        <v>233</v>
      </c>
      <c r="P9" s="147" t="s">
        <v>233</v>
      </c>
      <c r="Q9" s="147" t="s">
        <v>233</v>
      </c>
      <c r="R9" s="147" t="s">
        <v>233</v>
      </c>
      <c r="S9" s="147" t="s">
        <v>233</v>
      </c>
      <c r="T9" s="147" t="s">
        <v>233</v>
      </c>
      <c r="U9" s="147" t="s">
        <v>233</v>
      </c>
      <c r="V9" s="147" t="s">
        <v>233</v>
      </c>
      <c r="W9" s="147" t="s">
        <v>233</v>
      </c>
      <c r="X9" s="147" t="s">
        <v>233</v>
      </c>
      <c r="Y9" s="147" t="s">
        <v>233</v>
      </c>
      <c r="Z9" s="147" t="s">
        <v>233</v>
      </c>
      <c r="AA9" s="147" t="s">
        <v>233</v>
      </c>
      <c r="AB9" s="147" t="s">
        <v>233</v>
      </c>
      <c r="AC9" s="147" t="s">
        <v>233</v>
      </c>
      <c r="AD9" s="147" t="s">
        <v>233</v>
      </c>
      <c r="AE9" s="147" t="s">
        <v>233</v>
      </c>
      <c r="AF9" s="147" t="s">
        <v>233</v>
      </c>
      <c r="AG9" s="147">
        <v>0</v>
      </c>
      <c r="AH9" s="147">
        <v>0</v>
      </c>
      <c r="AI9" s="147">
        <f t="shared" si="13"/>
        <v>7.5000000000000011E-2</v>
      </c>
      <c r="AJ9" s="147">
        <v>0.02</v>
      </c>
      <c r="AK9" s="147">
        <v>3</v>
      </c>
      <c r="AL9" s="147"/>
      <c r="AM9" s="147"/>
      <c r="AN9" s="148">
        <f t="shared" ref="AN9:AN63" si="16">AJ9*I9+AI9</f>
        <v>0.1038</v>
      </c>
      <c r="AO9" s="148">
        <f t="shared" si="7"/>
        <v>1.038E-2</v>
      </c>
      <c r="AP9" s="149">
        <f t="shared" si="8"/>
        <v>0</v>
      </c>
      <c r="AQ9" s="149">
        <f t="shared" si="9"/>
        <v>0.30000000000000004</v>
      </c>
      <c r="AR9" s="148">
        <f>1333*I9*POWER(10,-6)</f>
        <v>1.9195199999999999E-3</v>
      </c>
      <c r="AS9" s="149">
        <f t="shared" si="2"/>
        <v>0.41609952000000006</v>
      </c>
      <c r="AT9" s="150">
        <f t="shared" si="10"/>
        <v>0</v>
      </c>
      <c r="AU9" s="176">
        <f t="shared" si="11"/>
        <v>0</v>
      </c>
      <c r="AV9" s="150">
        <f>H9*AS9</f>
        <v>6.0717241958400027E-5</v>
      </c>
    </row>
    <row r="10" spans="1:48">
      <c r="A10" s="79" t="s">
        <v>88</v>
      </c>
      <c r="B10" s="183" t="s">
        <v>465</v>
      </c>
      <c r="C10" s="184" t="s">
        <v>195</v>
      </c>
      <c r="D10" s="185" t="s">
        <v>196</v>
      </c>
      <c r="E10" s="186">
        <v>2.5000000000000001E-5</v>
      </c>
      <c r="F10" s="183">
        <v>24</v>
      </c>
      <c r="G10" s="183">
        <v>1</v>
      </c>
      <c r="H10" s="186">
        <f>E10*F10*G10</f>
        <v>6.0000000000000006E-4</v>
      </c>
      <c r="I10" s="183">
        <v>72.5</v>
      </c>
      <c r="J10" s="183">
        <f>I10*0.6</f>
        <v>43.5</v>
      </c>
      <c r="K10" s="83">
        <v>0</v>
      </c>
      <c r="L10" s="147" t="str">
        <f t="shared" si="4"/>
        <v>С9</v>
      </c>
      <c r="M10" s="147" t="str">
        <f t="shared" si="5"/>
        <v>Емкости Е-1…Е-24</v>
      </c>
      <c r="N10" s="147" t="str">
        <f t="shared" si="0"/>
        <v>Полное-огненный шар</v>
      </c>
      <c r="O10" s="147" t="s">
        <v>233</v>
      </c>
      <c r="P10" s="147" t="s">
        <v>233</v>
      </c>
      <c r="Q10" s="147" t="s">
        <v>233</v>
      </c>
      <c r="R10" s="147" t="s">
        <v>233</v>
      </c>
      <c r="S10" s="147" t="s">
        <v>233</v>
      </c>
      <c r="T10" s="147" t="s">
        <v>233</v>
      </c>
      <c r="U10" s="147" t="s">
        <v>233</v>
      </c>
      <c r="V10" s="147" t="s">
        <v>233</v>
      </c>
      <c r="W10" s="147" t="s">
        <v>233</v>
      </c>
      <c r="X10" s="147" t="s">
        <v>233</v>
      </c>
      <c r="Y10" s="147" t="s">
        <v>233</v>
      </c>
      <c r="Z10" s="147" t="s">
        <v>233</v>
      </c>
      <c r="AA10" s="147" t="s">
        <v>233</v>
      </c>
      <c r="AB10" s="147" t="s">
        <v>233</v>
      </c>
      <c r="AC10" s="147">
        <v>215</v>
      </c>
      <c r="AD10" s="147">
        <v>287</v>
      </c>
      <c r="AE10" s="147">
        <v>334</v>
      </c>
      <c r="AF10" s="147">
        <v>418</v>
      </c>
      <c r="AG10" s="147">
        <v>1</v>
      </c>
      <c r="AH10" s="147">
        <v>1</v>
      </c>
      <c r="AI10" s="147">
        <v>0.75</v>
      </c>
      <c r="AJ10" s="147">
        <v>0.02</v>
      </c>
      <c r="AK10" s="147">
        <v>10</v>
      </c>
      <c r="AL10" s="147"/>
      <c r="AM10" s="147"/>
      <c r="AN10" s="148">
        <f t="shared" ref="AN10:AN64" si="17">AJ10*J10+AI10</f>
        <v>1.62</v>
      </c>
      <c r="AO10" s="148">
        <f t="shared" si="7"/>
        <v>0.16200000000000003</v>
      </c>
      <c r="AP10" s="149">
        <f t="shared" si="8"/>
        <v>3.1</v>
      </c>
      <c r="AQ10" s="149">
        <f t="shared" si="9"/>
        <v>1</v>
      </c>
      <c r="AR10" s="148">
        <f>10068.2*J10*POWER(10,-6)</f>
        <v>0.43796669999999999</v>
      </c>
      <c r="AS10" s="149">
        <f t="shared" si="2"/>
        <v>6.3199667000000002</v>
      </c>
      <c r="AT10" s="150">
        <f t="shared" si="10"/>
        <v>6.0000000000000006E-4</v>
      </c>
      <c r="AU10" s="176">
        <f t="shared" si="11"/>
        <v>6.0000000000000006E-4</v>
      </c>
      <c r="AV10" s="150">
        <f>H10*AS10</f>
        <v>3.7919800200000003E-3</v>
      </c>
    </row>
    <row r="11" spans="1:48">
      <c r="A11" s="79" t="s">
        <v>89</v>
      </c>
      <c r="B11" s="187" t="s">
        <v>466</v>
      </c>
      <c r="C11" s="188" t="s">
        <v>78</v>
      </c>
      <c r="D11" s="189" t="s">
        <v>188</v>
      </c>
      <c r="E11" s="190">
        <v>9.9999999999999995E-7</v>
      </c>
      <c r="F11" s="187">
        <v>12</v>
      </c>
      <c r="G11" s="187">
        <v>0.05</v>
      </c>
      <c r="H11" s="190">
        <f>E11*F11*G11</f>
        <v>6.0000000000000008E-7</v>
      </c>
      <c r="I11" s="187">
        <v>87</v>
      </c>
      <c r="J11" s="187">
        <v>87</v>
      </c>
      <c r="K11" s="81">
        <f>J11*20/5</f>
        <v>348</v>
      </c>
      <c r="L11" s="3" t="str">
        <f t="shared" si="4"/>
        <v>С10</v>
      </c>
      <c r="M11" s="3" t="str">
        <f t="shared" si="5"/>
        <v>Емкости Е-25…Е-36</v>
      </c>
      <c r="N11" s="3" t="str">
        <f t="shared" si="0"/>
        <v>Полное-пожар</v>
      </c>
      <c r="O11" s="147">
        <v>17</v>
      </c>
      <c r="P11" s="147">
        <v>24</v>
      </c>
      <c r="Q11" s="147">
        <v>34</v>
      </c>
      <c r="R11" s="147">
        <v>63</v>
      </c>
      <c r="S11" s="147" t="s">
        <v>233</v>
      </c>
      <c r="T11" s="147" t="s">
        <v>233</v>
      </c>
      <c r="U11" s="147" t="s">
        <v>233</v>
      </c>
      <c r="V11" s="147" t="s">
        <v>233</v>
      </c>
      <c r="W11" s="147" t="s">
        <v>233</v>
      </c>
      <c r="X11" s="147" t="s">
        <v>233</v>
      </c>
      <c r="Y11" s="147" t="s">
        <v>233</v>
      </c>
      <c r="Z11" s="147" t="s">
        <v>233</v>
      </c>
      <c r="AA11" s="147" t="s">
        <v>233</v>
      </c>
      <c r="AB11" s="147" t="s">
        <v>233</v>
      </c>
      <c r="AC11" s="147" t="s">
        <v>233</v>
      </c>
      <c r="AD11" s="147" t="s">
        <v>233</v>
      </c>
      <c r="AE11" s="147" t="s">
        <v>233</v>
      </c>
      <c r="AF11" s="147" t="s">
        <v>233</v>
      </c>
      <c r="AG11" s="144">
        <v>1</v>
      </c>
      <c r="AH11" s="144">
        <v>2</v>
      </c>
      <c r="AI11" s="3">
        <v>0.45</v>
      </c>
      <c r="AJ11" s="3">
        <v>0.02</v>
      </c>
      <c r="AK11" s="3">
        <v>10</v>
      </c>
      <c r="AL11" s="3"/>
      <c r="AM11" s="3"/>
      <c r="AN11" s="145">
        <f t="shared" si="1"/>
        <v>2.19</v>
      </c>
      <c r="AO11" s="145">
        <f>0.1*AN11</f>
        <v>0.219</v>
      </c>
      <c r="AP11" s="149">
        <f t="shared" si="8"/>
        <v>4.4800000000000004</v>
      </c>
      <c r="AQ11" s="146">
        <f>AK11*0.1</f>
        <v>1</v>
      </c>
      <c r="AR11" s="145">
        <v>8.8096750000000001E-2</v>
      </c>
      <c r="AS11" s="146">
        <f t="shared" si="2"/>
        <v>7.9770967500000012</v>
      </c>
      <c r="AT11" s="150">
        <f t="shared" si="10"/>
        <v>6.0000000000000008E-7</v>
      </c>
      <c r="AU11" s="176">
        <f t="shared" si="11"/>
        <v>1.2000000000000002E-6</v>
      </c>
      <c r="AV11" s="150">
        <f>H11*AS11</f>
        <v>4.7862580500000012E-6</v>
      </c>
    </row>
    <row r="12" spans="1:48">
      <c r="A12" s="79" t="s">
        <v>90</v>
      </c>
      <c r="B12" s="187" t="s">
        <v>466</v>
      </c>
      <c r="C12" s="188" t="s">
        <v>461</v>
      </c>
      <c r="D12" s="189" t="s">
        <v>191</v>
      </c>
      <c r="E12" s="190">
        <v>9.9999999999999995E-7</v>
      </c>
      <c r="F12" s="187">
        <v>12</v>
      </c>
      <c r="G12" s="187">
        <v>0.19</v>
      </c>
      <c r="H12" s="190">
        <f t="shared" ref="H12:H17" si="18">E12*F12*G12</f>
        <v>2.2800000000000002E-6</v>
      </c>
      <c r="I12" s="187">
        <v>87</v>
      </c>
      <c r="J12" s="187">
        <f>I12*0.5*0.1</f>
        <v>4.3500000000000005</v>
      </c>
      <c r="K12" s="81">
        <v>0</v>
      </c>
      <c r="L12" s="3" t="str">
        <f t="shared" si="4"/>
        <v>С11</v>
      </c>
      <c r="M12" s="3" t="str">
        <f t="shared" si="5"/>
        <v>Емкости Е-25…Е-36</v>
      </c>
      <c r="N12" s="3" t="str">
        <f t="shared" si="0"/>
        <v>Полное-взрыв</v>
      </c>
      <c r="O12" s="147" t="s">
        <v>233</v>
      </c>
      <c r="P12" s="147" t="s">
        <v>233</v>
      </c>
      <c r="Q12" s="147" t="s">
        <v>233</v>
      </c>
      <c r="R12" s="147" t="s">
        <v>233</v>
      </c>
      <c r="S12" s="147">
        <v>75</v>
      </c>
      <c r="T12" s="147">
        <v>152</v>
      </c>
      <c r="U12" s="147">
        <v>414</v>
      </c>
      <c r="V12" s="147">
        <v>710</v>
      </c>
      <c r="W12" s="147" t="s">
        <v>233</v>
      </c>
      <c r="X12" s="147" t="s">
        <v>233</v>
      </c>
      <c r="Y12" s="147" t="s">
        <v>233</v>
      </c>
      <c r="Z12" s="147" t="s">
        <v>233</v>
      </c>
      <c r="AA12" s="147" t="s">
        <v>233</v>
      </c>
      <c r="AB12" s="147" t="s">
        <v>233</v>
      </c>
      <c r="AC12" s="147" t="s">
        <v>233</v>
      </c>
      <c r="AD12" s="147" t="s">
        <v>233</v>
      </c>
      <c r="AE12" s="147" t="s">
        <v>233</v>
      </c>
      <c r="AF12" s="147" t="s">
        <v>233</v>
      </c>
      <c r="AG12" s="144">
        <v>2</v>
      </c>
      <c r="AH12" s="144">
        <v>3</v>
      </c>
      <c r="AI12" s="3">
        <v>0.45</v>
      </c>
      <c r="AJ12" s="3">
        <v>0.02</v>
      </c>
      <c r="AK12" s="3">
        <v>10</v>
      </c>
      <c r="AL12" s="3"/>
      <c r="AM12" s="3"/>
      <c r="AN12" s="145">
        <f t="shared" si="6"/>
        <v>2.19</v>
      </c>
      <c r="AO12" s="145">
        <f t="shared" si="7"/>
        <v>0.219</v>
      </c>
      <c r="AP12" s="149">
        <f t="shared" si="8"/>
        <v>7.58</v>
      </c>
      <c r="AQ12" s="146">
        <f t="shared" ref="AQ12:AQ19" si="19">AK12*0.1</f>
        <v>1</v>
      </c>
      <c r="AR12" s="145">
        <v>8.8096750000000015E-2</v>
      </c>
      <c r="AS12" s="146">
        <f t="shared" si="2"/>
        <v>11.077096749999999</v>
      </c>
      <c r="AT12" s="150">
        <f t="shared" si="10"/>
        <v>4.5600000000000004E-6</v>
      </c>
      <c r="AU12" s="176">
        <f t="shared" si="11"/>
        <v>6.8400000000000006E-6</v>
      </c>
      <c r="AV12" s="150">
        <f>H12*AS12</f>
        <v>2.5255780590000001E-5</v>
      </c>
    </row>
    <row r="13" spans="1:48">
      <c r="A13" s="79" t="s">
        <v>91</v>
      </c>
      <c r="B13" s="187" t="s">
        <v>466</v>
      </c>
      <c r="C13" s="188" t="s">
        <v>462</v>
      </c>
      <c r="D13" s="189" t="s">
        <v>189</v>
      </c>
      <c r="E13" s="190">
        <v>9.9999999999999995E-7</v>
      </c>
      <c r="F13" s="187">
        <v>12</v>
      </c>
      <c r="G13" s="187">
        <v>0.76</v>
      </c>
      <c r="H13" s="190">
        <f t="shared" si="18"/>
        <v>9.1200000000000008E-6</v>
      </c>
      <c r="I13" s="187">
        <v>87</v>
      </c>
      <c r="J13" s="187">
        <v>0</v>
      </c>
      <c r="K13" s="84">
        <v>0</v>
      </c>
      <c r="L13" s="3" t="str">
        <f t="shared" si="4"/>
        <v>С12</v>
      </c>
      <c r="M13" s="3" t="str">
        <f t="shared" si="5"/>
        <v>Емкости Е-25…Е-36</v>
      </c>
      <c r="N13" s="3" t="str">
        <f t="shared" si="0"/>
        <v>Полное-ликвидация</v>
      </c>
      <c r="O13" s="147" t="s">
        <v>233</v>
      </c>
      <c r="P13" s="147" t="s">
        <v>233</v>
      </c>
      <c r="Q13" s="147" t="s">
        <v>233</v>
      </c>
      <c r="R13" s="147" t="s">
        <v>233</v>
      </c>
      <c r="S13" s="147" t="s">
        <v>233</v>
      </c>
      <c r="T13" s="147" t="s">
        <v>233</v>
      </c>
      <c r="U13" s="147" t="s">
        <v>233</v>
      </c>
      <c r="V13" s="147" t="s">
        <v>233</v>
      </c>
      <c r="W13" s="147" t="s">
        <v>233</v>
      </c>
      <c r="X13" s="147" t="s">
        <v>233</v>
      </c>
      <c r="Y13" s="147" t="s">
        <v>233</v>
      </c>
      <c r="Z13" s="147" t="s">
        <v>233</v>
      </c>
      <c r="AA13" s="147" t="s">
        <v>233</v>
      </c>
      <c r="AB13" s="147" t="s">
        <v>233</v>
      </c>
      <c r="AC13" s="147" t="s">
        <v>233</v>
      </c>
      <c r="AD13" s="147" t="s">
        <v>233</v>
      </c>
      <c r="AE13" s="147" t="s">
        <v>233</v>
      </c>
      <c r="AF13" s="147" t="s">
        <v>233</v>
      </c>
      <c r="AG13" s="3">
        <v>0</v>
      </c>
      <c r="AH13" s="3">
        <v>0</v>
      </c>
      <c r="AI13" s="3">
        <v>0.45</v>
      </c>
      <c r="AJ13" s="3">
        <v>0.02</v>
      </c>
      <c r="AK13" s="3">
        <v>10</v>
      </c>
      <c r="AL13" s="3"/>
      <c r="AM13" s="3"/>
      <c r="AN13" s="145">
        <f t="shared" ref="AN13" si="20">AJ13*J13+AI13</f>
        <v>0.45</v>
      </c>
      <c r="AO13" s="145">
        <f t="shared" si="7"/>
        <v>4.5000000000000005E-2</v>
      </c>
      <c r="AP13" s="149">
        <f t="shared" si="8"/>
        <v>0</v>
      </c>
      <c r="AQ13" s="146">
        <f t="shared" si="19"/>
        <v>1</v>
      </c>
      <c r="AR13" s="145">
        <v>0</v>
      </c>
      <c r="AS13" s="146">
        <f t="shared" si="2"/>
        <v>1.4949999999999999</v>
      </c>
      <c r="AT13" s="150">
        <f t="shared" si="10"/>
        <v>0</v>
      </c>
      <c r="AU13" s="176">
        <f t="shared" si="11"/>
        <v>0</v>
      </c>
      <c r="AV13" s="150">
        <f>H13*AS13</f>
        <v>1.3634399999999999E-5</v>
      </c>
    </row>
    <row r="14" spans="1:48">
      <c r="A14" s="79" t="s">
        <v>92</v>
      </c>
      <c r="B14" s="187" t="s">
        <v>466</v>
      </c>
      <c r="C14" s="188" t="s">
        <v>82</v>
      </c>
      <c r="D14" s="189" t="s">
        <v>192</v>
      </c>
      <c r="E14" s="190">
        <v>1.0000000000000001E-5</v>
      </c>
      <c r="F14" s="187">
        <v>12</v>
      </c>
      <c r="G14" s="187">
        <v>4.0000000000000008E-2</v>
      </c>
      <c r="H14" s="190">
        <f t="shared" si="18"/>
        <v>4.8000000000000015E-6</v>
      </c>
      <c r="I14" s="187">
        <f>K14*300/1000</f>
        <v>2.34</v>
      </c>
      <c r="J14" s="187">
        <f>I14</f>
        <v>2.34</v>
      </c>
      <c r="K14" s="81">
        <v>7.8</v>
      </c>
      <c r="L14" s="3" t="str">
        <f t="shared" si="4"/>
        <v>С13</v>
      </c>
      <c r="M14" s="3" t="str">
        <f t="shared" si="5"/>
        <v>Емкости Е-25…Е-36</v>
      </c>
      <c r="N14" s="3" t="str">
        <f t="shared" si="0"/>
        <v>Частичное-жидкостной факел</v>
      </c>
      <c r="O14" s="147" t="s">
        <v>233</v>
      </c>
      <c r="P14" s="147" t="s">
        <v>233</v>
      </c>
      <c r="Q14" s="147" t="s">
        <v>233</v>
      </c>
      <c r="R14" s="147" t="s">
        <v>233</v>
      </c>
      <c r="S14" s="147" t="s">
        <v>233</v>
      </c>
      <c r="T14" s="147" t="s">
        <v>233</v>
      </c>
      <c r="U14" s="147" t="s">
        <v>233</v>
      </c>
      <c r="V14" s="147" t="s">
        <v>233</v>
      </c>
      <c r="W14" s="147">
        <v>34</v>
      </c>
      <c r="X14" s="147">
        <v>6</v>
      </c>
      <c r="Y14" s="147" t="s">
        <v>233</v>
      </c>
      <c r="Z14" s="147" t="s">
        <v>233</v>
      </c>
      <c r="AA14" s="147" t="s">
        <v>233</v>
      </c>
      <c r="AB14" s="147" t="s">
        <v>233</v>
      </c>
      <c r="AC14" s="147" t="s">
        <v>233</v>
      </c>
      <c r="AD14" s="147" t="s">
        <v>233</v>
      </c>
      <c r="AE14" s="147" t="s">
        <v>233</v>
      </c>
      <c r="AF14" s="147" t="s">
        <v>233</v>
      </c>
      <c r="AG14" s="3">
        <v>1</v>
      </c>
      <c r="AH14" s="3">
        <v>2</v>
      </c>
      <c r="AI14" s="3">
        <f>0.1*AI13</f>
        <v>4.5000000000000005E-2</v>
      </c>
      <c r="AJ14" s="3">
        <v>0.02</v>
      </c>
      <c r="AK14" s="3">
        <v>10</v>
      </c>
      <c r="AL14" s="3"/>
      <c r="AM14" s="3"/>
      <c r="AN14" s="145">
        <f t="shared" si="12"/>
        <v>9.1800000000000007E-2</v>
      </c>
      <c r="AO14" s="145">
        <f t="shared" si="7"/>
        <v>9.1800000000000007E-3</v>
      </c>
      <c r="AP14" s="149">
        <f t="shared" si="8"/>
        <v>4.4800000000000004</v>
      </c>
      <c r="AQ14" s="146">
        <f t="shared" si="19"/>
        <v>1</v>
      </c>
      <c r="AR14" s="145">
        <v>3.6245520000000001E-3</v>
      </c>
      <c r="AS14" s="146">
        <f t="shared" si="2"/>
        <v>5.5846045520000001</v>
      </c>
      <c r="AT14" s="150">
        <f t="shared" si="10"/>
        <v>4.8000000000000015E-6</v>
      </c>
      <c r="AU14" s="176">
        <f t="shared" si="11"/>
        <v>9.600000000000003E-6</v>
      </c>
      <c r="AV14" s="150">
        <f>H14*AS14</f>
        <v>2.6806101849600009E-5</v>
      </c>
    </row>
    <row r="15" spans="1:48">
      <c r="A15" s="79" t="s">
        <v>93</v>
      </c>
      <c r="B15" s="187" t="s">
        <v>466</v>
      </c>
      <c r="C15" s="188" t="s">
        <v>458</v>
      </c>
      <c r="D15" s="189" t="s">
        <v>190</v>
      </c>
      <c r="E15" s="190">
        <v>1.0000000000000001E-5</v>
      </c>
      <c r="F15" s="187">
        <v>12</v>
      </c>
      <c r="G15" s="187">
        <v>0.16000000000000003</v>
      </c>
      <c r="H15" s="190">
        <f t="shared" si="18"/>
        <v>1.9200000000000006E-5</v>
      </c>
      <c r="I15" s="187">
        <f>K14*300/1000</f>
        <v>2.34</v>
      </c>
      <c r="J15" s="187">
        <v>0</v>
      </c>
      <c r="K15" s="84">
        <v>0</v>
      </c>
      <c r="L15" s="3" t="str">
        <f t="shared" si="4"/>
        <v>С14</v>
      </c>
      <c r="M15" s="3" t="str">
        <f t="shared" si="5"/>
        <v>Емкости Е-25…Е-36</v>
      </c>
      <c r="N15" s="3" t="str">
        <f t="shared" si="0"/>
        <v>Частичное-ликвидация</v>
      </c>
      <c r="O15" s="147" t="s">
        <v>233</v>
      </c>
      <c r="P15" s="147" t="s">
        <v>233</v>
      </c>
      <c r="Q15" s="147" t="s">
        <v>233</v>
      </c>
      <c r="R15" s="147" t="s">
        <v>233</v>
      </c>
      <c r="S15" s="147" t="s">
        <v>233</v>
      </c>
      <c r="T15" s="147" t="s">
        <v>233</v>
      </c>
      <c r="U15" s="147" t="s">
        <v>233</v>
      </c>
      <c r="V15" s="147" t="s">
        <v>233</v>
      </c>
      <c r="W15" s="147" t="s">
        <v>233</v>
      </c>
      <c r="X15" s="147" t="s">
        <v>233</v>
      </c>
      <c r="Y15" s="147" t="s">
        <v>233</v>
      </c>
      <c r="Z15" s="147" t="s">
        <v>233</v>
      </c>
      <c r="AA15" s="147" t="s">
        <v>233</v>
      </c>
      <c r="AB15" s="147" t="s">
        <v>233</v>
      </c>
      <c r="AC15" s="147" t="s">
        <v>233</v>
      </c>
      <c r="AD15" s="147" t="s">
        <v>233</v>
      </c>
      <c r="AE15" s="147" t="s">
        <v>233</v>
      </c>
      <c r="AF15" s="147" t="s">
        <v>233</v>
      </c>
      <c r="AG15" s="3">
        <v>0</v>
      </c>
      <c r="AH15" s="3">
        <v>0</v>
      </c>
      <c r="AI15" s="3">
        <f>0.1*AI13</f>
        <v>4.5000000000000005E-2</v>
      </c>
      <c r="AJ15" s="3">
        <v>0.02</v>
      </c>
      <c r="AK15" s="3">
        <v>3</v>
      </c>
      <c r="AL15" s="3"/>
      <c r="AM15" s="3"/>
      <c r="AN15" s="145">
        <f t="shared" si="14"/>
        <v>9.1800000000000007E-2</v>
      </c>
      <c r="AO15" s="145">
        <f t="shared" si="7"/>
        <v>9.1800000000000007E-3</v>
      </c>
      <c r="AP15" s="149">
        <f t="shared" si="8"/>
        <v>0</v>
      </c>
      <c r="AQ15" s="146">
        <f t="shared" si="19"/>
        <v>0.30000000000000004</v>
      </c>
      <c r="AR15" s="145">
        <v>4.7987999999999997E-4</v>
      </c>
      <c r="AS15" s="146">
        <f t="shared" si="2"/>
        <v>0.40145988000000005</v>
      </c>
      <c r="AT15" s="150">
        <f t="shared" si="10"/>
        <v>0</v>
      </c>
      <c r="AU15" s="176">
        <f t="shared" si="11"/>
        <v>0</v>
      </c>
      <c r="AV15" s="150">
        <f>H15*AS15</f>
        <v>7.7080296960000041E-6</v>
      </c>
    </row>
    <row r="16" spans="1:48">
      <c r="A16" s="79" t="s">
        <v>94</v>
      </c>
      <c r="B16" s="187" t="s">
        <v>466</v>
      </c>
      <c r="C16" s="188" t="s">
        <v>85</v>
      </c>
      <c r="D16" s="189" t="s">
        <v>193</v>
      </c>
      <c r="E16" s="190">
        <v>1.0000000000000001E-5</v>
      </c>
      <c r="F16" s="187">
        <v>12</v>
      </c>
      <c r="G16" s="187">
        <v>4.0000000000000008E-2</v>
      </c>
      <c r="H16" s="190">
        <f t="shared" si="18"/>
        <v>4.8000000000000015E-6</v>
      </c>
      <c r="I16" s="187">
        <f>K16*1800/1000</f>
        <v>1.44</v>
      </c>
      <c r="J16" s="187">
        <f>I16</f>
        <v>1.44</v>
      </c>
      <c r="K16" s="81">
        <v>0.8</v>
      </c>
      <c r="L16" s="3" t="str">
        <f t="shared" si="4"/>
        <v>С15</v>
      </c>
      <c r="M16" s="3" t="str">
        <f t="shared" si="5"/>
        <v>Емкости Е-25…Е-36</v>
      </c>
      <c r="N16" s="3" t="str">
        <f t="shared" si="0"/>
        <v>Частичное-газ факел</v>
      </c>
      <c r="O16" s="147" t="s">
        <v>233</v>
      </c>
      <c r="P16" s="147" t="s">
        <v>233</v>
      </c>
      <c r="Q16" s="147" t="s">
        <v>233</v>
      </c>
      <c r="R16" s="147" t="s">
        <v>233</v>
      </c>
      <c r="S16" s="147" t="s">
        <v>233</v>
      </c>
      <c r="T16" s="147" t="s">
        <v>233</v>
      </c>
      <c r="U16" s="147" t="s">
        <v>233</v>
      </c>
      <c r="V16" s="147" t="s">
        <v>233</v>
      </c>
      <c r="W16" s="147">
        <v>11</v>
      </c>
      <c r="X16" s="147">
        <v>2</v>
      </c>
      <c r="Y16" s="147" t="s">
        <v>233</v>
      </c>
      <c r="Z16" s="147" t="s">
        <v>233</v>
      </c>
      <c r="AA16" s="147" t="s">
        <v>233</v>
      </c>
      <c r="AB16" s="147" t="s">
        <v>233</v>
      </c>
      <c r="AC16" s="147" t="s">
        <v>233</v>
      </c>
      <c r="AD16" s="147" t="s">
        <v>233</v>
      </c>
      <c r="AE16" s="147" t="s">
        <v>233</v>
      </c>
      <c r="AF16" s="147" t="s">
        <v>233</v>
      </c>
      <c r="AG16" s="3">
        <v>1</v>
      </c>
      <c r="AH16" s="3">
        <v>2</v>
      </c>
      <c r="AI16" s="3">
        <f>0.1*AI13</f>
        <v>4.5000000000000005E-2</v>
      </c>
      <c r="AJ16" s="3">
        <v>0.02</v>
      </c>
      <c r="AK16" s="3">
        <v>3</v>
      </c>
      <c r="AL16" s="3"/>
      <c r="AM16" s="3"/>
      <c r="AN16" s="145">
        <f t="shared" si="15"/>
        <v>7.3800000000000004E-2</v>
      </c>
      <c r="AO16" s="145">
        <f t="shared" si="7"/>
        <v>7.3800000000000011E-3</v>
      </c>
      <c r="AP16" s="149">
        <f t="shared" si="8"/>
        <v>4.4800000000000004</v>
      </c>
      <c r="AQ16" s="146">
        <f t="shared" si="19"/>
        <v>0.30000000000000004</v>
      </c>
      <c r="AR16" s="145">
        <v>1.2685932E-3</v>
      </c>
      <c r="AS16" s="146">
        <f t="shared" si="2"/>
        <v>4.8624485932000008</v>
      </c>
      <c r="AT16" s="150">
        <f t="shared" si="10"/>
        <v>4.8000000000000015E-6</v>
      </c>
      <c r="AU16" s="176">
        <f t="shared" si="11"/>
        <v>9.600000000000003E-6</v>
      </c>
      <c r="AV16" s="150">
        <f>H16*AS16</f>
        <v>2.3339753247360012E-5</v>
      </c>
    </row>
    <row r="17" spans="1:48">
      <c r="A17" s="79" t="s">
        <v>95</v>
      </c>
      <c r="B17" s="187" t="s">
        <v>466</v>
      </c>
      <c r="C17" s="188" t="s">
        <v>459</v>
      </c>
      <c r="D17" s="189" t="s">
        <v>194</v>
      </c>
      <c r="E17" s="190">
        <v>1.0000000000000001E-5</v>
      </c>
      <c r="F17" s="187">
        <v>12</v>
      </c>
      <c r="G17" s="187">
        <v>0.15200000000000002</v>
      </c>
      <c r="H17" s="190">
        <f t="shared" si="18"/>
        <v>1.8240000000000005E-5</v>
      </c>
      <c r="I17" s="187">
        <f>K16*1800/1000</f>
        <v>1.44</v>
      </c>
      <c r="J17" s="187">
        <f>I17</f>
        <v>1.44</v>
      </c>
      <c r="K17" s="84">
        <v>0</v>
      </c>
      <c r="L17" s="3" t="str">
        <f t="shared" si="4"/>
        <v>С16</v>
      </c>
      <c r="M17" s="3" t="str">
        <f t="shared" si="5"/>
        <v>Емкости Е-25…Е-36</v>
      </c>
      <c r="N17" s="3" t="str">
        <f t="shared" si="0"/>
        <v>Частичное-вспышка</v>
      </c>
      <c r="O17" s="147" t="s">
        <v>233</v>
      </c>
      <c r="P17" s="147" t="s">
        <v>233</v>
      </c>
      <c r="Q17" s="147" t="s">
        <v>233</v>
      </c>
      <c r="R17" s="147" t="s">
        <v>233</v>
      </c>
      <c r="S17" s="147" t="s">
        <v>233</v>
      </c>
      <c r="T17" s="147" t="s">
        <v>233</v>
      </c>
      <c r="U17" s="147" t="s">
        <v>233</v>
      </c>
      <c r="V17" s="147" t="s">
        <v>233</v>
      </c>
      <c r="W17" s="147" t="s">
        <v>233</v>
      </c>
      <c r="X17" s="147" t="s">
        <v>233</v>
      </c>
      <c r="Y17" s="147">
        <v>36</v>
      </c>
      <c r="Z17" s="147">
        <v>43</v>
      </c>
      <c r="AA17" s="147" t="s">
        <v>233</v>
      </c>
      <c r="AB17" s="147" t="s">
        <v>233</v>
      </c>
      <c r="AC17" s="147" t="s">
        <v>233</v>
      </c>
      <c r="AD17" s="147" t="s">
        <v>233</v>
      </c>
      <c r="AE17" s="147" t="s">
        <v>233</v>
      </c>
      <c r="AF17" s="147" t="s">
        <v>233</v>
      </c>
      <c r="AG17" s="3">
        <v>1</v>
      </c>
      <c r="AH17" s="3">
        <v>2</v>
      </c>
      <c r="AI17" s="3">
        <f>0.1*AI13</f>
        <v>4.5000000000000005E-2</v>
      </c>
      <c r="AJ17" s="3">
        <v>0.02</v>
      </c>
      <c r="AK17" s="3">
        <v>3</v>
      </c>
      <c r="AL17" s="3"/>
      <c r="AM17" s="3"/>
      <c r="AN17" s="145">
        <f t="shared" si="15"/>
        <v>7.3800000000000004E-2</v>
      </c>
      <c r="AO17" s="145">
        <f t="shared" si="7"/>
        <v>7.3800000000000011E-3</v>
      </c>
      <c r="AP17" s="149">
        <f t="shared" si="8"/>
        <v>4.4800000000000004</v>
      </c>
      <c r="AQ17" s="146">
        <f t="shared" si="19"/>
        <v>0.30000000000000004</v>
      </c>
      <c r="AR17" s="145">
        <v>1.2685932E-3</v>
      </c>
      <c r="AS17" s="146">
        <f t="shared" si="2"/>
        <v>4.8624485932000008</v>
      </c>
      <c r="AT17" s="150">
        <f t="shared" si="10"/>
        <v>1.8240000000000005E-5</v>
      </c>
      <c r="AU17" s="176">
        <f t="shared" si="11"/>
        <v>3.648000000000001E-5</v>
      </c>
      <c r="AV17" s="150">
        <f>H17*AS17</f>
        <v>8.8691062339968035E-5</v>
      </c>
    </row>
    <row r="18" spans="1:48">
      <c r="A18" s="79" t="s">
        <v>96</v>
      </c>
      <c r="B18" s="187" t="s">
        <v>466</v>
      </c>
      <c r="C18" s="188" t="s">
        <v>460</v>
      </c>
      <c r="D18" s="189" t="s">
        <v>190</v>
      </c>
      <c r="E18" s="190">
        <v>1.0000000000000001E-5</v>
      </c>
      <c r="F18" s="187">
        <v>12</v>
      </c>
      <c r="G18" s="187">
        <v>0.6080000000000001</v>
      </c>
      <c r="H18" s="190">
        <f>E18*F18*G18</f>
        <v>7.296000000000002E-5</v>
      </c>
      <c r="I18" s="187">
        <f>K16*1800/1000</f>
        <v>1.44</v>
      </c>
      <c r="J18" s="187">
        <v>0</v>
      </c>
      <c r="K18" s="84">
        <v>0</v>
      </c>
      <c r="L18" s="3" t="str">
        <f t="shared" si="4"/>
        <v>С17</v>
      </c>
      <c r="M18" s="3" t="str">
        <f t="shared" si="5"/>
        <v>Емкости Е-25…Е-36</v>
      </c>
      <c r="N18" s="3" t="str">
        <f t="shared" si="0"/>
        <v>Частичное-ликвидация</v>
      </c>
      <c r="O18" s="147" t="s">
        <v>233</v>
      </c>
      <c r="P18" s="147" t="s">
        <v>233</v>
      </c>
      <c r="Q18" s="147" t="s">
        <v>233</v>
      </c>
      <c r="R18" s="147" t="s">
        <v>233</v>
      </c>
      <c r="S18" s="147" t="s">
        <v>233</v>
      </c>
      <c r="T18" s="147" t="s">
        <v>233</v>
      </c>
      <c r="U18" s="147" t="s">
        <v>233</v>
      </c>
      <c r="V18" s="147" t="s">
        <v>233</v>
      </c>
      <c r="W18" s="147" t="s">
        <v>233</v>
      </c>
      <c r="X18" s="147" t="s">
        <v>233</v>
      </c>
      <c r="Y18" s="147" t="s">
        <v>233</v>
      </c>
      <c r="Z18" s="147" t="s">
        <v>233</v>
      </c>
      <c r="AA18" s="147" t="s">
        <v>233</v>
      </c>
      <c r="AB18" s="147" t="s">
        <v>233</v>
      </c>
      <c r="AC18" s="147" t="s">
        <v>233</v>
      </c>
      <c r="AD18" s="147" t="s">
        <v>233</v>
      </c>
      <c r="AE18" s="147" t="s">
        <v>233</v>
      </c>
      <c r="AF18" s="147" t="s">
        <v>233</v>
      </c>
      <c r="AG18" s="3">
        <v>0</v>
      </c>
      <c r="AH18" s="3">
        <v>0</v>
      </c>
      <c r="AI18" s="3">
        <f>0.1*AI13</f>
        <v>4.5000000000000005E-2</v>
      </c>
      <c r="AJ18" s="3">
        <v>0.02</v>
      </c>
      <c r="AK18" s="3">
        <v>3</v>
      </c>
      <c r="AL18" s="3"/>
      <c r="AM18" s="3"/>
      <c r="AN18" s="145">
        <f t="shared" si="16"/>
        <v>7.3800000000000004E-2</v>
      </c>
      <c r="AO18" s="145">
        <f t="shared" si="7"/>
        <v>7.3800000000000011E-3</v>
      </c>
      <c r="AP18" s="149">
        <f t="shared" si="8"/>
        <v>0</v>
      </c>
      <c r="AQ18" s="146">
        <f t="shared" si="19"/>
        <v>0.30000000000000004</v>
      </c>
      <c r="AR18" s="145">
        <v>1.6795799999999998E-4</v>
      </c>
      <c r="AS18" s="146">
        <f t="shared" si="2"/>
        <v>0.3813479580000001</v>
      </c>
      <c r="AT18" s="150">
        <f t="shared" si="10"/>
        <v>0</v>
      </c>
      <c r="AU18" s="176">
        <f t="shared" si="11"/>
        <v>0</v>
      </c>
      <c r="AV18" s="150">
        <f>H18*AS18</f>
        <v>2.7823147015680016E-5</v>
      </c>
    </row>
    <row r="19" spans="1:48">
      <c r="A19" s="79" t="s">
        <v>97</v>
      </c>
      <c r="B19" s="187" t="s">
        <v>466</v>
      </c>
      <c r="C19" s="188" t="s">
        <v>195</v>
      </c>
      <c r="D19" s="189" t="s">
        <v>196</v>
      </c>
      <c r="E19" s="190">
        <v>2.5000000000000001E-5</v>
      </c>
      <c r="F19" s="187">
        <v>12</v>
      </c>
      <c r="G19" s="187">
        <v>1</v>
      </c>
      <c r="H19" s="190">
        <f>E19*F19*G19</f>
        <v>3.0000000000000003E-4</v>
      </c>
      <c r="I19" s="187">
        <v>87</v>
      </c>
      <c r="J19" s="187">
        <f>0.6*87</f>
        <v>52.199999999999996</v>
      </c>
      <c r="K19" s="84">
        <v>0</v>
      </c>
      <c r="L19" s="3" t="str">
        <f t="shared" si="4"/>
        <v>С18</v>
      </c>
      <c r="M19" s="3" t="str">
        <f t="shared" si="5"/>
        <v>Емкости Е-25…Е-36</v>
      </c>
      <c r="N19" s="3" t="str">
        <f t="shared" si="0"/>
        <v>Полное-огненный шар</v>
      </c>
      <c r="O19" s="147" t="s">
        <v>233</v>
      </c>
      <c r="P19" s="147" t="s">
        <v>233</v>
      </c>
      <c r="Q19" s="147" t="s">
        <v>233</v>
      </c>
      <c r="R19" s="147" t="s">
        <v>233</v>
      </c>
      <c r="S19" s="147" t="s">
        <v>233</v>
      </c>
      <c r="T19" s="147" t="s">
        <v>233</v>
      </c>
      <c r="U19" s="147" t="s">
        <v>233</v>
      </c>
      <c r="V19" s="147" t="s">
        <v>233</v>
      </c>
      <c r="W19" s="147" t="s">
        <v>233</v>
      </c>
      <c r="X19" s="147" t="s">
        <v>233</v>
      </c>
      <c r="Y19" s="147" t="s">
        <v>233</v>
      </c>
      <c r="Z19" s="147" t="s">
        <v>233</v>
      </c>
      <c r="AA19" s="147" t="s">
        <v>233</v>
      </c>
      <c r="AB19" s="147" t="s">
        <v>233</v>
      </c>
      <c r="AC19" s="147">
        <v>234</v>
      </c>
      <c r="AD19" s="147">
        <v>311</v>
      </c>
      <c r="AE19" s="147">
        <v>360</v>
      </c>
      <c r="AF19" s="147">
        <v>450</v>
      </c>
      <c r="AG19" s="3">
        <v>1</v>
      </c>
      <c r="AH19" s="3">
        <v>1</v>
      </c>
      <c r="AI19" s="3">
        <f>AI11</f>
        <v>0.45</v>
      </c>
      <c r="AJ19" s="3">
        <v>0.02</v>
      </c>
      <c r="AK19" s="3">
        <v>10</v>
      </c>
      <c r="AL19" s="3"/>
      <c r="AM19" s="3"/>
      <c r="AN19" s="145">
        <f t="shared" si="17"/>
        <v>1.494</v>
      </c>
      <c r="AO19" s="145">
        <f t="shared" si="7"/>
        <v>0.14940000000000001</v>
      </c>
      <c r="AP19" s="149">
        <f t="shared" si="8"/>
        <v>3.1</v>
      </c>
      <c r="AQ19" s="146">
        <f t="shared" si="19"/>
        <v>1</v>
      </c>
      <c r="AR19" s="145">
        <v>8.8096750000000001E-2</v>
      </c>
      <c r="AS19" s="146">
        <f t="shared" si="2"/>
        <v>5.8314967499999995</v>
      </c>
      <c r="AT19" s="150">
        <f t="shared" si="10"/>
        <v>3.0000000000000003E-4</v>
      </c>
      <c r="AU19" s="176">
        <f t="shared" si="11"/>
        <v>3.0000000000000003E-4</v>
      </c>
      <c r="AV19" s="150">
        <f>H19*AS19</f>
        <v>1.749449025E-3</v>
      </c>
    </row>
    <row r="20" spans="1:48">
      <c r="A20" s="79" t="s">
        <v>98</v>
      </c>
      <c r="B20" s="191" t="s">
        <v>467</v>
      </c>
      <c r="C20" s="192" t="s">
        <v>78</v>
      </c>
      <c r="D20" s="193" t="s">
        <v>188</v>
      </c>
      <c r="E20" s="194">
        <v>9.9999999999999995E-7</v>
      </c>
      <c r="F20" s="191">
        <v>2</v>
      </c>
      <c r="G20" s="191">
        <v>0.05</v>
      </c>
      <c r="H20" s="194">
        <f>E20*F20*G20</f>
        <v>9.9999999999999995E-8</v>
      </c>
      <c r="I20" s="191">
        <v>309</v>
      </c>
      <c r="J20" s="191">
        <f>I20</f>
        <v>309</v>
      </c>
      <c r="K20" s="87">
        <f>J20*20/10</f>
        <v>618</v>
      </c>
      <c r="L20" s="9" t="str">
        <f t="shared" si="4"/>
        <v>С19</v>
      </c>
      <c r="M20" s="9" t="str">
        <f t="shared" si="5"/>
        <v>Емкости Е-37, Е-43</v>
      </c>
      <c r="N20" s="9" t="str">
        <f t="shared" si="0"/>
        <v>Полное-пожар</v>
      </c>
      <c r="O20" s="147">
        <v>19</v>
      </c>
      <c r="P20" s="147">
        <v>27</v>
      </c>
      <c r="Q20" s="147">
        <v>38</v>
      </c>
      <c r="R20" s="147">
        <v>72</v>
      </c>
      <c r="S20" s="147" t="s">
        <v>233</v>
      </c>
      <c r="T20" s="147" t="s">
        <v>233</v>
      </c>
      <c r="U20" s="147" t="s">
        <v>233</v>
      </c>
      <c r="V20" s="147" t="s">
        <v>233</v>
      </c>
      <c r="W20" s="147" t="s">
        <v>233</v>
      </c>
      <c r="X20" s="147" t="s">
        <v>233</v>
      </c>
      <c r="Y20" s="147" t="s">
        <v>233</v>
      </c>
      <c r="Z20" s="147" t="s">
        <v>233</v>
      </c>
      <c r="AA20" s="147" t="s">
        <v>233</v>
      </c>
      <c r="AB20" s="147" t="s">
        <v>233</v>
      </c>
      <c r="AC20" s="147" t="s">
        <v>233</v>
      </c>
      <c r="AD20" s="147" t="s">
        <v>233</v>
      </c>
      <c r="AE20" s="147" t="s">
        <v>233</v>
      </c>
      <c r="AF20" s="147" t="s">
        <v>233</v>
      </c>
      <c r="AG20" s="151">
        <v>1</v>
      </c>
      <c r="AH20" s="151">
        <v>2</v>
      </c>
      <c r="AI20" s="9">
        <v>0.65</v>
      </c>
      <c r="AJ20" s="9">
        <v>0.02</v>
      </c>
      <c r="AK20" s="9">
        <v>10</v>
      </c>
      <c r="AL20" s="9"/>
      <c r="AM20" s="9"/>
      <c r="AN20" s="152">
        <f t="shared" si="1"/>
        <v>6.83</v>
      </c>
      <c r="AO20" s="152">
        <f>0.1*AN20</f>
        <v>0.68300000000000005</v>
      </c>
      <c r="AP20" s="149">
        <f t="shared" si="8"/>
        <v>4.4800000000000004</v>
      </c>
      <c r="AQ20" s="153">
        <f>AK20*0.1</f>
        <v>1</v>
      </c>
      <c r="AR20" s="152">
        <f>10068.2*J20*POWER(10,-6)+0.0012*K20</f>
        <v>3.8526738000000003</v>
      </c>
      <c r="AS20" s="153">
        <f t="shared" si="2"/>
        <v>16.8456738</v>
      </c>
      <c r="AT20" s="150">
        <f t="shared" si="10"/>
        <v>9.9999999999999995E-8</v>
      </c>
      <c r="AU20" s="176">
        <f t="shared" si="11"/>
        <v>1.9999999999999999E-7</v>
      </c>
      <c r="AV20" s="150">
        <f>H20*AS20</f>
        <v>1.68456738E-6</v>
      </c>
    </row>
    <row r="21" spans="1:48">
      <c r="A21" s="79" t="s">
        <v>99</v>
      </c>
      <c r="B21" s="191" t="s">
        <v>468</v>
      </c>
      <c r="C21" s="192" t="s">
        <v>461</v>
      </c>
      <c r="D21" s="193" t="s">
        <v>191</v>
      </c>
      <c r="E21" s="194">
        <v>9.9999999999999995E-7</v>
      </c>
      <c r="F21" s="191">
        <v>2</v>
      </c>
      <c r="G21" s="191">
        <v>0.19</v>
      </c>
      <c r="H21" s="194">
        <f t="shared" ref="H21:H26" si="21">E21*F21*G21</f>
        <v>3.7999999999999996E-7</v>
      </c>
      <c r="I21" s="191">
        <v>309</v>
      </c>
      <c r="J21" s="191">
        <f>I21*0.5*0.1</f>
        <v>15.450000000000001</v>
      </c>
      <c r="K21" s="87">
        <v>0</v>
      </c>
      <c r="L21" s="9" t="str">
        <f t="shared" si="4"/>
        <v>С20</v>
      </c>
      <c r="M21" s="9" t="str">
        <f t="shared" si="5"/>
        <v>Емкости Е-37, Е-44</v>
      </c>
      <c r="N21" s="9" t="str">
        <f t="shared" si="0"/>
        <v>Полное-взрыв</v>
      </c>
      <c r="O21" s="147" t="s">
        <v>233</v>
      </c>
      <c r="P21" s="147" t="s">
        <v>233</v>
      </c>
      <c r="Q21" s="147" t="s">
        <v>233</v>
      </c>
      <c r="R21" s="147" t="s">
        <v>233</v>
      </c>
      <c r="S21" s="147">
        <v>115</v>
      </c>
      <c r="T21" s="147">
        <v>232</v>
      </c>
      <c r="U21" s="147">
        <v>632</v>
      </c>
      <c r="V21" s="147">
        <v>1083</v>
      </c>
      <c r="W21" s="147" t="s">
        <v>233</v>
      </c>
      <c r="X21" s="147" t="s">
        <v>233</v>
      </c>
      <c r="Y21" s="147" t="s">
        <v>233</v>
      </c>
      <c r="Z21" s="147" t="s">
        <v>233</v>
      </c>
      <c r="AA21" s="147" t="s">
        <v>233</v>
      </c>
      <c r="AB21" s="147" t="s">
        <v>233</v>
      </c>
      <c r="AC21" s="147" t="s">
        <v>233</v>
      </c>
      <c r="AD21" s="147" t="s">
        <v>233</v>
      </c>
      <c r="AE21" s="147" t="s">
        <v>233</v>
      </c>
      <c r="AF21" s="147" t="s">
        <v>233</v>
      </c>
      <c r="AG21" s="151">
        <v>2</v>
      </c>
      <c r="AH21" s="151">
        <v>3</v>
      </c>
      <c r="AI21" s="9">
        <v>0.65</v>
      </c>
      <c r="AJ21" s="9">
        <v>0.02</v>
      </c>
      <c r="AK21" s="9">
        <v>10</v>
      </c>
      <c r="AL21" s="9"/>
      <c r="AM21" s="9"/>
      <c r="AN21" s="152">
        <f t="shared" si="6"/>
        <v>6.83</v>
      </c>
      <c r="AO21" s="152">
        <f t="shared" si="7"/>
        <v>0.68300000000000005</v>
      </c>
      <c r="AP21" s="149">
        <f t="shared" si="8"/>
        <v>7.58</v>
      </c>
      <c r="AQ21" s="153">
        <f t="shared" ref="AQ21:AQ28" si="22">AK21*0.1</f>
        <v>1</v>
      </c>
      <c r="AR21" s="152">
        <f>10068.2*J21*POWER(10,-6)*10+0.0012*K20</f>
        <v>2.2971369000000004</v>
      </c>
      <c r="AS21" s="153">
        <f t="shared" si="2"/>
        <v>18.390136900000002</v>
      </c>
      <c r="AT21" s="150">
        <f t="shared" si="10"/>
        <v>7.5999999999999992E-7</v>
      </c>
      <c r="AU21" s="176">
        <f t="shared" si="11"/>
        <v>1.1399999999999999E-6</v>
      </c>
      <c r="AV21" s="150">
        <f>H21*AS21</f>
        <v>6.9882520220000003E-6</v>
      </c>
    </row>
    <row r="22" spans="1:48">
      <c r="A22" s="79" t="s">
        <v>100</v>
      </c>
      <c r="B22" s="191" t="s">
        <v>469</v>
      </c>
      <c r="C22" s="192" t="s">
        <v>462</v>
      </c>
      <c r="D22" s="193" t="s">
        <v>189</v>
      </c>
      <c r="E22" s="194">
        <v>9.9999999999999995E-7</v>
      </c>
      <c r="F22" s="191">
        <v>2</v>
      </c>
      <c r="G22" s="191">
        <v>0.76</v>
      </c>
      <c r="H22" s="194">
        <f t="shared" si="21"/>
        <v>1.5199999999999998E-6</v>
      </c>
      <c r="I22" s="191">
        <v>309</v>
      </c>
      <c r="J22" s="191">
        <v>0</v>
      </c>
      <c r="K22" s="88">
        <v>0</v>
      </c>
      <c r="L22" s="9" t="str">
        <f t="shared" si="4"/>
        <v>С21</v>
      </c>
      <c r="M22" s="9" t="str">
        <f t="shared" si="5"/>
        <v>Емкости Е-37, Е-45</v>
      </c>
      <c r="N22" s="9" t="str">
        <f t="shared" si="0"/>
        <v>Полное-ликвидация</v>
      </c>
      <c r="O22" s="147" t="s">
        <v>233</v>
      </c>
      <c r="P22" s="147" t="s">
        <v>233</v>
      </c>
      <c r="Q22" s="147" t="s">
        <v>233</v>
      </c>
      <c r="R22" s="147" t="s">
        <v>233</v>
      </c>
      <c r="S22" s="147" t="s">
        <v>233</v>
      </c>
      <c r="T22" s="147" t="s">
        <v>233</v>
      </c>
      <c r="U22" s="147" t="s">
        <v>233</v>
      </c>
      <c r="V22" s="147" t="s">
        <v>233</v>
      </c>
      <c r="W22" s="147" t="s">
        <v>233</v>
      </c>
      <c r="X22" s="147" t="s">
        <v>233</v>
      </c>
      <c r="Y22" s="147" t="s">
        <v>233</v>
      </c>
      <c r="Z22" s="147" t="s">
        <v>233</v>
      </c>
      <c r="AA22" s="147" t="s">
        <v>233</v>
      </c>
      <c r="AB22" s="147" t="s">
        <v>233</v>
      </c>
      <c r="AC22" s="147" t="s">
        <v>233</v>
      </c>
      <c r="AD22" s="147" t="s">
        <v>233</v>
      </c>
      <c r="AE22" s="147" t="s">
        <v>233</v>
      </c>
      <c r="AF22" s="147" t="s">
        <v>233</v>
      </c>
      <c r="AG22" s="9">
        <v>0</v>
      </c>
      <c r="AH22" s="9">
        <v>0</v>
      </c>
      <c r="AI22" s="9">
        <v>0.65</v>
      </c>
      <c r="AJ22" s="9">
        <v>0.02</v>
      </c>
      <c r="AK22" s="9">
        <v>10</v>
      </c>
      <c r="AL22" s="9"/>
      <c r="AM22" s="9"/>
      <c r="AN22" s="152">
        <f t="shared" ref="AN22" si="23">AJ22*J22+AI22</f>
        <v>0.65</v>
      </c>
      <c r="AO22" s="152">
        <f t="shared" si="7"/>
        <v>6.5000000000000002E-2</v>
      </c>
      <c r="AP22" s="149">
        <f t="shared" si="8"/>
        <v>0</v>
      </c>
      <c r="AQ22" s="153">
        <f t="shared" si="22"/>
        <v>1</v>
      </c>
      <c r="AR22" s="152">
        <f>1333*J22*POWER(10,-6)+0.0012*K20</f>
        <v>0.74159999999999993</v>
      </c>
      <c r="AS22" s="153">
        <f t="shared" si="2"/>
        <v>2.4565999999999999</v>
      </c>
      <c r="AT22" s="150">
        <f t="shared" si="10"/>
        <v>0</v>
      </c>
      <c r="AU22" s="176">
        <f t="shared" si="11"/>
        <v>0</v>
      </c>
      <c r="AV22" s="150">
        <f>H22*AS22</f>
        <v>3.7340319999999994E-6</v>
      </c>
    </row>
    <row r="23" spans="1:48">
      <c r="A23" s="79" t="s">
        <v>101</v>
      </c>
      <c r="B23" s="191" t="s">
        <v>470</v>
      </c>
      <c r="C23" s="192" t="s">
        <v>82</v>
      </c>
      <c r="D23" s="193" t="s">
        <v>192</v>
      </c>
      <c r="E23" s="194">
        <v>1.0000000000000001E-5</v>
      </c>
      <c r="F23" s="191">
        <v>2</v>
      </c>
      <c r="G23" s="191">
        <v>4.0000000000000008E-2</v>
      </c>
      <c r="H23" s="194">
        <f t="shared" si="21"/>
        <v>8.0000000000000018E-7</v>
      </c>
      <c r="I23" s="191">
        <f>K23*300/1000</f>
        <v>1.71</v>
      </c>
      <c r="J23" s="191">
        <f>I23</f>
        <v>1.71</v>
      </c>
      <c r="K23" s="87">
        <v>5.7</v>
      </c>
      <c r="L23" s="9" t="str">
        <f t="shared" si="4"/>
        <v>С22</v>
      </c>
      <c r="M23" s="9" t="str">
        <f t="shared" si="5"/>
        <v>Емкости Е-37, Е-46</v>
      </c>
      <c r="N23" s="9" t="str">
        <f t="shared" si="0"/>
        <v>Частичное-жидкостной факел</v>
      </c>
      <c r="O23" s="147" t="s">
        <v>233</v>
      </c>
      <c r="P23" s="147" t="s">
        <v>233</v>
      </c>
      <c r="Q23" s="147" t="s">
        <v>233</v>
      </c>
      <c r="R23" s="147" t="s">
        <v>233</v>
      </c>
      <c r="S23" s="147" t="s">
        <v>233</v>
      </c>
      <c r="T23" s="147" t="s">
        <v>233</v>
      </c>
      <c r="U23" s="147" t="s">
        <v>233</v>
      </c>
      <c r="V23" s="147" t="s">
        <v>233</v>
      </c>
      <c r="W23" s="147">
        <v>30</v>
      </c>
      <c r="X23" s="147">
        <v>5</v>
      </c>
      <c r="Y23" s="147" t="s">
        <v>233</v>
      </c>
      <c r="Z23" s="147" t="s">
        <v>233</v>
      </c>
      <c r="AA23" s="147" t="s">
        <v>233</v>
      </c>
      <c r="AB23" s="147" t="s">
        <v>233</v>
      </c>
      <c r="AC23" s="147" t="s">
        <v>233</v>
      </c>
      <c r="AD23" s="147" t="s">
        <v>233</v>
      </c>
      <c r="AE23" s="147" t="s">
        <v>233</v>
      </c>
      <c r="AF23" s="147" t="s">
        <v>233</v>
      </c>
      <c r="AG23" s="9">
        <v>1</v>
      </c>
      <c r="AH23" s="9">
        <v>2</v>
      </c>
      <c r="AI23" s="9">
        <f>0.1*AI22</f>
        <v>6.5000000000000002E-2</v>
      </c>
      <c r="AJ23" s="9">
        <v>0.02</v>
      </c>
      <c r="AK23" s="9">
        <v>10</v>
      </c>
      <c r="AL23" s="9"/>
      <c r="AM23" s="9"/>
      <c r="AN23" s="152">
        <f t="shared" si="12"/>
        <v>9.920000000000001E-2</v>
      </c>
      <c r="AO23" s="152">
        <f t="shared" si="7"/>
        <v>9.9200000000000017E-3</v>
      </c>
      <c r="AP23" s="149">
        <f t="shared" si="8"/>
        <v>4.4800000000000004</v>
      </c>
      <c r="AQ23" s="153">
        <f t="shared" si="22"/>
        <v>1</v>
      </c>
      <c r="AR23" s="152">
        <f>10068.2*J23*POWER(10,-6)+0.0012*J23*20</f>
        <v>5.8256621999999994E-2</v>
      </c>
      <c r="AS23" s="153">
        <f t="shared" si="2"/>
        <v>5.6473766220000003</v>
      </c>
      <c r="AT23" s="150">
        <f t="shared" si="10"/>
        <v>8.0000000000000018E-7</v>
      </c>
      <c r="AU23" s="176">
        <f t="shared" si="11"/>
        <v>1.6000000000000004E-6</v>
      </c>
      <c r="AV23" s="150">
        <f>H23*AS23</f>
        <v>4.5179012976000012E-6</v>
      </c>
    </row>
    <row r="24" spans="1:48">
      <c r="A24" s="79" t="s">
        <v>102</v>
      </c>
      <c r="B24" s="191" t="s">
        <v>471</v>
      </c>
      <c r="C24" s="192" t="s">
        <v>458</v>
      </c>
      <c r="D24" s="193" t="s">
        <v>190</v>
      </c>
      <c r="E24" s="194">
        <v>1.0000000000000001E-5</v>
      </c>
      <c r="F24" s="191">
        <v>2</v>
      </c>
      <c r="G24" s="191">
        <v>0.16000000000000003</v>
      </c>
      <c r="H24" s="194">
        <f t="shared" si="21"/>
        <v>3.2000000000000007E-6</v>
      </c>
      <c r="I24" s="191">
        <f>K23*300/1000</f>
        <v>1.71</v>
      </c>
      <c r="J24" s="191">
        <v>0</v>
      </c>
      <c r="K24" s="88">
        <v>0</v>
      </c>
      <c r="L24" s="9" t="str">
        <f t="shared" si="4"/>
        <v>С23</v>
      </c>
      <c r="M24" s="9" t="str">
        <f t="shared" si="5"/>
        <v>Емкости Е-37, Е-47</v>
      </c>
      <c r="N24" s="9" t="str">
        <f t="shared" si="0"/>
        <v>Частичное-ликвидация</v>
      </c>
      <c r="O24" s="147" t="s">
        <v>233</v>
      </c>
      <c r="P24" s="147" t="s">
        <v>233</v>
      </c>
      <c r="Q24" s="147" t="s">
        <v>233</v>
      </c>
      <c r="R24" s="147" t="s">
        <v>233</v>
      </c>
      <c r="S24" s="147" t="s">
        <v>233</v>
      </c>
      <c r="T24" s="147" t="s">
        <v>233</v>
      </c>
      <c r="U24" s="147" t="s">
        <v>233</v>
      </c>
      <c r="V24" s="147" t="s">
        <v>233</v>
      </c>
      <c r="W24" s="147" t="s">
        <v>233</v>
      </c>
      <c r="X24" s="147" t="s">
        <v>233</v>
      </c>
      <c r="Y24" s="147" t="s">
        <v>233</v>
      </c>
      <c r="Z24" s="147" t="s">
        <v>233</v>
      </c>
      <c r="AA24" s="147" t="s">
        <v>233</v>
      </c>
      <c r="AB24" s="147" t="s">
        <v>233</v>
      </c>
      <c r="AC24" s="147" t="s">
        <v>233</v>
      </c>
      <c r="AD24" s="147" t="s">
        <v>233</v>
      </c>
      <c r="AE24" s="147" t="s">
        <v>233</v>
      </c>
      <c r="AF24" s="147" t="s">
        <v>233</v>
      </c>
      <c r="AG24" s="9">
        <v>0</v>
      </c>
      <c r="AH24" s="9">
        <v>0</v>
      </c>
      <c r="AI24" s="9">
        <f>0.1*AI22</f>
        <v>6.5000000000000002E-2</v>
      </c>
      <c r="AJ24" s="9">
        <v>0.02</v>
      </c>
      <c r="AK24" s="9">
        <v>3</v>
      </c>
      <c r="AL24" s="9"/>
      <c r="AM24" s="9"/>
      <c r="AN24" s="152">
        <f t="shared" si="14"/>
        <v>9.920000000000001E-2</v>
      </c>
      <c r="AO24" s="152">
        <f t="shared" si="7"/>
        <v>9.9200000000000017E-3</v>
      </c>
      <c r="AP24" s="149">
        <f t="shared" si="8"/>
        <v>0</v>
      </c>
      <c r="AQ24" s="153">
        <f t="shared" si="22"/>
        <v>0.30000000000000004</v>
      </c>
      <c r="AR24" s="152">
        <f>1333*I24*POWER(10,-6)+0.0012*I24*20</f>
        <v>4.3319429999999992E-2</v>
      </c>
      <c r="AS24" s="153">
        <f t="shared" si="2"/>
        <v>0.45243943000000003</v>
      </c>
      <c r="AT24" s="150">
        <f t="shared" si="10"/>
        <v>0</v>
      </c>
      <c r="AU24" s="176">
        <f t="shared" si="11"/>
        <v>0</v>
      </c>
      <c r="AV24" s="150">
        <f>H24*AS24</f>
        <v>1.4478061760000005E-6</v>
      </c>
    </row>
    <row r="25" spans="1:48">
      <c r="A25" s="79" t="s">
        <v>103</v>
      </c>
      <c r="B25" s="191" t="s">
        <v>472</v>
      </c>
      <c r="C25" s="192" t="s">
        <v>85</v>
      </c>
      <c r="D25" s="193" t="s">
        <v>193</v>
      </c>
      <c r="E25" s="194">
        <v>1.0000000000000001E-5</v>
      </c>
      <c r="F25" s="191">
        <v>2</v>
      </c>
      <c r="G25" s="191">
        <v>4.0000000000000008E-2</v>
      </c>
      <c r="H25" s="194">
        <f t="shared" si="21"/>
        <v>8.0000000000000018E-7</v>
      </c>
      <c r="I25" s="191">
        <f>K25*1800/1000</f>
        <v>1.08</v>
      </c>
      <c r="J25" s="191">
        <f>I25</f>
        <v>1.08</v>
      </c>
      <c r="K25" s="87">
        <v>0.6</v>
      </c>
      <c r="L25" s="9" t="str">
        <f t="shared" si="4"/>
        <v>С24</v>
      </c>
      <c r="M25" s="9" t="str">
        <f t="shared" si="5"/>
        <v>Емкости Е-37, Е-48</v>
      </c>
      <c r="N25" s="9" t="str">
        <f t="shared" si="0"/>
        <v>Частичное-газ факел</v>
      </c>
      <c r="O25" s="147" t="s">
        <v>233</v>
      </c>
      <c r="P25" s="147" t="s">
        <v>233</v>
      </c>
      <c r="Q25" s="147" t="s">
        <v>233</v>
      </c>
      <c r="R25" s="147" t="s">
        <v>233</v>
      </c>
      <c r="S25" s="147" t="s">
        <v>233</v>
      </c>
      <c r="T25" s="147" t="s">
        <v>233</v>
      </c>
      <c r="U25" s="147" t="s">
        <v>233</v>
      </c>
      <c r="V25" s="147" t="s">
        <v>233</v>
      </c>
      <c r="W25" s="147">
        <v>10</v>
      </c>
      <c r="X25" s="147">
        <v>2</v>
      </c>
      <c r="Y25" s="147" t="s">
        <v>233</v>
      </c>
      <c r="Z25" s="147" t="s">
        <v>233</v>
      </c>
      <c r="AA25" s="147" t="s">
        <v>233</v>
      </c>
      <c r="AB25" s="147" t="s">
        <v>233</v>
      </c>
      <c r="AC25" s="147" t="s">
        <v>233</v>
      </c>
      <c r="AD25" s="147" t="s">
        <v>233</v>
      </c>
      <c r="AE25" s="147" t="s">
        <v>233</v>
      </c>
      <c r="AF25" s="147" t="s">
        <v>233</v>
      </c>
      <c r="AG25" s="9">
        <v>1</v>
      </c>
      <c r="AH25" s="9">
        <v>2</v>
      </c>
      <c r="AI25" s="9">
        <f>0.1*AI22</f>
        <v>6.5000000000000002E-2</v>
      </c>
      <c r="AJ25" s="9">
        <v>0.02</v>
      </c>
      <c r="AK25" s="9">
        <v>3</v>
      </c>
      <c r="AL25" s="9"/>
      <c r="AM25" s="9"/>
      <c r="AN25" s="152">
        <f t="shared" si="15"/>
        <v>8.660000000000001E-2</v>
      </c>
      <c r="AO25" s="152">
        <f t="shared" si="7"/>
        <v>8.660000000000001E-3</v>
      </c>
      <c r="AP25" s="149">
        <f t="shared" si="8"/>
        <v>4.4800000000000004</v>
      </c>
      <c r="AQ25" s="153">
        <f t="shared" si="22"/>
        <v>0.30000000000000004</v>
      </c>
      <c r="AR25" s="152">
        <f>10068.2*J25*POWER(10,-6)</f>
        <v>1.0873656000000001E-2</v>
      </c>
      <c r="AS25" s="153">
        <f t="shared" si="2"/>
        <v>4.8861336560000002</v>
      </c>
      <c r="AT25" s="150">
        <f t="shared" si="10"/>
        <v>8.0000000000000018E-7</v>
      </c>
      <c r="AU25" s="176">
        <f t="shared" si="11"/>
        <v>1.6000000000000004E-6</v>
      </c>
      <c r="AV25" s="150">
        <f>H25*AS25</f>
        <v>3.9089069248000007E-6</v>
      </c>
    </row>
    <row r="26" spans="1:48">
      <c r="A26" s="79" t="s">
        <v>104</v>
      </c>
      <c r="B26" s="191" t="s">
        <v>473</v>
      </c>
      <c r="C26" s="192" t="s">
        <v>459</v>
      </c>
      <c r="D26" s="193" t="s">
        <v>194</v>
      </c>
      <c r="E26" s="194">
        <v>1.0000000000000001E-5</v>
      </c>
      <c r="F26" s="191">
        <v>2</v>
      </c>
      <c r="G26" s="191">
        <v>0.15200000000000002</v>
      </c>
      <c r="H26" s="194">
        <f t="shared" si="21"/>
        <v>3.0400000000000005E-6</v>
      </c>
      <c r="I26" s="191">
        <f>K25*1800/1000</f>
        <v>1.08</v>
      </c>
      <c r="J26" s="191">
        <f>I26</f>
        <v>1.08</v>
      </c>
      <c r="K26" s="88">
        <v>0</v>
      </c>
      <c r="L26" s="9" t="str">
        <f t="shared" si="4"/>
        <v>С25</v>
      </c>
      <c r="M26" s="9" t="str">
        <f t="shared" si="5"/>
        <v>Емкости Е-37, Е-49</v>
      </c>
      <c r="N26" s="9" t="str">
        <f t="shared" si="0"/>
        <v>Частичное-вспышка</v>
      </c>
      <c r="O26" s="147" t="s">
        <v>233</v>
      </c>
      <c r="P26" s="147" t="s">
        <v>233</v>
      </c>
      <c r="Q26" s="147" t="s">
        <v>233</v>
      </c>
      <c r="R26" s="147" t="s">
        <v>233</v>
      </c>
      <c r="S26" s="147" t="s">
        <v>233</v>
      </c>
      <c r="T26" s="147" t="s">
        <v>233</v>
      </c>
      <c r="U26" s="147" t="s">
        <v>233</v>
      </c>
      <c r="V26" s="147" t="s">
        <v>233</v>
      </c>
      <c r="W26" s="147" t="s">
        <v>233</v>
      </c>
      <c r="X26" s="147" t="s">
        <v>233</v>
      </c>
      <c r="Y26" s="147">
        <v>33</v>
      </c>
      <c r="Z26" s="147">
        <v>39</v>
      </c>
      <c r="AA26" s="147" t="s">
        <v>233</v>
      </c>
      <c r="AB26" s="147" t="s">
        <v>233</v>
      </c>
      <c r="AC26" s="147" t="s">
        <v>233</v>
      </c>
      <c r="AD26" s="147" t="s">
        <v>233</v>
      </c>
      <c r="AE26" s="147" t="s">
        <v>233</v>
      </c>
      <c r="AF26" s="147" t="s">
        <v>233</v>
      </c>
      <c r="AG26" s="9">
        <v>1</v>
      </c>
      <c r="AH26" s="9">
        <v>2</v>
      </c>
      <c r="AI26" s="9">
        <f>0.1*AI22</f>
        <v>6.5000000000000002E-2</v>
      </c>
      <c r="AJ26" s="9">
        <v>0.02</v>
      </c>
      <c r="AK26" s="9">
        <v>3</v>
      </c>
      <c r="AL26" s="9"/>
      <c r="AM26" s="9"/>
      <c r="AN26" s="152">
        <f t="shared" si="15"/>
        <v>8.660000000000001E-2</v>
      </c>
      <c r="AO26" s="152">
        <f t="shared" si="7"/>
        <v>8.660000000000001E-3</v>
      </c>
      <c r="AP26" s="149">
        <f t="shared" si="8"/>
        <v>4.4800000000000004</v>
      </c>
      <c r="AQ26" s="153">
        <f t="shared" si="22"/>
        <v>0.30000000000000004</v>
      </c>
      <c r="AR26" s="152">
        <f>10068.2*J26*POWER(10,-6)</f>
        <v>1.0873656000000001E-2</v>
      </c>
      <c r="AS26" s="153">
        <f t="shared" si="2"/>
        <v>4.8861336560000002</v>
      </c>
      <c r="AT26" s="150">
        <f t="shared" si="10"/>
        <v>3.0400000000000005E-6</v>
      </c>
      <c r="AU26" s="176">
        <f t="shared" si="11"/>
        <v>6.0800000000000011E-6</v>
      </c>
      <c r="AV26" s="150">
        <f>H26*AS26</f>
        <v>1.4853846314240003E-5</v>
      </c>
    </row>
    <row r="27" spans="1:48">
      <c r="A27" s="79" t="s">
        <v>105</v>
      </c>
      <c r="B27" s="191" t="s">
        <v>474</v>
      </c>
      <c r="C27" s="192" t="s">
        <v>460</v>
      </c>
      <c r="D27" s="193" t="s">
        <v>190</v>
      </c>
      <c r="E27" s="194">
        <v>1.0000000000000001E-5</v>
      </c>
      <c r="F27" s="191">
        <v>2</v>
      </c>
      <c r="G27" s="191">
        <v>0.6080000000000001</v>
      </c>
      <c r="H27" s="194">
        <f>E27*F27*G27</f>
        <v>1.2160000000000002E-5</v>
      </c>
      <c r="I27" s="191">
        <f>K25*1800/1000</f>
        <v>1.08</v>
      </c>
      <c r="J27" s="191">
        <v>0</v>
      </c>
      <c r="K27" s="88">
        <v>0</v>
      </c>
      <c r="L27" s="9" t="str">
        <f t="shared" si="4"/>
        <v>С26</v>
      </c>
      <c r="M27" s="9" t="str">
        <f t="shared" si="5"/>
        <v>Емкости Е-37, Е-50</v>
      </c>
      <c r="N27" s="9" t="str">
        <f t="shared" si="0"/>
        <v>Частичное-ликвидация</v>
      </c>
      <c r="O27" s="147" t="s">
        <v>233</v>
      </c>
      <c r="P27" s="147" t="s">
        <v>233</v>
      </c>
      <c r="Q27" s="147" t="s">
        <v>233</v>
      </c>
      <c r="R27" s="147" t="s">
        <v>233</v>
      </c>
      <c r="S27" s="147" t="s">
        <v>233</v>
      </c>
      <c r="T27" s="147" t="s">
        <v>233</v>
      </c>
      <c r="U27" s="147" t="s">
        <v>233</v>
      </c>
      <c r="V27" s="147" t="s">
        <v>233</v>
      </c>
      <c r="W27" s="147" t="s">
        <v>233</v>
      </c>
      <c r="X27" s="147" t="s">
        <v>233</v>
      </c>
      <c r="Y27" s="147" t="s">
        <v>233</v>
      </c>
      <c r="Z27" s="147" t="s">
        <v>233</v>
      </c>
      <c r="AA27" s="147" t="s">
        <v>233</v>
      </c>
      <c r="AB27" s="147" t="s">
        <v>233</v>
      </c>
      <c r="AC27" s="147" t="s">
        <v>233</v>
      </c>
      <c r="AD27" s="147" t="s">
        <v>233</v>
      </c>
      <c r="AE27" s="147" t="s">
        <v>233</v>
      </c>
      <c r="AF27" s="147" t="s">
        <v>233</v>
      </c>
      <c r="AG27" s="9">
        <v>0</v>
      </c>
      <c r="AH27" s="9">
        <v>0</v>
      </c>
      <c r="AI27" s="9">
        <f>0.1*AI22</f>
        <v>6.5000000000000002E-2</v>
      </c>
      <c r="AJ27" s="9">
        <v>0.02</v>
      </c>
      <c r="AK27" s="9">
        <v>3</v>
      </c>
      <c r="AL27" s="9"/>
      <c r="AM27" s="9"/>
      <c r="AN27" s="152">
        <f t="shared" si="16"/>
        <v>8.660000000000001E-2</v>
      </c>
      <c r="AO27" s="152">
        <f t="shared" si="7"/>
        <v>8.660000000000001E-3</v>
      </c>
      <c r="AP27" s="149">
        <f t="shared" si="8"/>
        <v>0</v>
      </c>
      <c r="AQ27" s="153">
        <f t="shared" si="22"/>
        <v>0.30000000000000004</v>
      </c>
      <c r="AR27" s="152">
        <f>1333*I27*POWER(10,-6)</f>
        <v>1.4396400000000001E-3</v>
      </c>
      <c r="AS27" s="153">
        <f t="shared" si="2"/>
        <v>0.39669964000000008</v>
      </c>
      <c r="AT27" s="150">
        <f t="shared" si="10"/>
        <v>0</v>
      </c>
      <c r="AU27" s="176">
        <f t="shared" si="11"/>
        <v>0</v>
      </c>
      <c r="AV27" s="150">
        <f>H27*AS27</f>
        <v>4.8238676224000022E-6</v>
      </c>
    </row>
    <row r="28" spans="1:48">
      <c r="A28" s="79" t="s">
        <v>106</v>
      </c>
      <c r="B28" s="191" t="s">
        <v>475</v>
      </c>
      <c r="C28" s="192" t="s">
        <v>195</v>
      </c>
      <c r="D28" s="193" t="s">
        <v>196</v>
      </c>
      <c r="E28" s="194">
        <v>2.5000000000000001E-5</v>
      </c>
      <c r="F28" s="191">
        <v>2</v>
      </c>
      <c r="G28" s="191">
        <v>1</v>
      </c>
      <c r="H28" s="194">
        <f>E28*F28*G28</f>
        <v>5.0000000000000002E-5</v>
      </c>
      <c r="I28" s="191">
        <v>309</v>
      </c>
      <c r="J28" s="191">
        <f>0.6*I28</f>
        <v>185.4</v>
      </c>
      <c r="K28" s="88">
        <v>0</v>
      </c>
      <c r="L28" s="9" t="str">
        <f t="shared" si="4"/>
        <v>С27</v>
      </c>
      <c r="M28" s="9" t="str">
        <f t="shared" si="5"/>
        <v>Емкости Е-37, Е-51</v>
      </c>
      <c r="N28" s="9" t="str">
        <f t="shared" si="0"/>
        <v>Полное-огненный шар</v>
      </c>
      <c r="O28" s="147" t="s">
        <v>233</v>
      </c>
      <c r="P28" s="147" t="s">
        <v>233</v>
      </c>
      <c r="Q28" s="147" t="s">
        <v>233</v>
      </c>
      <c r="R28" s="147" t="s">
        <v>233</v>
      </c>
      <c r="S28" s="147" t="s">
        <v>233</v>
      </c>
      <c r="T28" s="147" t="s">
        <v>233</v>
      </c>
      <c r="U28" s="147" t="s">
        <v>233</v>
      </c>
      <c r="V28" s="147" t="s">
        <v>233</v>
      </c>
      <c r="W28" s="147" t="s">
        <v>233</v>
      </c>
      <c r="X28" s="147" t="s">
        <v>233</v>
      </c>
      <c r="Y28" s="147" t="s">
        <v>233</v>
      </c>
      <c r="Z28" s="147" t="s">
        <v>233</v>
      </c>
      <c r="AA28" s="147" t="s">
        <v>233</v>
      </c>
      <c r="AB28" s="147" t="s">
        <v>233</v>
      </c>
      <c r="AC28" s="147">
        <v>411</v>
      </c>
      <c r="AD28" s="147">
        <v>528</v>
      </c>
      <c r="AE28" s="147">
        <v>604</v>
      </c>
      <c r="AF28" s="147">
        <v>739</v>
      </c>
      <c r="AG28" s="9">
        <v>1</v>
      </c>
      <c r="AH28" s="9">
        <v>1</v>
      </c>
      <c r="AI28" s="9">
        <f>AI20</f>
        <v>0.65</v>
      </c>
      <c r="AJ28" s="9">
        <v>0.02</v>
      </c>
      <c r="AK28" s="9">
        <v>10</v>
      </c>
      <c r="AL28" s="9"/>
      <c r="AM28" s="9"/>
      <c r="AN28" s="152">
        <f t="shared" si="17"/>
        <v>4.3580000000000005</v>
      </c>
      <c r="AO28" s="152">
        <f t="shared" si="7"/>
        <v>0.43580000000000008</v>
      </c>
      <c r="AP28" s="149">
        <f t="shared" si="8"/>
        <v>3.1</v>
      </c>
      <c r="AQ28" s="153">
        <f t="shared" si="22"/>
        <v>1</v>
      </c>
      <c r="AR28" s="152">
        <f t="shared" ref="AR28" si="24">10068.2*J28*POWER(10,-6)</f>
        <v>1.8666442800000003</v>
      </c>
      <c r="AS28" s="153">
        <f t="shared" si="2"/>
        <v>10.760444280000002</v>
      </c>
      <c r="AT28" s="150">
        <f t="shared" si="10"/>
        <v>5.0000000000000002E-5</v>
      </c>
      <c r="AU28" s="176">
        <f t="shared" si="11"/>
        <v>5.0000000000000002E-5</v>
      </c>
      <c r="AV28" s="150">
        <f>H28*AS28</f>
        <v>5.380222140000001E-4</v>
      </c>
    </row>
    <row r="29" spans="1:48">
      <c r="A29" s="79" t="s">
        <v>107</v>
      </c>
      <c r="B29" s="195" t="s">
        <v>476</v>
      </c>
      <c r="C29" s="196" t="s">
        <v>78</v>
      </c>
      <c r="D29" s="197" t="s">
        <v>188</v>
      </c>
      <c r="E29" s="198">
        <v>9.9999999999999995E-7</v>
      </c>
      <c r="F29" s="199">
        <v>10</v>
      </c>
      <c r="G29" s="199">
        <v>0.05</v>
      </c>
      <c r="H29" s="198">
        <f>E29*F29*G29</f>
        <v>4.9999999999999998E-7</v>
      </c>
      <c r="I29" s="199">
        <v>284.60000000000002</v>
      </c>
      <c r="J29" s="199">
        <f>I29</f>
        <v>284.60000000000002</v>
      </c>
      <c r="K29" s="90">
        <f>J29*20/10</f>
        <v>569.20000000000005</v>
      </c>
      <c r="L29" s="4" t="str">
        <f t="shared" si="4"/>
        <v>С28</v>
      </c>
      <c r="M29" s="4" t="str">
        <f t="shared" si="5"/>
        <v>Емкости Е-38…Е-42,  Е-44…Е-48</v>
      </c>
      <c r="N29" s="4" t="str">
        <f t="shared" si="0"/>
        <v>Полное-пожар</v>
      </c>
      <c r="O29" s="147">
        <v>19</v>
      </c>
      <c r="P29" s="147">
        <v>26</v>
      </c>
      <c r="Q29" s="147">
        <v>38</v>
      </c>
      <c r="R29" s="147">
        <v>71</v>
      </c>
      <c r="S29" s="147" t="s">
        <v>233</v>
      </c>
      <c r="T29" s="147" t="s">
        <v>233</v>
      </c>
      <c r="U29" s="147" t="s">
        <v>233</v>
      </c>
      <c r="V29" s="147" t="s">
        <v>233</v>
      </c>
      <c r="W29" s="147" t="s">
        <v>233</v>
      </c>
      <c r="X29" s="147" t="s">
        <v>233</v>
      </c>
      <c r="Y29" s="147" t="s">
        <v>233</v>
      </c>
      <c r="Z29" s="147" t="s">
        <v>233</v>
      </c>
      <c r="AA29" s="147" t="s">
        <v>233</v>
      </c>
      <c r="AB29" s="147" t="s">
        <v>233</v>
      </c>
      <c r="AC29" s="147" t="s">
        <v>233</v>
      </c>
      <c r="AD29" s="147" t="s">
        <v>233</v>
      </c>
      <c r="AE29" s="147" t="s">
        <v>233</v>
      </c>
      <c r="AF29" s="147" t="s">
        <v>233</v>
      </c>
      <c r="AG29" s="154">
        <v>2</v>
      </c>
      <c r="AH29" s="154">
        <v>2</v>
      </c>
      <c r="AI29" s="4">
        <v>0.28000000000000003</v>
      </c>
      <c r="AJ29" s="4">
        <v>0.02</v>
      </c>
      <c r="AK29" s="4">
        <v>10</v>
      </c>
      <c r="AL29" s="4"/>
      <c r="AM29" s="4"/>
      <c r="AN29" s="155">
        <f t="shared" si="1"/>
        <v>5.9720000000000004</v>
      </c>
      <c r="AO29" s="155">
        <f>0.1*AN29</f>
        <v>0.59720000000000006</v>
      </c>
      <c r="AP29" s="149">
        <f t="shared" si="8"/>
        <v>6.2</v>
      </c>
      <c r="AQ29" s="156">
        <f>AK29*0.1</f>
        <v>1</v>
      </c>
      <c r="AR29" s="155">
        <f>10068.2*J29*POWER(10,-6)+0.0012*K29</f>
        <v>3.5484497200000003</v>
      </c>
      <c r="AS29" s="156">
        <f t="shared" si="2"/>
        <v>17.317649720000002</v>
      </c>
      <c r="AT29" s="150">
        <f t="shared" si="10"/>
        <v>9.9999999999999995E-7</v>
      </c>
      <c r="AU29" s="176">
        <f t="shared" si="11"/>
        <v>9.9999999999999995E-7</v>
      </c>
      <c r="AV29" s="150">
        <f>H29*AS29</f>
        <v>8.65882486E-6</v>
      </c>
    </row>
    <row r="30" spans="1:48">
      <c r="A30" s="79" t="s">
        <v>108</v>
      </c>
      <c r="B30" s="195" t="s">
        <v>476</v>
      </c>
      <c r="C30" s="196" t="s">
        <v>461</v>
      </c>
      <c r="D30" s="197" t="s">
        <v>191</v>
      </c>
      <c r="E30" s="198">
        <v>9.9999999999999995E-7</v>
      </c>
      <c r="F30" s="199">
        <v>10</v>
      </c>
      <c r="G30" s="199">
        <v>0.19</v>
      </c>
      <c r="H30" s="198">
        <f t="shared" ref="H30:H35" si="25">E30*F30*G30</f>
        <v>1.8999999999999998E-6</v>
      </c>
      <c r="I30" s="199">
        <v>284.60000000000002</v>
      </c>
      <c r="J30" s="199">
        <f>I30*0.1</f>
        <v>28.460000000000004</v>
      </c>
      <c r="K30" s="90">
        <v>0</v>
      </c>
      <c r="L30" s="4" t="str">
        <f t="shared" si="4"/>
        <v>С29</v>
      </c>
      <c r="M30" s="4" t="str">
        <f t="shared" si="5"/>
        <v>Емкости Е-38…Е-42,  Е-44…Е-48</v>
      </c>
      <c r="N30" s="4" t="str">
        <f t="shared" si="0"/>
        <v>Полное-взрыв</v>
      </c>
      <c r="O30" s="147" t="s">
        <v>233</v>
      </c>
      <c r="P30" s="147" t="s">
        <v>233</v>
      </c>
      <c r="Q30" s="147" t="s">
        <v>233</v>
      </c>
      <c r="R30" s="147" t="s">
        <v>233</v>
      </c>
      <c r="S30" s="147">
        <v>141</v>
      </c>
      <c r="T30" s="147">
        <v>285</v>
      </c>
      <c r="U30" s="147">
        <v>775</v>
      </c>
      <c r="V30" s="147">
        <v>1328</v>
      </c>
      <c r="W30" s="147" t="s">
        <v>233</v>
      </c>
      <c r="X30" s="147" t="s">
        <v>233</v>
      </c>
      <c r="Y30" s="147" t="s">
        <v>233</v>
      </c>
      <c r="Z30" s="147" t="s">
        <v>233</v>
      </c>
      <c r="AA30" s="147" t="s">
        <v>233</v>
      </c>
      <c r="AB30" s="147" t="s">
        <v>233</v>
      </c>
      <c r="AC30" s="147" t="s">
        <v>233</v>
      </c>
      <c r="AD30" s="147" t="s">
        <v>233</v>
      </c>
      <c r="AE30" s="147" t="s">
        <v>233</v>
      </c>
      <c r="AF30" s="147" t="s">
        <v>233</v>
      </c>
      <c r="AG30" s="154">
        <v>3</v>
      </c>
      <c r="AH30" s="154">
        <v>4</v>
      </c>
      <c r="AI30" s="4">
        <v>0.28000000000000003</v>
      </c>
      <c r="AJ30" s="4">
        <v>0.02</v>
      </c>
      <c r="AK30" s="4">
        <v>10</v>
      </c>
      <c r="AL30" s="4"/>
      <c r="AM30" s="4"/>
      <c r="AN30" s="155">
        <f t="shared" si="6"/>
        <v>5.9720000000000004</v>
      </c>
      <c r="AO30" s="155">
        <f t="shared" si="7"/>
        <v>0.59720000000000006</v>
      </c>
      <c r="AP30" s="149">
        <f t="shared" si="8"/>
        <v>10.68</v>
      </c>
      <c r="AQ30" s="156">
        <f t="shared" ref="AQ30:AQ37" si="26">AK30*0.1</f>
        <v>1</v>
      </c>
      <c r="AR30" s="155">
        <f>10068.2*J30*POWER(10,-6)*10+0.0012*K29</f>
        <v>3.5484497200000007</v>
      </c>
      <c r="AS30" s="156">
        <f t="shared" si="2"/>
        <v>21.797649720000003</v>
      </c>
      <c r="AT30" s="150">
        <f t="shared" si="10"/>
        <v>5.6999999999999996E-6</v>
      </c>
      <c r="AU30" s="176">
        <f t="shared" si="11"/>
        <v>7.5999999999999992E-6</v>
      </c>
      <c r="AV30" s="150">
        <f>H30*AS30</f>
        <v>4.1415534467999998E-5</v>
      </c>
    </row>
    <row r="31" spans="1:48">
      <c r="A31" s="79" t="s">
        <v>109</v>
      </c>
      <c r="B31" s="195" t="s">
        <v>476</v>
      </c>
      <c r="C31" s="196" t="s">
        <v>462</v>
      </c>
      <c r="D31" s="197" t="s">
        <v>189</v>
      </c>
      <c r="E31" s="198">
        <v>9.9999999999999995E-7</v>
      </c>
      <c r="F31" s="199">
        <v>10</v>
      </c>
      <c r="G31" s="199">
        <v>0.76</v>
      </c>
      <c r="H31" s="198">
        <f t="shared" si="25"/>
        <v>7.5999999999999992E-6</v>
      </c>
      <c r="I31" s="199">
        <v>284.60000000000002</v>
      </c>
      <c r="J31" s="199">
        <v>0</v>
      </c>
      <c r="K31" s="91">
        <v>0</v>
      </c>
      <c r="L31" s="4" t="str">
        <f t="shared" si="4"/>
        <v>С30</v>
      </c>
      <c r="M31" s="4" t="str">
        <f t="shared" si="5"/>
        <v>Емкости Е-38…Е-42,  Е-44…Е-48</v>
      </c>
      <c r="N31" s="4" t="str">
        <f t="shared" si="0"/>
        <v>Полное-ликвидация</v>
      </c>
      <c r="O31" s="147" t="s">
        <v>233</v>
      </c>
      <c r="P31" s="147" t="s">
        <v>233</v>
      </c>
      <c r="Q31" s="147" t="s">
        <v>233</v>
      </c>
      <c r="R31" s="147" t="s">
        <v>233</v>
      </c>
      <c r="S31" s="147" t="s">
        <v>233</v>
      </c>
      <c r="T31" s="147" t="s">
        <v>233</v>
      </c>
      <c r="U31" s="147" t="s">
        <v>233</v>
      </c>
      <c r="V31" s="147" t="s">
        <v>233</v>
      </c>
      <c r="W31" s="147" t="s">
        <v>233</v>
      </c>
      <c r="X31" s="147" t="s">
        <v>233</v>
      </c>
      <c r="Y31" s="147" t="s">
        <v>233</v>
      </c>
      <c r="Z31" s="147" t="s">
        <v>233</v>
      </c>
      <c r="AA31" s="147" t="s">
        <v>233</v>
      </c>
      <c r="AB31" s="147" t="s">
        <v>233</v>
      </c>
      <c r="AC31" s="147" t="s">
        <v>233</v>
      </c>
      <c r="AD31" s="147" t="s">
        <v>233</v>
      </c>
      <c r="AE31" s="147" t="s">
        <v>233</v>
      </c>
      <c r="AF31" s="147" t="s">
        <v>233</v>
      </c>
      <c r="AG31" s="4">
        <v>0</v>
      </c>
      <c r="AH31" s="4">
        <v>0</v>
      </c>
      <c r="AI31" s="4">
        <v>0.28000000000000003</v>
      </c>
      <c r="AJ31" s="4">
        <v>0.02</v>
      </c>
      <c r="AK31" s="4">
        <v>10</v>
      </c>
      <c r="AL31" s="4"/>
      <c r="AM31" s="4"/>
      <c r="AN31" s="155">
        <f t="shared" ref="AN31" si="27">AJ31*J31+AI31</f>
        <v>0.28000000000000003</v>
      </c>
      <c r="AO31" s="155">
        <f t="shared" si="7"/>
        <v>2.8000000000000004E-2</v>
      </c>
      <c r="AP31" s="149">
        <f t="shared" si="8"/>
        <v>0</v>
      </c>
      <c r="AQ31" s="156">
        <f t="shared" si="26"/>
        <v>1</v>
      </c>
      <c r="AR31" s="155">
        <f>1333*J31*POWER(10,-6)+0.0012*K29</f>
        <v>0.68303999999999998</v>
      </c>
      <c r="AS31" s="156">
        <f t="shared" si="2"/>
        <v>1.9910400000000001</v>
      </c>
      <c r="AT31" s="150">
        <f t="shared" si="10"/>
        <v>0</v>
      </c>
      <c r="AU31" s="176">
        <f t="shared" si="11"/>
        <v>0</v>
      </c>
      <c r="AV31" s="150">
        <f>H31*AS31</f>
        <v>1.5131903999999999E-5</v>
      </c>
    </row>
    <row r="32" spans="1:48">
      <c r="A32" s="79" t="s">
        <v>110</v>
      </c>
      <c r="B32" s="195" t="s">
        <v>476</v>
      </c>
      <c r="C32" s="196" t="s">
        <v>82</v>
      </c>
      <c r="D32" s="197" t="s">
        <v>192</v>
      </c>
      <c r="E32" s="198">
        <v>1.0000000000000001E-5</v>
      </c>
      <c r="F32" s="199">
        <v>10</v>
      </c>
      <c r="G32" s="199">
        <v>4.0000000000000008E-2</v>
      </c>
      <c r="H32" s="198">
        <f t="shared" si="25"/>
        <v>4.0000000000000007E-6</v>
      </c>
      <c r="I32" s="199">
        <f>K32*300/1000</f>
        <v>1.71</v>
      </c>
      <c r="J32" s="199">
        <f>I32</f>
        <v>1.71</v>
      </c>
      <c r="K32" s="90">
        <v>5.7</v>
      </c>
      <c r="L32" s="4" t="str">
        <f t="shared" si="4"/>
        <v>С31</v>
      </c>
      <c r="M32" s="4" t="str">
        <f t="shared" si="5"/>
        <v>Емкости Е-38…Е-42,  Е-44…Е-48</v>
      </c>
      <c r="N32" s="4" t="str">
        <f t="shared" si="0"/>
        <v>Частичное-жидкостной факел</v>
      </c>
      <c r="O32" s="147" t="s">
        <v>233</v>
      </c>
      <c r="P32" s="147" t="s">
        <v>233</v>
      </c>
      <c r="Q32" s="147" t="s">
        <v>233</v>
      </c>
      <c r="R32" s="147" t="s">
        <v>233</v>
      </c>
      <c r="S32" s="147" t="s">
        <v>233</v>
      </c>
      <c r="T32" s="147" t="s">
        <v>233</v>
      </c>
      <c r="U32" s="147" t="s">
        <v>233</v>
      </c>
      <c r="V32" s="147" t="s">
        <v>233</v>
      </c>
      <c r="W32" s="147">
        <v>30</v>
      </c>
      <c r="X32" s="147">
        <v>5</v>
      </c>
      <c r="Y32" s="147" t="s">
        <v>233</v>
      </c>
      <c r="Z32" s="147" t="s">
        <v>233</v>
      </c>
      <c r="AA32" s="147" t="s">
        <v>233</v>
      </c>
      <c r="AB32" s="147" t="s">
        <v>233</v>
      </c>
      <c r="AC32" s="147" t="s">
        <v>233</v>
      </c>
      <c r="AD32" s="147" t="s">
        <v>233</v>
      </c>
      <c r="AE32" s="147" t="s">
        <v>233</v>
      </c>
      <c r="AF32" s="147" t="s">
        <v>233</v>
      </c>
      <c r="AG32" s="4">
        <v>1</v>
      </c>
      <c r="AH32" s="4">
        <v>2</v>
      </c>
      <c r="AI32" s="4">
        <f>0.1*AI31</f>
        <v>2.8000000000000004E-2</v>
      </c>
      <c r="AJ32" s="4">
        <v>0.02</v>
      </c>
      <c r="AK32" s="4">
        <v>10</v>
      </c>
      <c r="AL32" s="4"/>
      <c r="AM32" s="4"/>
      <c r="AN32" s="155">
        <f t="shared" si="12"/>
        <v>6.2200000000000005E-2</v>
      </c>
      <c r="AO32" s="155">
        <f t="shared" si="7"/>
        <v>6.2200000000000007E-3</v>
      </c>
      <c r="AP32" s="149">
        <f t="shared" si="8"/>
        <v>4.4800000000000004</v>
      </c>
      <c r="AQ32" s="156">
        <f t="shared" si="26"/>
        <v>1</v>
      </c>
      <c r="AR32" s="155">
        <f>10068.2*J32*POWER(10,-6)+0.0012*J32*20</f>
        <v>5.8256621999999994E-2</v>
      </c>
      <c r="AS32" s="156">
        <f t="shared" si="2"/>
        <v>5.6066766220000002</v>
      </c>
      <c r="AT32" s="150">
        <f t="shared" si="10"/>
        <v>4.0000000000000007E-6</v>
      </c>
      <c r="AU32" s="176">
        <f t="shared" si="11"/>
        <v>8.0000000000000013E-6</v>
      </c>
      <c r="AV32" s="150">
        <f>H32*AS32</f>
        <v>2.2426706488000004E-5</v>
      </c>
    </row>
    <row r="33" spans="1:48">
      <c r="A33" s="79" t="s">
        <v>111</v>
      </c>
      <c r="B33" s="195" t="s">
        <v>476</v>
      </c>
      <c r="C33" s="196" t="s">
        <v>458</v>
      </c>
      <c r="D33" s="197" t="s">
        <v>190</v>
      </c>
      <c r="E33" s="198">
        <v>1.0000000000000001E-5</v>
      </c>
      <c r="F33" s="199">
        <v>10</v>
      </c>
      <c r="G33" s="199">
        <v>0.16000000000000003</v>
      </c>
      <c r="H33" s="198">
        <f t="shared" si="25"/>
        <v>1.6000000000000003E-5</v>
      </c>
      <c r="I33" s="199">
        <f>K32*300/1000</f>
        <v>1.71</v>
      </c>
      <c r="J33" s="199">
        <v>0</v>
      </c>
      <c r="K33" s="91">
        <v>0</v>
      </c>
      <c r="L33" s="4" t="str">
        <f t="shared" si="4"/>
        <v>С32</v>
      </c>
      <c r="M33" s="4" t="str">
        <f t="shared" si="5"/>
        <v>Емкости Е-38…Е-42,  Е-44…Е-48</v>
      </c>
      <c r="N33" s="4" t="str">
        <f t="shared" si="0"/>
        <v>Частичное-ликвидация</v>
      </c>
      <c r="O33" s="147" t="s">
        <v>233</v>
      </c>
      <c r="P33" s="147" t="s">
        <v>233</v>
      </c>
      <c r="Q33" s="147" t="s">
        <v>233</v>
      </c>
      <c r="R33" s="147" t="s">
        <v>233</v>
      </c>
      <c r="S33" s="147" t="s">
        <v>233</v>
      </c>
      <c r="T33" s="147" t="s">
        <v>233</v>
      </c>
      <c r="U33" s="147" t="s">
        <v>233</v>
      </c>
      <c r="V33" s="147" t="s">
        <v>233</v>
      </c>
      <c r="W33" s="147" t="s">
        <v>233</v>
      </c>
      <c r="X33" s="147" t="s">
        <v>233</v>
      </c>
      <c r="Y33" s="147" t="s">
        <v>233</v>
      </c>
      <c r="Z33" s="147" t="s">
        <v>233</v>
      </c>
      <c r="AA33" s="147" t="s">
        <v>233</v>
      </c>
      <c r="AB33" s="147" t="s">
        <v>233</v>
      </c>
      <c r="AC33" s="147" t="s">
        <v>233</v>
      </c>
      <c r="AD33" s="147" t="s">
        <v>233</v>
      </c>
      <c r="AE33" s="147" t="s">
        <v>233</v>
      </c>
      <c r="AF33" s="147" t="s">
        <v>233</v>
      </c>
      <c r="AG33" s="4">
        <v>0</v>
      </c>
      <c r="AH33" s="4">
        <v>0</v>
      </c>
      <c r="AI33" s="4">
        <f>0.1*AI31</f>
        <v>2.8000000000000004E-2</v>
      </c>
      <c r="AJ33" s="4">
        <v>0.02</v>
      </c>
      <c r="AK33" s="4">
        <v>3</v>
      </c>
      <c r="AL33" s="4"/>
      <c r="AM33" s="4"/>
      <c r="AN33" s="155">
        <f t="shared" si="14"/>
        <v>6.2200000000000005E-2</v>
      </c>
      <c r="AO33" s="155">
        <f t="shared" si="7"/>
        <v>6.2200000000000007E-3</v>
      </c>
      <c r="AP33" s="149">
        <f t="shared" si="8"/>
        <v>0</v>
      </c>
      <c r="AQ33" s="156">
        <f t="shared" si="26"/>
        <v>0.30000000000000004</v>
      </c>
      <c r="AR33" s="155">
        <f>1333*I33*POWER(10,-6)+0.0012*I33*20</f>
        <v>4.3319429999999992E-2</v>
      </c>
      <c r="AS33" s="156">
        <f t="shared" si="2"/>
        <v>0.41173943000000002</v>
      </c>
      <c r="AT33" s="150">
        <f t="shared" si="10"/>
        <v>0</v>
      </c>
      <c r="AU33" s="176">
        <f t="shared" si="11"/>
        <v>0</v>
      </c>
      <c r="AV33" s="150">
        <f>H33*AS33</f>
        <v>6.5878308800000017E-6</v>
      </c>
    </row>
    <row r="34" spans="1:48">
      <c r="A34" s="79" t="s">
        <v>112</v>
      </c>
      <c r="B34" s="195" t="s">
        <v>476</v>
      </c>
      <c r="C34" s="196" t="s">
        <v>85</v>
      </c>
      <c r="D34" s="197" t="s">
        <v>193</v>
      </c>
      <c r="E34" s="198">
        <v>1.0000000000000001E-5</v>
      </c>
      <c r="F34" s="199">
        <v>10</v>
      </c>
      <c r="G34" s="199">
        <v>4.0000000000000008E-2</v>
      </c>
      <c r="H34" s="198">
        <f t="shared" si="25"/>
        <v>4.0000000000000007E-6</v>
      </c>
      <c r="I34" s="199">
        <f>K34*1800/1000</f>
        <v>1.08</v>
      </c>
      <c r="J34" s="199">
        <f>I34</f>
        <v>1.08</v>
      </c>
      <c r="K34" s="90">
        <v>0.6</v>
      </c>
      <c r="L34" s="4" t="str">
        <f t="shared" si="4"/>
        <v>С33</v>
      </c>
      <c r="M34" s="4" t="str">
        <f t="shared" si="5"/>
        <v>Емкости Е-38…Е-42,  Е-44…Е-48</v>
      </c>
      <c r="N34" s="4" t="str">
        <f t="shared" si="0"/>
        <v>Частичное-газ факел</v>
      </c>
      <c r="O34" s="147" t="s">
        <v>233</v>
      </c>
      <c r="P34" s="147" t="s">
        <v>233</v>
      </c>
      <c r="Q34" s="147" t="s">
        <v>233</v>
      </c>
      <c r="R34" s="147" t="s">
        <v>233</v>
      </c>
      <c r="S34" s="147" t="s">
        <v>233</v>
      </c>
      <c r="T34" s="147" t="s">
        <v>233</v>
      </c>
      <c r="U34" s="147" t="s">
        <v>233</v>
      </c>
      <c r="V34" s="147" t="s">
        <v>233</v>
      </c>
      <c r="W34" s="147">
        <v>10</v>
      </c>
      <c r="X34" s="147">
        <v>2</v>
      </c>
      <c r="Y34" s="147" t="s">
        <v>233</v>
      </c>
      <c r="Z34" s="147" t="s">
        <v>233</v>
      </c>
      <c r="AA34" s="147" t="s">
        <v>233</v>
      </c>
      <c r="AB34" s="147" t="s">
        <v>233</v>
      </c>
      <c r="AC34" s="147" t="s">
        <v>233</v>
      </c>
      <c r="AD34" s="147" t="s">
        <v>233</v>
      </c>
      <c r="AE34" s="147" t="s">
        <v>233</v>
      </c>
      <c r="AF34" s="147" t="s">
        <v>233</v>
      </c>
      <c r="AG34" s="4">
        <v>1</v>
      </c>
      <c r="AH34" s="4">
        <v>2</v>
      </c>
      <c r="AI34" s="4">
        <f>0.1*AI31</f>
        <v>2.8000000000000004E-2</v>
      </c>
      <c r="AJ34" s="4">
        <v>0.02</v>
      </c>
      <c r="AK34" s="4">
        <v>3</v>
      </c>
      <c r="AL34" s="4"/>
      <c r="AM34" s="4"/>
      <c r="AN34" s="155">
        <f t="shared" si="15"/>
        <v>4.9600000000000005E-2</v>
      </c>
      <c r="AO34" s="155">
        <f t="shared" si="7"/>
        <v>4.9600000000000009E-3</v>
      </c>
      <c r="AP34" s="149">
        <f t="shared" si="8"/>
        <v>4.4800000000000004</v>
      </c>
      <c r="AQ34" s="156">
        <f t="shared" si="26"/>
        <v>0.30000000000000004</v>
      </c>
      <c r="AR34" s="155">
        <f>10068.2*J34*POWER(10,-6)</f>
        <v>1.0873656000000001E-2</v>
      </c>
      <c r="AS34" s="156">
        <f t="shared" si="2"/>
        <v>4.845433656</v>
      </c>
      <c r="AT34" s="150">
        <f t="shared" si="10"/>
        <v>4.0000000000000007E-6</v>
      </c>
      <c r="AU34" s="176">
        <f t="shared" si="11"/>
        <v>8.0000000000000013E-6</v>
      </c>
      <c r="AV34" s="150">
        <f>H34*AS34</f>
        <v>1.9381734624000005E-5</v>
      </c>
    </row>
    <row r="35" spans="1:48">
      <c r="A35" s="79" t="s">
        <v>113</v>
      </c>
      <c r="B35" s="195" t="s">
        <v>476</v>
      </c>
      <c r="C35" s="196" t="s">
        <v>459</v>
      </c>
      <c r="D35" s="197" t="s">
        <v>194</v>
      </c>
      <c r="E35" s="198">
        <v>1.0000000000000001E-5</v>
      </c>
      <c r="F35" s="199">
        <v>10</v>
      </c>
      <c r="G35" s="199">
        <v>0.15200000000000002</v>
      </c>
      <c r="H35" s="198">
        <f t="shared" si="25"/>
        <v>1.5200000000000004E-5</v>
      </c>
      <c r="I35" s="199">
        <f>K34*1800/1000</f>
        <v>1.08</v>
      </c>
      <c r="J35" s="199">
        <f>I35</f>
        <v>1.08</v>
      </c>
      <c r="K35" s="91">
        <v>0</v>
      </c>
      <c r="L35" s="4" t="str">
        <f t="shared" si="4"/>
        <v>С34</v>
      </c>
      <c r="M35" s="4" t="str">
        <f t="shared" si="5"/>
        <v>Емкости Е-38…Е-42,  Е-44…Е-48</v>
      </c>
      <c r="N35" s="4" t="str">
        <f t="shared" si="0"/>
        <v>Частичное-вспышка</v>
      </c>
      <c r="O35" s="147" t="s">
        <v>233</v>
      </c>
      <c r="P35" s="147" t="s">
        <v>233</v>
      </c>
      <c r="Q35" s="147" t="s">
        <v>233</v>
      </c>
      <c r="R35" s="147" t="s">
        <v>233</v>
      </c>
      <c r="S35" s="147" t="s">
        <v>233</v>
      </c>
      <c r="T35" s="147" t="s">
        <v>233</v>
      </c>
      <c r="U35" s="147" t="s">
        <v>233</v>
      </c>
      <c r="V35" s="147" t="s">
        <v>233</v>
      </c>
      <c r="W35" s="147" t="s">
        <v>233</v>
      </c>
      <c r="X35" s="147" t="s">
        <v>233</v>
      </c>
      <c r="Y35" s="147">
        <v>33</v>
      </c>
      <c r="Z35" s="147">
        <v>39</v>
      </c>
      <c r="AA35" s="147" t="s">
        <v>233</v>
      </c>
      <c r="AB35" s="147" t="s">
        <v>233</v>
      </c>
      <c r="AC35" s="147" t="s">
        <v>233</v>
      </c>
      <c r="AD35" s="147" t="s">
        <v>233</v>
      </c>
      <c r="AE35" s="147" t="s">
        <v>233</v>
      </c>
      <c r="AF35" s="147" t="s">
        <v>233</v>
      </c>
      <c r="AG35" s="4">
        <v>1</v>
      </c>
      <c r="AH35" s="4">
        <v>2</v>
      </c>
      <c r="AI35" s="4">
        <f>0.1*AI31</f>
        <v>2.8000000000000004E-2</v>
      </c>
      <c r="AJ35" s="4">
        <v>0.02</v>
      </c>
      <c r="AK35" s="4">
        <v>3</v>
      </c>
      <c r="AL35" s="4"/>
      <c r="AM35" s="4"/>
      <c r="AN35" s="155">
        <f t="shared" si="15"/>
        <v>4.9600000000000005E-2</v>
      </c>
      <c r="AO35" s="155">
        <f t="shared" si="7"/>
        <v>4.9600000000000009E-3</v>
      </c>
      <c r="AP35" s="149">
        <f t="shared" si="8"/>
        <v>4.4800000000000004</v>
      </c>
      <c r="AQ35" s="156">
        <f t="shared" si="26"/>
        <v>0.30000000000000004</v>
      </c>
      <c r="AR35" s="155">
        <f>10068.2*J35*POWER(10,-6)</f>
        <v>1.0873656000000001E-2</v>
      </c>
      <c r="AS35" s="156">
        <f t="shared" si="2"/>
        <v>4.845433656</v>
      </c>
      <c r="AT35" s="150">
        <f t="shared" si="10"/>
        <v>1.5200000000000004E-5</v>
      </c>
      <c r="AU35" s="176">
        <f t="shared" si="11"/>
        <v>3.0400000000000007E-5</v>
      </c>
      <c r="AV35" s="150">
        <f>H35*AS35</f>
        <v>7.3650591571200013E-5</v>
      </c>
    </row>
    <row r="36" spans="1:48">
      <c r="A36" s="79" t="s">
        <v>114</v>
      </c>
      <c r="B36" s="195" t="s">
        <v>476</v>
      </c>
      <c r="C36" s="196" t="s">
        <v>460</v>
      </c>
      <c r="D36" s="197" t="s">
        <v>190</v>
      </c>
      <c r="E36" s="198">
        <v>1.0000000000000001E-5</v>
      </c>
      <c r="F36" s="199">
        <v>10</v>
      </c>
      <c r="G36" s="199">
        <v>0.6080000000000001</v>
      </c>
      <c r="H36" s="198">
        <f>E36*F36*G36</f>
        <v>6.0800000000000014E-5</v>
      </c>
      <c r="I36" s="199">
        <f>K34*1800/1000</f>
        <v>1.08</v>
      </c>
      <c r="J36" s="199">
        <v>0</v>
      </c>
      <c r="K36" s="91">
        <v>0</v>
      </c>
      <c r="L36" s="4" t="str">
        <f t="shared" si="4"/>
        <v>С35</v>
      </c>
      <c r="M36" s="4" t="str">
        <f t="shared" si="5"/>
        <v>Емкости Е-38…Е-42,  Е-44…Е-48</v>
      </c>
      <c r="N36" s="4" t="str">
        <f t="shared" si="0"/>
        <v>Частичное-ликвидация</v>
      </c>
      <c r="O36" s="147" t="s">
        <v>233</v>
      </c>
      <c r="P36" s="147" t="s">
        <v>233</v>
      </c>
      <c r="Q36" s="147" t="s">
        <v>233</v>
      </c>
      <c r="R36" s="147" t="s">
        <v>233</v>
      </c>
      <c r="S36" s="147" t="s">
        <v>233</v>
      </c>
      <c r="T36" s="147" t="s">
        <v>233</v>
      </c>
      <c r="U36" s="147" t="s">
        <v>233</v>
      </c>
      <c r="V36" s="147" t="s">
        <v>233</v>
      </c>
      <c r="W36" s="147" t="s">
        <v>233</v>
      </c>
      <c r="X36" s="147" t="s">
        <v>233</v>
      </c>
      <c r="Y36" s="147" t="s">
        <v>233</v>
      </c>
      <c r="Z36" s="147" t="s">
        <v>233</v>
      </c>
      <c r="AA36" s="147" t="s">
        <v>233</v>
      </c>
      <c r="AB36" s="147" t="s">
        <v>233</v>
      </c>
      <c r="AC36" s="147" t="s">
        <v>233</v>
      </c>
      <c r="AD36" s="147" t="s">
        <v>233</v>
      </c>
      <c r="AE36" s="147" t="s">
        <v>233</v>
      </c>
      <c r="AF36" s="147" t="s">
        <v>233</v>
      </c>
      <c r="AG36" s="4">
        <v>0</v>
      </c>
      <c r="AH36" s="4">
        <v>0</v>
      </c>
      <c r="AI36" s="4">
        <f>0.1*AI31</f>
        <v>2.8000000000000004E-2</v>
      </c>
      <c r="AJ36" s="4">
        <v>0.02</v>
      </c>
      <c r="AK36" s="4">
        <v>3</v>
      </c>
      <c r="AL36" s="4"/>
      <c r="AM36" s="4"/>
      <c r="AN36" s="155">
        <f t="shared" si="16"/>
        <v>4.9600000000000005E-2</v>
      </c>
      <c r="AO36" s="155">
        <f t="shared" si="7"/>
        <v>4.9600000000000009E-3</v>
      </c>
      <c r="AP36" s="149">
        <f t="shared" si="8"/>
        <v>0</v>
      </c>
      <c r="AQ36" s="156">
        <f t="shared" si="26"/>
        <v>0.30000000000000004</v>
      </c>
      <c r="AR36" s="155">
        <f>1333*I36*POWER(10,-6)</f>
        <v>1.4396400000000001E-3</v>
      </c>
      <c r="AS36" s="156">
        <f t="shared" si="2"/>
        <v>0.35599964000000006</v>
      </c>
      <c r="AT36" s="150">
        <f t="shared" si="10"/>
        <v>0</v>
      </c>
      <c r="AU36" s="176">
        <f t="shared" si="11"/>
        <v>0</v>
      </c>
      <c r="AV36" s="150">
        <f>H36*AS36</f>
        <v>2.1644778112000009E-5</v>
      </c>
    </row>
    <row r="37" spans="1:48">
      <c r="A37" s="79" t="s">
        <v>115</v>
      </c>
      <c r="B37" s="195" t="s">
        <v>476</v>
      </c>
      <c r="C37" s="196" t="s">
        <v>195</v>
      </c>
      <c r="D37" s="197" t="s">
        <v>196</v>
      </c>
      <c r="E37" s="198">
        <v>2.5000000000000001E-5</v>
      </c>
      <c r="F37" s="199">
        <v>10</v>
      </c>
      <c r="G37" s="199">
        <v>1</v>
      </c>
      <c r="H37" s="198">
        <f>E37*F37*G37</f>
        <v>2.5000000000000001E-4</v>
      </c>
      <c r="I37" s="199">
        <v>284.60000000000002</v>
      </c>
      <c r="J37" s="199">
        <f>0.6*I37</f>
        <v>170.76000000000002</v>
      </c>
      <c r="K37" s="91">
        <v>0</v>
      </c>
      <c r="L37" s="4" t="str">
        <f t="shared" si="4"/>
        <v>С36</v>
      </c>
      <c r="M37" s="4" t="str">
        <f t="shared" si="5"/>
        <v>Емкости Е-38…Е-42,  Е-44…Е-48</v>
      </c>
      <c r="N37" s="4" t="str">
        <f t="shared" si="0"/>
        <v>Полное-огненный шар</v>
      </c>
      <c r="O37" s="147" t="s">
        <v>233</v>
      </c>
      <c r="P37" s="147" t="s">
        <v>233</v>
      </c>
      <c r="Q37" s="147" t="s">
        <v>233</v>
      </c>
      <c r="R37" s="147" t="s">
        <v>233</v>
      </c>
      <c r="S37" s="147" t="s">
        <v>233</v>
      </c>
      <c r="T37" s="147" t="s">
        <v>233</v>
      </c>
      <c r="U37" s="147" t="s">
        <v>233</v>
      </c>
      <c r="V37" s="147" t="s">
        <v>233</v>
      </c>
      <c r="W37" s="147" t="s">
        <v>233</v>
      </c>
      <c r="X37" s="147" t="s">
        <v>233</v>
      </c>
      <c r="Y37" s="147" t="s">
        <v>233</v>
      </c>
      <c r="Z37" s="147" t="s">
        <v>233</v>
      </c>
      <c r="AA37" s="147" t="s">
        <v>233</v>
      </c>
      <c r="AB37" s="147" t="s">
        <v>233</v>
      </c>
      <c r="AC37" s="147">
        <v>396</v>
      </c>
      <c r="AD37" s="147">
        <v>510</v>
      </c>
      <c r="AE37" s="147">
        <v>584</v>
      </c>
      <c r="AF37" s="147">
        <v>716</v>
      </c>
      <c r="AG37" s="4">
        <v>1</v>
      </c>
      <c r="AH37" s="4">
        <v>1</v>
      </c>
      <c r="AI37" s="4">
        <f>AI29</f>
        <v>0.28000000000000003</v>
      </c>
      <c r="AJ37" s="4">
        <v>0.02</v>
      </c>
      <c r="AK37" s="4">
        <v>10</v>
      </c>
      <c r="AL37" s="4"/>
      <c r="AM37" s="4"/>
      <c r="AN37" s="155">
        <f t="shared" si="17"/>
        <v>3.6952000000000007</v>
      </c>
      <c r="AO37" s="155">
        <f t="shared" si="7"/>
        <v>0.36952000000000007</v>
      </c>
      <c r="AP37" s="149">
        <f t="shared" si="8"/>
        <v>3.1</v>
      </c>
      <c r="AQ37" s="156">
        <f t="shared" si="26"/>
        <v>1</v>
      </c>
      <c r="AR37" s="155">
        <f t="shared" ref="AR37" si="28">10068.2*J37*POWER(10,-6)</f>
        <v>1.7192458320000004</v>
      </c>
      <c r="AS37" s="156">
        <f t="shared" si="2"/>
        <v>9.8839658320000012</v>
      </c>
      <c r="AT37" s="150">
        <f t="shared" si="10"/>
        <v>2.5000000000000001E-4</v>
      </c>
      <c r="AU37" s="176">
        <f t="shared" si="11"/>
        <v>2.5000000000000001E-4</v>
      </c>
      <c r="AV37" s="150">
        <f>H37*AS37</f>
        <v>2.4709914580000004E-3</v>
      </c>
    </row>
    <row r="38" spans="1:48">
      <c r="A38" s="79" t="s">
        <v>116</v>
      </c>
      <c r="B38" s="200" t="s">
        <v>477</v>
      </c>
      <c r="C38" s="201" t="s">
        <v>78</v>
      </c>
      <c r="D38" s="202" t="s">
        <v>188</v>
      </c>
      <c r="E38" s="203">
        <v>9.9999999999999995E-7</v>
      </c>
      <c r="F38" s="200">
        <v>3</v>
      </c>
      <c r="G38" s="200">
        <v>0.05</v>
      </c>
      <c r="H38" s="203">
        <f>E38*F38*G38</f>
        <v>1.5000000000000002E-7</v>
      </c>
      <c r="I38" s="200">
        <v>272.2</v>
      </c>
      <c r="J38" s="200">
        <f>I38</f>
        <v>272.2</v>
      </c>
      <c r="K38" s="92">
        <f>J38*20/10</f>
        <v>544.4</v>
      </c>
      <c r="L38" s="147" t="str">
        <f t="shared" si="4"/>
        <v>С37</v>
      </c>
      <c r="M38" s="147" t="str">
        <f t="shared" si="5"/>
        <v>Емкости Е-49…Е-51</v>
      </c>
      <c r="N38" s="147" t="str">
        <f t="shared" si="0"/>
        <v>Полное-пожар</v>
      </c>
      <c r="O38" s="147">
        <v>18</v>
      </c>
      <c r="P38" s="147">
        <v>26</v>
      </c>
      <c r="Q38" s="147">
        <v>37</v>
      </c>
      <c r="R38" s="147">
        <v>70</v>
      </c>
      <c r="S38" s="147" t="s">
        <v>233</v>
      </c>
      <c r="T38" s="147" t="s">
        <v>233</v>
      </c>
      <c r="U38" s="147" t="s">
        <v>233</v>
      </c>
      <c r="V38" s="147" t="s">
        <v>233</v>
      </c>
      <c r="W38" s="147" t="s">
        <v>233</v>
      </c>
      <c r="X38" s="147" t="s">
        <v>233</v>
      </c>
      <c r="Y38" s="147" t="s">
        <v>233</v>
      </c>
      <c r="Z38" s="147" t="s">
        <v>233</v>
      </c>
      <c r="AA38" s="147" t="s">
        <v>233</v>
      </c>
      <c r="AB38" s="147" t="s">
        <v>233</v>
      </c>
      <c r="AC38" s="147" t="s">
        <v>233</v>
      </c>
      <c r="AD38" s="147" t="s">
        <v>233</v>
      </c>
      <c r="AE38" s="147" t="s">
        <v>233</v>
      </c>
      <c r="AF38" s="147" t="s">
        <v>233</v>
      </c>
      <c r="AG38" s="82">
        <v>1</v>
      </c>
      <c r="AH38" s="82">
        <v>2</v>
      </c>
      <c r="AI38" s="147">
        <v>0.48</v>
      </c>
      <c r="AJ38" s="147">
        <v>0.02</v>
      </c>
      <c r="AK38" s="147">
        <v>10</v>
      </c>
      <c r="AL38" s="147"/>
      <c r="AM38" s="147"/>
      <c r="AN38" s="148">
        <f t="shared" si="1"/>
        <v>5.9239999999999995</v>
      </c>
      <c r="AO38" s="148">
        <f>0.1*AN38</f>
        <v>0.59239999999999993</v>
      </c>
      <c r="AP38" s="149">
        <f t="shared" si="8"/>
        <v>4.4800000000000004</v>
      </c>
      <c r="AQ38" s="149">
        <f>AK38*0.1</f>
        <v>1</v>
      </c>
      <c r="AR38" s="148">
        <v>6.6585249999999985E-2</v>
      </c>
      <c r="AS38" s="149">
        <f t="shared" si="2"/>
        <v>12.062985250000001</v>
      </c>
      <c r="AT38" s="150">
        <f t="shared" si="10"/>
        <v>1.5000000000000002E-7</v>
      </c>
      <c r="AU38" s="176">
        <f t="shared" si="11"/>
        <v>3.0000000000000004E-7</v>
      </c>
      <c r="AV38" s="150">
        <f>H38*AS38</f>
        <v>1.8094477875000004E-6</v>
      </c>
    </row>
    <row r="39" spans="1:48">
      <c r="A39" s="79" t="s">
        <v>117</v>
      </c>
      <c r="B39" s="200" t="s">
        <v>477</v>
      </c>
      <c r="C39" s="201" t="s">
        <v>461</v>
      </c>
      <c r="D39" s="202" t="s">
        <v>191</v>
      </c>
      <c r="E39" s="203">
        <v>9.9999999999999995E-7</v>
      </c>
      <c r="F39" s="200">
        <v>3</v>
      </c>
      <c r="G39" s="200">
        <v>0.19</v>
      </c>
      <c r="H39" s="203">
        <f t="shared" ref="H39:H44" si="29">E39*F39*G39</f>
        <v>5.7000000000000005E-7</v>
      </c>
      <c r="I39" s="200">
        <v>272.2</v>
      </c>
      <c r="J39" s="200">
        <f>I39*0.1</f>
        <v>27.22</v>
      </c>
      <c r="K39" s="92">
        <v>0</v>
      </c>
      <c r="L39" s="147" t="str">
        <f t="shared" si="4"/>
        <v>С38</v>
      </c>
      <c r="M39" s="147" t="str">
        <f t="shared" si="5"/>
        <v>Емкости Е-49…Е-51</v>
      </c>
      <c r="N39" s="147" t="str">
        <f t="shared" si="0"/>
        <v>Полное-взрыв</v>
      </c>
      <c r="O39" s="147" t="s">
        <v>233</v>
      </c>
      <c r="P39" s="147" t="s">
        <v>233</v>
      </c>
      <c r="Q39" s="147" t="s">
        <v>233</v>
      </c>
      <c r="R39" s="147" t="s">
        <v>233</v>
      </c>
      <c r="S39" s="147">
        <v>139</v>
      </c>
      <c r="T39" s="147">
        <v>280</v>
      </c>
      <c r="U39" s="147">
        <v>764</v>
      </c>
      <c r="V39" s="147">
        <v>1308</v>
      </c>
      <c r="W39" s="147" t="s">
        <v>233</v>
      </c>
      <c r="X39" s="147" t="s">
        <v>233</v>
      </c>
      <c r="Y39" s="147" t="s">
        <v>233</v>
      </c>
      <c r="Z39" s="147" t="s">
        <v>233</v>
      </c>
      <c r="AA39" s="147" t="s">
        <v>233</v>
      </c>
      <c r="AB39" s="147" t="s">
        <v>233</v>
      </c>
      <c r="AC39" s="147" t="s">
        <v>233</v>
      </c>
      <c r="AD39" s="147" t="s">
        <v>233</v>
      </c>
      <c r="AE39" s="147" t="s">
        <v>233</v>
      </c>
      <c r="AF39" s="147" t="s">
        <v>233</v>
      </c>
      <c r="AG39" s="82">
        <v>2</v>
      </c>
      <c r="AH39" s="82">
        <v>3</v>
      </c>
      <c r="AI39" s="147">
        <v>0.48</v>
      </c>
      <c r="AJ39" s="147">
        <v>0.02</v>
      </c>
      <c r="AK39" s="147">
        <v>10</v>
      </c>
      <c r="AL39" s="147"/>
      <c r="AM39" s="147"/>
      <c r="AN39" s="148">
        <f t="shared" si="6"/>
        <v>5.9239999999999995</v>
      </c>
      <c r="AO39" s="148">
        <f t="shared" si="7"/>
        <v>0.59239999999999993</v>
      </c>
      <c r="AP39" s="149">
        <f t="shared" si="8"/>
        <v>7.58</v>
      </c>
      <c r="AQ39" s="149">
        <f t="shared" ref="AQ39:AQ46" si="30">AK39*0.1</f>
        <v>1</v>
      </c>
      <c r="AR39" s="148">
        <v>5.601363999999999E-2</v>
      </c>
      <c r="AS39" s="149">
        <f t="shared" si="2"/>
        <v>15.152413639999999</v>
      </c>
      <c r="AT39" s="150">
        <f t="shared" si="10"/>
        <v>1.1400000000000001E-6</v>
      </c>
      <c r="AU39" s="176">
        <f t="shared" si="11"/>
        <v>1.7100000000000001E-6</v>
      </c>
      <c r="AV39" s="150">
        <f>H39*AS39</f>
        <v>8.6368757748000004E-6</v>
      </c>
    </row>
    <row r="40" spans="1:48">
      <c r="A40" s="79" t="s">
        <v>118</v>
      </c>
      <c r="B40" s="200" t="s">
        <v>477</v>
      </c>
      <c r="C40" s="201" t="s">
        <v>462</v>
      </c>
      <c r="D40" s="202" t="s">
        <v>189</v>
      </c>
      <c r="E40" s="203">
        <v>9.9999999999999995E-7</v>
      </c>
      <c r="F40" s="200">
        <v>3</v>
      </c>
      <c r="G40" s="200">
        <v>0.76</v>
      </c>
      <c r="H40" s="203">
        <f t="shared" si="29"/>
        <v>2.2800000000000002E-6</v>
      </c>
      <c r="I40" s="200">
        <v>272.2</v>
      </c>
      <c r="J40" s="200">
        <v>0</v>
      </c>
      <c r="K40" s="93">
        <v>0</v>
      </c>
      <c r="L40" s="147" t="str">
        <f t="shared" si="4"/>
        <v>С39</v>
      </c>
      <c r="M40" s="147" t="str">
        <f t="shared" si="5"/>
        <v>Емкости Е-49…Е-51</v>
      </c>
      <c r="N40" s="147" t="str">
        <f t="shared" si="0"/>
        <v>Полное-ликвидация</v>
      </c>
      <c r="O40" s="147" t="s">
        <v>233</v>
      </c>
      <c r="P40" s="147" t="s">
        <v>233</v>
      </c>
      <c r="Q40" s="147" t="s">
        <v>233</v>
      </c>
      <c r="R40" s="147" t="s">
        <v>233</v>
      </c>
      <c r="S40" s="147" t="s">
        <v>233</v>
      </c>
      <c r="T40" s="147" t="s">
        <v>233</v>
      </c>
      <c r="U40" s="147" t="s">
        <v>233</v>
      </c>
      <c r="V40" s="147" t="s">
        <v>233</v>
      </c>
      <c r="W40" s="147" t="s">
        <v>233</v>
      </c>
      <c r="X40" s="147" t="s">
        <v>233</v>
      </c>
      <c r="Y40" s="147" t="s">
        <v>233</v>
      </c>
      <c r="Z40" s="147" t="s">
        <v>233</v>
      </c>
      <c r="AA40" s="147" t="s">
        <v>233</v>
      </c>
      <c r="AB40" s="147" t="s">
        <v>233</v>
      </c>
      <c r="AC40" s="147" t="s">
        <v>233</v>
      </c>
      <c r="AD40" s="147" t="s">
        <v>233</v>
      </c>
      <c r="AE40" s="147" t="s">
        <v>233</v>
      </c>
      <c r="AF40" s="147" t="s">
        <v>233</v>
      </c>
      <c r="AG40" s="147">
        <v>0</v>
      </c>
      <c r="AH40" s="147">
        <v>0</v>
      </c>
      <c r="AI40" s="147">
        <v>0.48</v>
      </c>
      <c r="AJ40" s="147">
        <v>0.02</v>
      </c>
      <c r="AK40" s="147">
        <v>10</v>
      </c>
      <c r="AL40" s="147"/>
      <c r="AM40" s="147"/>
      <c r="AN40" s="148">
        <f t="shared" ref="AN40" si="31">AJ40*J40+AI40</f>
        <v>0.48</v>
      </c>
      <c r="AO40" s="148">
        <f t="shared" si="7"/>
        <v>4.8000000000000001E-2</v>
      </c>
      <c r="AP40" s="149">
        <f t="shared" si="8"/>
        <v>0</v>
      </c>
      <c r="AQ40" s="149">
        <f t="shared" si="30"/>
        <v>1</v>
      </c>
      <c r="AR40" s="148">
        <v>5.3999999999999992E-2</v>
      </c>
      <c r="AS40" s="149">
        <f t="shared" si="2"/>
        <v>1.5820000000000001</v>
      </c>
      <c r="AT40" s="150">
        <f t="shared" si="10"/>
        <v>0</v>
      </c>
      <c r="AU40" s="176">
        <f t="shared" si="11"/>
        <v>0</v>
      </c>
      <c r="AV40" s="150">
        <f>H40*AS40</f>
        <v>3.6069600000000005E-6</v>
      </c>
    </row>
    <row r="41" spans="1:48">
      <c r="A41" s="79" t="s">
        <v>119</v>
      </c>
      <c r="B41" s="200" t="s">
        <v>477</v>
      </c>
      <c r="C41" s="201" t="s">
        <v>82</v>
      </c>
      <c r="D41" s="202" t="s">
        <v>192</v>
      </c>
      <c r="E41" s="203">
        <v>1.0000000000000001E-5</v>
      </c>
      <c r="F41" s="200">
        <v>3</v>
      </c>
      <c r="G41" s="200">
        <v>4.0000000000000008E-2</v>
      </c>
      <c r="H41" s="203">
        <f t="shared" si="29"/>
        <v>1.2000000000000004E-6</v>
      </c>
      <c r="I41" s="200">
        <f>K41*300/1000</f>
        <v>1.71</v>
      </c>
      <c r="J41" s="200">
        <f>I41</f>
        <v>1.71</v>
      </c>
      <c r="K41" s="92">
        <v>5.7</v>
      </c>
      <c r="L41" s="147" t="str">
        <f t="shared" si="4"/>
        <v>С40</v>
      </c>
      <c r="M41" s="147" t="str">
        <f t="shared" si="5"/>
        <v>Емкости Е-49…Е-51</v>
      </c>
      <c r="N41" s="147" t="str">
        <f t="shared" si="0"/>
        <v>Частичное-жидкостной факел</v>
      </c>
      <c r="O41" s="147" t="s">
        <v>233</v>
      </c>
      <c r="P41" s="147" t="s">
        <v>233</v>
      </c>
      <c r="Q41" s="147" t="s">
        <v>233</v>
      </c>
      <c r="R41" s="147" t="s">
        <v>233</v>
      </c>
      <c r="S41" s="147" t="s">
        <v>233</v>
      </c>
      <c r="T41" s="147" t="s">
        <v>233</v>
      </c>
      <c r="U41" s="147" t="s">
        <v>233</v>
      </c>
      <c r="V41" s="147" t="s">
        <v>233</v>
      </c>
      <c r="W41" s="147">
        <v>30</v>
      </c>
      <c r="X41" s="147">
        <v>5</v>
      </c>
      <c r="Y41" s="147" t="s">
        <v>233</v>
      </c>
      <c r="Z41" s="147" t="s">
        <v>233</v>
      </c>
      <c r="AA41" s="147" t="s">
        <v>233</v>
      </c>
      <c r="AB41" s="147" t="s">
        <v>233</v>
      </c>
      <c r="AC41" s="147" t="s">
        <v>233</v>
      </c>
      <c r="AD41" s="147" t="s">
        <v>233</v>
      </c>
      <c r="AE41" s="147" t="s">
        <v>233</v>
      </c>
      <c r="AF41" s="147" t="s">
        <v>233</v>
      </c>
      <c r="AG41" s="147">
        <v>1</v>
      </c>
      <c r="AH41" s="147">
        <v>2</v>
      </c>
      <c r="AI41" s="147">
        <f>0.1*AI40</f>
        <v>4.8000000000000001E-2</v>
      </c>
      <c r="AJ41" s="147">
        <v>0.02</v>
      </c>
      <c r="AK41" s="147">
        <v>10</v>
      </c>
      <c r="AL41" s="147"/>
      <c r="AM41" s="147"/>
      <c r="AN41" s="148">
        <f t="shared" si="12"/>
        <v>8.2199999999999995E-2</v>
      </c>
      <c r="AO41" s="148">
        <f t="shared" si="7"/>
        <v>8.2199999999999999E-3</v>
      </c>
      <c r="AP41" s="149">
        <f t="shared" si="8"/>
        <v>4.4800000000000004</v>
      </c>
      <c r="AQ41" s="149">
        <f t="shared" si="30"/>
        <v>1</v>
      </c>
      <c r="AR41" s="148">
        <v>2.2485011999999999E-2</v>
      </c>
      <c r="AS41" s="149">
        <f t="shared" si="2"/>
        <v>5.5929050120000001</v>
      </c>
      <c r="AT41" s="150">
        <f t="shared" si="10"/>
        <v>1.2000000000000004E-6</v>
      </c>
      <c r="AU41" s="176">
        <f t="shared" si="11"/>
        <v>2.4000000000000007E-6</v>
      </c>
      <c r="AV41" s="150">
        <f>H41*AS41</f>
        <v>6.7114860144000023E-6</v>
      </c>
    </row>
    <row r="42" spans="1:48">
      <c r="A42" s="79" t="s">
        <v>120</v>
      </c>
      <c r="B42" s="200" t="s">
        <v>477</v>
      </c>
      <c r="C42" s="201" t="s">
        <v>458</v>
      </c>
      <c r="D42" s="202" t="s">
        <v>190</v>
      </c>
      <c r="E42" s="203">
        <v>1.0000000000000001E-5</v>
      </c>
      <c r="F42" s="200">
        <v>3</v>
      </c>
      <c r="G42" s="200">
        <v>0.16000000000000003</v>
      </c>
      <c r="H42" s="203">
        <f t="shared" si="29"/>
        <v>4.8000000000000015E-6</v>
      </c>
      <c r="I42" s="200">
        <f>K41*300/1000</f>
        <v>1.71</v>
      </c>
      <c r="J42" s="200">
        <v>0</v>
      </c>
      <c r="K42" s="93">
        <v>0</v>
      </c>
      <c r="L42" s="147" t="str">
        <f t="shared" si="4"/>
        <v>С41</v>
      </c>
      <c r="M42" s="147" t="str">
        <f t="shared" si="5"/>
        <v>Емкости Е-49…Е-51</v>
      </c>
      <c r="N42" s="147" t="str">
        <f t="shared" si="0"/>
        <v>Частичное-ликвидация</v>
      </c>
      <c r="O42" s="147" t="s">
        <v>233</v>
      </c>
      <c r="P42" s="147" t="s">
        <v>233</v>
      </c>
      <c r="Q42" s="147" t="s">
        <v>233</v>
      </c>
      <c r="R42" s="147" t="s">
        <v>233</v>
      </c>
      <c r="S42" s="147" t="s">
        <v>233</v>
      </c>
      <c r="T42" s="147" t="s">
        <v>233</v>
      </c>
      <c r="U42" s="147" t="s">
        <v>233</v>
      </c>
      <c r="V42" s="147" t="s">
        <v>233</v>
      </c>
      <c r="W42" s="147" t="s">
        <v>233</v>
      </c>
      <c r="X42" s="147" t="s">
        <v>233</v>
      </c>
      <c r="Y42" s="147" t="s">
        <v>233</v>
      </c>
      <c r="Z42" s="147" t="s">
        <v>233</v>
      </c>
      <c r="AA42" s="147" t="s">
        <v>233</v>
      </c>
      <c r="AB42" s="147" t="s">
        <v>233</v>
      </c>
      <c r="AC42" s="147" t="s">
        <v>233</v>
      </c>
      <c r="AD42" s="147" t="s">
        <v>233</v>
      </c>
      <c r="AE42" s="147" t="s">
        <v>233</v>
      </c>
      <c r="AF42" s="147" t="s">
        <v>233</v>
      </c>
      <c r="AG42" s="147">
        <v>0</v>
      </c>
      <c r="AH42" s="147">
        <v>0</v>
      </c>
      <c r="AI42" s="147">
        <f>0.1*AI40</f>
        <v>4.8000000000000001E-2</v>
      </c>
      <c r="AJ42" s="147">
        <v>0.02</v>
      </c>
      <c r="AK42" s="147">
        <v>3</v>
      </c>
      <c r="AL42" s="147"/>
      <c r="AM42" s="147"/>
      <c r="AN42" s="148">
        <f t="shared" si="14"/>
        <v>8.2199999999999995E-2</v>
      </c>
      <c r="AO42" s="148">
        <f t="shared" si="7"/>
        <v>8.2199999999999999E-3</v>
      </c>
      <c r="AP42" s="149">
        <f t="shared" si="8"/>
        <v>0</v>
      </c>
      <c r="AQ42" s="149">
        <f t="shared" si="30"/>
        <v>0.30000000000000004</v>
      </c>
      <c r="AR42" s="148">
        <v>1.671978E-2</v>
      </c>
      <c r="AS42" s="149">
        <f t="shared" si="2"/>
        <v>0.40713978000000006</v>
      </c>
      <c r="AT42" s="150">
        <f t="shared" si="10"/>
        <v>0</v>
      </c>
      <c r="AU42" s="176">
        <f t="shared" si="11"/>
        <v>0</v>
      </c>
      <c r="AV42" s="150">
        <f>H42*AS42</f>
        <v>1.954270944000001E-6</v>
      </c>
    </row>
    <row r="43" spans="1:48">
      <c r="A43" s="79" t="s">
        <v>121</v>
      </c>
      <c r="B43" s="200" t="s">
        <v>477</v>
      </c>
      <c r="C43" s="201" t="s">
        <v>85</v>
      </c>
      <c r="D43" s="202" t="s">
        <v>193</v>
      </c>
      <c r="E43" s="203">
        <v>1.0000000000000001E-5</v>
      </c>
      <c r="F43" s="200">
        <v>3</v>
      </c>
      <c r="G43" s="200">
        <v>4.0000000000000008E-2</v>
      </c>
      <c r="H43" s="203">
        <f t="shared" si="29"/>
        <v>1.2000000000000004E-6</v>
      </c>
      <c r="I43" s="200">
        <f>K43*1800/1000</f>
        <v>1.08</v>
      </c>
      <c r="J43" s="200">
        <f>I43</f>
        <v>1.08</v>
      </c>
      <c r="K43" s="92">
        <v>0.6</v>
      </c>
      <c r="L43" s="147" t="str">
        <f t="shared" si="4"/>
        <v>С42</v>
      </c>
      <c r="M43" s="147" t="str">
        <f t="shared" si="5"/>
        <v>Емкости Е-49…Е-51</v>
      </c>
      <c r="N43" s="147" t="str">
        <f t="shared" si="0"/>
        <v>Частичное-газ факел</v>
      </c>
      <c r="O43" s="147" t="s">
        <v>233</v>
      </c>
      <c r="P43" s="147" t="s">
        <v>233</v>
      </c>
      <c r="Q43" s="147" t="s">
        <v>233</v>
      </c>
      <c r="R43" s="147" t="s">
        <v>233</v>
      </c>
      <c r="S43" s="147" t="s">
        <v>233</v>
      </c>
      <c r="T43" s="147" t="s">
        <v>233</v>
      </c>
      <c r="U43" s="147" t="s">
        <v>233</v>
      </c>
      <c r="V43" s="147" t="s">
        <v>233</v>
      </c>
      <c r="W43" s="147">
        <v>10</v>
      </c>
      <c r="X43" s="147">
        <v>2</v>
      </c>
      <c r="Y43" s="147" t="s">
        <v>233</v>
      </c>
      <c r="Z43" s="147" t="s">
        <v>233</v>
      </c>
      <c r="AA43" s="147" t="s">
        <v>233</v>
      </c>
      <c r="AB43" s="147" t="s">
        <v>233</v>
      </c>
      <c r="AC43" s="147" t="s">
        <v>233</v>
      </c>
      <c r="AD43" s="147" t="s">
        <v>233</v>
      </c>
      <c r="AE43" s="147" t="s">
        <v>233</v>
      </c>
      <c r="AF43" s="147" t="s">
        <v>233</v>
      </c>
      <c r="AG43" s="147">
        <v>1</v>
      </c>
      <c r="AH43" s="147">
        <v>2</v>
      </c>
      <c r="AI43" s="147">
        <f>0.1*AI40</f>
        <v>4.8000000000000001E-2</v>
      </c>
      <c r="AJ43" s="147">
        <v>0.02</v>
      </c>
      <c r="AK43" s="147">
        <v>3</v>
      </c>
      <c r="AL43" s="147"/>
      <c r="AM43" s="147"/>
      <c r="AN43" s="148">
        <f t="shared" si="15"/>
        <v>6.9599999999999995E-2</v>
      </c>
      <c r="AO43" s="148">
        <f t="shared" si="7"/>
        <v>6.96E-3</v>
      </c>
      <c r="AP43" s="149">
        <f t="shared" si="8"/>
        <v>4.4800000000000004</v>
      </c>
      <c r="AQ43" s="149">
        <f t="shared" si="30"/>
        <v>0.30000000000000004</v>
      </c>
      <c r="AR43" s="148">
        <v>2.7184140000000002E-3</v>
      </c>
      <c r="AS43" s="149">
        <f t="shared" si="2"/>
        <v>4.8592784140000012</v>
      </c>
      <c r="AT43" s="150">
        <f t="shared" si="10"/>
        <v>1.2000000000000004E-6</v>
      </c>
      <c r="AU43" s="176">
        <f t="shared" si="11"/>
        <v>2.4000000000000007E-6</v>
      </c>
      <c r="AV43" s="150">
        <f>H43*AS43</f>
        <v>5.8311340968000031E-6</v>
      </c>
    </row>
    <row r="44" spans="1:48">
      <c r="A44" s="79" t="s">
        <v>122</v>
      </c>
      <c r="B44" s="200" t="s">
        <v>477</v>
      </c>
      <c r="C44" s="201" t="s">
        <v>459</v>
      </c>
      <c r="D44" s="202" t="s">
        <v>194</v>
      </c>
      <c r="E44" s="203">
        <v>1.0000000000000001E-5</v>
      </c>
      <c r="F44" s="200">
        <v>3</v>
      </c>
      <c r="G44" s="200">
        <v>0.15200000000000002</v>
      </c>
      <c r="H44" s="203">
        <f t="shared" si="29"/>
        <v>4.5600000000000012E-6</v>
      </c>
      <c r="I44" s="200">
        <f>K43*1800/1000</f>
        <v>1.08</v>
      </c>
      <c r="J44" s="200">
        <f>I44</f>
        <v>1.08</v>
      </c>
      <c r="K44" s="93">
        <v>0</v>
      </c>
      <c r="L44" s="147" t="str">
        <f t="shared" si="4"/>
        <v>С43</v>
      </c>
      <c r="M44" s="147" t="str">
        <f t="shared" si="5"/>
        <v>Емкости Е-49…Е-51</v>
      </c>
      <c r="N44" s="147" t="str">
        <f t="shared" si="0"/>
        <v>Частичное-вспышка</v>
      </c>
      <c r="O44" s="147" t="s">
        <v>233</v>
      </c>
      <c r="P44" s="147" t="s">
        <v>233</v>
      </c>
      <c r="Q44" s="147" t="s">
        <v>233</v>
      </c>
      <c r="R44" s="147" t="s">
        <v>233</v>
      </c>
      <c r="S44" s="147" t="s">
        <v>233</v>
      </c>
      <c r="T44" s="147" t="s">
        <v>233</v>
      </c>
      <c r="U44" s="147" t="s">
        <v>233</v>
      </c>
      <c r="V44" s="147" t="s">
        <v>233</v>
      </c>
      <c r="W44" s="147" t="s">
        <v>233</v>
      </c>
      <c r="X44" s="147" t="s">
        <v>233</v>
      </c>
      <c r="Y44" s="147">
        <v>33</v>
      </c>
      <c r="Z44" s="147">
        <v>39</v>
      </c>
      <c r="AA44" s="147" t="s">
        <v>233</v>
      </c>
      <c r="AB44" s="147" t="s">
        <v>233</v>
      </c>
      <c r="AC44" s="147" t="s">
        <v>233</v>
      </c>
      <c r="AD44" s="147" t="s">
        <v>233</v>
      </c>
      <c r="AE44" s="147" t="s">
        <v>233</v>
      </c>
      <c r="AF44" s="147" t="s">
        <v>233</v>
      </c>
      <c r="AG44" s="147">
        <v>1</v>
      </c>
      <c r="AH44" s="147">
        <v>2</v>
      </c>
      <c r="AI44" s="147">
        <f>0.1*AI40</f>
        <v>4.8000000000000001E-2</v>
      </c>
      <c r="AJ44" s="147">
        <v>0.02</v>
      </c>
      <c r="AK44" s="147">
        <v>3</v>
      </c>
      <c r="AL44" s="147"/>
      <c r="AM44" s="147"/>
      <c r="AN44" s="148">
        <f t="shared" si="15"/>
        <v>6.9599999999999995E-2</v>
      </c>
      <c r="AO44" s="148">
        <f t="shared" si="7"/>
        <v>6.96E-3</v>
      </c>
      <c r="AP44" s="149">
        <f t="shared" si="8"/>
        <v>4.4800000000000004</v>
      </c>
      <c r="AQ44" s="149">
        <f t="shared" si="30"/>
        <v>0.30000000000000004</v>
      </c>
      <c r="AR44" s="148">
        <v>2.7184140000000002E-3</v>
      </c>
      <c r="AS44" s="149">
        <f t="shared" si="2"/>
        <v>4.8592784140000012</v>
      </c>
      <c r="AT44" s="150">
        <f t="shared" si="10"/>
        <v>4.5600000000000012E-6</v>
      </c>
      <c r="AU44" s="176">
        <f t="shared" si="11"/>
        <v>9.1200000000000025E-6</v>
      </c>
      <c r="AV44" s="150">
        <f>H44*AS44</f>
        <v>2.2158309567840011E-5</v>
      </c>
    </row>
    <row r="45" spans="1:48">
      <c r="A45" s="79" t="s">
        <v>123</v>
      </c>
      <c r="B45" s="200" t="s">
        <v>477</v>
      </c>
      <c r="C45" s="201" t="s">
        <v>460</v>
      </c>
      <c r="D45" s="202" t="s">
        <v>190</v>
      </c>
      <c r="E45" s="203">
        <v>1.0000000000000001E-5</v>
      </c>
      <c r="F45" s="200">
        <v>3</v>
      </c>
      <c r="G45" s="200">
        <v>0.6080000000000001</v>
      </c>
      <c r="H45" s="203">
        <f>E45*F45*G45</f>
        <v>1.8240000000000005E-5</v>
      </c>
      <c r="I45" s="200">
        <f>K43*1800/1000</f>
        <v>1.08</v>
      </c>
      <c r="J45" s="200">
        <v>0</v>
      </c>
      <c r="K45" s="93">
        <v>0</v>
      </c>
      <c r="L45" s="147" t="str">
        <f t="shared" si="4"/>
        <v>С44</v>
      </c>
      <c r="M45" s="147" t="str">
        <f t="shared" si="5"/>
        <v>Емкости Е-49…Е-51</v>
      </c>
      <c r="N45" s="147" t="str">
        <f t="shared" si="0"/>
        <v>Частичное-ликвидация</v>
      </c>
      <c r="O45" s="147" t="s">
        <v>233</v>
      </c>
      <c r="P45" s="147" t="s">
        <v>233</v>
      </c>
      <c r="Q45" s="147" t="s">
        <v>233</v>
      </c>
      <c r="R45" s="147" t="s">
        <v>233</v>
      </c>
      <c r="S45" s="147" t="s">
        <v>233</v>
      </c>
      <c r="T45" s="147" t="s">
        <v>233</v>
      </c>
      <c r="U45" s="147" t="s">
        <v>233</v>
      </c>
      <c r="V45" s="147" t="s">
        <v>233</v>
      </c>
      <c r="W45" s="147" t="s">
        <v>233</v>
      </c>
      <c r="X45" s="147" t="s">
        <v>233</v>
      </c>
      <c r="Y45" s="147" t="s">
        <v>233</v>
      </c>
      <c r="Z45" s="147" t="s">
        <v>233</v>
      </c>
      <c r="AA45" s="147" t="s">
        <v>233</v>
      </c>
      <c r="AB45" s="147" t="s">
        <v>233</v>
      </c>
      <c r="AC45" s="147" t="s">
        <v>233</v>
      </c>
      <c r="AD45" s="147" t="s">
        <v>233</v>
      </c>
      <c r="AE45" s="147" t="s">
        <v>233</v>
      </c>
      <c r="AF45" s="147" t="s">
        <v>233</v>
      </c>
      <c r="AG45" s="147">
        <v>0</v>
      </c>
      <c r="AH45" s="147">
        <v>0</v>
      </c>
      <c r="AI45" s="147">
        <f>0.1*AI40</f>
        <v>4.8000000000000001E-2</v>
      </c>
      <c r="AJ45" s="147">
        <v>0.02</v>
      </c>
      <c r="AK45" s="147">
        <v>3</v>
      </c>
      <c r="AL45" s="147"/>
      <c r="AM45" s="147"/>
      <c r="AN45" s="148">
        <f t="shared" si="16"/>
        <v>6.9599999999999995E-2</v>
      </c>
      <c r="AO45" s="148">
        <f t="shared" si="7"/>
        <v>6.96E-3</v>
      </c>
      <c r="AP45" s="149">
        <f t="shared" si="8"/>
        <v>0</v>
      </c>
      <c r="AQ45" s="149">
        <f t="shared" si="30"/>
        <v>0.30000000000000004</v>
      </c>
      <c r="AR45" s="148">
        <v>3.5991000000000002E-4</v>
      </c>
      <c r="AS45" s="149">
        <f t="shared" si="2"/>
        <v>0.37691991000000008</v>
      </c>
      <c r="AT45" s="150">
        <f t="shared" si="10"/>
        <v>0</v>
      </c>
      <c r="AU45" s="176">
        <f t="shared" si="11"/>
        <v>0</v>
      </c>
      <c r="AV45" s="150">
        <f>H45*AS45</f>
        <v>6.8750191584000033E-6</v>
      </c>
    </row>
    <row r="46" spans="1:48">
      <c r="A46" s="79" t="s">
        <v>124</v>
      </c>
      <c r="B46" s="200" t="s">
        <v>477</v>
      </c>
      <c r="C46" s="201" t="s">
        <v>195</v>
      </c>
      <c r="D46" s="202" t="s">
        <v>196</v>
      </c>
      <c r="E46" s="203">
        <v>2.5000000000000001E-5</v>
      </c>
      <c r="F46" s="200">
        <v>3</v>
      </c>
      <c r="G46" s="200">
        <v>1</v>
      </c>
      <c r="H46" s="203">
        <f>E46*F46*G46</f>
        <v>7.5000000000000007E-5</v>
      </c>
      <c r="I46" s="200">
        <v>272.2</v>
      </c>
      <c r="J46" s="200">
        <f>I46*0.6</f>
        <v>163.32</v>
      </c>
      <c r="K46" s="93">
        <v>0</v>
      </c>
      <c r="L46" s="147" t="str">
        <f t="shared" si="4"/>
        <v>С45</v>
      </c>
      <c r="M46" s="147" t="str">
        <f t="shared" si="5"/>
        <v>Емкости Е-49…Е-51</v>
      </c>
      <c r="N46" s="147" t="str">
        <f t="shared" si="0"/>
        <v>Полное-огненный шар</v>
      </c>
      <c r="O46" s="147" t="s">
        <v>233</v>
      </c>
      <c r="P46" s="147" t="s">
        <v>233</v>
      </c>
      <c r="Q46" s="147" t="s">
        <v>233</v>
      </c>
      <c r="R46" s="147" t="s">
        <v>233</v>
      </c>
      <c r="S46" s="147" t="s">
        <v>233</v>
      </c>
      <c r="T46" s="147" t="s">
        <v>233</v>
      </c>
      <c r="U46" s="147" t="s">
        <v>233</v>
      </c>
      <c r="V46" s="147" t="s">
        <v>233</v>
      </c>
      <c r="W46" s="147" t="s">
        <v>233</v>
      </c>
      <c r="X46" s="147" t="s">
        <v>233</v>
      </c>
      <c r="Y46" s="147" t="s">
        <v>233</v>
      </c>
      <c r="Z46" s="147" t="s">
        <v>233</v>
      </c>
      <c r="AA46" s="147" t="s">
        <v>233</v>
      </c>
      <c r="AB46" s="147" t="s">
        <v>233</v>
      </c>
      <c r="AC46" s="147">
        <v>389</v>
      </c>
      <c r="AD46" s="147">
        <v>501</v>
      </c>
      <c r="AE46" s="147">
        <v>574</v>
      </c>
      <c r="AF46" s="147">
        <v>704</v>
      </c>
      <c r="AG46" s="147">
        <v>1</v>
      </c>
      <c r="AH46" s="147">
        <v>1</v>
      </c>
      <c r="AI46" s="147">
        <f>AI38</f>
        <v>0.48</v>
      </c>
      <c r="AJ46" s="147">
        <v>0.02</v>
      </c>
      <c r="AK46" s="147">
        <v>10</v>
      </c>
      <c r="AL46" s="147"/>
      <c r="AM46" s="147"/>
      <c r="AN46" s="148">
        <f t="shared" si="17"/>
        <v>3.7464</v>
      </c>
      <c r="AO46" s="148">
        <f t="shared" si="7"/>
        <v>0.37464000000000003</v>
      </c>
      <c r="AP46" s="149">
        <f t="shared" si="8"/>
        <v>3.1</v>
      </c>
      <c r="AQ46" s="149">
        <f t="shared" si="30"/>
        <v>1</v>
      </c>
      <c r="AR46" s="148">
        <v>1.2585249999999999E-2</v>
      </c>
      <c r="AS46" s="149">
        <f t="shared" si="2"/>
        <v>8.2336252500000011</v>
      </c>
      <c r="AT46" s="150">
        <f t="shared" si="10"/>
        <v>7.5000000000000007E-5</v>
      </c>
      <c r="AU46" s="176">
        <f t="shared" si="11"/>
        <v>7.5000000000000007E-5</v>
      </c>
      <c r="AV46" s="150">
        <f>H46*AS46</f>
        <v>6.1752189375000011E-4</v>
      </c>
    </row>
    <row r="47" spans="1:48">
      <c r="A47" s="79" t="s">
        <v>125</v>
      </c>
      <c r="B47" s="204" t="s">
        <v>478</v>
      </c>
      <c r="C47" s="205" t="s">
        <v>78</v>
      </c>
      <c r="D47" s="206" t="s">
        <v>188</v>
      </c>
      <c r="E47" s="207">
        <v>9.9999999999999995E-7</v>
      </c>
      <c r="F47" s="204">
        <v>1</v>
      </c>
      <c r="G47" s="204">
        <v>0.05</v>
      </c>
      <c r="H47" s="207">
        <f>E47*F47*G47</f>
        <v>4.9999999999999998E-8</v>
      </c>
      <c r="I47" s="204">
        <v>272.2</v>
      </c>
      <c r="J47" s="204">
        <f>I47</f>
        <v>272.2</v>
      </c>
      <c r="K47" s="94">
        <f>J47*20/10</f>
        <v>544.4</v>
      </c>
      <c r="L47" t="str">
        <f t="shared" si="4"/>
        <v>С46</v>
      </c>
      <c r="M47" t="str">
        <f t="shared" si="5"/>
        <v>Емкость Е-52</v>
      </c>
      <c r="N47" t="str">
        <f t="shared" si="0"/>
        <v>Полное-пожар</v>
      </c>
      <c r="O47" s="147">
        <v>18</v>
      </c>
      <c r="P47" s="147">
        <v>26</v>
      </c>
      <c r="Q47" s="147">
        <v>37</v>
      </c>
      <c r="R47" s="147">
        <v>70</v>
      </c>
      <c r="S47" s="147" t="s">
        <v>233</v>
      </c>
      <c r="T47" s="147" t="s">
        <v>233</v>
      </c>
      <c r="U47" s="147" t="s">
        <v>233</v>
      </c>
      <c r="V47" s="147" t="s">
        <v>233</v>
      </c>
      <c r="W47" s="147" t="s">
        <v>233</v>
      </c>
      <c r="X47" s="147" t="s">
        <v>233</v>
      </c>
      <c r="Y47" s="147" t="s">
        <v>233</v>
      </c>
      <c r="Z47" s="147" t="s">
        <v>233</v>
      </c>
      <c r="AA47" s="147" t="s">
        <v>233</v>
      </c>
      <c r="AB47" s="147" t="s">
        <v>233</v>
      </c>
      <c r="AC47" s="147" t="s">
        <v>233</v>
      </c>
      <c r="AD47" s="147" t="s">
        <v>233</v>
      </c>
      <c r="AE47" s="147" t="s">
        <v>233</v>
      </c>
      <c r="AF47" s="147" t="s">
        <v>233</v>
      </c>
      <c r="AG47" s="157">
        <v>1</v>
      </c>
      <c r="AH47" s="157">
        <v>2</v>
      </c>
      <c r="AI47" s="6">
        <v>0.32</v>
      </c>
      <c r="AJ47" s="6">
        <v>0.02</v>
      </c>
      <c r="AK47" s="6">
        <v>10</v>
      </c>
      <c r="AL47" s="6"/>
      <c r="AM47" s="6"/>
      <c r="AN47" s="158">
        <f t="shared" si="1"/>
        <v>5.7640000000000002</v>
      </c>
      <c r="AO47" s="158">
        <f>0.1*AN47</f>
        <v>0.57640000000000002</v>
      </c>
      <c r="AP47" s="159">
        <f t="shared" ref="AP47:AP55" si="32">AG47*1.72+115*0.012*AH47</f>
        <v>4.4800000000000004</v>
      </c>
      <c r="AQ47" s="159">
        <f>AK47*0.1</f>
        <v>1</v>
      </c>
      <c r="AR47" s="158">
        <f>10068.2*J47*POWER(10,-6)+0.0012*K47</f>
        <v>3.3938440399999994</v>
      </c>
      <c r="AS47" s="159">
        <f t="shared" si="2"/>
        <v>15.214244040000001</v>
      </c>
      <c r="AT47" s="150">
        <f t="shared" si="10"/>
        <v>4.9999999999999998E-8</v>
      </c>
      <c r="AU47" s="176">
        <f t="shared" si="11"/>
        <v>9.9999999999999995E-8</v>
      </c>
      <c r="AV47" s="150">
        <f>H47*AS47</f>
        <v>7.6071220199999998E-7</v>
      </c>
    </row>
    <row r="48" spans="1:48">
      <c r="A48" s="79" t="s">
        <v>126</v>
      </c>
      <c r="B48" s="204" t="s">
        <v>478</v>
      </c>
      <c r="C48" s="205" t="s">
        <v>461</v>
      </c>
      <c r="D48" s="206" t="s">
        <v>191</v>
      </c>
      <c r="E48" s="207">
        <v>9.9999999999999995E-7</v>
      </c>
      <c r="F48" s="204">
        <v>1</v>
      </c>
      <c r="G48" s="204">
        <v>0.19</v>
      </c>
      <c r="H48" s="207">
        <f t="shared" ref="H48:H53" si="33">E48*F48*G48</f>
        <v>1.8999999999999998E-7</v>
      </c>
      <c r="I48" s="204">
        <v>272.2</v>
      </c>
      <c r="J48" s="204">
        <f>I48*0.1</f>
        <v>27.22</v>
      </c>
      <c r="K48" s="94">
        <v>0</v>
      </c>
      <c r="L48" t="str">
        <f t="shared" si="4"/>
        <v>С47</v>
      </c>
      <c r="M48" t="str">
        <f t="shared" si="5"/>
        <v>Емкость Е-52</v>
      </c>
      <c r="N48" t="str">
        <f t="shared" si="0"/>
        <v>Полное-взрыв</v>
      </c>
      <c r="O48" s="147" t="s">
        <v>233</v>
      </c>
      <c r="P48" s="147" t="s">
        <v>233</v>
      </c>
      <c r="Q48" s="147" t="s">
        <v>233</v>
      </c>
      <c r="R48" s="147" t="s">
        <v>233</v>
      </c>
      <c r="S48" s="147">
        <v>139</v>
      </c>
      <c r="T48" s="147">
        <v>280</v>
      </c>
      <c r="U48" s="147">
        <v>764</v>
      </c>
      <c r="V48" s="147">
        <v>1308</v>
      </c>
      <c r="W48" s="147" t="s">
        <v>233</v>
      </c>
      <c r="X48" s="147" t="s">
        <v>233</v>
      </c>
      <c r="Y48" s="147" t="s">
        <v>233</v>
      </c>
      <c r="Z48" s="147" t="s">
        <v>233</v>
      </c>
      <c r="AA48" s="147" t="s">
        <v>233</v>
      </c>
      <c r="AB48" s="147" t="s">
        <v>233</v>
      </c>
      <c r="AC48" s="147" t="s">
        <v>233</v>
      </c>
      <c r="AD48" s="147" t="s">
        <v>233</v>
      </c>
      <c r="AE48" s="147" t="s">
        <v>233</v>
      </c>
      <c r="AF48" s="147" t="s">
        <v>233</v>
      </c>
      <c r="AG48" s="157">
        <v>2</v>
      </c>
      <c r="AH48" s="157">
        <v>3</v>
      </c>
      <c r="AI48" s="6">
        <v>0.32</v>
      </c>
      <c r="AJ48" s="6">
        <v>0.02</v>
      </c>
      <c r="AK48" s="6">
        <v>10</v>
      </c>
      <c r="AL48" s="6"/>
      <c r="AM48" s="6"/>
      <c r="AN48" s="158">
        <f t="shared" si="6"/>
        <v>5.7640000000000002</v>
      </c>
      <c r="AO48" s="158">
        <f t="shared" si="7"/>
        <v>0.57640000000000002</v>
      </c>
      <c r="AP48" s="159">
        <f t="shared" si="32"/>
        <v>7.58</v>
      </c>
      <c r="AQ48" s="159">
        <f t="shared" ref="AQ48:AQ55" si="34">AK48*0.1</f>
        <v>1</v>
      </c>
      <c r="AR48" s="158">
        <f>10068.2*J48*POWER(10,-6)*10+0.0012*K47</f>
        <v>3.3938440399999994</v>
      </c>
      <c r="AS48" s="159">
        <f t="shared" si="2"/>
        <v>18.314244039999998</v>
      </c>
      <c r="AT48" s="150">
        <f t="shared" si="10"/>
        <v>3.7999999999999996E-7</v>
      </c>
      <c r="AU48" s="176">
        <f t="shared" si="11"/>
        <v>5.6999999999999994E-7</v>
      </c>
      <c r="AV48" s="150">
        <f>H48*AS48</f>
        <v>3.4797063675999994E-6</v>
      </c>
    </row>
    <row r="49" spans="1:48">
      <c r="A49" s="79" t="s">
        <v>127</v>
      </c>
      <c r="B49" s="204" t="s">
        <v>478</v>
      </c>
      <c r="C49" s="205" t="s">
        <v>462</v>
      </c>
      <c r="D49" s="206" t="s">
        <v>189</v>
      </c>
      <c r="E49" s="207">
        <v>9.9999999999999995E-7</v>
      </c>
      <c r="F49" s="204">
        <v>1</v>
      </c>
      <c r="G49" s="204">
        <v>0.76</v>
      </c>
      <c r="H49" s="207">
        <f t="shared" si="33"/>
        <v>7.5999999999999992E-7</v>
      </c>
      <c r="I49" s="204">
        <v>272.2</v>
      </c>
      <c r="J49" s="204">
        <v>0</v>
      </c>
      <c r="K49" s="95">
        <v>0</v>
      </c>
      <c r="L49" t="str">
        <f t="shared" si="4"/>
        <v>С48</v>
      </c>
      <c r="M49" t="str">
        <f t="shared" si="5"/>
        <v>Емкость Е-52</v>
      </c>
      <c r="N49" t="str">
        <f t="shared" si="0"/>
        <v>Полное-ликвидация</v>
      </c>
      <c r="O49" s="147" t="s">
        <v>233</v>
      </c>
      <c r="P49" s="147" t="s">
        <v>233</v>
      </c>
      <c r="Q49" s="147" t="s">
        <v>233</v>
      </c>
      <c r="R49" s="147" t="s">
        <v>233</v>
      </c>
      <c r="S49" s="147" t="s">
        <v>233</v>
      </c>
      <c r="T49" s="147" t="s">
        <v>233</v>
      </c>
      <c r="U49" s="147" t="s">
        <v>233</v>
      </c>
      <c r="V49" s="147" t="s">
        <v>233</v>
      </c>
      <c r="W49" s="147" t="s">
        <v>233</v>
      </c>
      <c r="X49" s="147" t="s">
        <v>233</v>
      </c>
      <c r="Y49" s="147" t="s">
        <v>233</v>
      </c>
      <c r="Z49" s="147" t="s">
        <v>233</v>
      </c>
      <c r="AA49" s="147" t="s">
        <v>233</v>
      </c>
      <c r="AB49" s="147" t="s">
        <v>233</v>
      </c>
      <c r="AC49" s="147" t="s">
        <v>233</v>
      </c>
      <c r="AD49" s="147" t="s">
        <v>233</v>
      </c>
      <c r="AE49" s="147" t="s">
        <v>233</v>
      </c>
      <c r="AF49" s="147" t="s">
        <v>233</v>
      </c>
      <c r="AG49" s="6">
        <v>0</v>
      </c>
      <c r="AH49" s="6">
        <v>0</v>
      </c>
      <c r="AI49" s="6">
        <v>0.32</v>
      </c>
      <c r="AJ49" s="6">
        <v>0.02</v>
      </c>
      <c r="AK49" s="6">
        <v>10</v>
      </c>
      <c r="AL49" s="6"/>
      <c r="AM49" s="6"/>
      <c r="AN49" s="158">
        <f t="shared" ref="AN49" si="35">AJ49*J49+AI49</f>
        <v>0.32</v>
      </c>
      <c r="AO49" s="158">
        <f t="shared" si="7"/>
        <v>3.2000000000000001E-2</v>
      </c>
      <c r="AP49" s="159">
        <f t="shared" si="32"/>
        <v>0</v>
      </c>
      <c r="AQ49" s="159">
        <f t="shared" si="34"/>
        <v>1</v>
      </c>
      <c r="AR49" s="158">
        <f>1333*J49*POWER(10,-6)+0.0012*K47</f>
        <v>0.65327999999999986</v>
      </c>
      <c r="AS49" s="159">
        <f t="shared" si="2"/>
        <v>2.00528</v>
      </c>
      <c r="AT49" s="150">
        <f t="shared" si="10"/>
        <v>0</v>
      </c>
      <c r="AU49" s="176">
        <f t="shared" si="11"/>
        <v>0</v>
      </c>
      <c r="AV49" s="150">
        <f>H49*AS49</f>
        <v>1.5240127999999998E-6</v>
      </c>
    </row>
    <row r="50" spans="1:48">
      <c r="A50" s="79" t="s">
        <v>128</v>
      </c>
      <c r="B50" s="204" t="s">
        <v>478</v>
      </c>
      <c r="C50" s="205" t="s">
        <v>82</v>
      </c>
      <c r="D50" s="206" t="s">
        <v>192</v>
      </c>
      <c r="E50" s="207">
        <v>1.0000000000000001E-5</v>
      </c>
      <c r="F50" s="204">
        <v>1</v>
      </c>
      <c r="G50" s="204">
        <v>4.0000000000000008E-2</v>
      </c>
      <c r="H50" s="207">
        <f t="shared" si="33"/>
        <v>4.0000000000000009E-7</v>
      </c>
      <c r="I50" s="204">
        <f>K50*300/1000</f>
        <v>1.71</v>
      </c>
      <c r="J50" s="204">
        <f>I50</f>
        <v>1.71</v>
      </c>
      <c r="K50" s="94">
        <v>5.7</v>
      </c>
      <c r="L50" t="str">
        <f t="shared" si="4"/>
        <v>С49</v>
      </c>
      <c r="M50" t="str">
        <f t="shared" si="5"/>
        <v>Емкость Е-52</v>
      </c>
      <c r="N50" t="str">
        <f t="shared" si="0"/>
        <v>Частичное-жидкостной факел</v>
      </c>
      <c r="O50" s="147" t="s">
        <v>233</v>
      </c>
      <c r="P50" s="147" t="s">
        <v>233</v>
      </c>
      <c r="Q50" s="147" t="s">
        <v>233</v>
      </c>
      <c r="R50" s="147" t="s">
        <v>233</v>
      </c>
      <c r="S50" s="147" t="s">
        <v>233</v>
      </c>
      <c r="T50" s="147" t="s">
        <v>233</v>
      </c>
      <c r="U50" s="147" t="s">
        <v>233</v>
      </c>
      <c r="V50" s="147" t="s">
        <v>233</v>
      </c>
      <c r="W50" s="147">
        <v>30</v>
      </c>
      <c r="X50" s="147">
        <v>5</v>
      </c>
      <c r="Y50" s="147" t="s">
        <v>233</v>
      </c>
      <c r="Z50" s="147" t="s">
        <v>233</v>
      </c>
      <c r="AA50" s="147" t="s">
        <v>233</v>
      </c>
      <c r="AB50" s="147" t="s">
        <v>233</v>
      </c>
      <c r="AC50" s="147" t="s">
        <v>233</v>
      </c>
      <c r="AD50" s="147" t="s">
        <v>233</v>
      </c>
      <c r="AE50" s="147" t="s">
        <v>233</v>
      </c>
      <c r="AF50" s="147" t="s">
        <v>233</v>
      </c>
      <c r="AG50" s="6">
        <v>1</v>
      </c>
      <c r="AH50" s="6">
        <v>2</v>
      </c>
      <c r="AI50" s="6">
        <f>0.1*AI49</f>
        <v>3.2000000000000001E-2</v>
      </c>
      <c r="AJ50" s="6">
        <v>0.02</v>
      </c>
      <c r="AK50" s="6">
        <v>10</v>
      </c>
      <c r="AL50" s="6"/>
      <c r="AM50" s="6"/>
      <c r="AN50" s="158">
        <f t="shared" si="12"/>
        <v>6.6200000000000009E-2</v>
      </c>
      <c r="AO50" s="158">
        <f t="shared" si="7"/>
        <v>6.6200000000000009E-3</v>
      </c>
      <c r="AP50" s="159">
        <f t="shared" si="32"/>
        <v>4.4800000000000004</v>
      </c>
      <c r="AQ50" s="159">
        <f t="shared" si="34"/>
        <v>1</v>
      </c>
      <c r="AR50" s="158">
        <f>10068.2*J50*POWER(10,-6)+0.0012*J50*20</f>
        <v>5.8256621999999994E-2</v>
      </c>
      <c r="AS50" s="159">
        <f t="shared" si="2"/>
        <v>5.6110766220000006</v>
      </c>
      <c r="AT50" s="150">
        <f t="shared" si="10"/>
        <v>4.0000000000000009E-7</v>
      </c>
      <c r="AU50" s="176">
        <f t="shared" si="11"/>
        <v>8.0000000000000018E-7</v>
      </c>
      <c r="AV50" s="150">
        <f>H50*AS50</f>
        <v>2.2444306488000009E-6</v>
      </c>
    </row>
    <row r="51" spans="1:48">
      <c r="A51" s="79" t="s">
        <v>129</v>
      </c>
      <c r="B51" s="204" t="s">
        <v>478</v>
      </c>
      <c r="C51" s="205" t="s">
        <v>458</v>
      </c>
      <c r="D51" s="206" t="s">
        <v>190</v>
      </c>
      <c r="E51" s="207">
        <v>1.0000000000000001E-5</v>
      </c>
      <c r="F51" s="204">
        <v>1</v>
      </c>
      <c r="G51" s="204">
        <v>0.16000000000000003</v>
      </c>
      <c r="H51" s="207">
        <f t="shared" si="33"/>
        <v>1.6000000000000004E-6</v>
      </c>
      <c r="I51" s="204">
        <f>K50*300/1000</f>
        <v>1.71</v>
      </c>
      <c r="J51" s="204">
        <v>0</v>
      </c>
      <c r="K51" s="95">
        <v>0</v>
      </c>
      <c r="L51" t="str">
        <f t="shared" si="4"/>
        <v>С50</v>
      </c>
      <c r="M51" t="str">
        <f t="shared" si="5"/>
        <v>Емкость Е-52</v>
      </c>
      <c r="N51" t="str">
        <f t="shared" si="0"/>
        <v>Частичное-ликвидация</v>
      </c>
      <c r="O51" s="147" t="s">
        <v>233</v>
      </c>
      <c r="P51" s="147" t="s">
        <v>233</v>
      </c>
      <c r="Q51" s="147" t="s">
        <v>233</v>
      </c>
      <c r="R51" s="147" t="s">
        <v>233</v>
      </c>
      <c r="S51" s="147" t="s">
        <v>233</v>
      </c>
      <c r="T51" s="147" t="s">
        <v>233</v>
      </c>
      <c r="U51" s="147" t="s">
        <v>233</v>
      </c>
      <c r="V51" s="147" t="s">
        <v>233</v>
      </c>
      <c r="W51" s="147" t="s">
        <v>233</v>
      </c>
      <c r="X51" s="147" t="s">
        <v>233</v>
      </c>
      <c r="Y51" s="147" t="s">
        <v>233</v>
      </c>
      <c r="Z51" s="147" t="s">
        <v>233</v>
      </c>
      <c r="AA51" s="147" t="s">
        <v>233</v>
      </c>
      <c r="AB51" s="147" t="s">
        <v>233</v>
      </c>
      <c r="AC51" s="147" t="s">
        <v>233</v>
      </c>
      <c r="AD51" s="147" t="s">
        <v>233</v>
      </c>
      <c r="AE51" s="147" t="s">
        <v>233</v>
      </c>
      <c r="AF51" s="147" t="s">
        <v>233</v>
      </c>
      <c r="AG51" s="6">
        <v>0</v>
      </c>
      <c r="AH51" s="6">
        <v>0</v>
      </c>
      <c r="AI51" s="6">
        <f>0.1*AI49</f>
        <v>3.2000000000000001E-2</v>
      </c>
      <c r="AJ51" s="6">
        <v>0.02</v>
      </c>
      <c r="AK51" s="6">
        <v>3</v>
      </c>
      <c r="AL51" s="6"/>
      <c r="AM51" s="6"/>
      <c r="AN51" s="158">
        <f t="shared" si="14"/>
        <v>6.6200000000000009E-2</v>
      </c>
      <c r="AO51" s="158">
        <f t="shared" si="7"/>
        <v>6.6200000000000009E-3</v>
      </c>
      <c r="AP51" s="159">
        <f t="shared" si="32"/>
        <v>0</v>
      </c>
      <c r="AQ51" s="159">
        <f t="shared" si="34"/>
        <v>0.30000000000000004</v>
      </c>
      <c r="AR51" s="158">
        <f>1333*I51*POWER(10,-6)+0.0012*I51*20</f>
        <v>4.3319429999999992E-2</v>
      </c>
      <c r="AS51" s="159">
        <f t="shared" si="2"/>
        <v>0.41613943000000009</v>
      </c>
      <c r="AT51" s="150">
        <f t="shared" si="10"/>
        <v>0</v>
      </c>
      <c r="AU51" s="176">
        <f t="shared" si="11"/>
        <v>0</v>
      </c>
      <c r="AV51" s="150">
        <f>H51*AS51</f>
        <v>6.6582308800000026E-7</v>
      </c>
    </row>
    <row r="52" spans="1:48">
      <c r="A52" s="79" t="s">
        <v>130</v>
      </c>
      <c r="B52" s="204" t="s">
        <v>478</v>
      </c>
      <c r="C52" s="205" t="s">
        <v>85</v>
      </c>
      <c r="D52" s="206" t="s">
        <v>193</v>
      </c>
      <c r="E52" s="207">
        <v>1.0000000000000001E-5</v>
      </c>
      <c r="F52" s="204">
        <v>1</v>
      </c>
      <c r="G52" s="204">
        <v>4.0000000000000008E-2</v>
      </c>
      <c r="H52" s="207">
        <f t="shared" si="33"/>
        <v>4.0000000000000009E-7</v>
      </c>
      <c r="I52" s="204">
        <f>K52*1800/1000</f>
        <v>0.72</v>
      </c>
      <c r="J52" s="204">
        <f>I52</f>
        <v>0.72</v>
      </c>
      <c r="K52" s="94">
        <v>0.4</v>
      </c>
      <c r="L52" t="str">
        <f t="shared" si="4"/>
        <v>С51</v>
      </c>
      <c r="M52" t="str">
        <f t="shared" si="5"/>
        <v>Емкость Е-52</v>
      </c>
      <c r="N52" t="str">
        <f t="shared" si="0"/>
        <v>Частичное-газ факел</v>
      </c>
      <c r="O52" s="147" t="s">
        <v>233</v>
      </c>
      <c r="P52" s="147" t="s">
        <v>233</v>
      </c>
      <c r="Q52" s="147" t="s">
        <v>233</v>
      </c>
      <c r="R52" s="147" t="s">
        <v>233</v>
      </c>
      <c r="S52" s="147" t="s">
        <v>233</v>
      </c>
      <c r="T52" s="147" t="s">
        <v>233</v>
      </c>
      <c r="U52" s="147" t="s">
        <v>233</v>
      </c>
      <c r="V52" s="147" t="s">
        <v>233</v>
      </c>
      <c r="W52" s="147">
        <v>8</v>
      </c>
      <c r="X52" s="147">
        <v>2</v>
      </c>
      <c r="Y52" s="147" t="s">
        <v>233</v>
      </c>
      <c r="Z52" s="147" t="s">
        <v>233</v>
      </c>
      <c r="AA52" s="147" t="s">
        <v>233</v>
      </c>
      <c r="AB52" s="147" t="s">
        <v>233</v>
      </c>
      <c r="AC52" s="147" t="s">
        <v>233</v>
      </c>
      <c r="AD52" s="147" t="s">
        <v>233</v>
      </c>
      <c r="AE52" s="147" t="s">
        <v>233</v>
      </c>
      <c r="AF52" s="147" t="s">
        <v>233</v>
      </c>
      <c r="AG52" s="6">
        <v>1</v>
      </c>
      <c r="AH52" s="6">
        <v>2</v>
      </c>
      <c r="AI52" s="6">
        <f>0.1*AI49</f>
        <v>3.2000000000000001E-2</v>
      </c>
      <c r="AJ52" s="6">
        <v>0.02</v>
      </c>
      <c r="AK52" s="6">
        <v>3</v>
      </c>
      <c r="AL52" s="6"/>
      <c r="AM52" s="6"/>
      <c r="AN52" s="158">
        <f t="shared" si="15"/>
        <v>4.6399999999999997E-2</v>
      </c>
      <c r="AO52" s="158">
        <f t="shared" si="7"/>
        <v>4.64E-3</v>
      </c>
      <c r="AP52" s="159">
        <f t="shared" si="32"/>
        <v>4.4800000000000004</v>
      </c>
      <c r="AQ52" s="159">
        <f t="shared" si="34"/>
        <v>0.30000000000000004</v>
      </c>
      <c r="AR52" s="158">
        <f>10068.2*J52*POWER(10,-6)</f>
        <v>7.2491040000000001E-3</v>
      </c>
      <c r="AS52" s="159">
        <f t="shared" si="2"/>
        <v>4.8382891040000011</v>
      </c>
      <c r="AT52" s="150">
        <f t="shared" si="10"/>
        <v>4.0000000000000009E-7</v>
      </c>
      <c r="AU52" s="176">
        <f t="shared" si="11"/>
        <v>8.0000000000000018E-7</v>
      </c>
      <c r="AV52" s="150">
        <f>H52*AS52</f>
        <v>1.9353156416000007E-6</v>
      </c>
    </row>
    <row r="53" spans="1:48">
      <c r="A53" s="79" t="s">
        <v>131</v>
      </c>
      <c r="B53" s="204" t="s">
        <v>478</v>
      </c>
      <c r="C53" s="205" t="s">
        <v>459</v>
      </c>
      <c r="D53" s="206" t="s">
        <v>194</v>
      </c>
      <c r="E53" s="207">
        <v>1.0000000000000001E-5</v>
      </c>
      <c r="F53" s="204">
        <v>1</v>
      </c>
      <c r="G53" s="204">
        <v>0.15200000000000002</v>
      </c>
      <c r="H53" s="207">
        <f t="shared" si="33"/>
        <v>1.5200000000000003E-6</v>
      </c>
      <c r="I53" s="204">
        <f>K52*1800/1000</f>
        <v>0.72</v>
      </c>
      <c r="J53" s="204">
        <f>I53</f>
        <v>0.72</v>
      </c>
      <c r="K53" s="95">
        <v>0</v>
      </c>
      <c r="L53" t="str">
        <f t="shared" si="4"/>
        <v>С52</v>
      </c>
      <c r="M53" t="str">
        <f t="shared" si="5"/>
        <v>Емкость Е-52</v>
      </c>
      <c r="N53" t="str">
        <f t="shared" si="0"/>
        <v>Частичное-вспышка</v>
      </c>
      <c r="O53" s="147" t="s">
        <v>233</v>
      </c>
      <c r="P53" s="147" t="s">
        <v>233</v>
      </c>
      <c r="Q53" s="147" t="s">
        <v>233</v>
      </c>
      <c r="R53" s="147" t="s">
        <v>233</v>
      </c>
      <c r="S53" s="147" t="s">
        <v>233</v>
      </c>
      <c r="T53" s="147" t="s">
        <v>233</v>
      </c>
      <c r="U53" s="147" t="s">
        <v>233</v>
      </c>
      <c r="V53" s="147" t="s">
        <v>233</v>
      </c>
      <c r="W53" s="147" t="s">
        <v>233</v>
      </c>
      <c r="X53" s="147" t="s">
        <v>233</v>
      </c>
      <c r="Y53" s="147">
        <v>29</v>
      </c>
      <c r="Z53" s="147">
        <v>34</v>
      </c>
      <c r="AA53" s="147" t="s">
        <v>233</v>
      </c>
      <c r="AB53" s="147" t="s">
        <v>233</v>
      </c>
      <c r="AC53" s="147" t="s">
        <v>233</v>
      </c>
      <c r="AD53" s="147" t="s">
        <v>233</v>
      </c>
      <c r="AE53" s="147" t="s">
        <v>233</v>
      </c>
      <c r="AF53" s="147" t="s">
        <v>233</v>
      </c>
      <c r="AG53" s="6">
        <v>1</v>
      </c>
      <c r="AH53" s="6">
        <v>2</v>
      </c>
      <c r="AI53" s="6">
        <f>0.1*AI49</f>
        <v>3.2000000000000001E-2</v>
      </c>
      <c r="AJ53" s="6">
        <v>0.02</v>
      </c>
      <c r="AK53" s="6">
        <v>3</v>
      </c>
      <c r="AL53" s="6"/>
      <c r="AM53" s="6"/>
      <c r="AN53" s="158">
        <f t="shared" si="15"/>
        <v>4.6399999999999997E-2</v>
      </c>
      <c r="AO53" s="158">
        <f t="shared" si="7"/>
        <v>4.64E-3</v>
      </c>
      <c r="AP53" s="159">
        <f t="shared" si="32"/>
        <v>4.4800000000000004</v>
      </c>
      <c r="AQ53" s="159">
        <f t="shared" si="34"/>
        <v>0.30000000000000004</v>
      </c>
      <c r="AR53" s="158">
        <f>10068.2*J53*POWER(10,-6)</f>
        <v>7.2491040000000001E-3</v>
      </c>
      <c r="AS53" s="159">
        <f t="shared" si="2"/>
        <v>4.8382891040000011</v>
      </c>
      <c r="AT53" s="150">
        <f t="shared" si="10"/>
        <v>1.5200000000000003E-6</v>
      </c>
      <c r="AU53" s="176">
        <f t="shared" si="11"/>
        <v>3.0400000000000005E-6</v>
      </c>
      <c r="AV53" s="150">
        <f>H53*AS53</f>
        <v>7.3541994380800028E-6</v>
      </c>
    </row>
    <row r="54" spans="1:48">
      <c r="A54" s="79" t="s">
        <v>132</v>
      </c>
      <c r="B54" s="204" t="s">
        <v>478</v>
      </c>
      <c r="C54" s="205" t="s">
        <v>460</v>
      </c>
      <c r="D54" s="206" t="s">
        <v>190</v>
      </c>
      <c r="E54" s="207">
        <v>1.0000000000000001E-5</v>
      </c>
      <c r="F54" s="204">
        <v>1</v>
      </c>
      <c r="G54" s="204">
        <v>0.6080000000000001</v>
      </c>
      <c r="H54" s="207">
        <f>E54*F54*G54</f>
        <v>6.0800000000000011E-6</v>
      </c>
      <c r="I54" s="204">
        <f>K52*1800/1000</f>
        <v>0.72</v>
      </c>
      <c r="J54" s="204">
        <v>0</v>
      </c>
      <c r="K54" s="95">
        <v>0</v>
      </c>
      <c r="L54" t="str">
        <f t="shared" si="4"/>
        <v>С53</v>
      </c>
      <c r="M54" t="str">
        <f t="shared" si="5"/>
        <v>Емкость Е-52</v>
      </c>
      <c r="N54" t="str">
        <f t="shared" si="0"/>
        <v>Частичное-ликвидация</v>
      </c>
      <c r="O54" s="147" t="s">
        <v>233</v>
      </c>
      <c r="P54" s="147" t="s">
        <v>233</v>
      </c>
      <c r="Q54" s="147" t="s">
        <v>233</v>
      </c>
      <c r="R54" s="147" t="s">
        <v>233</v>
      </c>
      <c r="S54" s="147" t="s">
        <v>233</v>
      </c>
      <c r="T54" s="147" t="s">
        <v>233</v>
      </c>
      <c r="U54" s="147" t="s">
        <v>233</v>
      </c>
      <c r="V54" s="147" t="s">
        <v>233</v>
      </c>
      <c r="W54" s="147" t="s">
        <v>233</v>
      </c>
      <c r="X54" s="147" t="s">
        <v>233</v>
      </c>
      <c r="Y54" s="147" t="s">
        <v>233</v>
      </c>
      <c r="Z54" s="147" t="s">
        <v>233</v>
      </c>
      <c r="AA54" s="147" t="s">
        <v>233</v>
      </c>
      <c r="AB54" s="147" t="s">
        <v>233</v>
      </c>
      <c r="AC54" s="147" t="s">
        <v>233</v>
      </c>
      <c r="AD54" s="147" t="s">
        <v>233</v>
      </c>
      <c r="AE54" s="147" t="s">
        <v>233</v>
      </c>
      <c r="AF54" s="147" t="s">
        <v>233</v>
      </c>
      <c r="AG54" s="6">
        <v>0</v>
      </c>
      <c r="AH54" s="6">
        <v>0</v>
      </c>
      <c r="AI54" s="6">
        <f>0.1*AI49</f>
        <v>3.2000000000000001E-2</v>
      </c>
      <c r="AJ54" s="6">
        <v>0.02</v>
      </c>
      <c r="AK54" s="6">
        <v>3</v>
      </c>
      <c r="AL54" s="6"/>
      <c r="AM54" s="6"/>
      <c r="AN54" s="158">
        <f t="shared" si="16"/>
        <v>4.6399999999999997E-2</v>
      </c>
      <c r="AO54" s="158">
        <f t="shared" si="7"/>
        <v>4.64E-3</v>
      </c>
      <c r="AP54" s="159">
        <f t="shared" si="32"/>
        <v>0</v>
      </c>
      <c r="AQ54" s="159">
        <f t="shared" si="34"/>
        <v>0.30000000000000004</v>
      </c>
      <c r="AR54" s="158">
        <f>1333*I54*POWER(10,-6)</f>
        <v>9.5975999999999993E-4</v>
      </c>
      <c r="AS54" s="159">
        <f t="shared" si="2"/>
        <v>0.35199975999999999</v>
      </c>
      <c r="AT54" s="150">
        <f t="shared" si="10"/>
        <v>0</v>
      </c>
      <c r="AU54" s="176">
        <f t="shared" si="11"/>
        <v>0</v>
      </c>
      <c r="AV54" s="150">
        <f>H54*AS54</f>
        <v>2.1401585408000004E-6</v>
      </c>
    </row>
    <row r="55" spans="1:48">
      <c r="A55" s="79" t="s">
        <v>133</v>
      </c>
      <c r="B55" s="204" t="s">
        <v>478</v>
      </c>
      <c r="C55" s="205" t="s">
        <v>195</v>
      </c>
      <c r="D55" s="206" t="s">
        <v>196</v>
      </c>
      <c r="E55" s="207">
        <v>2.5000000000000001E-5</v>
      </c>
      <c r="F55" s="204">
        <v>1</v>
      </c>
      <c r="G55" s="204">
        <v>1</v>
      </c>
      <c r="H55" s="207">
        <f>E55*F55*G55</f>
        <v>2.5000000000000001E-5</v>
      </c>
      <c r="I55" s="204">
        <v>272.2</v>
      </c>
      <c r="J55" s="204">
        <f>I55*0.6</f>
        <v>163.32</v>
      </c>
      <c r="K55" s="95">
        <v>0</v>
      </c>
      <c r="L55" t="str">
        <f t="shared" si="4"/>
        <v>С54</v>
      </c>
      <c r="M55" t="str">
        <f t="shared" si="5"/>
        <v>Емкость Е-52</v>
      </c>
      <c r="N55" t="str">
        <f t="shared" si="0"/>
        <v>Полное-огненный шар</v>
      </c>
      <c r="O55" s="147" t="s">
        <v>233</v>
      </c>
      <c r="P55" s="147" t="s">
        <v>233</v>
      </c>
      <c r="Q55" s="147" t="s">
        <v>233</v>
      </c>
      <c r="R55" s="147" t="s">
        <v>233</v>
      </c>
      <c r="S55" s="147" t="s">
        <v>233</v>
      </c>
      <c r="T55" s="147" t="s">
        <v>233</v>
      </c>
      <c r="U55" s="147" t="s">
        <v>233</v>
      </c>
      <c r="V55" s="147" t="s">
        <v>233</v>
      </c>
      <c r="W55" s="147" t="s">
        <v>233</v>
      </c>
      <c r="X55" s="147" t="s">
        <v>233</v>
      </c>
      <c r="Y55" s="147" t="s">
        <v>233</v>
      </c>
      <c r="Z55" s="147" t="s">
        <v>233</v>
      </c>
      <c r="AA55" s="147" t="s">
        <v>233</v>
      </c>
      <c r="AB55" s="147" t="s">
        <v>233</v>
      </c>
      <c r="AC55" s="147">
        <v>389</v>
      </c>
      <c r="AD55" s="147">
        <v>501</v>
      </c>
      <c r="AE55" s="147">
        <v>574</v>
      </c>
      <c r="AF55" s="147">
        <v>704</v>
      </c>
      <c r="AG55" s="6">
        <v>1</v>
      </c>
      <c r="AH55" s="6">
        <v>1</v>
      </c>
      <c r="AI55" s="6">
        <f>AI47</f>
        <v>0.32</v>
      </c>
      <c r="AJ55" s="6">
        <v>0.02</v>
      </c>
      <c r="AK55" s="6">
        <v>10</v>
      </c>
      <c r="AL55" s="6"/>
      <c r="AM55" s="6"/>
      <c r="AN55" s="158">
        <f t="shared" si="17"/>
        <v>3.5863999999999998</v>
      </c>
      <c r="AO55" s="158">
        <f t="shared" si="7"/>
        <v>0.35864000000000001</v>
      </c>
      <c r="AP55" s="159">
        <f t="shared" si="32"/>
        <v>3.1</v>
      </c>
      <c r="AQ55" s="159">
        <f t="shared" si="34"/>
        <v>1</v>
      </c>
      <c r="AR55" s="158">
        <f t="shared" ref="AR55" si="36">10068.2*J55*POWER(10,-6)</f>
        <v>1.6443384240000001</v>
      </c>
      <c r="AS55" s="159">
        <f t="shared" si="2"/>
        <v>9.6893784240000009</v>
      </c>
      <c r="AT55" s="150">
        <f t="shared" si="10"/>
        <v>2.5000000000000001E-5</v>
      </c>
      <c r="AU55" s="176">
        <f t="shared" si="11"/>
        <v>2.5000000000000001E-5</v>
      </c>
      <c r="AV55" s="150">
        <f>H55*AS55</f>
        <v>2.4223446060000003E-4</v>
      </c>
    </row>
    <row r="56" spans="1:48" s="9" customFormat="1">
      <c r="A56" s="79" t="s">
        <v>197</v>
      </c>
      <c r="B56" s="191" t="s">
        <v>479</v>
      </c>
      <c r="C56" s="192" t="s">
        <v>78</v>
      </c>
      <c r="D56" s="193" t="s">
        <v>188</v>
      </c>
      <c r="E56" s="194">
        <v>9.9999999999999995E-7</v>
      </c>
      <c r="F56" s="191">
        <v>6</v>
      </c>
      <c r="G56" s="191">
        <v>0.05</v>
      </c>
      <c r="H56" s="194">
        <f>E56*F56*G56</f>
        <v>3.0000000000000004E-7</v>
      </c>
      <c r="I56" s="191">
        <v>329.2</v>
      </c>
      <c r="J56" s="191">
        <f>I56</f>
        <v>329.2</v>
      </c>
      <c r="K56" s="87">
        <f>J56*20/10</f>
        <v>658.4</v>
      </c>
      <c r="L56" t="str">
        <f t="shared" si="4"/>
        <v>С55</v>
      </c>
      <c r="M56" t="str">
        <f t="shared" si="5"/>
        <v>Емкости Е-53…Е-58</v>
      </c>
      <c r="N56" t="str">
        <f t="shared" si="0"/>
        <v>Полное-пожар</v>
      </c>
      <c r="O56" s="147">
        <v>19</v>
      </c>
      <c r="P56" s="147">
        <v>27</v>
      </c>
      <c r="Q56" s="147">
        <v>39</v>
      </c>
      <c r="R56" s="147">
        <v>74</v>
      </c>
      <c r="S56" s="147" t="s">
        <v>233</v>
      </c>
      <c r="T56" s="147" t="s">
        <v>233</v>
      </c>
      <c r="U56" s="147" t="s">
        <v>233</v>
      </c>
      <c r="V56" s="147" t="s">
        <v>233</v>
      </c>
      <c r="W56" s="147" t="s">
        <v>233</v>
      </c>
      <c r="X56" s="147" t="s">
        <v>233</v>
      </c>
      <c r="Y56" s="147" t="s">
        <v>233</v>
      </c>
      <c r="Z56" s="147" t="s">
        <v>233</v>
      </c>
      <c r="AA56" s="147" t="s">
        <v>233</v>
      </c>
      <c r="AB56" s="147" t="s">
        <v>233</v>
      </c>
      <c r="AC56" s="147" t="s">
        <v>233</v>
      </c>
      <c r="AD56" s="147" t="s">
        <v>233</v>
      </c>
      <c r="AE56" s="147" t="s">
        <v>233</v>
      </c>
      <c r="AF56" s="147" t="s">
        <v>233</v>
      </c>
      <c r="AG56" s="151">
        <v>1</v>
      </c>
      <c r="AH56" s="151">
        <v>2</v>
      </c>
      <c r="AI56" s="9">
        <v>0.56000000000000005</v>
      </c>
      <c r="AJ56" s="9">
        <v>0.02</v>
      </c>
      <c r="AK56" s="9">
        <v>10</v>
      </c>
      <c r="AN56" s="152">
        <f t="shared" si="1"/>
        <v>7.1440000000000001</v>
      </c>
      <c r="AO56" s="152">
        <f>0.1*AN56</f>
        <v>0.71440000000000003</v>
      </c>
      <c r="AP56" s="153">
        <f t="shared" ref="AP56:AP64" si="37">AG56*1.72+115*0.012*AH56</f>
        <v>4.4800000000000004</v>
      </c>
      <c r="AQ56" s="153">
        <f>AK56*0.1</f>
        <v>1</v>
      </c>
      <c r="AR56" s="152">
        <f>10068.2*J56*POWER(10,-6)+0.0012*K56</f>
        <v>4.1045314399999997</v>
      </c>
      <c r="AS56" s="153">
        <f t="shared" si="2"/>
        <v>17.442931439999999</v>
      </c>
      <c r="AT56" s="150">
        <f t="shared" si="10"/>
        <v>3.0000000000000004E-7</v>
      </c>
      <c r="AU56" s="176">
        <f t="shared" si="11"/>
        <v>6.0000000000000008E-7</v>
      </c>
      <c r="AV56" s="150">
        <f>H56*AS56</f>
        <v>5.2328794320000003E-6</v>
      </c>
    </row>
    <row r="57" spans="1:48" s="9" customFormat="1">
      <c r="A57" s="79" t="s">
        <v>198</v>
      </c>
      <c r="B57" s="191" t="s">
        <v>479</v>
      </c>
      <c r="C57" s="192" t="s">
        <v>461</v>
      </c>
      <c r="D57" s="193" t="s">
        <v>191</v>
      </c>
      <c r="E57" s="194">
        <v>9.9999999999999995E-7</v>
      </c>
      <c r="F57" s="191">
        <v>6</v>
      </c>
      <c r="G57" s="191">
        <v>0.19</v>
      </c>
      <c r="H57" s="194">
        <f t="shared" ref="H57:H62" si="38">E57*F57*G57</f>
        <v>1.1400000000000001E-6</v>
      </c>
      <c r="I57" s="191">
        <v>329.2</v>
      </c>
      <c r="J57" s="191">
        <f>I57*0.1*0.5</f>
        <v>16.46</v>
      </c>
      <c r="K57" s="87">
        <v>0</v>
      </c>
      <c r="L57" t="str">
        <f t="shared" si="4"/>
        <v>С56</v>
      </c>
      <c r="M57" t="str">
        <f t="shared" si="5"/>
        <v>Емкости Е-53…Е-58</v>
      </c>
      <c r="N57" t="str">
        <f t="shared" si="0"/>
        <v>Полное-взрыв</v>
      </c>
      <c r="O57" s="147" t="s">
        <v>233</v>
      </c>
      <c r="P57" s="147" t="s">
        <v>233</v>
      </c>
      <c r="Q57" s="147" t="s">
        <v>233</v>
      </c>
      <c r="R57" s="147" t="s">
        <v>233</v>
      </c>
      <c r="S57" s="147">
        <v>117</v>
      </c>
      <c r="T57" s="147">
        <v>237</v>
      </c>
      <c r="U57" s="147">
        <v>646</v>
      </c>
      <c r="V57" s="147">
        <v>1106</v>
      </c>
      <c r="W57" s="147" t="s">
        <v>233</v>
      </c>
      <c r="X57" s="147" t="s">
        <v>233</v>
      </c>
      <c r="Y57" s="147" t="s">
        <v>233</v>
      </c>
      <c r="Z57" s="147" t="s">
        <v>233</v>
      </c>
      <c r="AA57" s="147" t="s">
        <v>233</v>
      </c>
      <c r="AB57" s="147" t="s">
        <v>233</v>
      </c>
      <c r="AC57" s="147" t="s">
        <v>233</v>
      </c>
      <c r="AD57" s="147" t="s">
        <v>233</v>
      </c>
      <c r="AE57" s="147" t="s">
        <v>233</v>
      </c>
      <c r="AF57" s="147" t="s">
        <v>233</v>
      </c>
      <c r="AG57" s="151">
        <v>2</v>
      </c>
      <c r="AH57" s="151">
        <v>3</v>
      </c>
      <c r="AI57" s="9">
        <v>0.56000000000000005</v>
      </c>
      <c r="AJ57" s="9">
        <v>0.02</v>
      </c>
      <c r="AK57" s="9">
        <v>10</v>
      </c>
      <c r="AN57" s="152">
        <f t="shared" si="6"/>
        <v>7.1440000000000001</v>
      </c>
      <c r="AO57" s="152">
        <f t="shared" si="7"/>
        <v>0.71440000000000003</v>
      </c>
      <c r="AP57" s="153">
        <f t="shared" si="37"/>
        <v>7.58</v>
      </c>
      <c r="AQ57" s="153">
        <f t="shared" ref="AQ57:AQ64" si="39">AK57*0.1</f>
        <v>1</v>
      </c>
      <c r="AR57" s="152">
        <f>10068.2*J57*POWER(10,-6)*10+0.0012*K56</f>
        <v>2.4473057200000001</v>
      </c>
      <c r="AS57" s="153">
        <f t="shared" si="2"/>
        <v>18.885705720000001</v>
      </c>
      <c r="AT57" s="150">
        <f t="shared" si="10"/>
        <v>2.2800000000000002E-6</v>
      </c>
      <c r="AU57" s="176">
        <f t="shared" si="11"/>
        <v>3.4200000000000003E-6</v>
      </c>
      <c r="AV57" s="150">
        <f>H57*AS57</f>
        <v>2.1529704520800002E-5</v>
      </c>
    </row>
    <row r="58" spans="1:48" s="9" customFormat="1">
      <c r="A58" s="79" t="s">
        <v>199</v>
      </c>
      <c r="B58" s="191" t="s">
        <v>479</v>
      </c>
      <c r="C58" s="192" t="s">
        <v>462</v>
      </c>
      <c r="D58" s="193" t="s">
        <v>189</v>
      </c>
      <c r="E58" s="194">
        <v>9.9999999999999995E-7</v>
      </c>
      <c r="F58" s="191">
        <v>6</v>
      </c>
      <c r="G58" s="191">
        <v>0.76</v>
      </c>
      <c r="H58" s="194">
        <f t="shared" si="38"/>
        <v>4.5600000000000004E-6</v>
      </c>
      <c r="I58" s="191">
        <v>329.2</v>
      </c>
      <c r="J58" s="191">
        <v>0</v>
      </c>
      <c r="K58" s="88">
        <v>0</v>
      </c>
      <c r="L58" t="str">
        <f t="shared" si="4"/>
        <v>С57</v>
      </c>
      <c r="M58" t="str">
        <f t="shared" si="5"/>
        <v>Емкости Е-53…Е-58</v>
      </c>
      <c r="N58" t="str">
        <f t="shared" si="0"/>
        <v>Полное-ликвидация</v>
      </c>
      <c r="O58" s="147" t="s">
        <v>233</v>
      </c>
      <c r="P58" s="147" t="s">
        <v>233</v>
      </c>
      <c r="Q58" s="147" t="s">
        <v>233</v>
      </c>
      <c r="R58" s="147" t="s">
        <v>233</v>
      </c>
      <c r="S58" s="147" t="s">
        <v>233</v>
      </c>
      <c r="T58" s="147" t="s">
        <v>233</v>
      </c>
      <c r="U58" s="147" t="s">
        <v>233</v>
      </c>
      <c r="V58" s="147" t="s">
        <v>233</v>
      </c>
      <c r="W58" s="147" t="s">
        <v>233</v>
      </c>
      <c r="X58" s="147" t="s">
        <v>233</v>
      </c>
      <c r="Y58" s="147" t="s">
        <v>233</v>
      </c>
      <c r="Z58" s="147" t="s">
        <v>233</v>
      </c>
      <c r="AA58" s="147" t="s">
        <v>233</v>
      </c>
      <c r="AB58" s="147" t="s">
        <v>233</v>
      </c>
      <c r="AC58" s="147" t="s">
        <v>233</v>
      </c>
      <c r="AD58" s="147" t="s">
        <v>233</v>
      </c>
      <c r="AE58" s="147" t="s">
        <v>233</v>
      </c>
      <c r="AF58" s="147" t="s">
        <v>233</v>
      </c>
      <c r="AG58" s="9">
        <v>0</v>
      </c>
      <c r="AH58" s="9">
        <v>0</v>
      </c>
      <c r="AI58" s="9">
        <v>0.56000000000000005</v>
      </c>
      <c r="AJ58" s="9">
        <v>0.02</v>
      </c>
      <c r="AK58" s="9">
        <v>10</v>
      </c>
      <c r="AN58" s="152">
        <f t="shared" ref="AN58" si="40">AJ58*J58+AI58</f>
        <v>0.56000000000000005</v>
      </c>
      <c r="AO58" s="152">
        <f t="shared" si="7"/>
        <v>5.6000000000000008E-2</v>
      </c>
      <c r="AP58" s="153">
        <f t="shared" si="37"/>
        <v>0</v>
      </c>
      <c r="AQ58" s="153">
        <f t="shared" si="39"/>
        <v>1</v>
      </c>
      <c r="AR58" s="152">
        <f>1333*J58*POWER(10,-6)+0.0012*K56</f>
        <v>0.79007999999999989</v>
      </c>
      <c r="AS58" s="153">
        <f t="shared" si="2"/>
        <v>2.4060800000000002</v>
      </c>
      <c r="AT58" s="150">
        <f t="shared" si="10"/>
        <v>0</v>
      </c>
      <c r="AU58" s="176">
        <f t="shared" si="11"/>
        <v>0</v>
      </c>
      <c r="AV58" s="150">
        <f>H58*AS58</f>
        <v>1.0971724800000002E-5</v>
      </c>
    </row>
    <row r="59" spans="1:48" s="9" customFormat="1">
      <c r="A59" s="79" t="s">
        <v>200</v>
      </c>
      <c r="B59" s="191" t="s">
        <v>479</v>
      </c>
      <c r="C59" s="192" t="s">
        <v>82</v>
      </c>
      <c r="D59" s="193" t="s">
        <v>192</v>
      </c>
      <c r="E59" s="194">
        <v>1.0000000000000001E-5</v>
      </c>
      <c r="F59" s="191">
        <v>6</v>
      </c>
      <c r="G59" s="191">
        <v>4.0000000000000008E-2</v>
      </c>
      <c r="H59" s="194">
        <f t="shared" si="38"/>
        <v>2.4000000000000007E-6</v>
      </c>
      <c r="I59" s="191">
        <f>K59*300/1000</f>
        <v>1.23</v>
      </c>
      <c r="J59" s="191">
        <f>I59</f>
        <v>1.23</v>
      </c>
      <c r="K59" s="87">
        <v>4.0999999999999996</v>
      </c>
      <c r="L59" t="str">
        <f t="shared" si="4"/>
        <v>С58</v>
      </c>
      <c r="M59" t="str">
        <f t="shared" si="5"/>
        <v>Емкости Е-53…Е-58</v>
      </c>
      <c r="N59" t="str">
        <f t="shared" si="0"/>
        <v>Частичное-жидкостной факел</v>
      </c>
      <c r="O59" s="147" t="s">
        <v>233</v>
      </c>
      <c r="P59" s="147" t="s">
        <v>233</v>
      </c>
      <c r="Q59" s="147" t="s">
        <v>233</v>
      </c>
      <c r="R59" s="147" t="s">
        <v>233</v>
      </c>
      <c r="S59" s="147" t="s">
        <v>233</v>
      </c>
      <c r="T59" s="147" t="s">
        <v>233</v>
      </c>
      <c r="U59" s="147" t="s">
        <v>233</v>
      </c>
      <c r="V59" s="147" t="s">
        <v>233</v>
      </c>
      <c r="W59" s="147">
        <v>26</v>
      </c>
      <c r="X59" s="147">
        <v>4</v>
      </c>
      <c r="Y59" s="147" t="s">
        <v>233</v>
      </c>
      <c r="Z59" s="147" t="s">
        <v>233</v>
      </c>
      <c r="AA59" s="147" t="s">
        <v>233</v>
      </c>
      <c r="AB59" s="147" t="s">
        <v>233</v>
      </c>
      <c r="AC59" s="147" t="s">
        <v>233</v>
      </c>
      <c r="AD59" s="147" t="s">
        <v>233</v>
      </c>
      <c r="AE59" s="147" t="s">
        <v>233</v>
      </c>
      <c r="AF59" s="147" t="s">
        <v>233</v>
      </c>
      <c r="AG59" s="9">
        <v>1</v>
      </c>
      <c r="AH59" s="9">
        <v>2</v>
      </c>
      <c r="AI59" s="9">
        <f>0.1*AI58</f>
        <v>5.6000000000000008E-2</v>
      </c>
      <c r="AJ59" s="9">
        <v>0.02</v>
      </c>
      <c r="AK59" s="9">
        <v>10</v>
      </c>
      <c r="AN59" s="152">
        <f t="shared" si="12"/>
        <v>8.0600000000000005E-2</v>
      </c>
      <c r="AO59" s="152">
        <f t="shared" si="7"/>
        <v>8.0600000000000012E-3</v>
      </c>
      <c r="AP59" s="153">
        <f t="shared" si="37"/>
        <v>4.4800000000000004</v>
      </c>
      <c r="AQ59" s="153">
        <f t="shared" si="39"/>
        <v>1</v>
      </c>
      <c r="AR59" s="152">
        <f>10068.2*J59*POWER(10,-6)+0.0012*J59*20</f>
        <v>4.1903886000000001E-2</v>
      </c>
      <c r="AS59" s="153">
        <f t="shared" si="2"/>
        <v>5.6105638860000013</v>
      </c>
      <c r="AT59" s="150">
        <f t="shared" si="10"/>
        <v>2.4000000000000007E-6</v>
      </c>
      <c r="AU59" s="176">
        <f t="shared" si="11"/>
        <v>4.8000000000000015E-6</v>
      </c>
      <c r="AV59" s="150">
        <f>H59*AS59</f>
        <v>1.3465353326400007E-5</v>
      </c>
    </row>
    <row r="60" spans="1:48" s="9" customFormat="1">
      <c r="A60" s="79" t="s">
        <v>201</v>
      </c>
      <c r="B60" s="191" t="s">
        <v>479</v>
      </c>
      <c r="C60" s="192" t="s">
        <v>458</v>
      </c>
      <c r="D60" s="193" t="s">
        <v>190</v>
      </c>
      <c r="E60" s="194">
        <v>1.0000000000000001E-5</v>
      </c>
      <c r="F60" s="191">
        <v>6</v>
      </c>
      <c r="G60" s="191">
        <v>0.16000000000000003</v>
      </c>
      <c r="H60" s="194">
        <f t="shared" si="38"/>
        <v>9.600000000000003E-6</v>
      </c>
      <c r="I60" s="191">
        <f>K59*300/1000</f>
        <v>1.23</v>
      </c>
      <c r="J60" s="191">
        <v>0</v>
      </c>
      <c r="K60" s="88">
        <v>0</v>
      </c>
      <c r="L60" t="str">
        <f t="shared" si="4"/>
        <v>С59</v>
      </c>
      <c r="M60" t="str">
        <f t="shared" si="5"/>
        <v>Емкости Е-53…Е-58</v>
      </c>
      <c r="N60" t="str">
        <f t="shared" si="0"/>
        <v>Частичное-ликвидация</v>
      </c>
      <c r="O60" s="147" t="s">
        <v>233</v>
      </c>
      <c r="P60" s="147" t="s">
        <v>233</v>
      </c>
      <c r="Q60" s="147" t="s">
        <v>233</v>
      </c>
      <c r="R60" s="147" t="s">
        <v>233</v>
      </c>
      <c r="S60" s="147" t="s">
        <v>233</v>
      </c>
      <c r="T60" s="147" t="s">
        <v>233</v>
      </c>
      <c r="U60" s="147" t="s">
        <v>233</v>
      </c>
      <c r="V60" s="147" t="s">
        <v>233</v>
      </c>
      <c r="W60" s="147" t="s">
        <v>233</v>
      </c>
      <c r="X60" s="147" t="s">
        <v>233</v>
      </c>
      <c r="Y60" s="147" t="s">
        <v>233</v>
      </c>
      <c r="Z60" s="147" t="s">
        <v>233</v>
      </c>
      <c r="AA60" s="147" t="s">
        <v>233</v>
      </c>
      <c r="AB60" s="147" t="s">
        <v>233</v>
      </c>
      <c r="AC60" s="147" t="s">
        <v>233</v>
      </c>
      <c r="AD60" s="147" t="s">
        <v>233</v>
      </c>
      <c r="AE60" s="147" t="s">
        <v>233</v>
      </c>
      <c r="AF60" s="147" t="s">
        <v>233</v>
      </c>
      <c r="AG60" s="9">
        <v>0</v>
      </c>
      <c r="AH60" s="9">
        <v>0</v>
      </c>
      <c r="AI60" s="9">
        <f>0.1*AI58</f>
        <v>5.6000000000000008E-2</v>
      </c>
      <c r="AJ60" s="9">
        <v>0.02</v>
      </c>
      <c r="AK60" s="9">
        <v>3</v>
      </c>
      <c r="AN60" s="152">
        <f t="shared" si="14"/>
        <v>8.0600000000000005E-2</v>
      </c>
      <c r="AO60" s="152">
        <f t="shared" si="7"/>
        <v>8.0600000000000012E-3</v>
      </c>
      <c r="AP60" s="153">
        <f t="shared" si="37"/>
        <v>0</v>
      </c>
      <c r="AQ60" s="153">
        <f t="shared" si="39"/>
        <v>0.30000000000000004</v>
      </c>
      <c r="AR60" s="152">
        <f>1333*I60*POWER(10,-6)+0.0012*I60*20</f>
        <v>3.1159589999999997E-2</v>
      </c>
      <c r="AS60" s="153">
        <f t="shared" si="2"/>
        <v>0.41981959000000008</v>
      </c>
      <c r="AT60" s="150">
        <f t="shared" si="10"/>
        <v>0</v>
      </c>
      <c r="AU60" s="176">
        <f t="shared" si="11"/>
        <v>0</v>
      </c>
      <c r="AV60" s="150">
        <f>H60*AS60</f>
        <v>4.0302680640000021E-6</v>
      </c>
    </row>
    <row r="61" spans="1:48" s="9" customFormat="1">
      <c r="A61" s="79" t="s">
        <v>202</v>
      </c>
      <c r="B61" s="191" t="s">
        <v>479</v>
      </c>
      <c r="C61" s="192" t="s">
        <v>85</v>
      </c>
      <c r="D61" s="193" t="s">
        <v>193</v>
      </c>
      <c r="E61" s="194">
        <v>1.0000000000000001E-5</v>
      </c>
      <c r="F61" s="191">
        <v>6</v>
      </c>
      <c r="G61" s="191">
        <v>4.0000000000000008E-2</v>
      </c>
      <c r="H61" s="194">
        <f t="shared" si="38"/>
        <v>2.4000000000000007E-6</v>
      </c>
      <c r="I61" s="191">
        <f>K61*1800/1000</f>
        <v>0.54</v>
      </c>
      <c r="J61" s="191">
        <f>I61</f>
        <v>0.54</v>
      </c>
      <c r="K61" s="87">
        <v>0.3</v>
      </c>
      <c r="L61" t="str">
        <f t="shared" si="4"/>
        <v>С60</v>
      </c>
      <c r="M61" t="str">
        <f t="shared" si="5"/>
        <v>Емкости Е-53…Е-58</v>
      </c>
      <c r="N61" t="str">
        <f t="shared" si="0"/>
        <v>Частичное-газ факел</v>
      </c>
      <c r="O61" s="147" t="s">
        <v>233</v>
      </c>
      <c r="P61" s="147" t="s">
        <v>233</v>
      </c>
      <c r="Q61" s="147" t="s">
        <v>233</v>
      </c>
      <c r="R61" s="147" t="s">
        <v>233</v>
      </c>
      <c r="S61" s="147" t="s">
        <v>233</v>
      </c>
      <c r="T61" s="147" t="s">
        <v>233</v>
      </c>
      <c r="U61" s="147" t="s">
        <v>233</v>
      </c>
      <c r="V61" s="147" t="s">
        <v>233</v>
      </c>
      <c r="W61" s="147">
        <v>7</v>
      </c>
      <c r="X61" s="147">
        <v>2</v>
      </c>
      <c r="Y61" s="147" t="s">
        <v>233</v>
      </c>
      <c r="Z61" s="147" t="s">
        <v>233</v>
      </c>
      <c r="AA61" s="147" t="s">
        <v>233</v>
      </c>
      <c r="AB61" s="147" t="s">
        <v>233</v>
      </c>
      <c r="AC61" s="147" t="s">
        <v>233</v>
      </c>
      <c r="AD61" s="147" t="s">
        <v>233</v>
      </c>
      <c r="AE61" s="147" t="s">
        <v>233</v>
      </c>
      <c r="AF61" s="147" t="s">
        <v>233</v>
      </c>
      <c r="AG61" s="9">
        <v>1</v>
      </c>
      <c r="AH61" s="9">
        <v>2</v>
      </c>
      <c r="AI61" s="9">
        <f>0.1*AI58</f>
        <v>5.6000000000000008E-2</v>
      </c>
      <c r="AJ61" s="9">
        <v>0.02</v>
      </c>
      <c r="AK61" s="9">
        <v>3</v>
      </c>
      <c r="AN61" s="152">
        <f t="shared" si="15"/>
        <v>6.6800000000000012E-2</v>
      </c>
      <c r="AO61" s="152">
        <f t="shared" si="7"/>
        <v>6.6800000000000019E-3</v>
      </c>
      <c r="AP61" s="153">
        <f t="shared" si="37"/>
        <v>4.4800000000000004</v>
      </c>
      <c r="AQ61" s="153">
        <f t="shared" si="39"/>
        <v>0.30000000000000004</v>
      </c>
      <c r="AR61" s="152">
        <f>10068.2*J61*POWER(10,-6)</f>
        <v>5.4368280000000003E-3</v>
      </c>
      <c r="AS61" s="153">
        <f t="shared" si="2"/>
        <v>4.8589168280000008</v>
      </c>
      <c r="AT61" s="150">
        <f t="shared" si="10"/>
        <v>2.4000000000000007E-6</v>
      </c>
      <c r="AU61" s="176">
        <f t="shared" si="11"/>
        <v>4.8000000000000015E-6</v>
      </c>
      <c r="AV61" s="150">
        <f>H61*AS61</f>
        <v>1.1661400387200005E-5</v>
      </c>
    </row>
    <row r="62" spans="1:48" s="9" customFormat="1">
      <c r="A62" s="79" t="s">
        <v>134</v>
      </c>
      <c r="B62" s="191" t="s">
        <v>479</v>
      </c>
      <c r="C62" s="192" t="s">
        <v>459</v>
      </c>
      <c r="D62" s="193" t="s">
        <v>194</v>
      </c>
      <c r="E62" s="194">
        <v>1.0000000000000001E-5</v>
      </c>
      <c r="F62" s="191">
        <v>6</v>
      </c>
      <c r="G62" s="191">
        <v>0.15200000000000002</v>
      </c>
      <c r="H62" s="194">
        <f t="shared" si="38"/>
        <v>9.1200000000000025E-6</v>
      </c>
      <c r="I62" s="191">
        <f>K61*1800/1000</f>
        <v>0.54</v>
      </c>
      <c r="J62" s="191">
        <f>I62</f>
        <v>0.54</v>
      </c>
      <c r="K62" s="88">
        <v>0</v>
      </c>
      <c r="L62" t="str">
        <f t="shared" si="4"/>
        <v>С61</v>
      </c>
      <c r="M62" t="str">
        <f t="shared" si="5"/>
        <v>Емкости Е-53…Е-58</v>
      </c>
      <c r="N62" t="str">
        <f t="shared" si="0"/>
        <v>Частичное-вспышка</v>
      </c>
      <c r="O62" s="147" t="s">
        <v>233</v>
      </c>
      <c r="P62" s="147" t="s">
        <v>233</v>
      </c>
      <c r="Q62" s="147" t="s">
        <v>233</v>
      </c>
      <c r="R62" s="147" t="s">
        <v>233</v>
      </c>
      <c r="S62" s="147" t="s">
        <v>233</v>
      </c>
      <c r="T62" s="147" t="s">
        <v>233</v>
      </c>
      <c r="U62" s="147" t="s">
        <v>233</v>
      </c>
      <c r="V62" s="147" t="s">
        <v>233</v>
      </c>
      <c r="W62" s="147" t="s">
        <v>233</v>
      </c>
      <c r="X62" s="147" t="s">
        <v>233</v>
      </c>
      <c r="Y62" s="147">
        <v>26</v>
      </c>
      <c r="Z62" s="147">
        <v>31</v>
      </c>
      <c r="AA62" s="147" t="s">
        <v>233</v>
      </c>
      <c r="AB62" s="147" t="s">
        <v>233</v>
      </c>
      <c r="AC62" s="147" t="s">
        <v>233</v>
      </c>
      <c r="AD62" s="147" t="s">
        <v>233</v>
      </c>
      <c r="AE62" s="147" t="s">
        <v>233</v>
      </c>
      <c r="AF62" s="147" t="s">
        <v>233</v>
      </c>
      <c r="AG62" s="9">
        <v>1</v>
      </c>
      <c r="AH62" s="9">
        <v>2</v>
      </c>
      <c r="AI62" s="9">
        <f>0.1*AI58</f>
        <v>5.6000000000000008E-2</v>
      </c>
      <c r="AJ62" s="9">
        <v>0.02</v>
      </c>
      <c r="AK62" s="9">
        <v>3</v>
      </c>
      <c r="AN62" s="152">
        <f t="shared" si="15"/>
        <v>6.6800000000000012E-2</v>
      </c>
      <c r="AO62" s="152">
        <f t="shared" si="7"/>
        <v>6.6800000000000019E-3</v>
      </c>
      <c r="AP62" s="153">
        <f t="shared" si="37"/>
        <v>4.4800000000000004</v>
      </c>
      <c r="AQ62" s="153">
        <f t="shared" si="39"/>
        <v>0.30000000000000004</v>
      </c>
      <c r="AR62" s="152">
        <f>10068.2*J62*POWER(10,-6)</f>
        <v>5.4368280000000003E-3</v>
      </c>
      <c r="AS62" s="153">
        <f t="shared" si="2"/>
        <v>4.8589168280000008</v>
      </c>
      <c r="AT62" s="150">
        <f t="shared" si="10"/>
        <v>9.1200000000000025E-6</v>
      </c>
      <c r="AU62" s="176">
        <f t="shared" si="11"/>
        <v>1.8240000000000005E-5</v>
      </c>
      <c r="AV62" s="150">
        <f>H62*AS62</f>
        <v>4.4313321471360017E-5</v>
      </c>
    </row>
    <row r="63" spans="1:48" s="9" customFormat="1">
      <c r="A63" s="79" t="s">
        <v>135</v>
      </c>
      <c r="B63" s="191" t="s">
        <v>479</v>
      </c>
      <c r="C63" s="192" t="s">
        <v>460</v>
      </c>
      <c r="D63" s="193" t="s">
        <v>190</v>
      </c>
      <c r="E63" s="194">
        <v>1.0000000000000001E-5</v>
      </c>
      <c r="F63" s="191">
        <v>6</v>
      </c>
      <c r="G63" s="191">
        <v>0.6080000000000001</v>
      </c>
      <c r="H63" s="194">
        <f>E63*F63*G63</f>
        <v>3.648000000000001E-5</v>
      </c>
      <c r="I63" s="191">
        <f>K61*1800/1000</f>
        <v>0.54</v>
      </c>
      <c r="J63" s="191">
        <v>0</v>
      </c>
      <c r="K63" s="88">
        <v>0</v>
      </c>
      <c r="L63" t="str">
        <f t="shared" si="4"/>
        <v>С62</v>
      </c>
      <c r="M63" t="str">
        <f t="shared" si="5"/>
        <v>Емкости Е-53…Е-58</v>
      </c>
      <c r="N63" t="str">
        <f t="shared" si="0"/>
        <v>Частичное-ликвидация</v>
      </c>
      <c r="O63" s="147" t="s">
        <v>233</v>
      </c>
      <c r="P63" s="147" t="s">
        <v>233</v>
      </c>
      <c r="Q63" s="147" t="s">
        <v>233</v>
      </c>
      <c r="R63" s="147" t="s">
        <v>233</v>
      </c>
      <c r="S63" s="147" t="s">
        <v>233</v>
      </c>
      <c r="T63" s="147" t="s">
        <v>233</v>
      </c>
      <c r="U63" s="147" t="s">
        <v>233</v>
      </c>
      <c r="V63" s="147" t="s">
        <v>233</v>
      </c>
      <c r="W63" s="147" t="s">
        <v>233</v>
      </c>
      <c r="X63" s="147" t="s">
        <v>233</v>
      </c>
      <c r="Y63" s="147" t="s">
        <v>233</v>
      </c>
      <c r="Z63" s="147" t="s">
        <v>233</v>
      </c>
      <c r="AA63" s="147" t="s">
        <v>233</v>
      </c>
      <c r="AB63" s="147" t="s">
        <v>233</v>
      </c>
      <c r="AC63" s="147" t="s">
        <v>233</v>
      </c>
      <c r="AD63" s="147" t="s">
        <v>233</v>
      </c>
      <c r="AE63" s="147" t="s">
        <v>233</v>
      </c>
      <c r="AF63" s="147" t="s">
        <v>233</v>
      </c>
      <c r="AG63" s="9">
        <v>0</v>
      </c>
      <c r="AH63" s="9">
        <v>0</v>
      </c>
      <c r="AI63" s="9">
        <f>0.1*AI58</f>
        <v>5.6000000000000008E-2</v>
      </c>
      <c r="AJ63" s="9">
        <v>0.02</v>
      </c>
      <c r="AK63" s="9">
        <v>3</v>
      </c>
      <c r="AN63" s="152">
        <f t="shared" si="16"/>
        <v>6.6800000000000012E-2</v>
      </c>
      <c r="AO63" s="152">
        <f t="shared" si="7"/>
        <v>6.6800000000000019E-3</v>
      </c>
      <c r="AP63" s="153">
        <f t="shared" si="37"/>
        <v>0</v>
      </c>
      <c r="AQ63" s="153">
        <f t="shared" si="39"/>
        <v>0.30000000000000004</v>
      </c>
      <c r="AR63" s="152">
        <f>1333*I63*POWER(10,-6)</f>
        <v>7.1982000000000003E-4</v>
      </c>
      <c r="AS63" s="153">
        <f t="shared" si="2"/>
        <v>0.37419982000000007</v>
      </c>
      <c r="AT63" s="150">
        <f t="shared" si="10"/>
        <v>0</v>
      </c>
      <c r="AU63" s="176">
        <f t="shared" si="11"/>
        <v>0</v>
      </c>
      <c r="AV63" s="150">
        <f>H63*AS63</f>
        <v>1.3650809433600006E-5</v>
      </c>
    </row>
    <row r="64" spans="1:48" s="9" customFormat="1">
      <c r="A64" s="79" t="s">
        <v>136</v>
      </c>
      <c r="B64" s="191" t="s">
        <v>479</v>
      </c>
      <c r="C64" s="192" t="s">
        <v>195</v>
      </c>
      <c r="D64" s="193" t="s">
        <v>196</v>
      </c>
      <c r="E64" s="194">
        <v>2.5000000000000001E-5</v>
      </c>
      <c r="F64" s="191">
        <v>6</v>
      </c>
      <c r="G64" s="191">
        <v>1</v>
      </c>
      <c r="H64" s="194">
        <f>E64*F64*G64</f>
        <v>1.5000000000000001E-4</v>
      </c>
      <c r="I64" s="191">
        <v>329.2</v>
      </c>
      <c r="J64" s="191">
        <f>I64*0.6</f>
        <v>197.51999999999998</v>
      </c>
      <c r="K64" s="88">
        <v>0</v>
      </c>
      <c r="L64" t="str">
        <f t="shared" si="4"/>
        <v>С63</v>
      </c>
      <c r="M64" t="str">
        <f t="shared" si="5"/>
        <v>Емкости Е-53…Е-58</v>
      </c>
      <c r="N64" t="str">
        <f t="shared" si="0"/>
        <v>Полное-огненный шар</v>
      </c>
      <c r="O64" s="147" t="s">
        <v>233</v>
      </c>
      <c r="P64" s="147" t="s">
        <v>233</v>
      </c>
      <c r="Q64" s="147" t="s">
        <v>233</v>
      </c>
      <c r="R64" s="147" t="s">
        <v>233</v>
      </c>
      <c r="S64" s="147" t="s">
        <v>233</v>
      </c>
      <c r="T64" s="147" t="s">
        <v>233</v>
      </c>
      <c r="U64" s="147" t="s">
        <v>233</v>
      </c>
      <c r="V64" s="147" t="s">
        <v>233</v>
      </c>
      <c r="W64" s="147" t="s">
        <v>233</v>
      </c>
      <c r="X64" s="147" t="s">
        <v>233</v>
      </c>
      <c r="Y64" s="147" t="s">
        <v>233</v>
      </c>
      <c r="Z64" s="147" t="s">
        <v>233</v>
      </c>
      <c r="AA64" s="147" t="s">
        <v>233</v>
      </c>
      <c r="AB64" s="147" t="s">
        <v>233</v>
      </c>
      <c r="AC64" s="147">
        <v>422</v>
      </c>
      <c r="AD64" s="147">
        <v>541</v>
      </c>
      <c r="AE64" s="147">
        <v>619</v>
      </c>
      <c r="AF64" s="147">
        <v>757</v>
      </c>
      <c r="AG64" s="9">
        <v>1</v>
      </c>
      <c r="AH64" s="9">
        <v>1</v>
      </c>
      <c r="AI64" s="9">
        <f>AI56</f>
        <v>0.56000000000000005</v>
      </c>
      <c r="AJ64" s="9">
        <v>0.02</v>
      </c>
      <c r="AK64" s="9">
        <v>10</v>
      </c>
      <c r="AN64" s="152">
        <f t="shared" si="17"/>
        <v>4.5103999999999997</v>
      </c>
      <c r="AO64" s="152">
        <f t="shared" si="7"/>
        <v>0.45104</v>
      </c>
      <c r="AP64" s="153">
        <f t="shared" si="37"/>
        <v>3.1</v>
      </c>
      <c r="AQ64" s="153">
        <f t="shared" si="39"/>
        <v>1</v>
      </c>
      <c r="AR64" s="152">
        <f t="shared" ref="AR64" si="41">10068.2*J64*POWER(10,-6)</f>
        <v>1.9886708639999999</v>
      </c>
      <c r="AS64" s="153">
        <f t="shared" si="2"/>
        <v>11.050110864000001</v>
      </c>
      <c r="AT64" s="150">
        <f t="shared" si="10"/>
        <v>1.5000000000000001E-4</v>
      </c>
      <c r="AU64" s="176">
        <f t="shared" si="11"/>
        <v>1.5000000000000001E-4</v>
      </c>
      <c r="AV64" s="150">
        <f>H64*AS64</f>
        <v>1.6575166296000003E-3</v>
      </c>
    </row>
    <row r="65" spans="1:48">
      <c r="A65" s="79" t="s">
        <v>137</v>
      </c>
      <c r="B65" s="208" t="s">
        <v>480</v>
      </c>
      <c r="C65" s="209" t="s">
        <v>78</v>
      </c>
      <c r="D65" s="210" t="s">
        <v>188</v>
      </c>
      <c r="E65" s="211">
        <v>9.9999999999999995E-7</v>
      </c>
      <c r="F65" s="208">
        <v>10</v>
      </c>
      <c r="G65" s="208">
        <v>0.05</v>
      </c>
      <c r="H65" s="211">
        <f>E65*F65*G65</f>
        <v>4.9999999999999998E-7</v>
      </c>
      <c r="I65" s="208">
        <v>96.5</v>
      </c>
      <c r="J65" s="208">
        <f>I65</f>
        <v>96.5</v>
      </c>
      <c r="K65" s="114">
        <f>J65*20/10</f>
        <v>193</v>
      </c>
      <c r="L65" t="str">
        <f t="shared" ref="L65:L128" si="42">A65</f>
        <v>С64</v>
      </c>
      <c r="M65" t="str">
        <f t="shared" ref="M65:M128" si="43">B65</f>
        <v>Емкости Е-69…Е-78</v>
      </c>
      <c r="N65" t="str">
        <f t="shared" ref="N65:N128" si="44">D65</f>
        <v>Полное-пожар</v>
      </c>
      <c r="O65" s="147">
        <v>16</v>
      </c>
      <c r="P65" s="147">
        <v>22</v>
      </c>
      <c r="Q65" s="147">
        <v>30</v>
      </c>
      <c r="R65" s="147">
        <v>56</v>
      </c>
      <c r="S65" s="147" t="s">
        <v>233</v>
      </c>
      <c r="T65" s="147" t="s">
        <v>233</v>
      </c>
      <c r="U65" s="147" t="s">
        <v>233</v>
      </c>
      <c r="V65" s="147" t="s">
        <v>233</v>
      </c>
      <c r="W65" s="147" t="s">
        <v>233</v>
      </c>
      <c r="X65" s="147" t="s">
        <v>233</v>
      </c>
      <c r="Y65" s="147" t="s">
        <v>233</v>
      </c>
      <c r="Z65" s="147" t="s">
        <v>233</v>
      </c>
      <c r="AA65" s="147" t="s">
        <v>233</v>
      </c>
      <c r="AB65" s="147" t="s">
        <v>233</v>
      </c>
      <c r="AC65" s="147" t="s">
        <v>233</v>
      </c>
      <c r="AD65" s="147" t="s">
        <v>233</v>
      </c>
      <c r="AE65" s="147" t="s">
        <v>233</v>
      </c>
      <c r="AF65" s="147" t="s">
        <v>233</v>
      </c>
      <c r="AG65" s="164">
        <v>1</v>
      </c>
      <c r="AH65" s="164">
        <v>2</v>
      </c>
      <c r="AI65" s="165">
        <v>0.25</v>
      </c>
      <c r="AJ65" s="165">
        <v>0.02</v>
      </c>
      <c r="AK65" s="165">
        <v>10</v>
      </c>
      <c r="AL65" s="165"/>
      <c r="AM65" s="165"/>
      <c r="AN65" s="166">
        <f t="shared" ref="AN65" si="45">AJ65*J65+AI65</f>
        <v>2.1799999999999997</v>
      </c>
      <c r="AO65" s="166">
        <f>0.1*AN65</f>
        <v>0.21799999999999997</v>
      </c>
      <c r="AP65" s="167">
        <f t="shared" ref="AP65:AP73" si="46">AG65*1.72+115*0.012*AH65</f>
        <v>4.4800000000000004</v>
      </c>
      <c r="AQ65" s="167">
        <f>AK65*0.1</f>
        <v>1</v>
      </c>
      <c r="AR65" s="166">
        <f>10068.2*J65*POWER(10,-6)+0.0012*K65</f>
        <v>1.2031813</v>
      </c>
      <c r="AS65" s="167">
        <f t="shared" ref="AS65:AS121" si="47">AR65+AQ65+AP65+AO65+AN65</f>
        <v>9.0811813000000008</v>
      </c>
      <c r="AT65" s="150">
        <f t="shared" si="10"/>
        <v>4.9999999999999998E-7</v>
      </c>
      <c r="AU65" s="176">
        <f t="shared" si="11"/>
        <v>9.9999999999999995E-7</v>
      </c>
      <c r="AV65" s="150">
        <f>H65*AS65</f>
        <v>4.54059065E-6</v>
      </c>
    </row>
    <row r="66" spans="1:48">
      <c r="A66" s="79" t="s">
        <v>138</v>
      </c>
      <c r="B66" s="208" t="s">
        <v>480</v>
      </c>
      <c r="C66" s="212" t="s">
        <v>461</v>
      </c>
      <c r="D66" s="213" t="s">
        <v>191</v>
      </c>
      <c r="E66" s="214">
        <v>9.9999999999999995E-7</v>
      </c>
      <c r="F66" s="208">
        <v>10</v>
      </c>
      <c r="G66" s="215">
        <v>0.19</v>
      </c>
      <c r="H66" s="214">
        <f t="shared" ref="H66:H71" si="48">E66*F66*G66</f>
        <v>1.8999999999999998E-6</v>
      </c>
      <c r="I66" s="215">
        <v>96.5</v>
      </c>
      <c r="J66" s="215">
        <f>I66*0.1</f>
        <v>9.65</v>
      </c>
      <c r="K66" s="114">
        <v>0</v>
      </c>
      <c r="L66" t="str">
        <f t="shared" si="42"/>
        <v>С65</v>
      </c>
      <c r="M66" t="str">
        <f t="shared" si="43"/>
        <v>Емкости Е-69…Е-78</v>
      </c>
      <c r="N66" t="str">
        <f t="shared" si="44"/>
        <v>Полное-взрыв</v>
      </c>
      <c r="O66" s="147" t="s">
        <v>233</v>
      </c>
      <c r="P66" s="147" t="s">
        <v>233</v>
      </c>
      <c r="Q66" s="147" t="s">
        <v>233</v>
      </c>
      <c r="R66" s="147" t="s">
        <v>233</v>
      </c>
      <c r="S66" s="147">
        <v>98</v>
      </c>
      <c r="T66" s="147">
        <v>198</v>
      </c>
      <c r="U66" s="147">
        <v>540</v>
      </c>
      <c r="V66" s="147">
        <v>926</v>
      </c>
      <c r="W66" s="147" t="s">
        <v>233</v>
      </c>
      <c r="X66" s="147" t="s">
        <v>233</v>
      </c>
      <c r="Y66" s="147" t="s">
        <v>233</v>
      </c>
      <c r="Z66" s="147" t="s">
        <v>233</v>
      </c>
      <c r="AA66" s="147" t="s">
        <v>233</v>
      </c>
      <c r="AB66" s="147" t="s">
        <v>233</v>
      </c>
      <c r="AC66" s="147" t="s">
        <v>233</v>
      </c>
      <c r="AD66" s="147" t="s">
        <v>233</v>
      </c>
      <c r="AE66" s="147" t="s">
        <v>233</v>
      </c>
      <c r="AF66" s="147" t="s">
        <v>233</v>
      </c>
      <c r="AG66" s="164">
        <v>2</v>
      </c>
      <c r="AH66" s="164">
        <v>3</v>
      </c>
      <c r="AI66" s="165">
        <v>0.25</v>
      </c>
      <c r="AJ66" s="165">
        <v>0.02</v>
      </c>
      <c r="AK66" s="165">
        <v>10</v>
      </c>
      <c r="AL66" s="165"/>
      <c r="AM66" s="165"/>
      <c r="AN66" s="166">
        <f t="shared" ref="AN66" si="49">AJ66*I66+AI66</f>
        <v>2.1799999999999997</v>
      </c>
      <c r="AO66" s="166">
        <f t="shared" ref="AO66" si="50">0.1*AN66</f>
        <v>0.21799999999999997</v>
      </c>
      <c r="AP66" s="167">
        <f t="shared" si="46"/>
        <v>7.58</v>
      </c>
      <c r="AQ66" s="167">
        <f t="shared" ref="AQ66:AQ73" si="51">AK66*0.1</f>
        <v>1</v>
      </c>
      <c r="AR66" s="166">
        <f>10068.2*J66*POWER(10,-6)*10+0.0012*K65</f>
        <v>1.2031813</v>
      </c>
      <c r="AS66" s="167">
        <f t="shared" si="47"/>
        <v>12.181181299999999</v>
      </c>
      <c r="AT66" s="150">
        <f t="shared" si="10"/>
        <v>3.7999999999999996E-6</v>
      </c>
      <c r="AU66" s="176">
        <f t="shared" si="11"/>
        <v>5.6999999999999996E-6</v>
      </c>
      <c r="AV66" s="150">
        <f>H66*AS66</f>
        <v>2.3144244469999997E-5</v>
      </c>
    </row>
    <row r="67" spans="1:48">
      <c r="A67" s="79" t="s">
        <v>139</v>
      </c>
      <c r="B67" s="208" t="s">
        <v>480</v>
      </c>
      <c r="C67" s="212" t="s">
        <v>462</v>
      </c>
      <c r="D67" s="213" t="s">
        <v>189</v>
      </c>
      <c r="E67" s="214">
        <v>9.9999999999999995E-7</v>
      </c>
      <c r="F67" s="208">
        <v>10</v>
      </c>
      <c r="G67" s="215">
        <v>0.76</v>
      </c>
      <c r="H67" s="214">
        <f t="shared" si="48"/>
        <v>7.5999999999999992E-6</v>
      </c>
      <c r="I67" s="215">
        <v>96.5</v>
      </c>
      <c r="J67" s="215">
        <v>0</v>
      </c>
      <c r="K67" s="115">
        <v>0</v>
      </c>
      <c r="L67" t="str">
        <f t="shared" si="42"/>
        <v>С66</v>
      </c>
      <c r="M67" t="str">
        <f t="shared" si="43"/>
        <v>Емкости Е-69…Е-78</v>
      </c>
      <c r="N67" t="str">
        <f t="shared" si="44"/>
        <v>Полное-ликвидация</v>
      </c>
      <c r="O67" s="147" t="s">
        <v>233</v>
      </c>
      <c r="P67" s="147" t="s">
        <v>233</v>
      </c>
      <c r="Q67" s="147" t="s">
        <v>233</v>
      </c>
      <c r="R67" s="147" t="s">
        <v>233</v>
      </c>
      <c r="S67" s="147" t="s">
        <v>233</v>
      </c>
      <c r="T67" s="147" t="s">
        <v>233</v>
      </c>
      <c r="U67" s="147" t="s">
        <v>233</v>
      </c>
      <c r="V67" s="147" t="s">
        <v>233</v>
      </c>
      <c r="W67" s="147" t="s">
        <v>233</v>
      </c>
      <c r="X67" s="147" t="s">
        <v>233</v>
      </c>
      <c r="Y67" s="147" t="s">
        <v>233</v>
      </c>
      <c r="Z67" s="147" t="s">
        <v>233</v>
      </c>
      <c r="AA67" s="147" t="s">
        <v>233</v>
      </c>
      <c r="AB67" s="147" t="s">
        <v>233</v>
      </c>
      <c r="AC67" s="147" t="s">
        <v>233</v>
      </c>
      <c r="AD67" s="147" t="s">
        <v>233</v>
      </c>
      <c r="AE67" s="147" t="s">
        <v>233</v>
      </c>
      <c r="AF67" s="147" t="s">
        <v>233</v>
      </c>
      <c r="AG67" s="165">
        <v>0</v>
      </c>
      <c r="AH67" s="165">
        <v>0</v>
      </c>
      <c r="AI67" s="165">
        <v>0.25</v>
      </c>
      <c r="AJ67" s="165">
        <v>0.02</v>
      </c>
      <c r="AK67" s="165">
        <v>10</v>
      </c>
      <c r="AL67" s="165"/>
      <c r="AM67" s="165"/>
      <c r="AN67" s="166">
        <f t="shared" ref="AN67" si="52">AJ67*J67+AI67</f>
        <v>0.25</v>
      </c>
      <c r="AO67" s="166">
        <f t="shared" ref="AO67:AO73" si="53">0.1*AN67</f>
        <v>2.5000000000000001E-2</v>
      </c>
      <c r="AP67" s="167">
        <f t="shared" si="46"/>
        <v>0</v>
      </c>
      <c r="AQ67" s="167">
        <f t="shared" si="51"/>
        <v>1</v>
      </c>
      <c r="AR67" s="166">
        <f>1333*J67*POWER(10,-6)+0.0012*K65</f>
        <v>0.23159999999999997</v>
      </c>
      <c r="AS67" s="167">
        <f t="shared" si="47"/>
        <v>1.5065999999999999</v>
      </c>
      <c r="AT67" s="150">
        <f t="shared" ref="AT67:AT130" si="54">AG67*H67</f>
        <v>0</v>
      </c>
      <c r="AU67" s="176">
        <f t="shared" ref="AU67:AU130" si="55">AH67*H67</f>
        <v>0</v>
      </c>
      <c r="AV67" s="150">
        <f>H67*AS67</f>
        <v>1.1450159999999998E-5</v>
      </c>
    </row>
    <row r="68" spans="1:48">
      <c r="A68" s="79" t="s">
        <v>140</v>
      </c>
      <c r="B68" s="208" t="s">
        <v>480</v>
      </c>
      <c r="C68" s="212" t="s">
        <v>82</v>
      </c>
      <c r="D68" s="213" t="s">
        <v>192</v>
      </c>
      <c r="E68" s="214">
        <v>1.0000000000000001E-5</v>
      </c>
      <c r="F68" s="208">
        <v>10</v>
      </c>
      <c r="G68" s="215">
        <v>4.0000000000000008E-2</v>
      </c>
      <c r="H68" s="214">
        <f t="shared" si="48"/>
        <v>4.0000000000000007E-6</v>
      </c>
      <c r="I68" s="215">
        <f>K68*300/1000</f>
        <v>2.34</v>
      </c>
      <c r="J68" s="215">
        <f>I68</f>
        <v>2.34</v>
      </c>
      <c r="K68" s="114">
        <v>7.8</v>
      </c>
      <c r="L68" t="str">
        <f t="shared" si="42"/>
        <v>С67</v>
      </c>
      <c r="M68" t="str">
        <f t="shared" si="43"/>
        <v>Емкости Е-69…Е-78</v>
      </c>
      <c r="N68" t="str">
        <f t="shared" si="44"/>
        <v>Частичное-жидкостной факел</v>
      </c>
      <c r="O68" s="147" t="s">
        <v>233</v>
      </c>
      <c r="P68" s="147" t="s">
        <v>233</v>
      </c>
      <c r="Q68" s="147" t="s">
        <v>233</v>
      </c>
      <c r="R68" s="147" t="s">
        <v>233</v>
      </c>
      <c r="S68" s="147" t="s">
        <v>233</v>
      </c>
      <c r="T68" s="147" t="s">
        <v>233</v>
      </c>
      <c r="U68" s="147" t="s">
        <v>233</v>
      </c>
      <c r="V68" s="147" t="s">
        <v>233</v>
      </c>
      <c r="W68" s="147">
        <v>34</v>
      </c>
      <c r="X68" s="147">
        <v>6</v>
      </c>
      <c r="Y68" s="147" t="s">
        <v>233</v>
      </c>
      <c r="Z68" s="147" t="s">
        <v>233</v>
      </c>
      <c r="AA68" s="147" t="s">
        <v>233</v>
      </c>
      <c r="AB68" s="147" t="s">
        <v>233</v>
      </c>
      <c r="AC68" s="147" t="s">
        <v>233</v>
      </c>
      <c r="AD68" s="147" t="s">
        <v>233</v>
      </c>
      <c r="AE68" s="147" t="s">
        <v>233</v>
      </c>
      <c r="AF68" s="147" t="s">
        <v>233</v>
      </c>
      <c r="AG68" s="165">
        <v>1</v>
      </c>
      <c r="AH68" s="165">
        <v>2</v>
      </c>
      <c r="AI68" s="165">
        <f>0.1*AI67</f>
        <v>2.5000000000000001E-2</v>
      </c>
      <c r="AJ68" s="165">
        <v>0.02</v>
      </c>
      <c r="AK68" s="165">
        <v>10</v>
      </c>
      <c r="AL68" s="165"/>
      <c r="AM68" s="165"/>
      <c r="AN68" s="166">
        <f t="shared" ref="AN68:AN113" si="56">AJ68*J68+AI68</f>
        <v>7.1800000000000003E-2</v>
      </c>
      <c r="AO68" s="166">
        <f t="shared" si="53"/>
        <v>7.1800000000000006E-3</v>
      </c>
      <c r="AP68" s="167">
        <f t="shared" si="46"/>
        <v>4.4800000000000004</v>
      </c>
      <c r="AQ68" s="167">
        <f t="shared" si="51"/>
        <v>1</v>
      </c>
      <c r="AR68" s="166">
        <f>10068.2*J68*POWER(10,-6)+0.0012*J68*20</f>
        <v>7.9719587999999994E-2</v>
      </c>
      <c r="AS68" s="167">
        <f t="shared" si="47"/>
        <v>5.6386995879999997</v>
      </c>
      <c r="AT68" s="150">
        <f t="shared" si="54"/>
        <v>4.0000000000000007E-6</v>
      </c>
      <c r="AU68" s="176">
        <f t="shared" si="55"/>
        <v>8.0000000000000013E-6</v>
      </c>
      <c r="AV68" s="150">
        <f>H68*AS68</f>
        <v>2.2554798352000002E-5</v>
      </c>
    </row>
    <row r="69" spans="1:48">
      <c r="A69" s="79" t="s">
        <v>141</v>
      </c>
      <c r="B69" s="208" t="s">
        <v>480</v>
      </c>
      <c r="C69" s="212" t="s">
        <v>458</v>
      </c>
      <c r="D69" s="213" t="s">
        <v>190</v>
      </c>
      <c r="E69" s="214">
        <v>1.0000000000000001E-5</v>
      </c>
      <c r="F69" s="208">
        <v>10</v>
      </c>
      <c r="G69" s="215">
        <v>0.16000000000000003</v>
      </c>
      <c r="H69" s="214">
        <f t="shared" si="48"/>
        <v>1.6000000000000003E-5</v>
      </c>
      <c r="I69" s="215">
        <f>K68*300/1000</f>
        <v>2.34</v>
      </c>
      <c r="J69" s="215">
        <v>0</v>
      </c>
      <c r="K69" s="115">
        <v>0</v>
      </c>
      <c r="L69" t="str">
        <f t="shared" si="42"/>
        <v>С68</v>
      </c>
      <c r="M69" t="str">
        <f t="shared" si="43"/>
        <v>Емкости Е-69…Е-78</v>
      </c>
      <c r="N69" t="str">
        <f t="shared" si="44"/>
        <v>Частичное-ликвидация</v>
      </c>
      <c r="O69" s="147" t="s">
        <v>233</v>
      </c>
      <c r="P69" s="147" t="s">
        <v>233</v>
      </c>
      <c r="Q69" s="147" t="s">
        <v>233</v>
      </c>
      <c r="R69" s="147" t="s">
        <v>233</v>
      </c>
      <c r="S69" s="147" t="s">
        <v>233</v>
      </c>
      <c r="T69" s="147" t="s">
        <v>233</v>
      </c>
      <c r="U69" s="147" t="s">
        <v>233</v>
      </c>
      <c r="V69" s="147" t="s">
        <v>233</v>
      </c>
      <c r="W69" s="147" t="s">
        <v>233</v>
      </c>
      <c r="X69" s="147" t="s">
        <v>233</v>
      </c>
      <c r="Y69" s="147" t="s">
        <v>233</v>
      </c>
      <c r="Z69" s="147" t="s">
        <v>233</v>
      </c>
      <c r="AA69" s="147" t="s">
        <v>233</v>
      </c>
      <c r="AB69" s="147" t="s">
        <v>233</v>
      </c>
      <c r="AC69" s="147" t="s">
        <v>233</v>
      </c>
      <c r="AD69" s="147" t="s">
        <v>233</v>
      </c>
      <c r="AE69" s="147" t="s">
        <v>233</v>
      </c>
      <c r="AF69" s="147" t="s">
        <v>233</v>
      </c>
      <c r="AG69" s="165">
        <v>0</v>
      </c>
      <c r="AH69" s="165">
        <v>0</v>
      </c>
      <c r="AI69" s="165">
        <f>0.1*AI67</f>
        <v>2.5000000000000001E-2</v>
      </c>
      <c r="AJ69" s="165">
        <v>0.02</v>
      </c>
      <c r="AK69" s="165">
        <v>3</v>
      </c>
      <c r="AL69" s="165"/>
      <c r="AM69" s="165"/>
      <c r="AN69" s="166">
        <f t="shared" ref="AN69" si="57">AJ69*I69+AI69</f>
        <v>7.1800000000000003E-2</v>
      </c>
      <c r="AO69" s="166">
        <f t="shared" si="53"/>
        <v>7.1800000000000006E-3</v>
      </c>
      <c r="AP69" s="167">
        <f t="shared" si="46"/>
        <v>0</v>
      </c>
      <c r="AQ69" s="167">
        <f t="shared" si="51"/>
        <v>0.30000000000000004</v>
      </c>
      <c r="AR69" s="166">
        <f>1333*I69*POWER(10,-6)+0.0012*I69*20</f>
        <v>5.9279219999999994E-2</v>
      </c>
      <c r="AS69" s="167">
        <f t="shared" si="47"/>
        <v>0.43825922000000006</v>
      </c>
      <c r="AT69" s="150">
        <f t="shared" si="54"/>
        <v>0</v>
      </c>
      <c r="AU69" s="176">
        <f t="shared" si="55"/>
        <v>0</v>
      </c>
      <c r="AV69" s="150">
        <f>H69*AS69</f>
        <v>7.0121475200000023E-6</v>
      </c>
    </row>
    <row r="70" spans="1:48">
      <c r="A70" s="79" t="s">
        <v>142</v>
      </c>
      <c r="B70" s="208" t="s">
        <v>480</v>
      </c>
      <c r="C70" s="212" t="s">
        <v>85</v>
      </c>
      <c r="D70" s="213" t="s">
        <v>193</v>
      </c>
      <c r="E70" s="214">
        <v>1.0000000000000001E-5</v>
      </c>
      <c r="F70" s="208">
        <v>10</v>
      </c>
      <c r="G70" s="215">
        <v>4.0000000000000008E-2</v>
      </c>
      <c r="H70" s="214">
        <f t="shared" si="48"/>
        <v>4.0000000000000007E-6</v>
      </c>
      <c r="I70" s="215">
        <f>K70*1800/1000</f>
        <v>1.44</v>
      </c>
      <c r="J70" s="215">
        <f>I70</f>
        <v>1.44</v>
      </c>
      <c r="K70" s="114">
        <v>0.8</v>
      </c>
      <c r="L70" t="str">
        <f t="shared" si="42"/>
        <v>С69</v>
      </c>
      <c r="M70" t="str">
        <f t="shared" si="43"/>
        <v>Емкости Е-69…Е-78</v>
      </c>
      <c r="N70" t="str">
        <f t="shared" si="44"/>
        <v>Частичное-газ факел</v>
      </c>
      <c r="O70" s="147" t="s">
        <v>233</v>
      </c>
      <c r="P70" s="147" t="s">
        <v>233</v>
      </c>
      <c r="Q70" s="147" t="s">
        <v>233</v>
      </c>
      <c r="R70" s="147" t="s">
        <v>233</v>
      </c>
      <c r="S70" s="147" t="s">
        <v>233</v>
      </c>
      <c r="T70" s="147" t="s">
        <v>233</v>
      </c>
      <c r="U70" s="147" t="s">
        <v>233</v>
      </c>
      <c r="V70" s="147" t="s">
        <v>233</v>
      </c>
      <c r="W70" s="147">
        <v>11</v>
      </c>
      <c r="X70" s="147">
        <v>2</v>
      </c>
      <c r="Y70" s="147" t="s">
        <v>233</v>
      </c>
      <c r="Z70" s="147" t="s">
        <v>233</v>
      </c>
      <c r="AA70" s="147" t="s">
        <v>233</v>
      </c>
      <c r="AB70" s="147" t="s">
        <v>233</v>
      </c>
      <c r="AC70" s="147" t="s">
        <v>233</v>
      </c>
      <c r="AD70" s="147" t="s">
        <v>233</v>
      </c>
      <c r="AE70" s="147" t="s">
        <v>233</v>
      </c>
      <c r="AF70" s="147" t="s">
        <v>233</v>
      </c>
      <c r="AG70" s="165">
        <v>1</v>
      </c>
      <c r="AH70" s="165">
        <v>2</v>
      </c>
      <c r="AI70" s="165">
        <f>0.1*AI67</f>
        <v>2.5000000000000001E-2</v>
      </c>
      <c r="AJ70" s="165">
        <v>0.02</v>
      </c>
      <c r="AK70" s="165">
        <v>3</v>
      </c>
      <c r="AL70" s="165"/>
      <c r="AM70" s="165"/>
      <c r="AN70" s="166">
        <f t="shared" ref="AN70:AN133" si="58">AJ70*J70+AI70</f>
        <v>5.3800000000000001E-2</v>
      </c>
      <c r="AO70" s="166">
        <f t="shared" si="53"/>
        <v>5.3800000000000002E-3</v>
      </c>
      <c r="AP70" s="167">
        <f t="shared" si="46"/>
        <v>4.4800000000000004</v>
      </c>
      <c r="AQ70" s="167">
        <f t="shared" si="51"/>
        <v>0.30000000000000004</v>
      </c>
      <c r="AR70" s="166">
        <f>10068.2*J70*POWER(10,-6)</f>
        <v>1.4498208E-2</v>
      </c>
      <c r="AS70" s="167">
        <f t="shared" si="47"/>
        <v>4.8536782079999998</v>
      </c>
      <c r="AT70" s="150">
        <f t="shared" si="54"/>
        <v>4.0000000000000007E-6</v>
      </c>
      <c r="AU70" s="176">
        <f t="shared" si="55"/>
        <v>8.0000000000000013E-6</v>
      </c>
      <c r="AV70" s="150">
        <f>H70*AS70</f>
        <v>1.9414712832000001E-5</v>
      </c>
    </row>
    <row r="71" spans="1:48">
      <c r="A71" s="79" t="s">
        <v>143</v>
      </c>
      <c r="B71" s="208" t="s">
        <v>480</v>
      </c>
      <c r="C71" s="212" t="s">
        <v>459</v>
      </c>
      <c r="D71" s="213" t="s">
        <v>194</v>
      </c>
      <c r="E71" s="214">
        <v>1.0000000000000001E-5</v>
      </c>
      <c r="F71" s="208">
        <v>10</v>
      </c>
      <c r="G71" s="215">
        <v>0.15200000000000002</v>
      </c>
      <c r="H71" s="214">
        <f t="shared" si="48"/>
        <v>1.5200000000000004E-5</v>
      </c>
      <c r="I71" s="215">
        <f>K70*1800/1000</f>
        <v>1.44</v>
      </c>
      <c r="J71" s="215">
        <f>I71</f>
        <v>1.44</v>
      </c>
      <c r="K71" s="115">
        <v>0</v>
      </c>
      <c r="L71" t="str">
        <f t="shared" si="42"/>
        <v>С70</v>
      </c>
      <c r="M71" t="str">
        <f t="shared" si="43"/>
        <v>Емкости Е-69…Е-78</v>
      </c>
      <c r="N71" t="str">
        <f t="shared" si="44"/>
        <v>Частичное-вспышка</v>
      </c>
      <c r="O71" s="147" t="s">
        <v>233</v>
      </c>
      <c r="P71" s="147" t="s">
        <v>233</v>
      </c>
      <c r="Q71" s="147" t="s">
        <v>233</v>
      </c>
      <c r="R71" s="147" t="s">
        <v>233</v>
      </c>
      <c r="S71" s="147" t="s">
        <v>233</v>
      </c>
      <c r="T71" s="147" t="s">
        <v>233</v>
      </c>
      <c r="U71" s="147" t="s">
        <v>233</v>
      </c>
      <c r="V71" s="147" t="s">
        <v>233</v>
      </c>
      <c r="W71" s="147" t="s">
        <v>233</v>
      </c>
      <c r="X71" s="147" t="s">
        <v>233</v>
      </c>
      <c r="Y71" s="147">
        <v>36</v>
      </c>
      <c r="Z71" s="147">
        <v>43</v>
      </c>
      <c r="AA71" s="147" t="s">
        <v>233</v>
      </c>
      <c r="AB71" s="147" t="s">
        <v>233</v>
      </c>
      <c r="AC71" s="147" t="s">
        <v>233</v>
      </c>
      <c r="AD71" s="147" t="s">
        <v>233</v>
      </c>
      <c r="AE71" s="147" t="s">
        <v>233</v>
      </c>
      <c r="AF71" s="147" t="s">
        <v>233</v>
      </c>
      <c r="AG71" s="165">
        <v>1</v>
      </c>
      <c r="AH71" s="165">
        <v>2</v>
      </c>
      <c r="AI71" s="165">
        <f>0.1*AI67</f>
        <v>2.5000000000000001E-2</v>
      </c>
      <c r="AJ71" s="165">
        <v>0.02</v>
      </c>
      <c r="AK71" s="165">
        <v>3</v>
      </c>
      <c r="AL71" s="165"/>
      <c r="AM71" s="165"/>
      <c r="AN71" s="166">
        <f t="shared" si="58"/>
        <v>5.3800000000000001E-2</v>
      </c>
      <c r="AO71" s="166">
        <f t="shared" si="53"/>
        <v>5.3800000000000002E-3</v>
      </c>
      <c r="AP71" s="167">
        <f t="shared" si="46"/>
        <v>4.4800000000000004</v>
      </c>
      <c r="AQ71" s="167">
        <f t="shared" si="51"/>
        <v>0.30000000000000004</v>
      </c>
      <c r="AR71" s="166">
        <f>10068.2*J71*POWER(10,-6)</f>
        <v>1.4498208E-2</v>
      </c>
      <c r="AS71" s="167">
        <f t="shared" si="47"/>
        <v>4.8536782079999998</v>
      </c>
      <c r="AT71" s="150">
        <f t="shared" si="54"/>
        <v>1.5200000000000004E-5</v>
      </c>
      <c r="AU71" s="176">
        <f t="shared" si="55"/>
        <v>3.0400000000000007E-5</v>
      </c>
      <c r="AV71" s="150">
        <f>H71*AS71</f>
        <v>7.377590876160002E-5</v>
      </c>
    </row>
    <row r="72" spans="1:48">
      <c r="A72" s="79" t="s">
        <v>144</v>
      </c>
      <c r="B72" s="208" t="s">
        <v>480</v>
      </c>
      <c r="C72" s="212" t="s">
        <v>460</v>
      </c>
      <c r="D72" s="213" t="s">
        <v>190</v>
      </c>
      <c r="E72" s="214">
        <v>1.0000000000000001E-5</v>
      </c>
      <c r="F72" s="208">
        <v>10</v>
      </c>
      <c r="G72" s="215">
        <v>0.6080000000000001</v>
      </c>
      <c r="H72" s="214">
        <f>E72*F72*G72</f>
        <v>6.0800000000000014E-5</v>
      </c>
      <c r="I72" s="215">
        <f>K70*1800/1000</f>
        <v>1.44</v>
      </c>
      <c r="J72" s="215">
        <v>0</v>
      </c>
      <c r="K72" s="115">
        <v>0</v>
      </c>
      <c r="L72" t="str">
        <f t="shared" si="42"/>
        <v>С71</v>
      </c>
      <c r="M72" t="str">
        <f t="shared" si="43"/>
        <v>Емкости Е-69…Е-78</v>
      </c>
      <c r="N72" t="str">
        <f t="shared" si="44"/>
        <v>Частичное-ликвидация</v>
      </c>
      <c r="O72" s="147" t="s">
        <v>233</v>
      </c>
      <c r="P72" s="147" t="s">
        <v>233</v>
      </c>
      <c r="Q72" s="147" t="s">
        <v>233</v>
      </c>
      <c r="R72" s="147" t="s">
        <v>233</v>
      </c>
      <c r="S72" s="147" t="s">
        <v>233</v>
      </c>
      <c r="T72" s="147" t="s">
        <v>233</v>
      </c>
      <c r="U72" s="147" t="s">
        <v>233</v>
      </c>
      <c r="V72" s="147" t="s">
        <v>233</v>
      </c>
      <c r="W72" s="147" t="s">
        <v>233</v>
      </c>
      <c r="X72" s="147" t="s">
        <v>233</v>
      </c>
      <c r="Y72" s="147" t="s">
        <v>233</v>
      </c>
      <c r="Z72" s="147" t="s">
        <v>233</v>
      </c>
      <c r="AA72" s="147" t="s">
        <v>233</v>
      </c>
      <c r="AB72" s="147" t="s">
        <v>233</v>
      </c>
      <c r="AC72" s="147" t="s">
        <v>233</v>
      </c>
      <c r="AD72" s="147" t="s">
        <v>233</v>
      </c>
      <c r="AE72" s="147" t="s">
        <v>233</v>
      </c>
      <c r="AF72" s="147" t="s">
        <v>233</v>
      </c>
      <c r="AG72" s="165">
        <v>0</v>
      </c>
      <c r="AH72" s="165">
        <v>0</v>
      </c>
      <c r="AI72" s="165">
        <f>0.1*AI67</f>
        <v>2.5000000000000001E-2</v>
      </c>
      <c r="AJ72" s="165">
        <v>0.02</v>
      </c>
      <c r="AK72" s="165">
        <v>3</v>
      </c>
      <c r="AL72" s="165"/>
      <c r="AM72" s="165"/>
      <c r="AN72" s="166">
        <f t="shared" ref="AN72" si="59">AJ72*I72+AI72</f>
        <v>5.3800000000000001E-2</v>
      </c>
      <c r="AO72" s="166">
        <f t="shared" si="53"/>
        <v>5.3800000000000002E-3</v>
      </c>
      <c r="AP72" s="167">
        <f t="shared" si="46"/>
        <v>0</v>
      </c>
      <c r="AQ72" s="167">
        <f t="shared" si="51"/>
        <v>0.30000000000000004</v>
      </c>
      <c r="AR72" s="166">
        <f>1333*I72*POWER(10,-6)</f>
        <v>1.9195199999999999E-3</v>
      </c>
      <c r="AS72" s="167">
        <f t="shared" si="47"/>
        <v>0.36109952000000006</v>
      </c>
      <c r="AT72" s="150">
        <f t="shared" si="54"/>
        <v>0</v>
      </c>
      <c r="AU72" s="176">
        <f t="shared" si="55"/>
        <v>0</v>
      </c>
      <c r="AV72" s="150">
        <f>H72*AS72</f>
        <v>2.195485081600001E-5</v>
      </c>
    </row>
    <row r="73" spans="1:48">
      <c r="A73" s="79" t="s">
        <v>145</v>
      </c>
      <c r="B73" s="208" t="s">
        <v>480</v>
      </c>
      <c r="C73" s="212" t="s">
        <v>195</v>
      </c>
      <c r="D73" s="213" t="s">
        <v>196</v>
      </c>
      <c r="E73" s="214">
        <v>2.5000000000000001E-5</v>
      </c>
      <c r="F73" s="208">
        <v>10</v>
      </c>
      <c r="G73" s="215">
        <v>1</v>
      </c>
      <c r="H73" s="214">
        <f>E73*F73*G73</f>
        <v>2.5000000000000001E-4</v>
      </c>
      <c r="I73" s="215">
        <v>1.25</v>
      </c>
      <c r="J73" s="215">
        <f>I73</f>
        <v>1.25</v>
      </c>
      <c r="K73" s="115">
        <v>0</v>
      </c>
      <c r="L73" t="str">
        <f t="shared" si="42"/>
        <v>С72</v>
      </c>
      <c r="M73" t="str">
        <f t="shared" si="43"/>
        <v>Емкости Е-69…Е-78</v>
      </c>
      <c r="N73" t="str">
        <f t="shared" si="44"/>
        <v>Полное-огненный шар</v>
      </c>
      <c r="O73" s="147" t="s">
        <v>233</v>
      </c>
      <c r="P73" s="147" t="s">
        <v>233</v>
      </c>
      <c r="Q73" s="147" t="s">
        <v>233</v>
      </c>
      <c r="R73" s="147" t="s">
        <v>233</v>
      </c>
      <c r="S73" s="147" t="s">
        <v>233</v>
      </c>
      <c r="T73" s="147" t="s">
        <v>233</v>
      </c>
      <c r="U73" s="147" t="s">
        <v>233</v>
      </c>
      <c r="V73" s="147" t="s">
        <v>233</v>
      </c>
      <c r="W73" s="147" t="s">
        <v>233</v>
      </c>
      <c r="X73" s="147" t="s">
        <v>233</v>
      </c>
      <c r="Y73" s="147" t="s">
        <v>233</v>
      </c>
      <c r="Z73" s="147" t="s">
        <v>233</v>
      </c>
      <c r="AA73" s="147" t="s">
        <v>233</v>
      </c>
      <c r="AB73" s="147" t="s">
        <v>233</v>
      </c>
      <c r="AC73" s="147">
        <v>30</v>
      </c>
      <c r="AD73" s="147">
        <v>54</v>
      </c>
      <c r="AE73" s="147">
        <v>67</v>
      </c>
      <c r="AF73" s="147">
        <v>90</v>
      </c>
      <c r="AG73" s="165">
        <v>1</v>
      </c>
      <c r="AH73" s="165">
        <v>1</v>
      </c>
      <c r="AI73" s="165">
        <f>AI65</f>
        <v>0.25</v>
      </c>
      <c r="AJ73" s="165">
        <v>0.02</v>
      </c>
      <c r="AK73" s="165">
        <v>10</v>
      </c>
      <c r="AL73" s="165"/>
      <c r="AM73" s="165"/>
      <c r="AN73" s="166">
        <f t="shared" ref="AN73" si="60">AJ73*J73+AI73</f>
        <v>0.27500000000000002</v>
      </c>
      <c r="AO73" s="166">
        <f t="shared" si="53"/>
        <v>2.7500000000000004E-2</v>
      </c>
      <c r="AP73" s="167">
        <f t="shared" si="46"/>
        <v>3.1</v>
      </c>
      <c r="AQ73" s="167">
        <f t="shared" si="51"/>
        <v>1</v>
      </c>
      <c r="AR73" s="166">
        <f t="shared" ref="AR73" si="61">10068.2*J73*POWER(10,-6)</f>
        <v>1.2585249999999999E-2</v>
      </c>
      <c r="AS73" s="167">
        <f t="shared" si="47"/>
        <v>4.4150852500000006</v>
      </c>
      <c r="AT73" s="150">
        <f t="shared" si="54"/>
        <v>2.5000000000000001E-4</v>
      </c>
      <c r="AU73" s="176">
        <f t="shared" si="55"/>
        <v>2.5000000000000001E-4</v>
      </c>
      <c r="AV73" s="150">
        <f>H73*AS73</f>
        <v>1.1037713125000002E-3</v>
      </c>
    </row>
    <row r="74" spans="1:48">
      <c r="A74" s="79" t="s">
        <v>146</v>
      </c>
      <c r="B74" s="216" t="s">
        <v>481</v>
      </c>
      <c r="C74" s="217" t="s">
        <v>78</v>
      </c>
      <c r="D74" s="218" t="s">
        <v>188</v>
      </c>
      <c r="E74" s="219">
        <v>9.9999999999999995E-8</v>
      </c>
      <c r="F74" s="216">
        <v>2500</v>
      </c>
      <c r="G74" s="216">
        <v>0.05</v>
      </c>
      <c r="H74" s="219">
        <f>E74*F74*G74</f>
        <v>1.2500000000000001E-5</v>
      </c>
      <c r="I74" s="216">
        <v>122.7</v>
      </c>
      <c r="J74" s="216">
        <f>I74</f>
        <v>122.7</v>
      </c>
      <c r="K74" s="220">
        <f>J74*20/10</f>
        <v>245.4</v>
      </c>
      <c r="L74" t="str">
        <f t="shared" si="42"/>
        <v>С73</v>
      </c>
      <c r="M74" t="str">
        <f t="shared" si="43"/>
        <v>Продуктопровод «Линия приема ст. бензина с ГФУ в емкости СГП»</v>
      </c>
      <c r="N74" t="str">
        <f t="shared" si="44"/>
        <v>Полное-пожар</v>
      </c>
      <c r="O74" s="147">
        <v>16</v>
      </c>
      <c r="P74" s="147">
        <v>22</v>
      </c>
      <c r="Q74" s="147">
        <v>32</v>
      </c>
      <c r="R74" s="147">
        <v>58</v>
      </c>
      <c r="S74" s="147" t="s">
        <v>233</v>
      </c>
      <c r="T74" s="147" t="s">
        <v>233</v>
      </c>
      <c r="U74" s="147" t="s">
        <v>233</v>
      </c>
      <c r="V74" s="147" t="s">
        <v>233</v>
      </c>
      <c r="W74" s="147" t="s">
        <v>233</v>
      </c>
      <c r="X74" s="147" t="s">
        <v>233</v>
      </c>
      <c r="Y74" s="147" t="s">
        <v>233</v>
      </c>
      <c r="Z74" s="147" t="s">
        <v>233</v>
      </c>
      <c r="AA74" s="147" t="s">
        <v>233</v>
      </c>
      <c r="AB74" s="147" t="s">
        <v>233</v>
      </c>
      <c r="AC74" s="147" t="s">
        <v>233</v>
      </c>
      <c r="AD74" s="147" t="s">
        <v>233</v>
      </c>
      <c r="AE74" s="147" t="s">
        <v>233</v>
      </c>
      <c r="AF74" s="147" t="s">
        <v>233</v>
      </c>
      <c r="AG74" s="168">
        <v>1</v>
      </c>
      <c r="AH74" s="168">
        <v>1</v>
      </c>
      <c r="AI74" s="169">
        <v>0.15</v>
      </c>
      <c r="AJ74" s="169">
        <v>0.02</v>
      </c>
      <c r="AK74" s="169">
        <v>10</v>
      </c>
      <c r="AL74" s="169"/>
      <c r="AM74" s="169"/>
      <c r="AN74" s="170">
        <f t="shared" ref="AN74:AN137" si="62">AJ74*J74+AI74</f>
        <v>2.6040000000000001</v>
      </c>
      <c r="AO74" s="170">
        <f>0.1*AN74</f>
        <v>0.26040000000000002</v>
      </c>
      <c r="AP74" s="171">
        <f t="shared" ref="AP74:AP82" si="63">AG74*1.72+115*0.012*AH74</f>
        <v>3.1</v>
      </c>
      <c r="AQ74" s="171">
        <f>AK74*0.1</f>
        <v>1</v>
      </c>
      <c r="AR74" s="170">
        <f>10068.2*J74*POWER(10,-6)+0.0012*K74</f>
        <v>1.5298481399999999</v>
      </c>
      <c r="AS74" s="171">
        <f t="shared" si="47"/>
        <v>8.4942481399999998</v>
      </c>
      <c r="AT74" s="150">
        <f t="shared" si="54"/>
        <v>1.2500000000000001E-5</v>
      </c>
      <c r="AU74" s="176">
        <f t="shared" si="55"/>
        <v>1.2500000000000001E-5</v>
      </c>
      <c r="AV74" s="150">
        <f>H74*AS74</f>
        <v>1.0617810175E-4</v>
      </c>
    </row>
    <row r="75" spans="1:48">
      <c r="A75" s="79" t="s">
        <v>147</v>
      </c>
      <c r="B75" s="216" t="s">
        <v>481</v>
      </c>
      <c r="C75" s="221" t="s">
        <v>461</v>
      </c>
      <c r="D75" s="222" t="s">
        <v>191</v>
      </c>
      <c r="E75" s="219">
        <v>9.9999999999999995E-8</v>
      </c>
      <c r="F75" s="216">
        <v>2500</v>
      </c>
      <c r="G75" s="223">
        <v>0.19</v>
      </c>
      <c r="H75" s="224">
        <f t="shared" ref="H75:H80" si="64">E75*F75*G75</f>
        <v>4.7500000000000003E-5</v>
      </c>
      <c r="I75" s="216">
        <v>122.7</v>
      </c>
      <c r="J75" s="230">
        <f>I75*0.1*0.5</f>
        <v>6.1350000000000007</v>
      </c>
      <c r="K75" s="220">
        <v>0</v>
      </c>
      <c r="L75" t="str">
        <f t="shared" si="42"/>
        <v>С74</v>
      </c>
      <c r="M75" t="str">
        <f t="shared" si="43"/>
        <v>Продуктопровод «Линия приема ст. бензина с ГФУ в емкости СГП»</v>
      </c>
      <c r="N75" t="str">
        <f t="shared" si="44"/>
        <v>Полное-взрыв</v>
      </c>
      <c r="O75" s="147" t="s">
        <v>233</v>
      </c>
      <c r="P75" s="147" t="s">
        <v>233</v>
      </c>
      <c r="Q75" s="147" t="s">
        <v>233</v>
      </c>
      <c r="R75" s="147" t="s">
        <v>233</v>
      </c>
      <c r="S75" s="147">
        <v>84</v>
      </c>
      <c r="T75" s="147">
        <v>170</v>
      </c>
      <c r="U75" s="147">
        <v>464</v>
      </c>
      <c r="V75" s="147">
        <v>796</v>
      </c>
      <c r="W75" s="147" t="s">
        <v>233</v>
      </c>
      <c r="X75" s="147" t="s">
        <v>233</v>
      </c>
      <c r="Y75" s="147" t="s">
        <v>233</v>
      </c>
      <c r="Z75" s="147" t="s">
        <v>233</v>
      </c>
      <c r="AA75" s="147" t="s">
        <v>233</v>
      </c>
      <c r="AB75" s="147" t="s">
        <v>233</v>
      </c>
      <c r="AC75" s="147" t="s">
        <v>233</v>
      </c>
      <c r="AD75" s="147" t="s">
        <v>233</v>
      </c>
      <c r="AE75" s="147" t="s">
        <v>233</v>
      </c>
      <c r="AF75" s="147" t="s">
        <v>233</v>
      </c>
      <c r="AG75" s="168">
        <v>1</v>
      </c>
      <c r="AH75" s="168">
        <v>1</v>
      </c>
      <c r="AI75" s="169">
        <v>0.15</v>
      </c>
      <c r="AJ75" s="169">
        <v>0.02</v>
      </c>
      <c r="AK75" s="169">
        <v>10</v>
      </c>
      <c r="AL75" s="169"/>
      <c r="AM75" s="169"/>
      <c r="AN75" s="170">
        <f t="shared" ref="AN75:AN138" si="65">AJ75*I75+AI75</f>
        <v>2.6040000000000001</v>
      </c>
      <c r="AO75" s="170">
        <f t="shared" ref="AO75:AO138" si="66">0.1*AN75</f>
        <v>0.26040000000000002</v>
      </c>
      <c r="AP75" s="171">
        <f t="shared" si="63"/>
        <v>3.1</v>
      </c>
      <c r="AQ75" s="171">
        <f t="shared" ref="AQ75:AQ82" si="67">AK75*0.1</f>
        <v>1</v>
      </c>
      <c r="AR75" s="170">
        <f>10068.2*J75*POWER(10,-6)*10+0.0012*K74</f>
        <v>0.9121640700000001</v>
      </c>
      <c r="AS75" s="171">
        <f t="shared" si="47"/>
        <v>7.8765640700000006</v>
      </c>
      <c r="AT75" s="150">
        <f t="shared" si="54"/>
        <v>4.7500000000000003E-5</v>
      </c>
      <c r="AU75" s="176">
        <f t="shared" si="55"/>
        <v>4.7500000000000003E-5</v>
      </c>
      <c r="AV75" s="150">
        <f>H75*AS75</f>
        <v>3.7413679332500005E-4</v>
      </c>
    </row>
    <row r="76" spans="1:48">
      <c r="A76" s="79" t="s">
        <v>148</v>
      </c>
      <c r="B76" s="216" t="s">
        <v>481</v>
      </c>
      <c r="C76" s="221" t="s">
        <v>462</v>
      </c>
      <c r="D76" s="222" t="s">
        <v>189</v>
      </c>
      <c r="E76" s="219">
        <v>9.9999999999999995E-8</v>
      </c>
      <c r="F76" s="216">
        <v>2500</v>
      </c>
      <c r="G76" s="223">
        <v>0.76</v>
      </c>
      <c r="H76" s="224">
        <f t="shared" si="64"/>
        <v>1.9000000000000001E-4</v>
      </c>
      <c r="I76" s="216">
        <v>122.7</v>
      </c>
      <c r="J76" s="223">
        <v>0</v>
      </c>
      <c r="K76" s="225">
        <v>0</v>
      </c>
      <c r="L76" t="str">
        <f t="shared" si="42"/>
        <v>С75</v>
      </c>
      <c r="M76" t="str">
        <f t="shared" si="43"/>
        <v>Продуктопровод «Линия приема ст. бензина с ГФУ в емкости СГП»</v>
      </c>
      <c r="N76" t="str">
        <f t="shared" si="44"/>
        <v>Полное-ликвидация</v>
      </c>
      <c r="O76" s="147" t="s">
        <v>233</v>
      </c>
      <c r="P76" s="147" t="s">
        <v>233</v>
      </c>
      <c r="Q76" s="147" t="s">
        <v>233</v>
      </c>
      <c r="R76" s="147" t="s">
        <v>233</v>
      </c>
      <c r="S76" s="147" t="s">
        <v>233</v>
      </c>
      <c r="T76" s="147" t="s">
        <v>233</v>
      </c>
      <c r="U76" s="147" t="s">
        <v>233</v>
      </c>
      <c r="V76" s="147" t="s">
        <v>233</v>
      </c>
      <c r="W76" s="147" t="s">
        <v>233</v>
      </c>
      <c r="X76" s="147" t="s">
        <v>233</v>
      </c>
      <c r="Y76" s="147" t="s">
        <v>233</v>
      </c>
      <c r="Z76" s="147" t="s">
        <v>233</v>
      </c>
      <c r="AA76" s="147" t="s">
        <v>233</v>
      </c>
      <c r="AB76" s="147" t="s">
        <v>233</v>
      </c>
      <c r="AC76" s="147" t="s">
        <v>233</v>
      </c>
      <c r="AD76" s="147" t="s">
        <v>233</v>
      </c>
      <c r="AE76" s="147" t="s">
        <v>233</v>
      </c>
      <c r="AF76" s="147" t="s">
        <v>233</v>
      </c>
      <c r="AG76" s="169">
        <v>0</v>
      </c>
      <c r="AH76" s="169">
        <v>0</v>
      </c>
      <c r="AI76" s="169">
        <v>0.15</v>
      </c>
      <c r="AJ76" s="169">
        <v>0.02</v>
      </c>
      <c r="AK76" s="169">
        <v>10</v>
      </c>
      <c r="AL76" s="169"/>
      <c r="AM76" s="169"/>
      <c r="AN76" s="170">
        <f t="shared" ref="AN76" si="68">AJ76*J76+AI76</f>
        <v>0.15</v>
      </c>
      <c r="AO76" s="170">
        <f t="shared" si="66"/>
        <v>1.4999999999999999E-2</v>
      </c>
      <c r="AP76" s="171">
        <f t="shared" si="63"/>
        <v>0</v>
      </c>
      <c r="AQ76" s="171">
        <f t="shared" si="67"/>
        <v>1</v>
      </c>
      <c r="AR76" s="170">
        <f>1333*J76*POWER(10,-6)+0.0012*K74</f>
        <v>0.29447999999999996</v>
      </c>
      <c r="AS76" s="171">
        <f t="shared" si="47"/>
        <v>1.4594799999999999</v>
      </c>
      <c r="AT76" s="150">
        <f t="shared" si="54"/>
        <v>0</v>
      </c>
      <c r="AU76" s="176">
        <f t="shared" si="55"/>
        <v>0</v>
      </c>
      <c r="AV76" s="150">
        <f>H76*AS76</f>
        <v>2.7730119999999999E-4</v>
      </c>
    </row>
    <row r="77" spans="1:48">
      <c r="A77" s="79" t="s">
        <v>149</v>
      </c>
      <c r="B77" s="216" t="s">
        <v>481</v>
      </c>
      <c r="C77" s="221" t="s">
        <v>82</v>
      </c>
      <c r="D77" s="222" t="s">
        <v>192</v>
      </c>
      <c r="E77" s="224">
        <v>4.9999999999999998E-7</v>
      </c>
      <c r="F77" s="216">
        <v>2500</v>
      </c>
      <c r="G77" s="223">
        <v>4.0000000000000008E-2</v>
      </c>
      <c r="H77" s="224">
        <f t="shared" si="64"/>
        <v>5.0000000000000009E-5</v>
      </c>
      <c r="I77" s="223">
        <f>K77*300/1000</f>
        <v>1.26</v>
      </c>
      <c r="J77" s="223">
        <f>I77</f>
        <v>1.26</v>
      </c>
      <c r="K77" s="220">
        <v>4.2</v>
      </c>
      <c r="L77" t="str">
        <f t="shared" si="42"/>
        <v>С76</v>
      </c>
      <c r="M77" t="str">
        <f t="shared" si="43"/>
        <v>Продуктопровод «Линия приема ст. бензина с ГФУ в емкости СГП»</v>
      </c>
      <c r="N77" t="str">
        <f t="shared" si="44"/>
        <v>Частичное-жидкостной факел</v>
      </c>
      <c r="O77" s="147" t="s">
        <v>233</v>
      </c>
      <c r="P77" s="147" t="s">
        <v>233</v>
      </c>
      <c r="Q77" s="147" t="s">
        <v>233</v>
      </c>
      <c r="R77" s="147" t="s">
        <v>233</v>
      </c>
      <c r="S77" s="147" t="s">
        <v>233</v>
      </c>
      <c r="T77" s="147" t="s">
        <v>233</v>
      </c>
      <c r="U77" s="147" t="s">
        <v>233</v>
      </c>
      <c r="V77" s="147" t="s">
        <v>233</v>
      </c>
      <c r="W77" s="147">
        <v>26</v>
      </c>
      <c r="X77" s="147">
        <v>4</v>
      </c>
      <c r="Y77" s="147" t="s">
        <v>233</v>
      </c>
      <c r="Z77" s="147" t="s">
        <v>233</v>
      </c>
      <c r="AA77" s="147" t="s">
        <v>233</v>
      </c>
      <c r="AB77" s="147" t="s">
        <v>233</v>
      </c>
      <c r="AC77" s="147" t="s">
        <v>233</v>
      </c>
      <c r="AD77" s="147" t="s">
        <v>233</v>
      </c>
      <c r="AE77" s="147" t="s">
        <v>233</v>
      </c>
      <c r="AF77" s="147" t="s">
        <v>233</v>
      </c>
      <c r="AG77" s="169">
        <v>1</v>
      </c>
      <c r="AH77" s="169">
        <v>1</v>
      </c>
      <c r="AI77" s="169">
        <f>0.1*AI76</f>
        <v>1.4999999999999999E-2</v>
      </c>
      <c r="AJ77" s="169">
        <v>0.02</v>
      </c>
      <c r="AK77" s="169">
        <v>10</v>
      </c>
      <c r="AL77" s="169"/>
      <c r="AM77" s="169"/>
      <c r="AN77" s="170">
        <f t="shared" si="56"/>
        <v>4.02E-2</v>
      </c>
      <c r="AO77" s="170">
        <f t="shared" si="66"/>
        <v>4.0200000000000001E-3</v>
      </c>
      <c r="AP77" s="171">
        <f t="shared" si="63"/>
        <v>3.1</v>
      </c>
      <c r="AQ77" s="171">
        <f t="shared" si="67"/>
        <v>1</v>
      </c>
      <c r="AR77" s="170">
        <f>10068.2*J77*POWER(10,-6)+0.0012*J77*20</f>
        <v>4.2925932E-2</v>
      </c>
      <c r="AS77" s="171">
        <f t="shared" si="47"/>
        <v>4.1871459319999991</v>
      </c>
      <c r="AT77" s="150">
        <f t="shared" si="54"/>
        <v>5.0000000000000009E-5</v>
      </c>
      <c r="AU77" s="176">
        <f t="shared" si="55"/>
        <v>5.0000000000000009E-5</v>
      </c>
      <c r="AV77" s="150">
        <f>H77*AS77</f>
        <v>2.0935729659999998E-4</v>
      </c>
    </row>
    <row r="78" spans="1:48">
      <c r="A78" s="79" t="s">
        <v>150</v>
      </c>
      <c r="B78" s="216" t="s">
        <v>481</v>
      </c>
      <c r="C78" s="221" t="s">
        <v>458</v>
      </c>
      <c r="D78" s="222" t="s">
        <v>190</v>
      </c>
      <c r="E78" s="224">
        <v>4.9999999999999998E-7</v>
      </c>
      <c r="F78" s="216">
        <v>2500</v>
      </c>
      <c r="G78" s="223">
        <v>0.16000000000000003</v>
      </c>
      <c r="H78" s="224">
        <f t="shared" si="64"/>
        <v>2.0000000000000004E-4</v>
      </c>
      <c r="I78" s="223">
        <f>K77*300/1000</f>
        <v>1.26</v>
      </c>
      <c r="J78" s="223">
        <v>0</v>
      </c>
      <c r="K78" s="225">
        <v>0</v>
      </c>
      <c r="L78" t="str">
        <f t="shared" si="42"/>
        <v>С77</v>
      </c>
      <c r="M78" t="str">
        <f t="shared" si="43"/>
        <v>Продуктопровод «Линия приема ст. бензина с ГФУ в емкости СГП»</v>
      </c>
      <c r="N78" t="str">
        <f t="shared" si="44"/>
        <v>Частичное-ликвидация</v>
      </c>
      <c r="O78" s="147" t="s">
        <v>233</v>
      </c>
      <c r="P78" s="147" t="s">
        <v>233</v>
      </c>
      <c r="Q78" s="147" t="s">
        <v>233</v>
      </c>
      <c r="R78" s="147" t="s">
        <v>233</v>
      </c>
      <c r="S78" s="147" t="s">
        <v>233</v>
      </c>
      <c r="T78" s="147" t="s">
        <v>233</v>
      </c>
      <c r="U78" s="147" t="s">
        <v>233</v>
      </c>
      <c r="V78" s="147" t="s">
        <v>233</v>
      </c>
      <c r="W78" s="147" t="s">
        <v>233</v>
      </c>
      <c r="X78" s="147" t="s">
        <v>233</v>
      </c>
      <c r="Y78" s="147" t="s">
        <v>233</v>
      </c>
      <c r="Z78" s="147" t="s">
        <v>233</v>
      </c>
      <c r="AA78" s="147" t="s">
        <v>233</v>
      </c>
      <c r="AB78" s="147" t="s">
        <v>233</v>
      </c>
      <c r="AC78" s="147" t="s">
        <v>233</v>
      </c>
      <c r="AD78" s="147" t="s">
        <v>233</v>
      </c>
      <c r="AE78" s="147" t="s">
        <v>233</v>
      </c>
      <c r="AF78" s="147" t="s">
        <v>233</v>
      </c>
      <c r="AG78" s="169">
        <v>0</v>
      </c>
      <c r="AH78" s="169">
        <v>0</v>
      </c>
      <c r="AI78" s="169">
        <f>0.1*AI76</f>
        <v>1.4999999999999999E-2</v>
      </c>
      <c r="AJ78" s="169">
        <v>0.02</v>
      </c>
      <c r="AK78" s="169">
        <v>3</v>
      </c>
      <c r="AL78" s="169"/>
      <c r="AM78" s="169"/>
      <c r="AN78" s="170">
        <f t="shared" ref="AN78:AN141" si="69">AJ78*I78+AI78</f>
        <v>4.02E-2</v>
      </c>
      <c r="AO78" s="170">
        <f t="shared" si="66"/>
        <v>4.0200000000000001E-3</v>
      </c>
      <c r="AP78" s="171">
        <f t="shared" si="63"/>
        <v>0</v>
      </c>
      <c r="AQ78" s="171">
        <f t="shared" si="67"/>
        <v>0.30000000000000004</v>
      </c>
      <c r="AR78" s="170">
        <f>1333*I78*POWER(10,-6)+0.0012*I78*20</f>
        <v>3.1919579999999996E-2</v>
      </c>
      <c r="AS78" s="171">
        <f t="shared" si="47"/>
        <v>0.37613958000000008</v>
      </c>
      <c r="AT78" s="150">
        <f t="shared" si="54"/>
        <v>0</v>
      </c>
      <c r="AU78" s="176">
        <f t="shared" si="55"/>
        <v>0</v>
      </c>
      <c r="AV78" s="150">
        <f>H78*AS78</f>
        <v>7.5227916000000029E-5</v>
      </c>
    </row>
    <row r="79" spans="1:48">
      <c r="A79" s="79" t="s">
        <v>151</v>
      </c>
      <c r="B79" s="216" t="s">
        <v>481</v>
      </c>
      <c r="C79" s="221" t="s">
        <v>85</v>
      </c>
      <c r="D79" s="222" t="s">
        <v>193</v>
      </c>
      <c r="E79" s="224">
        <v>4.9999999999999998E-7</v>
      </c>
      <c r="F79" s="216">
        <v>2500</v>
      </c>
      <c r="G79" s="223">
        <v>4.0000000000000008E-2</v>
      </c>
      <c r="H79" s="224">
        <f t="shared" si="64"/>
        <v>5.0000000000000009E-5</v>
      </c>
      <c r="I79" s="223">
        <f>K79*1800/1000</f>
        <v>0.63</v>
      </c>
      <c r="J79" s="223">
        <f>I79</f>
        <v>0.63</v>
      </c>
      <c r="K79" s="220">
        <v>0.35</v>
      </c>
      <c r="L79" t="str">
        <f t="shared" si="42"/>
        <v>С78</v>
      </c>
      <c r="M79" t="str">
        <f t="shared" si="43"/>
        <v>Продуктопровод «Линия приема ст. бензина с ГФУ в емкости СГП»</v>
      </c>
      <c r="N79" t="str">
        <f t="shared" si="44"/>
        <v>Частичное-газ факел</v>
      </c>
      <c r="O79" s="147" t="s">
        <v>233</v>
      </c>
      <c r="P79" s="147" t="s">
        <v>233</v>
      </c>
      <c r="Q79" s="147" t="s">
        <v>233</v>
      </c>
      <c r="R79" s="147" t="s">
        <v>233</v>
      </c>
      <c r="S79" s="147" t="s">
        <v>233</v>
      </c>
      <c r="T79" s="147" t="s">
        <v>233</v>
      </c>
      <c r="U79" s="147" t="s">
        <v>233</v>
      </c>
      <c r="V79" s="147" t="s">
        <v>233</v>
      </c>
      <c r="W79" s="147">
        <v>8</v>
      </c>
      <c r="X79" s="147">
        <v>2</v>
      </c>
      <c r="Y79" s="147" t="s">
        <v>233</v>
      </c>
      <c r="Z79" s="147" t="s">
        <v>233</v>
      </c>
      <c r="AA79" s="147" t="s">
        <v>233</v>
      </c>
      <c r="AB79" s="147" t="s">
        <v>233</v>
      </c>
      <c r="AC79" s="147" t="s">
        <v>233</v>
      </c>
      <c r="AD79" s="147" t="s">
        <v>233</v>
      </c>
      <c r="AE79" s="147" t="s">
        <v>233</v>
      </c>
      <c r="AF79" s="147" t="s">
        <v>233</v>
      </c>
      <c r="AG79" s="169">
        <v>1</v>
      </c>
      <c r="AH79" s="169">
        <v>1</v>
      </c>
      <c r="AI79" s="169">
        <f>0.1*AI76</f>
        <v>1.4999999999999999E-2</v>
      </c>
      <c r="AJ79" s="169">
        <v>0.02</v>
      </c>
      <c r="AK79" s="169">
        <v>3</v>
      </c>
      <c r="AL79" s="169"/>
      <c r="AM79" s="169"/>
      <c r="AN79" s="170">
        <f t="shared" si="58"/>
        <v>2.76E-2</v>
      </c>
      <c r="AO79" s="170">
        <f t="shared" si="66"/>
        <v>2.7600000000000003E-3</v>
      </c>
      <c r="AP79" s="171">
        <f t="shared" si="63"/>
        <v>3.1</v>
      </c>
      <c r="AQ79" s="171">
        <f t="shared" si="67"/>
        <v>0.30000000000000004</v>
      </c>
      <c r="AR79" s="170">
        <f>10068.2*J79*POWER(10,-6)</f>
        <v>6.3429660000000002E-3</v>
      </c>
      <c r="AS79" s="171">
        <f t="shared" si="47"/>
        <v>3.4367029659999999</v>
      </c>
      <c r="AT79" s="150">
        <f t="shared" si="54"/>
        <v>5.0000000000000009E-5</v>
      </c>
      <c r="AU79" s="176">
        <f t="shared" si="55"/>
        <v>5.0000000000000009E-5</v>
      </c>
      <c r="AV79" s="150">
        <f>H79*AS79</f>
        <v>1.7183514830000003E-4</v>
      </c>
    </row>
    <row r="80" spans="1:48">
      <c r="A80" s="79" t="s">
        <v>203</v>
      </c>
      <c r="B80" s="216" t="s">
        <v>481</v>
      </c>
      <c r="C80" s="221" t="s">
        <v>459</v>
      </c>
      <c r="D80" s="222" t="s">
        <v>194</v>
      </c>
      <c r="E80" s="224">
        <v>4.9999999999999998E-7</v>
      </c>
      <c r="F80" s="216">
        <v>2500</v>
      </c>
      <c r="G80" s="223">
        <v>0.15200000000000002</v>
      </c>
      <c r="H80" s="224">
        <f t="shared" si="64"/>
        <v>1.9000000000000004E-4</v>
      </c>
      <c r="I80" s="223">
        <f>K79*1800/1000</f>
        <v>0.63</v>
      </c>
      <c r="J80" s="223">
        <f>I80</f>
        <v>0.63</v>
      </c>
      <c r="K80" s="225">
        <v>0</v>
      </c>
      <c r="L80" t="str">
        <f t="shared" si="42"/>
        <v>С79</v>
      </c>
      <c r="M80" t="str">
        <f t="shared" si="43"/>
        <v>Продуктопровод «Линия приема ст. бензина с ГФУ в емкости СГП»</v>
      </c>
      <c r="N80" t="str">
        <f t="shared" si="44"/>
        <v>Частичное-вспышка</v>
      </c>
      <c r="O80" s="147" t="s">
        <v>233</v>
      </c>
      <c r="P80" s="147" t="s">
        <v>233</v>
      </c>
      <c r="Q80" s="147" t="s">
        <v>233</v>
      </c>
      <c r="R80" s="147" t="s">
        <v>233</v>
      </c>
      <c r="S80" s="147" t="s">
        <v>233</v>
      </c>
      <c r="T80" s="147" t="s">
        <v>233</v>
      </c>
      <c r="U80" s="147" t="s">
        <v>233</v>
      </c>
      <c r="V80" s="147" t="s">
        <v>233</v>
      </c>
      <c r="W80" s="147" t="s">
        <v>233</v>
      </c>
      <c r="X80" s="147" t="s">
        <v>233</v>
      </c>
      <c r="Y80" s="147">
        <v>27</v>
      </c>
      <c r="Z80" s="147">
        <v>32</v>
      </c>
      <c r="AA80" s="147" t="s">
        <v>233</v>
      </c>
      <c r="AB80" s="147" t="s">
        <v>233</v>
      </c>
      <c r="AC80" s="147" t="s">
        <v>233</v>
      </c>
      <c r="AD80" s="147" t="s">
        <v>233</v>
      </c>
      <c r="AE80" s="147" t="s">
        <v>233</v>
      </c>
      <c r="AF80" s="147" t="s">
        <v>233</v>
      </c>
      <c r="AG80" s="169">
        <v>1</v>
      </c>
      <c r="AH80" s="169">
        <v>1</v>
      </c>
      <c r="AI80" s="169">
        <f>0.1*AI76</f>
        <v>1.4999999999999999E-2</v>
      </c>
      <c r="AJ80" s="169">
        <v>0.02</v>
      </c>
      <c r="AK80" s="169">
        <v>3</v>
      </c>
      <c r="AL80" s="169"/>
      <c r="AM80" s="169"/>
      <c r="AN80" s="170">
        <f t="shared" si="58"/>
        <v>2.76E-2</v>
      </c>
      <c r="AO80" s="170">
        <f t="shared" si="66"/>
        <v>2.7600000000000003E-3</v>
      </c>
      <c r="AP80" s="171">
        <f t="shared" si="63"/>
        <v>3.1</v>
      </c>
      <c r="AQ80" s="171">
        <f t="shared" si="67"/>
        <v>0.30000000000000004</v>
      </c>
      <c r="AR80" s="170">
        <f>10068.2*J80*POWER(10,-6)</f>
        <v>6.3429660000000002E-3</v>
      </c>
      <c r="AS80" s="171">
        <f t="shared" si="47"/>
        <v>3.4367029659999999</v>
      </c>
      <c r="AT80" s="150">
        <f t="shared" si="54"/>
        <v>1.9000000000000004E-4</v>
      </c>
      <c r="AU80" s="176">
        <f t="shared" si="55"/>
        <v>1.9000000000000004E-4</v>
      </c>
      <c r="AV80" s="150">
        <f>H80*AS80</f>
        <v>6.5297356354000009E-4</v>
      </c>
    </row>
    <row r="81" spans="1:48">
      <c r="A81" s="79" t="s">
        <v>204</v>
      </c>
      <c r="B81" s="216" t="s">
        <v>481</v>
      </c>
      <c r="C81" s="221" t="s">
        <v>460</v>
      </c>
      <c r="D81" s="222" t="s">
        <v>190</v>
      </c>
      <c r="E81" s="224">
        <v>4.9999999999999998E-7</v>
      </c>
      <c r="F81" s="216">
        <v>2500</v>
      </c>
      <c r="G81" s="223">
        <v>0.6080000000000001</v>
      </c>
      <c r="H81" s="224">
        <f>E81*F81*G81</f>
        <v>7.6000000000000015E-4</v>
      </c>
      <c r="I81" s="223">
        <f>K79*1800/1000</f>
        <v>0.63</v>
      </c>
      <c r="J81" s="223">
        <v>0</v>
      </c>
      <c r="K81" s="225">
        <v>0</v>
      </c>
      <c r="L81" t="str">
        <f t="shared" si="42"/>
        <v>С80</v>
      </c>
      <c r="M81" t="str">
        <f t="shared" si="43"/>
        <v>Продуктопровод «Линия приема ст. бензина с ГФУ в емкости СГП»</v>
      </c>
      <c r="N81" t="str">
        <f t="shared" si="44"/>
        <v>Частичное-ликвидация</v>
      </c>
      <c r="O81" s="147" t="s">
        <v>233</v>
      </c>
      <c r="P81" s="147" t="s">
        <v>233</v>
      </c>
      <c r="Q81" s="147" t="s">
        <v>233</v>
      </c>
      <c r="R81" s="147" t="s">
        <v>233</v>
      </c>
      <c r="S81" s="147" t="s">
        <v>233</v>
      </c>
      <c r="T81" s="147" t="s">
        <v>233</v>
      </c>
      <c r="U81" s="147" t="s">
        <v>233</v>
      </c>
      <c r="V81" s="147" t="s">
        <v>233</v>
      </c>
      <c r="W81" s="147" t="s">
        <v>233</v>
      </c>
      <c r="X81" s="147" t="s">
        <v>233</v>
      </c>
      <c r="Y81" s="147" t="s">
        <v>233</v>
      </c>
      <c r="Z81" s="147" t="s">
        <v>233</v>
      </c>
      <c r="AA81" s="147" t="s">
        <v>233</v>
      </c>
      <c r="AB81" s="147" t="s">
        <v>233</v>
      </c>
      <c r="AC81" s="147" t="s">
        <v>233</v>
      </c>
      <c r="AD81" s="147" t="s">
        <v>233</v>
      </c>
      <c r="AE81" s="147" t="s">
        <v>233</v>
      </c>
      <c r="AF81" s="147" t="s">
        <v>233</v>
      </c>
      <c r="AG81" s="169">
        <v>0</v>
      </c>
      <c r="AH81" s="169">
        <v>0</v>
      </c>
      <c r="AI81" s="169">
        <f>0.1*AI76</f>
        <v>1.4999999999999999E-2</v>
      </c>
      <c r="AJ81" s="169">
        <v>0.02</v>
      </c>
      <c r="AK81" s="169">
        <v>3</v>
      </c>
      <c r="AL81" s="169"/>
      <c r="AM81" s="169"/>
      <c r="AN81" s="170">
        <f t="shared" ref="AN81:AN144" si="70">AJ81*I81+AI81</f>
        <v>2.76E-2</v>
      </c>
      <c r="AO81" s="170">
        <f t="shared" si="66"/>
        <v>2.7600000000000003E-3</v>
      </c>
      <c r="AP81" s="171">
        <f t="shared" si="63"/>
        <v>0</v>
      </c>
      <c r="AQ81" s="171">
        <f t="shared" si="67"/>
        <v>0.30000000000000004</v>
      </c>
      <c r="AR81" s="170">
        <f>1333*I81*POWER(10,-6)</f>
        <v>8.3978999999999987E-4</v>
      </c>
      <c r="AS81" s="171">
        <f t="shared" si="47"/>
        <v>0.33119979000000005</v>
      </c>
      <c r="AT81" s="150">
        <f t="shared" si="54"/>
        <v>0</v>
      </c>
      <c r="AU81" s="176">
        <f t="shared" si="55"/>
        <v>0</v>
      </c>
      <c r="AV81" s="150">
        <f>H81*AS81</f>
        <v>2.5171184040000008E-4</v>
      </c>
    </row>
    <row r="82" spans="1:48">
      <c r="A82" s="79" t="s">
        <v>205</v>
      </c>
      <c r="B82" s="216" t="s">
        <v>481</v>
      </c>
      <c r="C82" s="221" t="s">
        <v>195</v>
      </c>
      <c r="D82" s="222" t="s">
        <v>196</v>
      </c>
      <c r="E82" s="224">
        <v>2.5000000000000001E-5</v>
      </c>
      <c r="F82" s="216">
        <v>1</v>
      </c>
      <c r="G82" s="223">
        <v>1</v>
      </c>
      <c r="H82" s="224">
        <f>E82*F82*G82</f>
        <v>2.5000000000000001E-5</v>
      </c>
      <c r="I82" s="223">
        <v>122.7</v>
      </c>
      <c r="J82" s="230">
        <f>0.6*I82*0.3</f>
        <v>22.086000000000002</v>
      </c>
      <c r="K82" s="225">
        <v>0</v>
      </c>
      <c r="L82" t="str">
        <f t="shared" si="42"/>
        <v>С81</v>
      </c>
      <c r="M82" t="str">
        <f t="shared" si="43"/>
        <v>Продуктопровод «Линия приема ст. бензина с ГФУ в емкости СГП»</v>
      </c>
      <c r="N82" t="str">
        <f t="shared" si="44"/>
        <v>Полное-огненный шар</v>
      </c>
      <c r="O82" s="147" t="s">
        <v>233</v>
      </c>
      <c r="P82" s="147" t="s">
        <v>233</v>
      </c>
      <c r="Q82" s="147" t="s">
        <v>233</v>
      </c>
      <c r="R82" s="147" t="s">
        <v>233</v>
      </c>
      <c r="S82" s="147" t="s">
        <v>233</v>
      </c>
      <c r="T82" s="147" t="s">
        <v>233</v>
      </c>
      <c r="U82" s="147" t="s">
        <v>233</v>
      </c>
      <c r="V82" s="147" t="s">
        <v>233</v>
      </c>
      <c r="W82" s="147" t="s">
        <v>233</v>
      </c>
      <c r="X82" s="147" t="s">
        <v>233</v>
      </c>
      <c r="Y82" s="147" t="s">
        <v>233</v>
      </c>
      <c r="Z82" s="147" t="s">
        <v>233</v>
      </c>
      <c r="AA82" s="147" t="s">
        <v>233</v>
      </c>
      <c r="AB82" s="147" t="s">
        <v>233</v>
      </c>
      <c r="AC82" s="147">
        <v>155</v>
      </c>
      <c r="AD82" s="147">
        <v>213</v>
      </c>
      <c r="AE82" s="147">
        <v>250</v>
      </c>
      <c r="AF82" s="147">
        <v>316</v>
      </c>
      <c r="AG82" s="169">
        <v>1</v>
      </c>
      <c r="AH82" s="169">
        <v>1</v>
      </c>
      <c r="AI82" s="169">
        <f>AI74</f>
        <v>0.15</v>
      </c>
      <c r="AJ82" s="169">
        <v>0.02</v>
      </c>
      <c r="AK82" s="169">
        <v>10</v>
      </c>
      <c r="AL82" s="169"/>
      <c r="AM82" s="169"/>
      <c r="AN82" s="170">
        <f t="shared" ref="AN82:AN145" si="71">AJ82*J82+AI82</f>
        <v>0.59172000000000002</v>
      </c>
      <c r="AO82" s="170">
        <f t="shared" si="66"/>
        <v>5.9172000000000002E-2</v>
      </c>
      <c r="AP82" s="171">
        <f t="shared" si="63"/>
        <v>3.1</v>
      </c>
      <c r="AQ82" s="171">
        <f t="shared" si="67"/>
        <v>1</v>
      </c>
      <c r="AR82" s="170">
        <f t="shared" ref="AR82" si="72">10068.2*J82*POWER(10,-6)</f>
        <v>0.22236626520000002</v>
      </c>
      <c r="AS82" s="171">
        <f t="shared" si="47"/>
        <v>4.9732582652000001</v>
      </c>
      <c r="AT82" s="150">
        <f t="shared" si="54"/>
        <v>2.5000000000000001E-5</v>
      </c>
      <c r="AU82" s="176">
        <f t="shared" si="55"/>
        <v>2.5000000000000001E-5</v>
      </c>
      <c r="AV82" s="150">
        <f>H82*AS82</f>
        <v>1.2433145663000002E-4</v>
      </c>
    </row>
    <row r="83" spans="1:48">
      <c r="A83" s="79" t="s">
        <v>209</v>
      </c>
      <c r="B83" s="226" t="s">
        <v>482</v>
      </c>
      <c r="C83" s="227" t="s">
        <v>78</v>
      </c>
      <c r="D83" s="228" t="s">
        <v>188</v>
      </c>
      <c r="E83" s="229">
        <v>9.9999999999999995E-8</v>
      </c>
      <c r="F83" s="226">
        <v>1500</v>
      </c>
      <c r="G83" s="226">
        <v>0.05</v>
      </c>
      <c r="H83" s="229">
        <f>E83*F83*G83</f>
        <v>7.4999999999999993E-6</v>
      </c>
      <c r="I83" s="226">
        <v>61.9</v>
      </c>
      <c r="J83" s="226">
        <f>I83</f>
        <v>61.9</v>
      </c>
      <c r="K83" s="90">
        <f>J83*20/10</f>
        <v>123.8</v>
      </c>
      <c r="L83" t="str">
        <f t="shared" si="42"/>
        <v>С82</v>
      </c>
      <c r="M83" t="str">
        <f t="shared" si="43"/>
        <v>Продуктопровод, «Линия нормального бутана из Е37-48 на прием насосов»</v>
      </c>
      <c r="N83" t="str">
        <f t="shared" si="44"/>
        <v>Полное-пожар</v>
      </c>
      <c r="O83" s="147">
        <v>15</v>
      </c>
      <c r="P83" s="147">
        <v>20</v>
      </c>
      <c r="Q83" s="147">
        <v>28</v>
      </c>
      <c r="R83" s="147">
        <v>51</v>
      </c>
      <c r="S83" s="147" t="s">
        <v>233</v>
      </c>
      <c r="T83" s="147" t="s">
        <v>233</v>
      </c>
      <c r="U83" s="147" t="s">
        <v>233</v>
      </c>
      <c r="V83" s="147" t="s">
        <v>233</v>
      </c>
      <c r="W83" s="147" t="s">
        <v>233</v>
      </c>
      <c r="X83" s="147" t="s">
        <v>233</v>
      </c>
      <c r="Y83" s="147" t="s">
        <v>233</v>
      </c>
      <c r="Z83" s="147" t="s">
        <v>233</v>
      </c>
      <c r="AA83" s="147" t="s">
        <v>233</v>
      </c>
      <c r="AB83" s="147" t="s">
        <v>233</v>
      </c>
      <c r="AC83" s="147" t="s">
        <v>233</v>
      </c>
      <c r="AD83" s="147" t="s">
        <v>233</v>
      </c>
      <c r="AE83" s="147" t="s">
        <v>233</v>
      </c>
      <c r="AF83" s="147" t="s">
        <v>233</v>
      </c>
      <c r="AG83" s="154">
        <v>1</v>
      </c>
      <c r="AH83" s="154">
        <v>1</v>
      </c>
      <c r="AI83" s="4">
        <v>0.8</v>
      </c>
      <c r="AJ83" s="4">
        <v>0.02</v>
      </c>
      <c r="AK83" s="4">
        <v>10</v>
      </c>
      <c r="AL83" s="4"/>
      <c r="AM83" s="4"/>
      <c r="AN83" s="155">
        <f t="shared" si="62"/>
        <v>2.0380000000000003</v>
      </c>
      <c r="AO83" s="155">
        <f>0.1*AN83</f>
        <v>0.20380000000000004</v>
      </c>
      <c r="AP83" s="156">
        <f t="shared" ref="AP83:AP91" si="73">AG83*1.72+115*0.012*AH83</f>
        <v>3.1</v>
      </c>
      <c r="AQ83" s="156">
        <f>AK83*0.1</f>
        <v>1</v>
      </c>
      <c r="AR83" s="155">
        <f>10068.2*J83*POWER(10,-6)+0.0012*K83</f>
        <v>0.77178158000000008</v>
      </c>
      <c r="AS83" s="156">
        <f t="shared" si="47"/>
        <v>7.1135815800000008</v>
      </c>
      <c r="AT83" s="150">
        <f t="shared" si="54"/>
        <v>7.4999999999999993E-6</v>
      </c>
      <c r="AU83" s="176">
        <f t="shared" si="55"/>
        <v>7.4999999999999993E-6</v>
      </c>
      <c r="AV83" s="150">
        <f>H83*AS83</f>
        <v>5.3351861850000002E-5</v>
      </c>
    </row>
    <row r="84" spans="1:48">
      <c r="A84" s="79" t="s">
        <v>210</v>
      </c>
      <c r="B84" s="226" t="s">
        <v>482</v>
      </c>
      <c r="C84" s="196" t="s">
        <v>461</v>
      </c>
      <c r="D84" s="197" t="s">
        <v>191</v>
      </c>
      <c r="E84" s="198">
        <v>9.9999999999999995E-8</v>
      </c>
      <c r="F84" s="226">
        <v>1500</v>
      </c>
      <c r="G84" s="199">
        <v>0.19</v>
      </c>
      <c r="H84" s="198">
        <f t="shared" ref="H84:H89" si="74">E84*F84*G84</f>
        <v>2.8499999999999998E-5</v>
      </c>
      <c r="I84" s="226">
        <v>61.9</v>
      </c>
      <c r="J84" s="199">
        <f>I84*0.1</f>
        <v>6.19</v>
      </c>
      <c r="K84" s="90">
        <v>0</v>
      </c>
      <c r="L84" t="str">
        <f t="shared" si="42"/>
        <v>С83</v>
      </c>
      <c r="M84" t="str">
        <f t="shared" si="43"/>
        <v>Продуктопровод, «Линия нормального бутана из Е37-48 на прием насосов»</v>
      </c>
      <c r="N84" t="str">
        <f t="shared" si="44"/>
        <v>Полное-взрыв</v>
      </c>
      <c r="O84" s="147" t="s">
        <v>233</v>
      </c>
      <c r="P84" s="147" t="s">
        <v>233</v>
      </c>
      <c r="Q84" s="147" t="s">
        <v>233</v>
      </c>
      <c r="R84" s="147" t="s">
        <v>233</v>
      </c>
      <c r="S84" s="147">
        <v>84</v>
      </c>
      <c r="T84" s="147">
        <v>171</v>
      </c>
      <c r="U84" s="147">
        <v>466</v>
      </c>
      <c r="V84" s="147">
        <v>798</v>
      </c>
      <c r="W84" s="147" t="s">
        <v>233</v>
      </c>
      <c r="X84" s="147" t="s">
        <v>233</v>
      </c>
      <c r="Y84" s="147" t="s">
        <v>233</v>
      </c>
      <c r="Z84" s="147" t="s">
        <v>233</v>
      </c>
      <c r="AA84" s="147" t="s">
        <v>233</v>
      </c>
      <c r="AB84" s="147" t="s">
        <v>233</v>
      </c>
      <c r="AC84" s="147" t="s">
        <v>233</v>
      </c>
      <c r="AD84" s="147" t="s">
        <v>233</v>
      </c>
      <c r="AE84" s="147" t="s">
        <v>233</v>
      </c>
      <c r="AF84" s="147" t="s">
        <v>233</v>
      </c>
      <c r="AG84" s="154">
        <v>1</v>
      </c>
      <c r="AH84" s="154">
        <v>1</v>
      </c>
      <c r="AI84" s="4">
        <v>0.8</v>
      </c>
      <c r="AJ84" s="4">
        <v>0.02</v>
      </c>
      <c r="AK84" s="4">
        <v>10</v>
      </c>
      <c r="AL84" s="4"/>
      <c r="AM84" s="4"/>
      <c r="AN84" s="155">
        <f t="shared" si="65"/>
        <v>2.0380000000000003</v>
      </c>
      <c r="AO84" s="155">
        <f t="shared" si="66"/>
        <v>0.20380000000000004</v>
      </c>
      <c r="AP84" s="156">
        <f t="shared" si="73"/>
        <v>3.1</v>
      </c>
      <c r="AQ84" s="156">
        <f t="shared" ref="AQ84:AQ91" si="75">AK84*0.1</f>
        <v>1</v>
      </c>
      <c r="AR84" s="155">
        <f>10068.2*J84*POWER(10,-6)*10+0.0012*K83</f>
        <v>0.77178158000000008</v>
      </c>
      <c r="AS84" s="156">
        <f t="shared" si="47"/>
        <v>7.1135815800000008</v>
      </c>
      <c r="AT84" s="150">
        <f t="shared" si="54"/>
        <v>2.8499999999999998E-5</v>
      </c>
      <c r="AU84" s="176">
        <f t="shared" si="55"/>
        <v>2.8499999999999998E-5</v>
      </c>
      <c r="AV84" s="150">
        <f>H84*AS84</f>
        <v>2.0273707503000002E-4</v>
      </c>
    </row>
    <row r="85" spans="1:48">
      <c r="A85" s="79" t="s">
        <v>211</v>
      </c>
      <c r="B85" s="226" t="s">
        <v>482</v>
      </c>
      <c r="C85" s="196" t="s">
        <v>462</v>
      </c>
      <c r="D85" s="197" t="s">
        <v>189</v>
      </c>
      <c r="E85" s="198">
        <v>9.9999999999999995E-8</v>
      </c>
      <c r="F85" s="226">
        <v>1500</v>
      </c>
      <c r="G85" s="199">
        <v>0.76</v>
      </c>
      <c r="H85" s="198">
        <f t="shared" si="74"/>
        <v>1.1399999999999999E-4</v>
      </c>
      <c r="I85" s="226">
        <v>61.9</v>
      </c>
      <c r="J85" s="199">
        <v>0</v>
      </c>
      <c r="K85" s="91">
        <v>0</v>
      </c>
      <c r="L85" t="str">
        <f t="shared" si="42"/>
        <v>С84</v>
      </c>
      <c r="M85" t="str">
        <f t="shared" si="43"/>
        <v>Продуктопровод, «Линия нормального бутана из Е37-48 на прием насосов»</v>
      </c>
      <c r="N85" t="str">
        <f t="shared" si="44"/>
        <v>Полное-ликвидация</v>
      </c>
      <c r="O85" s="147" t="s">
        <v>233</v>
      </c>
      <c r="P85" s="147" t="s">
        <v>233</v>
      </c>
      <c r="Q85" s="147" t="s">
        <v>233</v>
      </c>
      <c r="R85" s="147" t="s">
        <v>233</v>
      </c>
      <c r="S85" s="147" t="s">
        <v>233</v>
      </c>
      <c r="T85" s="147" t="s">
        <v>233</v>
      </c>
      <c r="U85" s="147" t="s">
        <v>233</v>
      </c>
      <c r="V85" s="147" t="s">
        <v>233</v>
      </c>
      <c r="W85" s="147" t="s">
        <v>233</v>
      </c>
      <c r="X85" s="147" t="s">
        <v>233</v>
      </c>
      <c r="Y85" s="147" t="s">
        <v>233</v>
      </c>
      <c r="Z85" s="147" t="s">
        <v>233</v>
      </c>
      <c r="AA85" s="147" t="s">
        <v>233</v>
      </c>
      <c r="AB85" s="147" t="s">
        <v>233</v>
      </c>
      <c r="AC85" s="147" t="s">
        <v>233</v>
      </c>
      <c r="AD85" s="147" t="s">
        <v>233</v>
      </c>
      <c r="AE85" s="147" t="s">
        <v>233</v>
      </c>
      <c r="AF85" s="147" t="s">
        <v>233</v>
      </c>
      <c r="AG85" s="4">
        <v>0</v>
      </c>
      <c r="AH85" s="4">
        <v>0</v>
      </c>
      <c r="AI85" s="4">
        <v>0.8</v>
      </c>
      <c r="AJ85" s="4">
        <v>0.02</v>
      </c>
      <c r="AK85" s="4">
        <v>10</v>
      </c>
      <c r="AL85" s="4"/>
      <c r="AM85" s="4"/>
      <c r="AN85" s="155">
        <f t="shared" ref="AN85" si="76">AJ85*J85+AI85</f>
        <v>0.8</v>
      </c>
      <c r="AO85" s="155">
        <f t="shared" si="66"/>
        <v>8.0000000000000016E-2</v>
      </c>
      <c r="AP85" s="156">
        <f t="shared" si="73"/>
        <v>0</v>
      </c>
      <c r="AQ85" s="156">
        <f t="shared" si="75"/>
        <v>1</v>
      </c>
      <c r="AR85" s="155">
        <f>1333*J85*POWER(10,-6)+0.0012*K83</f>
        <v>0.14855999999999997</v>
      </c>
      <c r="AS85" s="156">
        <f t="shared" si="47"/>
        <v>2.0285600000000001</v>
      </c>
      <c r="AT85" s="150">
        <f t="shared" si="54"/>
        <v>0</v>
      </c>
      <c r="AU85" s="176">
        <f t="shared" si="55"/>
        <v>0</v>
      </c>
      <c r="AV85" s="150">
        <f>H85*AS85</f>
        <v>2.3125584000000001E-4</v>
      </c>
    </row>
    <row r="86" spans="1:48">
      <c r="A86" s="79" t="s">
        <v>212</v>
      </c>
      <c r="B86" s="226" t="s">
        <v>482</v>
      </c>
      <c r="C86" s="196" t="s">
        <v>82</v>
      </c>
      <c r="D86" s="197" t="s">
        <v>192</v>
      </c>
      <c r="E86" s="198">
        <v>4.9999999999999998E-7</v>
      </c>
      <c r="F86" s="226">
        <v>1500</v>
      </c>
      <c r="G86" s="199">
        <v>4.0000000000000008E-2</v>
      </c>
      <c r="H86" s="198">
        <f t="shared" si="74"/>
        <v>3.0000000000000008E-5</v>
      </c>
      <c r="I86" s="199">
        <f>K86*300/1000</f>
        <v>1.71</v>
      </c>
      <c r="J86" s="199">
        <f>I86</f>
        <v>1.71</v>
      </c>
      <c r="K86" s="90">
        <v>5.7</v>
      </c>
      <c r="L86" t="str">
        <f t="shared" si="42"/>
        <v>С85</v>
      </c>
      <c r="M86" t="str">
        <f t="shared" si="43"/>
        <v>Продуктопровод, «Линия нормального бутана из Е37-48 на прием насосов»</v>
      </c>
      <c r="N86" t="str">
        <f t="shared" si="44"/>
        <v>Частичное-жидкостной факел</v>
      </c>
      <c r="O86" s="147" t="s">
        <v>233</v>
      </c>
      <c r="P86" s="147" t="s">
        <v>233</v>
      </c>
      <c r="Q86" s="147" t="s">
        <v>233</v>
      </c>
      <c r="R86" s="147" t="s">
        <v>233</v>
      </c>
      <c r="S86" s="147" t="s">
        <v>233</v>
      </c>
      <c r="T86" s="147" t="s">
        <v>233</v>
      </c>
      <c r="U86" s="147" t="s">
        <v>233</v>
      </c>
      <c r="V86" s="147" t="s">
        <v>233</v>
      </c>
      <c r="W86" s="147">
        <v>30</v>
      </c>
      <c r="X86" s="147">
        <v>5</v>
      </c>
      <c r="Y86" s="147" t="s">
        <v>233</v>
      </c>
      <c r="Z86" s="147" t="s">
        <v>233</v>
      </c>
      <c r="AA86" s="147" t="s">
        <v>233</v>
      </c>
      <c r="AB86" s="147" t="s">
        <v>233</v>
      </c>
      <c r="AC86" s="147" t="s">
        <v>233</v>
      </c>
      <c r="AD86" s="147" t="s">
        <v>233</v>
      </c>
      <c r="AE86" s="147" t="s">
        <v>233</v>
      </c>
      <c r="AF86" s="147" t="s">
        <v>233</v>
      </c>
      <c r="AG86" s="4">
        <v>1</v>
      </c>
      <c r="AH86" s="4">
        <v>1</v>
      </c>
      <c r="AI86" s="4">
        <f>0.1*AI85</f>
        <v>8.0000000000000016E-2</v>
      </c>
      <c r="AJ86" s="4">
        <v>0.02</v>
      </c>
      <c r="AK86" s="4">
        <v>10</v>
      </c>
      <c r="AL86" s="4"/>
      <c r="AM86" s="4"/>
      <c r="AN86" s="155">
        <f t="shared" si="56"/>
        <v>0.11420000000000002</v>
      </c>
      <c r="AO86" s="155">
        <f t="shared" si="66"/>
        <v>1.1420000000000003E-2</v>
      </c>
      <c r="AP86" s="156">
        <f t="shared" si="73"/>
        <v>3.1</v>
      </c>
      <c r="AQ86" s="156">
        <f t="shared" si="75"/>
        <v>1</v>
      </c>
      <c r="AR86" s="155">
        <f>10068.2*J86*POWER(10,-6)+0.0012*J86*20</f>
        <v>5.8256621999999994E-2</v>
      </c>
      <c r="AS86" s="156">
        <f t="shared" si="47"/>
        <v>4.2838766220000002</v>
      </c>
      <c r="AT86" s="150">
        <f t="shared" si="54"/>
        <v>3.0000000000000008E-5</v>
      </c>
      <c r="AU86" s="176">
        <f t="shared" si="55"/>
        <v>3.0000000000000008E-5</v>
      </c>
      <c r="AV86" s="150">
        <f>H86*AS86</f>
        <v>1.2851629866000004E-4</v>
      </c>
    </row>
    <row r="87" spans="1:48">
      <c r="A87" s="79" t="s">
        <v>213</v>
      </c>
      <c r="B87" s="226" t="s">
        <v>482</v>
      </c>
      <c r="C87" s="196" t="s">
        <v>458</v>
      </c>
      <c r="D87" s="197" t="s">
        <v>190</v>
      </c>
      <c r="E87" s="198">
        <v>4.9999999999999998E-7</v>
      </c>
      <c r="F87" s="226">
        <v>1500</v>
      </c>
      <c r="G87" s="199">
        <v>0.16000000000000003</v>
      </c>
      <c r="H87" s="198">
        <f t="shared" si="74"/>
        <v>1.2000000000000003E-4</v>
      </c>
      <c r="I87" s="199">
        <f>K86*300/1000</f>
        <v>1.71</v>
      </c>
      <c r="J87" s="199">
        <v>0</v>
      </c>
      <c r="K87" s="91">
        <v>0</v>
      </c>
      <c r="L87" t="str">
        <f t="shared" si="42"/>
        <v>С86</v>
      </c>
      <c r="M87" t="str">
        <f t="shared" si="43"/>
        <v>Продуктопровод, «Линия нормального бутана из Е37-48 на прием насосов»</v>
      </c>
      <c r="N87" t="str">
        <f t="shared" si="44"/>
        <v>Частичное-ликвидация</v>
      </c>
      <c r="O87" s="147" t="s">
        <v>233</v>
      </c>
      <c r="P87" s="147" t="s">
        <v>233</v>
      </c>
      <c r="Q87" s="147" t="s">
        <v>233</v>
      </c>
      <c r="R87" s="147" t="s">
        <v>233</v>
      </c>
      <c r="S87" s="147" t="s">
        <v>233</v>
      </c>
      <c r="T87" s="147" t="s">
        <v>233</v>
      </c>
      <c r="U87" s="147" t="s">
        <v>233</v>
      </c>
      <c r="V87" s="147" t="s">
        <v>233</v>
      </c>
      <c r="W87" s="147" t="s">
        <v>233</v>
      </c>
      <c r="X87" s="147" t="s">
        <v>233</v>
      </c>
      <c r="Y87" s="147" t="s">
        <v>233</v>
      </c>
      <c r="Z87" s="147" t="s">
        <v>233</v>
      </c>
      <c r="AA87" s="147" t="s">
        <v>233</v>
      </c>
      <c r="AB87" s="147" t="s">
        <v>233</v>
      </c>
      <c r="AC87" s="147" t="s">
        <v>233</v>
      </c>
      <c r="AD87" s="147" t="s">
        <v>233</v>
      </c>
      <c r="AE87" s="147" t="s">
        <v>233</v>
      </c>
      <c r="AF87" s="147" t="s">
        <v>233</v>
      </c>
      <c r="AG87" s="4">
        <v>0</v>
      </c>
      <c r="AH87" s="4">
        <v>0</v>
      </c>
      <c r="AI87" s="4">
        <f>0.1*AI85</f>
        <v>8.0000000000000016E-2</v>
      </c>
      <c r="AJ87" s="4">
        <v>0.02</v>
      </c>
      <c r="AK87" s="4">
        <v>3</v>
      </c>
      <c r="AL87" s="4"/>
      <c r="AM87" s="4"/>
      <c r="AN87" s="155">
        <f t="shared" si="69"/>
        <v>0.11420000000000002</v>
      </c>
      <c r="AO87" s="155">
        <f t="shared" si="66"/>
        <v>1.1420000000000003E-2</v>
      </c>
      <c r="AP87" s="156">
        <f t="shared" si="73"/>
        <v>0</v>
      </c>
      <c r="AQ87" s="156">
        <f t="shared" si="75"/>
        <v>0.30000000000000004</v>
      </c>
      <c r="AR87" s="155">
        <f>1333*I87*POWER(10,-6)+0.0012*I87*20</f>
        <v>4.3319429999999992E-2</v>
      </c>
      <c r="AS87" s="156">
        <f t="shared" si="47"/>
        <v>0.46893943000000005</v>
      </c>
      <c r="AT87" s="150">
        <f t="shared" si="54"/>
        <v>0</v>
      </c>
      <c r="AU87" s="176">
        <f t="shared" si="55"/>
        <v>0</v>
      </c>
      <c r="AV87" s="150">
        <f>H87*AS87</f>
        <v>5.6272731600000022E-5</v>
      </c>
    </row>
    <row r="88" spans="1:48">
      <c r="A88" s="79" t="s">
        <v>214</v>
      </c>
      <c r="B88" s="226" t="s">
        <v>482</v>
      </c>
      <c r="C88" s="196" t="s">
        <v>85</v>
      </c>
      <c r="D88" s="197" t="s">
        <v>193</v>
      </c>
      <c r="E88" s="198">
        <v>4.9999999999999998E-7</v>
      </c>
      <c r="F88" s="226">
        <v>1500</v>
      </c>
      <c r="G88" s="199">
        <v>4.0000000000000008E-2</v>
      </c>
      <c r="H88" s="198">
        <f t="shared" si="74"/>
        <v>3.0000000000000008E-5</v>
      </c>
      <c r="I88" s="199">
        <f>K88*1800/1000</f>
        <v>0.72</v>
      </c>
      <c r="J88" s="199">
        <f>I88</f>
        <v>0.72</v>
      </c>
      <c r="K88" s="90">
        <v>0.4</v>
      </c>
      <c r="L88" t="str">
        <f t="shared" si="42"/>
        <v>С87</v>
      </c>
      <c r="M88" t="str">
        <f t="shared" si="43"/>
        <v>Продуктопровод, «Линия нормального бутана из Е37-48 на прием насосов»</v>
      </c>
      <c r="N88" t="str">
        <f t="shared" si="44"/>
        <v>Частичное-газ факел</v>
      </c>
      <c r="O88" s="147" t="s">
        <v>233</v>
      </c>
      <c r="P88" s="147" t="s">
        <v>233</v>
      </c>
      <c r="Q88" s="147" t="s">
        <v>233</v>
      </c>
      <c r="R88" s="147" t="s">
        <v>233</v>
      </c>
      <c r="S88" s="147" t="s">
        <v>233</v>
      </c>
      <c r="T88" s="147" t="s">
        <v>233</v>
      </c>
      <c r="U88" s="147" t="s">
        <v>233</v>
      </c>
      <c r="V88" s="147" t="s">
        <v>233</v>
      </c>
      <c r="W88" s="147">
        <v>8</v>
      </c>
      <c r="X88" s="147">
        <v>2</v>
      </c>
      <c r="Y88" s="147" t="s">
        <v>233</v>
      </c>
      <c r="Z88" s="147" t="s">
        <v>233</v>
      </c>
      <c r="AA88" s="147" t="s">
        <v>233</v>
      </c>
      <c r="AB88" s="147" t="s">
        <v>233</v>
      </c>
      <c r="AC88" s="147" t="s">
        <v>233</v>
      </c>
      <c r="AD88" s="147" t="s">
        <v>233</v>
      </c>
      <c r="AE88" s="147" t="s">
        <v>233</v>
      </c>
      <c r="AF88" s="147" t="s">
        <v>233</v>
      </c>
      <c r="AG88" s="4">
        <v>1</v>
      </c>
      <c r="AH88" s="4">
        <v>1</v>
      </c>
      <c r="AI88" s="4">
        <f>0.1*AI85</f>
        <v>8.0000000000000016E-2</v>
      </c>
      <c r="AJ88" s="4">
        <v>0.02</v>
      </c>
      <c r="AK88" s="4">
        <v>3</v>
      </c>
      <c r="AL88" s="4"/>
      <c r="AM88" s="4"/>
      <c r="AN88" s="155">
        <f t="shared" si="58"/>
        <v>9.4400000000000012E-2</v>
      </c>
      <c r="AO88" s="155">
        <f t="shared" si="66"/>
        <v>9.4400000000000022E-3</v>
      </c>
      <c r="AP88" s="156">
        <f t="shared" si="73"/>
        <v>3.1</v>
      </c>
      <c r="AQ88" s="156">
        <f t="shared" si="75"/>
        <v>0.30000000000000004</v>
      </c>
      <c r="AR88" s="155">
        <f>10068.2*J88*POWER(10,-6)</f>
        <v>7.2491040000000001E-3</v>
      </c>
      <c r="AS88" s="156">
        <f t="shared" si="47"/>
        <v>3.5110891039999998</v>
      </c>
      <c r="AT88" s="150">
        <f t="shared" si="54"/>
        <v>3.0000000000000008E-5</v>
      </c>
      <c r="AU88" s="176">
        <f t="shared" si="55"/>
        <v>3.0000000000000008E-5</v>
      </c>
      <c r="AV88" s="150">
        <f>H88*AS88</f>
        <v>1.0533267312000002E-4</v>
      </c>
    </row>
    <row r="89" spans="1:48">
      <c r="A89" s="79" t="s">
        <v>234</v>
      </c>
      <c r="B89" s="226" t="s">
        <v>482</v>
      </c>
      <c r="C89" s="196" t="s">
        <v>459</v>
      </c>
      <c r="D89" s="197" t="s">
        <v>194</v>
      </c>
      <c r="E89" s="198">
        <v>4.9999999999999998E-7</v>
      </c>
      <c r="F89" s="226">
        <v>1500</v>
      </c>
      <c r="G89" s="199">
        <v>0.15200000000000002</v>
      </c>
      <c r="H89" s="198">
        <f t="shared" si="74"/>
        <v>1.1400000000000002E-4</v>
      </c>
      <c r="I89" s="199">
        <f>K88*1800/1000</f>
        <v>0.72</v>
      </c>
      <c r="J89" s="199">
        <f>I89</f>
        <v>0.72</v>
      </c>
      <c r="K89" s="91">
        <v>0</v>
      </c>
      <c r="L89" t="str">
        <f t="shared" si="42"/>
        <v>С88</v>
      </c>
      <c r="M89" t="str">
        <f t="shared" si="43"/>
        <v>Продуктопровод, «Линия нормального бутана из Е37-48 на прием насосов»</v>
      </c>
      <c r="N89" t="str">
        <f t="shared" si="44"/>
        <v>Частичное-вспышка</v>
      </c>
      <c r="O89" s="147" t="s">
        <v>233</v>
      </c>
      <c r="P89" s="147" t="s">
        <v>233</v>
      </c>
      <c r="Q89" s="147" t="s">
        <v>233</v>
      </c>
      <c r="R89" s="147" t="s">
        <v>233</v>
      </c>
      <c r="S89" s="147" t="s">
        <v>233</v>
      </c>
      <c r="T89" s="147" t="s">
        <v>233</v>
      </c>
      <c r="U89" s="147" t="s">
        <v>233</v>
      </c>
      <c r="V89" s="147" t="s">
        <v>233</v>
      </c>
      <c r="W89" s="147" t="s">
        <v>233</v>
      </c>
      <c r="X89" s="147" t="s">
        <v>233</v>
      </c>
      <c r="Y89" s="147">
        <v>29</v>
      </c>
      <c r="Z89" s="147">
        <v>34</v>
      </c>
      <c r="AA89" s="147" t="s">
        <v>233</v>
      </c>
      <c r="AB89" s="147" t="s">
        <v>233</v>
      </c>
      <c r="AC89" s="147" t="s">
        <v>233</v>
      </c>
      <c r="AD89" s="147" t="s">
        <v>233</v>
      </c>
      <c r="AE89" s="147" t="s">
        <v>233</v>
      </c>
      <c r="AF89" s="147" t="s">
        <v>233</v>
      </c>
      <c r="AG89" s="4">
        <v>1</v>
      </c>
      <c r="AH89" s="4">
        <v>1</v>
      </c>
      <c r="AI89" s="4">
        <f>0.1*AI85</f>
        <v>8.0000000000000016E-2</v>
      </c>
      <c r="AJ89" s="4">
        <v>0.02</v>
      </c>
      <c r="AK89" s="4">
        <v>3</v>
      </c>
      <c r="AL89" s="4"/>
      <c r="AM89" s="4"/>
      <c r="AN89" s="155">
        <f t="shared" si="58"/>
        <v>9.4400000000000012E-2</v>
      </c>
      <c r="AO89" s="155">
        <f t="shared" si="66"/>
        <v>9.4400000000000022E-3</v>
      </c>
      <c r="AP89" s="156">
        <f t="shared" si="73"/>
        <v>3.1</v>
      </c>
      <c r="AQ89" s="156">
        <f t="shared" si="75"/>
        <v>0.30000000000000004</v>
      </c>
      <c r="AR89" s="155">
        <f>10068.2*J89*POWER(10,-6)</f>
        <v>7.2491040000000001E-3</v>
      </c>
      <c r="AS89" s="156">
        <f t="shared" si="47"/>
        <v>3.5110891039999998</v>
      </c>
      <c r="AT89" s="150">
        <f t="shared" si="54"/>
        <v>1.1400000000000002E-4</v>
      </c>
      <c r="AU89" s="176">
        <f t="shared" si="55"/>
        <v>1.1400000000000002E-4</v>
      </c>
      <c r="AV89" s="150">
        <f>H89*AS89</f>
        <v>4.0026415785600003E-4</v>
      </c>
    </row>
    <row r="90" spans="1:48">
      <c r="A90" s="79" t="s">
        <v>235</v>
      </c>
      <c r="B90" s="226" t="s">
        <v>482</v>
      </c>
      <c r="C90" s="196" t="s">
        <v>460</v>
      </c>
      <c r="D90" s="197" t="s">
        <v>190</v>
      </c>
      <c r="E90" s="198">
        <v>4.9999999999999998E-7</v>
      </c>
      <c r="F90" s="226">
        <v>1500</v>
      </c>
      <c r="G90" s="199">
        <v>0.6080000000000001</v>
      </c>
      <c r="H90" s="198">
        <f>E90*F90*G90</f>
        <v>4.5600000000000008E-4</v>
      </c>
      <c r="I90" s="199">
        <f>K88*1800/1000</f>
        <v>0.72</v>
      </c>
      <c r="J90" s="199">
        <v>0</v>
      </c>
      <c r="K90" s="91">
        <v>0</v>
      </c>
      <c r="L90" t="str">
        <f t="shared" si="42"/>
        <v>С89</v>
      </c>
      <c r="M90" t="str">
        <f t="shared" si="43"/>
        <v>Продуктопровод, «Линия нормального бутана из Е37-48 на прием насосов»</v>
      </c>
      <c r="N90" t="str">
        <f t="shared" si="44"/>
        <v>Частичное-ликвидация</v>
      </c>
      <c r="O90" s="147" t="s">
        <v>233</v>
      </c>
      <c r="P90" s="147" t="s">
        <v>233</v>
      </c>
      <c r="Q90" s="147" t="s">
        <v>233</v>
      </c>
      <c r="R90" s="147" t="s">
        <v>233</v>
      </c>
      <c r="S90" s="147" t="s">
        <v>233</v>
      </c>
      <c r="T90" s="147" t="s">
        <v>233</v>
      </c>
      <c r="U90" s="147" t="s">
        <v>233</v>
      </c>
      <c r="V90" s="147" t="s">
        <v>233</v>
      </c>
      <c r="W90" s="147" t="s">
        <v>233</v>
      </c>
      <c r="X90" s="147" t="s">
        <v>233</v>
      </c>
      <c r="Y90" s="147" t="s">
        <v>233</v>
      </c>
      <c r="Z90" s="147" t="s">
        <v>233</v>
      </c>
      <c r="AA90" s="147" t="s">
        <v>233</v>
      </c>
      <c r="AB90" s="147" t="s">
        <v>233</v>
      </c>
      <c r="AC90" s="147" t="s">
        <v>233</v>
      </c>
      <c r="AD90" s="147" t="s">
        <v>233</v>
      </c>
      <c r="AE90" s="147" t="s">
        <v>233</v>
      </c>
      <c r="AF90" s="147" t="s">
        <v>233</v>
      </c>
      <c r="AG90" s="4">
        <v>0</v>
      </c>
      <c r="AH90" s="4">
        <v>0</v>
      </c>
      <c r="AI90" s="4">
        <f>0.1*AI85</f>
        <v>8.0000000000000016E-2</v>
      </c>
      <c r="AJ90" s="4">
        <v>0.02</v>
      </c>
      <c r="AK90" s="4">
        <v>3</v>
      </c>
      <c r="AL90" s="4"/>
      <c r="AM90" s="4"/>
      <c r="AN90" s="155">
        <f t="shared" si="70"/>
        <v>9.4400000000000012E-2</v>
      </c>
      <c r="AO90" s="155">
        <f t="shared" si="66"/>
        <v>9.4400000000000022E-3</v>
      </c>
      <c r="AP90" s="156">
        <f t="shared" si="73"/>
        <v>0</v>
      </c>
      <c r="AQ90" s="156">
        <f t="shared" si="75"/>
        <v>0.30000000000000004</v>
      </c>
      <c r="AR90" s="155">
        <f>1333*I90*POWER(10,-6)</f>
        <v>9.5975999999999993E-4</v>
      </c>
      <c r="AS90" s="156">
        <f t="shared" si="47"/>
        <v>0.40479976000000006</v>
      </c>
      <c r="AT90" s="150">
        <f t="shared" si="54"/>
        <v>0</v>
      </c>
      <c r="AU90" s="176">
        <f t="shared" si="55"/>
        <v>0</v>
      </c>
      <c r="AV90" s="150">
        <f>H90*AS90</f>
        <v>1.8458869056000007E-4</v>
      </c>
    </row>
    <row r="91" spans="1:48">
      <c r="A91" s="79" t="s">
        <v>236</v>
      </c>
      <c r="B91" s="226" t="s">
        <v>482</v>
      </c>
      <c r="C91" s="196" t="s">
        <v>195</v>
      </c>
      <c r="D91" s="197" t="s">
        <v>196</v>
      </c>
      <c r="E91" s="198">
        <v>2.5000000000000001E-5</v>
      </c>
      <c r="F91" s="226">
        <v>1</v>
      </c>
      <c r="G91" s="199">
        <v>1</v>
      </c>
      <c r="H91" s="198">
        <f>E91*F91*G91</f>
        <v>2.5000000000000001E-5</v>
      </c>
      <c r="I91" s="199">
        <v>61.9</v>
      </c>
      <c r="J91" s="231">
        <f>0.6*I91*0.3</f>
        <v>11.141999999999999</v>
      </c>
      <c r="K91" s="91">
        <v>0</v>
      </c>
      <c r="L91" t="str">
        <f t="shared" si="42"/>
        <v>С90</v>
      </c>
      <c r="M91" t="str">
        <f t="shared" si="43"/>
        <v>Продуктопровод, «Линия нормального бутана из Е37-48 на прием насосов»</v>
      </c>
      <c r="N91" t="str">
        <f t="shared" si="44"/>
        <v>Полное-огненный шар</v>
      </c>
      <c r="O91" s="147" t="s">
        <v>233</v>
      </c>
      <c r="P91" s="147" t="s">
        <v>233</v>
      </c>
      <c r="Q91" s="147" t="s">
        <v>233</v>
      </c>
      <c r="R91" s="147" t="s">
        <v>233</v>
      </c>
      <c r="S91" s="147" t="s">
        <v>233</v>
      </c>
      <c r="T91" s="147" t="s">
        <v>233</v>
      </c>
      <c r="U91" s="147" t="s">
        <v>233</v>
      </c>
      <c r="V91" s="147" t="s">
        <v>233</v>
      </c>
      <c r="W91" s="147" t="s">
        <v>233</v>
      </c>
      <c r="X91" s="147" t="s">
        <v>233</v>
      </c>
      <c r="Y91" s="147" t="s">
        <v>233</v>
      </c>
      <c r="Z91" s="147" t="s">
        <v>233</v>
      </c>
      <c r="AA91" s="147" t="s">
        <v>233</v>
      </c>
      <c r="AB91" s="147" t="s">
        <v>233</v>
      </c>
      <c r="AC91" s="147">
        <v>110</v>
      </c>
      <c r="AD91" s="147">
        <v>156</v>
      </c>
      <c r="AE91" s="147">
        <v>185</v>
      </c>
      <c r="AF91" s="147">
        <v>237</v>
      </c>
      <c r="AG91" s="4">
        <v>1</v>
      </c>
      <c r="AH91" s="4">
        <v>1</v>
      </c>
      <c r="AI91" s="4">
        <f>AI83</f>
        <v>0.8</v>
      </c>
      <c r="AJ91" s="4">
        <v>0.02</v>
      </c>
      <c r="AK91" s="4">
        <v>10</v>
      </c>
      <c r="AL91" s="4"/>
      <c r="AM91" s="4"/>
      <c r="AN91" s="155">
        <f t="shared" si="71"/>
        <v>1.02284</v>
      </c>
      <c r="AO91" s="155">
        <f t="shared" si="66"/>
        <v>0.102284</v>
      </c>
      <c r="AP91" s="156">
        <f t="shared" si="73"/>
        <v>3.1</v>
      </c>
      <c r="AQ91" s="156">
        <f t="shared" si="75"/>
        <v>1</v>
      </c>
      <c r="AR91" s="155">
        <f t="shared" ref="AR91" si="77">10068.2*J91*POWER(10,-6)</f>
        <v>0.1121798844</v>
      </c>
      <c r="AS91" s="156">
        <f t="shared" si="47"/>
        <v>5.3373038844000007</v>
      </c>
      <c r="AT91" s="150">
        <f t="shared" si="54"/>
        <v>2.5000000000000001E-5</v>
      </c>
      <c r="AU91" s="176">
        <f t="shared" si="55"/>
        <v>2.5000000000000001E-5</v>
      </c>
      <c r="AV91" s="150">
        <f>H91*AS91</f>
        <v>1.3343259711000001E-4</v>
      </c>
    </row>
    <row r="92" spans="1:48">
      <c r="A92" s="79" t="s">
        <v>238</v>
      </c>
      <c r="B92" s="236" t="s">
        <v>483</v>
      </c>
      <c r="C92" s="237" t="s">
        <v>78</v>
      </c>
      <c r="D92" s="238" t="s">
        <v>188</v>
      </c>
      <c r="E92" s="232">
        <v>9.9999999999999995E-8</v>
      </c>
      <c r="F92" s="236">
        <v>1600</v>
      </c>
      <c r="G92" s="236">
        <v>0.05</v>
      </c>
      <c r="H92" s="232">
        <f>E92*F92*G92</f>
        <v>7.9999999999999996E-6</v>
      </c>
      <c r="I92" s="236">
        <v>63.2</v>
      </c>
      <c r="J92" s="236">
        <v>63.2</v>
      </c>
      <c r="K92" s="87">
        <f>J92*20/10</f>
        <v>126.4</v>
      </c>
      <c r="L92" t="str">
        <f t="shared" si="42"/>
        <v>С91</v>
      </c>
      <c r="M92" t="str">
        <f t="shared" si="43"/>
        <v>Продуктопровод, «Линия изобутана от емкостей Е49-52 на прием насосов»</v>
      </c>
      <c r="N92" t="str">
        <f t="shared" si="44"/>
        <v>Полное-пожар</v>
      </c>
      <c r="O92" s="147">
        <v>15</v>
      </c>
      <c r="P92" s="147">
        <v>20</v>
      </c>
      <c r="Q92" s="147">
        <v>28</v>
      </c>
      <c r="R92" s="147">
        <v>51</v>
      </c>
      <c r="S92" s="147" t="s">
        <v>233</v>
      </c>
      <c r="T92" s="147" t="s">
        <v>233</v>
      </c>
      <c r="U92" s="147" t="s">
        <v>233</v>
      </c>
      <c r="V92" s="147" t="s">
        <v>233</v>
      </c>
      <c r="W92" s="147" t="s">
        <v>233</v>
      </c>
      <c r="X92" s="147" t="s">
        <v>233</v>
      </c>
      <c r="Y92" s="147" t="s">
        <v>233</v>
      </c>
      <c r="Z92" s="147" t="s">
        <v>233</v>
      </c>
      <c r="AA92" s="147" t="s">
        <v>233</v>
      </c>
      <c r="AB92" s="147" t="s">
        <v>233</v>
      </c>
      <c r="AC92" s="147" t="s">
        <v>233</v>
      </c>
      <c r="AD92" s="147" t="s">
        <v>233</v>
      </c>
      <c r="AE92" s="147" t="s">
        <v>233</v>
      </c>
      <c r="AF92" s="147" t="s">
        <v>233</v>
      </c>
      <c r="AG92" s="151">
        <v>1</v>
      </c>
      <c r="AH92" s="151">
        <v>1</v>
      </c>
      <c r="AI92" s="9">
        <v>0.26</v>
      </c>
      <c r="AJ92" s="9">
        <v>0.02</v>
      </c>
      <c r="AK92" s="9">
        <v>10</v>
      </c>
      <c r="AL92" s="9"/>
      <c r="AM92" s="9"/>
      <c r="AN92" s="152">
        <f t="shared" si="62"/>
        <v>1.524</v>
      </c>
      <c r="AO92" s="152">
        <f>0.1*AN92</f>
        <v>0.15240000000000001</v>
      </c>
      <c r="AP92" s="153">
        <f t="shared" ref="AP92:AP100" si="78">AG92*1.72+115*0.012*AH92</f>
        <v>3.1</v>
      </c>
      <c r="AQ92" s="153">
        <f>AK92*0.1</f>
        <v>1</v>
      </c>
      <c r="AR92" s="152">
        <f>10068.2*J92*POWER(10,-6)+0.0012*K92</f>
        <v>0.78799024000000006</v>
      </c>
      <c r="AS92" s="153">
        <f t="shared" si="47"/>
        <v>6.5643902400000007</v>
      </c>
      <c r="AT92" s="150">
        <f t="shared" si="54"/>
        <v>7.9999999999999996E-6</v>
      </c>
      <c r="AU92" s="176">
        <f t="shared" si="55"/>
        <v>7.9999999999999996E-6</v>
      </c>
      <c r="AV92" s="150">
        <f>H92*AS92</f>
        <v>5.2515121920000003E-5</v>
      </c>
    </row>
    <row r="93" spans="1:48">
      <c r="A93" s="79" t="s">
        <v>239</v>
      </c>
      <c r="B93" s="236" t="s">
        <v>483</v>
      </c>
      <c r="C93" s="192" t="s">
        <v>461</v>
      </c>
      <c r="D93" s="193" t="s">
        <v>191</v>
      </c>
      <c r="E93" s="194">
        <v>9.9999999999999995E-8</v>
      </c>
      <c r="F93" s="236">
        <v>1600</v>
      </c>
      <c r="G93" s="191">
        <v>0.19</v>
      </c>
      <c r="H93" s="194">
        <f t="shared" ref="H93:H98" si="79">E93*F93*G93</f>
        <v>3.0399999999999997E-5</v>
      </c>
      <c r="I93" s="236">
        <v>63.2</v>
      </c>
      <c r="J93" s="191">
        <f>I93*0.1</f>
        <v>6.32</v>
      </c>
      <c r="K93" s="87">
        <v>0</v>
      </c>
      <c r="L93" t="str">
        <f t="shared" si="42"/>
        <v>С92</v>
      </c>
      <c r="M93" t="str">
        <f t="shared" si="43"/>
        <v>Продуктопровод, «Линия изобутана от емкостей Е49-52 на прием насосов»</v>
      </c>
      <c r="N93" t="str">
        <f t="shared" si="44"/>
        <v>Полное-взрыв</v>
      </c>
      <c r="O93" s="147" t="s">
        <v>233</v>
      </c>
      <c r="P93" s="147" t="s">
        <v>233</v>
      </c>
      <c r="Q93" s="147" t="s">
        <v>233</v>
      </c>
      <c r="R93" s="147" t="s">
        <v>233</v>
      </c>
      <c r="S93" s="147">
        <v>85</v>
      </c>
      <c r="T93" s="147">
        <v>172</v>
      </c>
      <c r="U93" s="147">
        <v>469</v>
      </c>
      <c r="V93" s="147">
        <v>804</v>
      </c>
      <c r="W93" s="147" t="s">
        <v>233</v>
      </c>
      <c r="X93" s="147" t="s">
        <v>233</v>
      </c>
      <c r="Y93" s="147" t="s">
        <v>233</v>
      </c>
      <c r="Z93" s="147" t="s">
        <v>233</v>
      </c>
      <c r="AA93" s="147" t="s">
        <v>233</v>
      </c>
      <c r="AB93" s="147" t="s">
        <v>233</v>
      </c>
      <c r="AC93" s="147" t="s">
        <v>233</v>
      </c>
      <c r="AD93" s="147" t="s">
        <v>233</v>
      </c>
      <c r="AE93" s="147" t="s">
        <v>233</v>
      </c>
      <c r="AF93" s="147" t="s">
        <v>233</v>
      </c>
      <c r="AG93" s="151">
        <v>1</v>
      </c>
      <c r="AH93" s="151">
        <v>1</v>
      </c>
      <c r="AI93" s="9">
        <v>0.26</v>
      </c>
      <c r="AJ93" s="9">
        <v>0.02</v>
      </c>
      <c r="AK93" s="9">
        <v>10</v>
      </c>
      <c r="AL93" s="9"/>
      <c r="AM93" s="9"/>
      <c r="AN93" s="152">
        <f t="shared" si="65"/>
        <v>1.524</v>
      </c>
      <c r="AO93" s="152">
        <f t="shared" si="66"/>
        <v>0.15240000000000001</v>
      </c>
      <c r="AP93" s="153">
        <f t="shared" si="78"/>
        <v>3.1</v>
      </c>
      <c r="AQ93" s="153">
        <f t="shared" ref="AQ93:AQ100" si="80">AK93*0.1</f>
        <v>1</v>
      </c>
      <c r="AR93" s="152">
        <f>10068.2*J93*POWER(10,-6)*10+0.0012*K92</f>
        <v>0.78799024000000006</v>
      </c>
      <c r="AS93" s="153">
        <f t="shared" si="47"/>
        <v>6.5643902400000007</v>
      </c>
      <c r="AT93" s="150">
        <f t="shared" si="54"/>
        <v>3.0399999999999997E-5</v>
      </c>
      <c r="AU93" s="176">
        <f t="shared" si="55"/>
        <v>3.0399999999999997E-5</v>
      </c>
      <c r="AV93" s="150">
        <f>H93*AS93</f>
        <v>1.9955746329600001E-4</v>
      </c>
    </row>
    <row r="94" spans="1:48">
      <c r="A94" s="79" t="s">
        <v>240</v>
      </c>
      <c r="B94" s="236" t="s">
        <v>483</v>
      </c>
      <c r="C94" s="192" t="s">
        <v>462</v>
      </c>
      <c r="D94" s="193" t="s">
        <v>189</v>
      </c>
      <c r="E94" s="194">
        <v>9.9999999999999995E-8</v>
      </c>
      <c r="F94" s="236">
        <v>1600</v>
      </c>
      <c r="G94" s="191">
        <v>0.76</v>
      </c>
      <c r="H94" s="194">
        <f t="shared" si="79"/>
        <v>1.2159999999999999E-4</v>
      </c>
      <c r="I94" s="236">
        <v>63.2</v>
      </c>
      <c r="J94" s="191">
        <v>0</v>
      </c>
      <c r="K94" s="88">
        <v>0</v>
      </c>
      <c r="L94" t="str">
        <f t="shared" si="42"/>
        <v>С93</v>
      </c>
      <c r="M94" t="str">
        <f t="shared" si="43"/>
        <v>Продуктопровод, «Линия изобутана от емкостей Е49-52 на прием насосов»</v>
      </c>
      <c r="N94" t="str">
        <f t="shared" si="44"/>
        <v>Полное-ликвидация</v>
      </c>
      <c r="O94" s="147" t="s">
        <v>233</v>
      </c>
      <c r="P94" s="147" t="s">
        <v>233</v>
      </c>
      <c r="Q94" s="147" t="s">
        <v>233</v>
      </c>
      <c r="R94" s="147" t="s">
        <v>233</v>
      </c>
      <c r="S94" s="147" t="s">
        <v>233</v>
      </c>
      <c r="T94" s="147" t="s">
        <v>233</v>
      </c>
      <c r="U94" s="147" t="s">
        <v>233</v>
      </c>
      <c r="V94" s="147" t="s">
        <v>233</v>
      </c>
      <c r="W94" s="147" t="s">
        <v>233</v>
      </c>
      <c r="X94" s="147" t="s">
        <v>233</v>
      </c>
      <c r="Y94" s="147" t="s">
        <v>233</v>
      </c>
      <c r="Z94" s="147" t="s">
        <v>233</v>
      </c>
      <c r="AA94" s="147" t="s">
        <v>233</v>
      </c>
      <c r="AB94" s="147" t="s">
        <v>233</v>
      </c>
      <c r="AC94" s="147" t="s">
        <v>233</v>
      </c>
      <c r="AD94" s="147" t="s">
        <v>233</v>
      </c>
      <c r="AE94" s="147" t="s">
        <v>233</v>
      </c>
      <c r="AF94" s="147" t="s">
        <v>233</v>
      </c>
      <c r="AG94" s="9">
        <v>0</v>
      </c>
      <c r="AH94" s="9">
        <v>0</v>
      </c>
      <c r="AI94" s="9">
        <v>0.26</v>
      </c>
      <c r="AJ94" s="9">
        <v>0.02</v>
      </c>
      <c r="AK94" s="9">
        <v>10</v>
      </c>
      <c r="AL94" s="9"/>
      <c r="AM94" s="9"/>
      <c r="AN94" s="152">
        <f t="shared" ref="AN94" si="81">AJ94*J94+AI94</f>
        <v>0.26</v>
      </c>
      <c r="AO94" s="152">
        <f t="shared" si="66"/>
        <v>2.6000000000000002E-2</v>
      </c>
      <c r="AP94" s="153">
        <f t="shared" si="78"/>
        <v>0</v>
      </c>
      <c r="AQ94" s="153">
        <f t="shared" si="80"/>
        <v>1</v>
      </c>
      <c r="AR94" s="152">
        <f>1333*J94*POWER(10,-6)+0.0012*K92</f>
        <v>0.15167999999999998</v>
      </c>
      <c r="AS94" s="153">
        <f t="shared" si="47"/>
        <v>1.4376800000000001</v>
      </c>
      <c r="AT94" s="150">
        <f t="shared" si="54"/>
        <v>0</v>
      </c>
      <c r="AU94" s="176">
        <f t="shared" si="55"/>
        <v>0</v>
      </c>
      <c r="AV94" s="150">
        <f>H94*AS94</f>
        <v>1.74821888E-4</v>
      </c>
    </row>
    <row r="95" spans="1:48">
      <c r="A95" s="79" t="s">
        <v>241</v>
      </c>
      <c r="B95" s="236" t="s">
        <v>483</v>
      </c>
      <c r="C95" s="192" t="s">
        <v>82</v>
      </c>
      <c r="D95" s="193" t="s">
        <v>192</v>
      </c>
      <c r="E95" s="194">
        <v>4.9999999999999998E-7</v>
      </c>
      <c r="F95" s="236">
        <v>1600</v>
      </c>
      <c r="G95" s="191">
        <v>4.0000000000000008E-2</v>
      </c>
      <c r="H95" s="194">
        <f t="shared" si="79"/>
        <v>3.2000000000000005E-5</v>
      </c>
      <c r="I95" s="191">
        <v>1.71</v>
      </c>
      <c r="J95" s="191">
        <v>1.71</v>
      </c>
      <c r="K95" s="87">
        <v>5.7</v>
      </c>
      <c r="L95" t="str">
        <f t="shared" si="42"/>
        <v>С94</v>
      </c>
      <c r="M95" t="str">
        <f t="shared" si="43"/>
        <v>Продуктопровод, «Линия изобутана от емкостей Е49-52 на прием насосов»</v>
      </c>
      <c r="N95" t="str">
        <f t="shared" si="44"/>
        <v>Частичное-жидкостной факел</v>
      </c>
      <c r="O95" s="147" t="s">
        <v>233</v>
      </c>
      <c r="P95" s="147" t="s">
        <v>233</v>
      </c>
      <c r="Q95" s="147" t="s">
        <v>233</v>
      </c>
      <c r="R95" s="147" t="s">
        <v>233</v>
      </c>
      <c r="S95" s="147" t="s">
        <v>233</v>
      </c>
      <c r="T95" s="147" t="s">
        <v>233</v>
      </c>
      <c r="U95" s="147" t="s">
        <v>233</v>
      </c>
      <c r="V95" s="147" t="s">
        <v>233</v>
      </c>
      <c r="W95" s="147">
        <v>30</v>
      </c>
      <c r="X95" s="147">
        <v>5</v>
      </c>
      <c r="Y95" s="147" t="s">
        <v>233</v>
      </c>
      <c r="Z95" s="147" t="s">
        <v>233</v>
      </c>
      <c r="AA95" s="147" t="s">
        <v>233</v>
      </c>
      <c r="AB95" s="147" t="s">
        <v>233</v>
      </c>
      <c r="AC95" s="147" t="s">
        <v>233</v>
      </c>
      <c r="AD95" s="147" t="s">
        <v>233</v>
      </c>
      <c r="AE95" s="147" t="s">
        <v>233</v>
      </c>
      <c r="AF95" s="147" t="s">
        <v>233</v>
      </c>
      <c r="AG95" s="9">
        <v>1</v>
      </c>
      <c r="AH95" s="9">
        <v>1</v>
      </c>
      <c r="AI95" s="9">
        <f>0.1*AI94</f>
        <v>2.6000000000000002E-2</v>
      </c>
      <c r="AJ95" s="9">
        <v>0.02</v>
      </c>
      <c r="AK95" s="9">
        <v>10</v>
      </c>
      <c r="AL95" s="9"/>
      <c r="AM95" s="9"/>
      <c r="AN95" s="152">
        <f t="shared" si="56"/>
        <v>6.0200000000000004E-2</v>
      </c>
      <c r="AO95" s="152">
        <f t="shared" si="66"/>
        <v>6.020000000000001E-3</v>
      </c>
      <c r="AP95" s="153">
        <f t="shared" si="78"/>
        <v>3.1</v>
      </c>
      <c r="AQ95" s="153">
        <f t="shared" si="80"/>
        <v>1</v>
      </c>
      <c r="AR95" s="152">
        <f>10068.2*J95*POWER(10,-6)+0.0012*J95*20</f>
        <v>5.8256621999999994E-2</v>
      </c>
      <c r="AS95" s="153">
        <f t="shared" si="47"/>
        <v>4.2244766220000001</v>
      </c>
      <c r="AT95" s="150">
        <f t="shared" si="54"/>
        <v>3.2000000000000005E-5</v>
      </c>
      <c r="AU95" s="176">
        <f t="shared" si="55"/>
        <v>3.2000000000000005E-5</v>
      </c>
      <c r="AV95" s="150">
        <f>H95*AS95</f>
        <v>1.3518325190400003E-4</v>
      </c>
    </row>
    <row r="96" spans="1:48">
      <c r="A96" s="79" t="s">
        <v>242</v>
      </c>
      <c r="B96" s="236" t="s">
        <v>483</v>
      </c>
      <c r="C96" s="192" t="s">
        <v>458</v>
      </c>
      <c r="D96" s="193" t="s">
        <v>190</v>
      </c>
      <c r="E96" s="194">
        <v>4.9999999999999998E-7</v>
      </c>
      <c r="F96" s="236">
        <v>1600</v>
      </c>
      <c r="G96" s="191">
        <v>0.16000000000000003</v>
      </c>
      <c r="H96" s="194">
        <f t="shared" si="79"/>
        <v>1.2800000000000002E-4</v>
      </c>
      <c r="I96" s="191">
        <v>1.71</v>
      </c>
      <c r="J96" s="191">
        <v>0</v>
      </c>
      <c r="K96" s="88">
        <v>0</v>
      </c>
      <c r="L96" t="str">
        <f t="shared" si="42"/>
        <v>С95</v>
      </c>
      <c r="M96" t="str">
        <f t="shared" si="43"/>
        <v>Продуктопровод, «Линия изобутана от емкостей Е49-52 на прием насосов»</v>
      </c>
      <c r="N96" t="str">
        <f t="shared" si="44"/>
        <v>Частичное-ликвидация</v>
      </c>
      <c r="O96" s="147" t="s">
        <v>233</v>
      </c>
      <c r="P96" s="147" t="s">
        <v>233</v>
      </c>
      <c r="Q96" s="147" t="s">
        <v>233</v>
      </c>
      <c r="R96" s="147" t="s">
        <v>233</v>
      </c>
      <c r="S96" s="147" t="s">
        <v>233</v>
      </c>
      <c r="T96" s="147" t="s">
        <v>233</v>
      </c>
      <c r="U96" s="147" t="s">
        <v>233</v>
      </c>
      <c r="V96" s="147" t="s">
        <v>233</v>
      </c>
      <c r="W96" s="147" t="s">
        <v>233</v>
      </c>
      <c r="X96" s="147" t="s">
        <v>233</v>
      </c>
      <c r="Y96" s="147" t="s">
        <v>233</v>
      </c>
      <c r="Z96" s="147" t="s">
        <v>233</v>
      </c>
      <c r="AA96" s="147" t="s">
        <v>233</v>
      </c>
      <c r="AB96" s="147" t="s">
        <v>233</v>
      </c>
      <c r="AC96" s="147" t="s">
        <v>233</v>
      </c>
      <c r="AD96" s="147" t="s">
        <v>233</v>
      </c>
      <c r="AE96" s="147" t="s">
        <v>233</v>
      </c>
      <c r="AF96" s="147" t="s">
        <v>233</v>
      </c>
      <c r="AG96" s="9">
        <v>0</v>
      </c>
      <c r="AH96" s="9">
        <v>0</v>
      </c>
      <c r="AI96" s="9">
        <f>0.1*AI94</f>
        <v>2.6000000000000002E-2</v>
      </c>
      <c r="AJ96" s="9">
        <v>0.02</v>
      </c>
      <c r="AK96" s="9">
        <v>3</v>
      </c>
      <c r="AL96" s="9"/>
      <c r="AM96" s="9"/>
      <c r="AN96" s="152">
        <f t="shared" si="69"/>
        <v>6.0200000000000004E-2</v>
      </c>
      <c r="AO96" s="152">
        <f t="shared" si="66"/>
        <v>6.020000000000001E-3</v>
      </c>
      <c r="AP96" s="153">
        <f t="shared" si="78"/>
        <v>0</v>
      </c>
      <c r="AQ96" s="153">
        <f t="shared" si="80"/>
        <v>0.30000000000000004</v>
      </c>
      <c r="AR96" s="152">
        <f>1333*I96*POWER(10,-6)+0.0012*I96*20</f>
        <v>4.3319429999999992E-2</v>
      </c>
      <c r="AS96" s="153">
        <f t="shared" si="47"/>
        <v>0.40953943000000004</v>
      </c>
      <c r="AT96" s="150">
        <f t="shared" si="54"/>
        <v>0</v>
      </c>
      <c r="AU96" s="176">
        <f t="shared" si="55"/>
        <v>0</v>
      </c>
      <c r="AV96" s="150">
        <f>H96*AS96</f>
        <v>5.2421047040000013E-5</v>
      </c>
    </row>
    <row r="97" spans="1:48">
      <c r="A97" s="79" t="s">
        <v>243</v>
      </c>
      <c r="B97" s="236" t="s">
        <v>483</v>
      </c>
      <c r="C97" s="192" t="s">
        <v>85</v>
      </c>
      <c r="D97" s="193" t="s">
        <v>193</v>
      </c>
      <c r="E97" s="194">
        <v>4.9999999999999998E-7</v>
      </c>
      <c r="F97" s="236">
        <v>1600</v>
      </c>
      <c r="G97" s="191">
        <v>4.0000000000000008E-2</v>
      </c>
      <c r="H97" s="194">
        <f t="shared" si="79"/>
        <v>3.2000000000000005E-5</v>
      </c>
      <c r="I97" s="191">
        <v>0.72</v>
      </c>
      <c r="J97" s="191">
        <v>0.72</v>
      </c>
      <c r="K97" s="87">
        <v>0.4</v>
      </c>
      <c r="L97" t="str">
        <f t="shared" si="42"/>
        <v>С96</v>
      </c>
      <c r="M97" t="str">
        <f t="shared" si="43"/>
        <v>Продуктопровод, «Линия изобутана от емкостей Е49-52 на прием насосов»</v>
      </c>
      <c r="N97" t="str">
        <f t="shared" si="44"/>
        <v>Частичное-газ факел</v>
      </c>
      <c r="O97" s="147" t="s">
        <v>233</v>
      </c>
      <c r="P97" s="147" t="s">
        <v>233</v>
      </c>
      <c r="Q97" s="147" t="s">
        <v>233</v>
      </c>
      <c r="R97" s="147" t="s">
        <v>233</v>
      </c>
      <c r="S97" s="147" t="s">
        <v>233</v>
      </c>
      <c r="T97" s="147" t="s">
        <v>233</v>
      </c>
      <c r="U97" s="147" t="s">
        <v>233</v>
      </c>
      <c r="V97" s="147" t="s">
        <v>233</v>
      </c>
      <c r="W97" s="147">
        <v>8</v>
      </c>
      <c r="X97" s="147">
        <v>2</v>
      </c>
      <c r="Y97" s="147" t="s">
        <v>233</v>
      </c>
      <c r="Z97" s="147" t="s">
        <v>233</v>
      </c>
      <c r="AA97" s="147" t="s">
        <v>233</v>
      </c>
      <c r="AB97" s="147" t="s">
        <v>233</v>
      </c>
      <c r="AC97" s="147" t="s">
        <v>233</v>
      </c>
      <c r="AD97" s="147" t="s">
        <v>233</v>
      </c>
      <c r="AE97" s="147" t="s">
        <v>233</v>
      </c>
      <c r="AF97" s="147" t="s">
        <v>233</v>
      </c>
      <c r="AG97" s="9">
        <v>1</v>
      </c>
      <c r="AH97" s="9">
        <v>1</v>
      </c>
      <c r="AI97" s="9">
        <f>0.1*AI94</f>
        <v>2.6000000000000002E-2</v>
      </c>
      <c r="AJ97" s="9">
        <v>0.02</v>
      </c>
      <c r="AK97" s="9">
        <v>3</v>
      </c>
      <c r="AL97" s="9"/>
      <c r="AM97" s="9"/>
      <c r="AN97" s="152">
        <f t="shared" si="58"/>
        <v>4.0400000000000005E-2</v>
      </c>
      <c r="AO97" s="152">
        <f t="shared" si="66"/>
        <v>4.0400000000000011E-3</v>
      </c>
      <c r="AP97" s="153">
        <f t="shared" si="78"/>
        <v>3.1</v>
      </c>
      <c r="AQ97" s="153">
        <f t="shared" si="80"/>
        <v>0.30000000000000004</v>
      </c>
      <c r="AR97" s="152">
        <f>10068.2*J97*POWER(10,-6)</f>
        <v>7.2491040000000001E-3</v>
      </c>
      <c r="AS97" s="153">
        <f t="shared" si="47"/>
        <v>3.4516891039999997</v>
      </c>
      <c r="AT97" s="150">
        <f t="shared" si="54"/>
        <v>3.2000000000000005E-5</v>
      </c>
      <c r="AU97" s="176">
        <f t="shared" si="55"/>
        <v>3.2000000000000005E-5</v>
      </c>
      <c r="AV97" s="150">
        <f>H97*AS97</f>
        <v>1.1045405132800001E-4</v>
      </c>
    </row>
    <row r="98" spans="1:48">
      <c r="A98" s="79" t="s">
        <v>244</v>
      </c>
      <c r="B98" s="236" t="s">
        <v>483</v>
      </c>
      <c r="C98" s="192" t="s">
        <v>459</v>
      </c>
      <c r="D98" s="193" t="s">
        <v>194</v>
      </c>
      <c r="E98" s="194">
        <v>4.9999999999999998E-7</v>
      </c>
      <c r="F98" s="236">
        <v>1600</v>
      </c>
      <c r="G98" s="191">
        <v>0.15200000000000002</v>
      </c>
      <c r="H98" s="194">
        <f t="shared" si="79"/>
        <v>1.2160000000000001E-4</v>
      </c>
      <c r="I98" s="191">
        <v>0.72</v>
      </c>
      <c r="J98" s="191">
        <v>0.72</v>
      </c>
      <c r="K98" s="88">
        <v>0</v>
      </c>
      <c r="L98" t="str">
        <f t="shared" si="42"/>
        <v>С97</v>
      </c>
      <c r="M98" t="str">
        <f t="shared" si="43"/>
        <v>Продуктопровод, «Линия изобутана от емкостей Е49-52 на прием насосов»</v>
      </c>
      <c r="N98" t="str">
        <f t="shared" si="44"/>
        <v>Частичное-вспышка</v>
      </c>
      <c r="O98" s="147" t="s">
        <v>233</v>
      </c>
      <c r="P98" s="147" t="s">
        <v>233</v>
      </c>
      <c r="Q98" s="147" t="s">
        <v>233</v>
      </c>
      <c r="R98" s="147" t="s">
        <v>233</v>
      </c>
      <c r="S98" s="147" t="s">
        <v>233</v>
      </c>
      <c r="T98" s="147" t="s">
        <v>233</v>
      </c>
      <c r="U98" s="147" t="s">
        <v>233</v>
      </c>
      <c r="V98" s="147" t="s">
        <v>233</v>
      </c>
      <c r="W98" s="147" t="s">
        <v>233</v>
      </c>
      <c r="X98" s="147" t="s">
        <v>233</v>
      </c>
      <c r="Y98" s="147">
        <v>29</v>
      </c>
      <c r="Z98" s="147">
        <v>34</v>
      </c>
      <c r="AA98" s="147" t="s">
        <v>233</v>
      </c>
      <c r="AB98" s="147" t="s">
        <v>233</v>
      </c>
      <c r="AC98" s="147" t="s">
        <v>233</v>
      </c>
      <c r="AD98" s="147" t="s">
        <v>233</v>
      </c>
      <c r="AE98" s="147" t="s">
        <v>233</v>
      </c>
      <c r="AF98" s="147" t="s">
        <v>233</v>
      </c>
      <c r="AG98" s="9">
        <v>1</v>
      </c>
      <c r="AH98" s="9">
        <v>1</v>
      </c>
      <c r="AI98" s="9">
        <f>0.1*AI94</f>
        <v>2.6000000000000002E-2</v>
      </c>
      <c r="AJ98" s="9">
        <v>0.02</v>
      </c>
      <c r="AK98" s="9">
        <v>3</v>
      </c>
      <c r="AL98" s="9"/>
      <c r="AM98" s="9"/>
      <c r="AN98" s="152">
        <f t="shared" si="58"/>
        <v>4.0400000000000005E-2</v>
      </c>
      <c r="AO98" s="152">
        <f t="shared" si="66"/>
        <v>4.0400000000000011E-3</v>
      </c>
      <c r="AP98" s="153">
        <f t="shared" si="78"/>
        <v>3.1</v>
      </c>
      <c r="AQ98" s="153">
        <f t="shared" si="80"/>
        <v>0.30000000000000004</v>
      </c>
      <c r="AR98" s="152">
        <f>10068.2*J98*POWER(10,-6)</f>
        <v>7.2491040000000001E-3</v>
      </c>
      <c r="AS98" s="153">
        <f t="shared" si="47"/>
        <v>3.4516891039999997</v>
      </c>
      <c r="AT98" s="150">
        <f t="shared" si="54"/>
        <v>1.2160000000000001E-4</v>
      </c>
      <c r="AU98" s="176">
        <f t="shared" si="55"/>
        <v>1.2160000000000001E-4</v>
      </c>
      <c r="AV98" s="150">
        <f>H98*AS98</f>
        <v>4.1972539504640002E-4</v>
      </c>
    </row>
    <row r="99" spans="1:48">
      <c r="A99" s="79" t="s">
        <v>245</v>
      </c>
      <c r="B99" s="236" t="s">
        <v>483</v>
      </c>
      <c r="C99" s="192" t="s">
        <v>460</v>
      </c>
      <c r="D99" s="193" t="s">
        <v>190</v>
      </c>
      <c r="E99" s="194">
        <v>4.9999999999999998E-7</v>
      </c>
      <c r="F99" s="236">
        <v>1600</v>
      </c>
      <c r="G99" s="191">
        <v>0.6080000000000001</v>
      </c>
      <c r="H99" s="194">
        <f>E99*F99*G99</f>
        <v>4.8640000000000006E-4</v>
      </c>
      <c r="I99" s="191">
        <v>0.72</v>
      </c>
      <c r="J99" s="191">
        <v>0</v>
      </c>
      <c r="K99" s="88">
        <v>0</v>
      </c>
      <c r="L99" t="str">
        <f t="shared" si="42"/>
        <v>С98</v>
      </c>
      <c r="M99" t="str">
        <f t="shared" si="43"/>
        <v>Продуктопровод, «Линия изобутана от емкостей Е49-52 на прием насосов»</v>
      </c>
      <c r="N99" t="str">
        <f t="shared" si="44"/>
        <v>Частичное-ликвидация</v>
      </c>
      <c r="O99" s="147" t="s">
        <v>233</v>
      </c>
      <c r="P99" s="147" t="s">
        <v>233</v>
      </c>
      <c r="Q99" s="147" t="s">
        <v>233</v>
      </c>
      <c r="R99" s="147" t="s">
        <v>233</v>
      </c>
      <c r="S99" s="147" t="s">
        <v>233</v>
      </c>
      <c r="T99" s="147" t="s">
        <v>233</v>
      </c>
      <c r="U99" s="147" t="s">
        <v>233</v>
      </c>
      <c r="V99" s="147" t="s">
        <v>233</v>
      </c>
      <c r="W99" s="147" t="s">
        <v>233</v>
      </c>
      <c r="X99" s="147" t="s">
        <v>233</v>
      </c>
      <c r="Y99" s="147" t="s">
        <v>233</v>
      </c>
      <c r="Z99" s="147" t="s">
        <v>233</v>
      </c>
      <c r="AA99" s="147" t="s">
        <v>233</v>
      </c>
      <c r="AB99" s="147" t="s">
        <v>233</v>
      </c>
      <c r="AC99" s="147" t="s">
        <v>233</v>
      </c>
      <c r="AD99" s="147" t="s">
        <v>233</v>
      </c>
      <c r="AE99" s="147" t="s">
        <v>233</v>
      </c>
      <c r="AF99" s="147" t="s">
        <v>233</v>
      </c>
      <c r="AG99" s="9">
        <v>0</v>
      </c>
      <c r="AH99" s="9">
        <v>0</v>
      </c>
      <c r="AI99" s="9">
        <f>0.1*AI94</f>
        <v>2.6000000000000002E-2</v>
      </c>
      <c r="AJ99" s="9">
        <v>0.02</v>
      </c>
      <c r="AK99" s="9">
        <v>3</v>
      </c>
      <c r="AL99" s="9"/>
      <c r="AM99" s="9"/>
      <c r="AN99" s="152">
        <f t="shared" si="70"/>
        <v>4.0400000000000005E-2</v>
      </c>
      <c r="AO99" s="152">
        <f t="shared" si="66"/>
        <v>4.0400000000000011E-3</v>
      </c>
      <c r="AP99" s="153">
        <f t="shared" si="78"/>
        <v>0</v>
      </c>
      <c r="AQ99" s="153">
        <f t="shared" si="80"/>
        <v>0.30000000000000004</v>
      </c>
      <c r="AR99" s="152">
        <f>1333*I99*POWER(10,-6)</f>
        <v>9.5975999999999993E-4</v>
      </c>
      <c r="AS99" s="153">
        <f t="shared" si="47"/>
        <v>0.34539976</v>
      </c>
      <c r="AT99" s="150">
        <f t="shared" si="54"/>
        <v>0</v>
      </c>
      <c r="AU99" s="176">
        <f t="shared" si="55"/>
        <v>0</v>
      </c>
      <c r="AV99" s="150">
        <f>H99*AS99</f>
        <v>1.6800244326400002E-4</v>
      </c>
    </row>
    <row r="100" spans="1:48">
      <c r="A100" s="79" t="s">
        <v>246</v>
      </c>
      <c r="B100" s="236" t="s">
        <v>483</v>
      </c>
      <c r="C100" s="192" t="s">
        <v>195</v>
      </c>
      <c r="D100" s="193" t="s">
        <v>196</v>
      </c>
      <c r="E100" s="194">
        <v>2.5000000000000001E-5</v>
      </c>
      <c r="F100" s="236">
        <v>1</v>
      </c>
      <c r="G100" s="191">
        <v>1</v>
      </c>
      <c r="H100" s="194">
        <f>E100*F100*G100</f>
        <v>2.5000000000000001E-5</v>
      </c>
      <c r="I100" s="191">
        <v>63.2</v>
      </c>
      <c r="J100" s="247">
        <f>I100*0.6*0.3</f>
        <v>11.375999999999999</v>
      </c>
      <c r="K100" s="88">
        <v>0</v>
      </c>
      <c r="L100" t="str">
        <f t="shared" si="42"/>
        <v>С99</v>
      </c>
      <c r="M100" t="str">
        <f t="shared" si="43"/>
        <v>Продуктопровод, «Линия изобутана от емкостей Е49-52 на прием насосов»</v>
      </c>
      <c r="N100" t="str">
        <f t="shared" si="44"/>
        <v>Полное-огненный шар</v>
      </c>
      <c r="O100" s="147" t="s">
        <v>233</v>
      </c>
      <c r="P100" s="147" t="s">
        <v>233</v>
      </c>
      <c r="Q100" s="147" t="s">
        <v>233</v>
      </c>
      <c r="R100" s="147" t="s">
        <v>233</v>
      </c>
      <c r="S100" s="147" t="s">
        <v>233</v>
      </c>
      <c r="T100" s="147" t="s">
        <v>233</v>
      </c>
      <c r="U100" s="147" t="s">
        <v>233</v>
      </c>
      <c r="V100" s="147" t="s">
        <v>233</v>
      </c>
      <c r="W100" s="147" t="s">
        <v>233</v>
      </c>
      <c r="X100" s="147" t="s">
        <v>233</v>
      </c>
      <c r="Y100" s="147" t="s">
        <v>233</v>
      </c>
      <c r="Z100" s="147" t="s">
        <v>233</v>
      </c>
      <c r="AA100" s="147" t="s">
        <v>233</v>
      </c>
      <c r="AB100" s="147" t="s">
        <v>233</v>
      </c>
      <c r="AC100" s="147">
        <v>112</v>
      </c>
      <c r="AD100" s="147">
        <v>158</v>
      </c>
      <c r="AE100" s="147">
        <v>187</v>
      </c>
      <c r="AF100" s="147">
        <v>239</v>
      </c>
      <c r="AG100" s="9">
        <v>1</v>
      </c>
      <c r="AH100" s="9">
        <v>1</v>
      </c>
      <c r="AI100" s="9">
        <f>AI92</f>
        <v>0.26</v>
      </c>
      <c r="AJ100" s="9">
        <v>0.02</v>
      </c>
      <c r="AK100" s="9">
        <v>10</v>
      </c>
      <c r="AL100" s="9"/>
      <c r="AM100" s="9"/>
      <c r="AN100" s="152">
        <f t="shared" si="71"/>
        <v>0.48752000000000001</v>
      </c>
      <c r="AO100" s="152">
        <f t="shared" si="66"/>
        <v>4.8752000000000004E-2</v>
      </c>
      <c r="AP100" s="153">
        <f t="shared" si="78"/>
        <v>3.1</v>
      </c>
      <c r="AQ100" s="153">
        <f t="shared" si="80"/>
        <v>1</v>
      </c>
      <c r="AR100" s="152">
        <f t="shared" ref="AR100" si="82">10068.2*J100*POWER(10,-6)</f>
        <v>0.1145358432</v>
      </c>
      <c r="AS100" s="153">
        <f t="shared" si="47"/>
        <v>4.7508078432000005</v>
      </c>
      <c r="AT100" s="150">
        <f t="shared" si="54"/>
        <v>2.5000000000000001E-5</v>
      </c>
      <c r="AU100" s="176">
        <f t="shared" si="55"/>
        <v>2.5000000000000001E-5</v>
      </c>
      <c r="AV100" s="150">
        <f>H100*AS100</f>
        <v>1.1877019608000002E-4</v>
      </c>
    </row>
    <row r="101" spans="1:48">
      <c r="A101" s="79" t="s">
        <v>247</v>
      </c>
      <c r="B101" s="239" t="s">
        <v>484</v>
      </c>
      <c r="C101" s="240" t="s">
        <v>78</v>
      </c>
      <c r="D101" s="241" t="s">
        <v>188</v>
      </c>
      <c r="E101" s="233">
        <v>9.9999999999999995E-8</v>
      </c>
      <c r="F101" s="239">
        <v>1400</v>
      </c>
      <c r="G101" s="239">
        <v>0.05</v>
      </c>
      <c r="H101" s="233">
        <f>E101*F101*G101</f>
        <v>6.9999999999999999E-6</v>
      </c>
      <c r="I101" s="239">
        <v>60.7</v>
      </c>
      <c r="J101" s="239">
        <v>60.7</v>
      </c>
      <c r="K101" s="92">
        <f>J101*20/10</f>
        <v>121.4</v>
      </c>
      <c r="L101" t="str">
        <f t="shared" si="42"/>
        <v>С100</v>
      </c>
      <c r="M101" t="str">
        <f t="shared" si="43"/>
        <v>Продуктопровод,  «Пропан от емкостей Е1-24 на прием насосов»</v>
      </c>
      <c r="N101" t="str">
        <f t="shared" si="44"/>
        <v>Полное-пожар</v>
      </c>
      <c r="O101" s="147">
        <v>15</v>
      </c>
      <c r="P101" s="147">
        <v>20</v>
      </c>
      <c r="Q101" s="147">
        <v>28</v>
      </c>
      <c r="R101" s="147">
        <v>51</v>
      </c>
      <c r="S101" s="147" t="s">
        <v>233</v>
      </c>
      <c r="T101" s="147" t="s">
        <v>233</v>
      </c>
      <c r="U101" s="147" t="s">
        <v>233</v>
      </c>
      <c r="V101" s="147" t="s">
        <v>233</v>
      </c>
      <c r="W101" s="147" t="s">
        <v>233</v>
      </c>
      <c r="X101" s="147" t="s">
        <v>233</v>
      </c>
      <c r="Y101" s="147" t="s">
        <v>233</v>
      </c>
      <c r="Z101" s="147" t="s">
        <v>233</v>
      </c>
      <c r="AA101" s="147" t="s">
        <v>233</v>
      </c>
      <c r="AB101" s="147" t="s">
        <v>233</v>
      </c>
      <c r="AC101" s="147" t="s">
        <v>233</v>
      </c>
      <c r="AD101" s="147" t="s">
        <v>233</v>
      </c>
      <c r="AE101" s="147" t="s">
        <v>233</v>
      </c>
      <c r="AF101" s="147" t="s">
        <v>233</v>
      </c>
      <c r="AG101" s="82">
        <v>1</v>
      </c>
      <c r="AH101" s="82">
        <v>1</v>
      </c>
      <c r="AI101" s="147">
        <v>0.33</v>
      </c>
      <c r="AJ101" s="147">
        <v>0.02</v>
      </c>
      <c r="AK101" s="147">
        <v>10</v>
      </c>
      <c r="AL101" s="147"/>
      <c r="AM101" s="147"/>
      <c r="AN101" s="148">
        <f t="shared" si="62"/>
        <v>1.5440000000000003</v>
      </c>
      <c r="AO101" s="148">
        <f>0.1*AN101</f>
        <v>0.15440000000000004</v>
      </c>
      <c r="AP101" s="149">
        <f t="shared" ref="AP101:AP109" si="83">AG101*1.72+115*0.012*AH101</f>
        <v>3.1</v>
      </c>
      <c r="AQ101" s="149">
        <f>AK101*0.1</f>
        <v>1</v>
      </c>
      <c r="AR101" s="148">
        <f>10068.2*J101*POWER(10,-6)+0.0012*K101</f>
        <v>0.75681974000000007</v>
      </c>
      <c r="AS101" s="149">
        <f t="shared" si="47"/>
        <v>6.555219740000001</v>
      </c>
      <c r="AT101" s="150">
        <f t="shared" si="54"/>
        <v>6.9999999999999999E-6</v>
      </c>
      <c r="AU101" s="176">
        <f t="shared" si="55"/>
        <v>6.9999999999999999E-6</v>
      </c>
      <c r="AV101" s="150">
        <f>H101*AS101</f>
        <v>4.5886538180000003E-5</v>
      </c>
    </row>
    <row r="102" spans="1:48">
      <c r="A102" s="79" t="s">
        <v>248</v>
      </c>
      <c r="B102" s="239" t="s">
        <v>484</v>
      </c>
      <c r="C102" s="201" t="s">
        <v>461</v>
      </c>
      <c r="D102" s="202" t="s">
        <v>191</v>
      </c>
      <c r="E102" s="203">
        <v>9.9999999999999995E-8</v>
      </c>
      <c r="F102" s="239">
        <v>1400</v>
      </c>
      <c r="G102" s="200">
        <v>0.19</v>
      </c>
      <c r="H102" s="203">
        <f t="shared" ref="H102:H107" si="84">E102*F102*G102</f>
        <v>2.6599999999999999E-5</v>
      </c>
      <c r="I102" s="239">
        <v>60.7</v>
      </c>
      <c r="J102" s="200">
        <f>I102*0.1</f>
        <v>6.07</v>
      </c>
      <c r="K102" s="92">
        <v>0</v>
      </c>
      <c r="L102" t="str">
        <f t="shared" si="42"/>
        <v>С101</v>
      </c>
      <c r="M102" t="str">
        <f t="shared" si="43"/>
        <v>Продуктопровод,  «Пропан от емкостей Е1-24 на прием насосов»</v>
      </c>
      <c r="N102" t="str">
        <f t="shared" si="44"/>
        <v>Полное-взрыв</v>
      </c>
      <c r="O102" s="147" t="s">
        <v>233</v>
      </c>
      <c r="P102" s="147" t="s">
        <v>233</v>
      </c>
      <c r="Q102" s="147" t="s">
        <v>233</v>
      </c>
      <c r="R102" s="147" t="s">
        <v>233</v>
      </c>
      <c r="S102" s="147">
        <v>84</v>
      </c>
      <c r="T102" s="147">
        <v>170</v>
      </c>
      <c r="U102" s="147">
        <v>463</v>
      </c>
      <c r="V102" s="147">
        <v>793</v>
      </c>
      <c r="W102" s="147" t="s">
        <v>233</v>
      </c>
      <c r="X102" s="147" t="s">
        <v>233</v>
      </c>
      <c r="Y102" s="147" t="s">
        <v>233</v>
      </c>
      <c r="Z102" s="147" t="s">
        <v>233</v>
      </c>
      <c r="AA102" s="147" t="s">
        <v>233</v>
      </c>
      <c r="AB102" s="147" t="s">
        <v>233</v>
      </c>
      <c r="AC102" s="147" t="s">
        <v>233</v>
      </c>
      <c r="AD102" s="147" t="s">
        <v>233</v>
      </c>
      <c r="AE102" s="147" t="s">
        <v>233</v>
      </c>
      <c r="AF102" s="147" t="s">
        <v>233</v>
      </c>
      <c r="AG102" s="82">
        <v>1</v>
      </c>
      <c r="AH102" s="82">
        <v>1</v>
      </c>
      <c r="AI102" s="147">
        <v>0.33</v>
      </c>
      <c r="AJ102" s="147">
        <v>0.02</v>
      </c>
      <c r="AK102" s="147">
        <v>10</v>
      </c>
      <c r="AL102" s="147"/>
      <c r="AM102" s="147"/>
      <c r="AN102" s="148">
        <f t="shared" si="65"/>
        <v>1.5440000000000003</v>
      </c>
      <c r="AO102" s="148">
        <f t="shared" si="66"/>
        <v>0.15440000000000004</v>
      </c>
      <c r="AP102" s="149">
        <f t="shared" si="83"/>
        <v>3.1</v>
      </c>
      <c r="AQ102" s="149">
        <f t="shared" ref="AQ102:AQ109" si="85">AK102*0.1</f>
        <v>1</v>
      </c>
      <c r="AR102" s="148">
        <f>10068.2*J102*POWER(10,-6)*10+0.0012*K101</f>
        <v>0.75681974000000007</v>
      </c>
      <c r="AS102" s="149">
        <f t="shared" si="47"/>
        <v>6.555219740000001</v>
      </c>
      <c r="AT102" s="150">
        <f t="shared" si="54"/>
        <v>2.6599999999999999E-5</v>
      </c>
      <c r="AU102" s="176">
        <f t="shared" si="55"/>
        <v>2.6599999999999999E-5</v>
      </c>
      <c r="AV102" s="150">
        <f>H102*AS102</f>
        <v>1.7436884508400003E-4</v>
      </c>
    </row>
    <row r="103" spans="1:48">
      <c r="A103" s="79" t="s">
        <v>249</v>
      </c>
      <c r="B103" s="239" t="s">
        <v>484</v>
      </c>
      <c r="C103" s="201" t="s">
        <v>462</v>
      </c>
      <c r="D103" s="202" t="s">
        <v>189</v>
      </c>
      <c r="E103" s="203">
        <v>9.9999999999999995E-8</v>
      </c>
      <c r="F103" s="239">
        <v>1400</v>
      </c>
      <c r="G103" s="200">
        <v>0.76</v>
      </c>
      <c r="H103" s="203">
        <f t="shared" si="84"/>
        <v>1.064E-4</v>
      </c>
      <c r="I103" s="239">
        <v>60.7</v>
      </c>
      <c r="J103" s="200">
        <v>0</v>
      </c>
      <c r="K103" s="93">
        <v>0</v>
      </c>
      <c r="L103" t="str">
        <f t="shared" si="42"/>
        <v>С102</v>
      </c>
      <c r="M103" t="str">
        <f t="shared" si="43"/>
        <v>Продуктопровод,  «Пропан от емкостей Е1-24 на прием насосов»</v>
      </c>
      <c r="N103" t="str">
        <f t="shared" si="44"/>
        <v>Полное-ликвидация</v>
      </c>
      <c r="O103" s="147" t="s">
        <v>233</v>
      </c>
      <c r="P103" s="147" t="s">
        <v>233</v>
      </c>
      <c r="Q103" s="147" t="s">
        <v>233</v>
      </c>
      <c r="R103" s="147" t="s">
        <v>233</v>
      </c>
      <c r="S103" s="147" t="s">
        <v>233</v>
      </c>
      <c r="T103" s="147" t="s">
        <v>233</v>
      </c>
      <c r="U103" s="147" t="s">
        <v>233</v>
      </c>
      <c r="V103" s="147" t="s">
        <v>233</v>
      </c>
      <c r="W103" s="147" t="s">
        <v>233</v>
      </c>
      <c r="X103" s="147" t="s">
        <v>233</v>
      </c>
      <c r="Y103" s="147" t="s">
        <v>233</v>
      </c>
      <c r="Z103" s="147" t="s">
        <v>233</v>
      </c>
      <c r="AA103" s="147" t="s">
        <v>233</v>
      </c>
      <c r="AB103" s="147" t="s">
        <v>233</v>
      </c>
      <c r="AC103" s="147" t="s">
        <v>233</v>
      </c>
      <c r="AD103" s="147" t="s">
        <v>233</v>
      </c>
      <c r="AE103" s="147" t="s">
        <v>233</v>
      </c>
      <c r="AF103" s="147" t="s">
        <v>233</v>
      </c>
      <c r="AG103" s="147">
        <v>0</v>
      </c>
      <c r="AH103" s="147">
        <v>0</v>
      </c>
      <c r="AI103" s="147">
        <v>0.33</v>
      </c>
      <c r="AJ103" s="147">
        <v>0.02</v>
      </c>
      <c r="AK103" s="147">
        <v>10</v>
      </c>
      <c r="AL103" s="147"/>
      <c r="AM103" s="147"/>
      <c r="AN103" s="148">
        <f t="shared" ref="AN103" si="86">AJ103*J103+AI103</f>
        <v>0.33</v>
      </c>
      <c r="AO103" s="148">
        <f t="shared" si="66"/>
        <v>3.3000000000000002E-2</v>
      </c>
      <c r="AP103" s="149">
        <f t="shared" si="83"/>
        <v>0</v>
      </c>
      <c r="AQ103" s="149">
        <f t="shared" si="85"/>
        <v>1</v>
      </c>
      <c r="AR103" s="148">
        <f>1333*J103*POWER(10,-6)+0.0012*K101</f>
        <v>0.14568</v>
      </c>
      <c r="AS103" s="149">
        <f t="shared" si="47"/>
        <v>1.50868</v>
      </c>
      <c r="AT103" s="150">
        <f t="shared" si="54"/>
        <v>0</v>
      </c>
      <c r="AU103" s="176">
        <f t="shared" si="55"/>
        <v>0</v>
      </c>
      <c r="AV103" s="150">
        <f>H103*AS103</f>
        <v>1.60523552E-4</v>
      </c>
    </row>
    <row r="104" spans="1:48">
      <c r="A104" s="79" t="s">
        <v>250</v>
      </c>
      <c r="B104" s="239" t="s">
        <v>484</v>
      </c>
      <c r="C104" s="201" t="s">
        <v>82</v>
      </c>
      <c r="D104" s="202" t="s">
        <v>192</v>
      </c>
      <c r="E104" s="203">
        <v>4.9999999999999998E-7</v>
      </c>
      <c r="F104" s="239">
        <v>1400</v>
      </c>
      <c r="G104" s="200">
        <v>4.0000000000000008E-2</v>
      </c>
      <c r="H104" s="203">
        <f t="shared" si="84"/>
        <v>2.8000000000000006E-5</v>
      </c>
      <c r="I104" s="200">
        <f>K104*300/1000</f>
        <v>2.34</v>
      </c>
      <c r="J104" s="200">
        <f>I104</f>
        <v>2.34</v>
      </c>
      <c r="K104" s="92">
        <v>7.8</v>
      </c>
      <c r="L104" t="str">
        <f t="shared" si="42"/>
        <v>С103</v>
      </c>
      <c r="M104" t="str">
        <f t="shared" si="43"/>
        <v>Продуктопровод,  «Пропан от емкостей Е1-24 на прием насосов»</v>
      </c>
      <c r="N104" t="str">
        <f t="shared" si="44"/>
        <v>Частичное-жидкостной факел</v>
      </c>
      <c r="O104" s="147" t="s">
        <v>233</v>
      </c>
      <c r="P104" s="147" t="s">
        <v>233</v>
      </c>
      <c r="Q104" s="147" t="s">
        <v>233</v>
      </c>
      <c r="R104" s="147" t="s">
        <v>233</v>
      </c>
      <c r="S104" s="147" t="s">
        <v>233</v>
      </c>
      <c r="T104" s="147" t="s">
        <v>233</v>
      </c>
      <c r="U104" s="147" t="s">
        <v>233</v>
      </c>
      <c r="V104" s="147" t="s">
        <v>233</v>
      </c>
      <c r="W104" s="147">
        <v>34</v>
      </c>
      <c r="X104" s="147">
        <v>6</v>
      </c>
      <c r="Y104" s="147" t="s">
        <v>233</v>
      </c>
      <c r="Z104" s="147" t="s">
        <v>233</v>
      </c>
      <c r="AA104" s="147" t="s">
        <v>233</v>
      </c>
      <c r="AB104" s="147" t="s">
        <v>233</v>
      </c>
      <c r="AC104" s="147" t="s">
        <v>233</v>
      </c>
      <c r="AD104" s="147" t="s">
        <v>233</v>
      </c>
      <c r="AE104" s="147" t="s">
        <v>233</v>
      </c>
      <c r="AF104" s="147" t="s">
        <v>233</v>
      </c>
      <c r="AG104" s="147">
        <v>1</v>
      </c>
      <c r="AH104" s="147">
        <v>1</v>
      </c>
      <c r="AI104" s="147">
        <f>0.1*AI103</f>
        <v>3.3000000000000002E-2</v>
      </c>
      <c r="AJ104" s="147">
        <v>0.02</v>
      </c>
      <c r="AK104" s="147">
        <v>10</v>
      </c>
      <c r="AL104" s="147"/>
      <c r="AM104" s="147"/>
      <c r="AN104" s="148">
        <f t="shared" si="56"/>
        <v>7.980000000000001E-2</v>
      </c>
      <c r="AO104" s="148">
        <f t="shared" si="66"/>
        <v>7.980000000000001E-3</v>
      </c>
      <c r="AP104" s="149">
        <f t="shared" si="83"/>
        <v>3.1</v>
      </c>
      <c r="AQ104" s="149">
        <f t="shared" si="85"/>
        <v>1</v>
      </c>
      <c r="AR104" s="148">
        <f>10068.2*J104*POWER(10,-6)+0.0012*J104*20</f>
        <v>7.9719587999999994E-2</v>
      </c>
      <c r="AS104" s="149">
        <f t="shared" si="47"/>
        <v>4.2674995879999997</v>
      </c>
      <c r="AT104" s="150">
        <f t="shared" si="54"/>
        <v>2.8000000000000006E-5</v>
      </c>
      <c r="AU104" s="176">
        <f t="shared" si="55"/>
        <v>2.8000000000000006E-5</v>
      </c>
      <c r="AV104" s="150">
        <f>H104*AS104</f>
        <v>1.1948998846400002E-4</v>
      </c>
    </row>
    <row r="105" spans="1:48">
      <c r="A105" s="79" t="s">
        <v>251</v>
      </c>
      <c r="B105" s="239" t="s">
        <v>484</v>
      </c>
      <c r="C105" s="201" t="s">
        <v>458</v>
      </c>
      <c r="D105" s="202" t="s">
        <v>190</v>
      </c>
      <c r="E105" s="203">
        <v>4.9999999999999998E-7</v>
      </c>
      <c r="F105" s="239">
        <v>1400</v>
      </c>
      <c r="G105" s="200">
        <v>0.16000000000000003</v>
      </c>
      <c r="H105" s="203">
        <f t="shared" si="84"/>
        <v>1.1200000000000003E-4</v>
      </c>
      <c r="I105" s="200">
        <f>K104*300/1000</f>
        <v>2.34</v>
      </c>
      <c r="J105" s="200">
        <v>0</v>
      </c>
      <c r="K105" s="93">
        <v>0</v>
      </c>
      <c r="L105" t="str">
        <f t="shared" si="42"/>
        <v>С104</v>
      </c>
      <c r="M105" t="str">
        <f t="shared" si="43"/>
        <v>Продуктопровод,  «Пропан от емкостей Е1-24 на прием насосов»</v>
      </c>
      <c r="N105" t="str">
        <f t="shared" si="44"/>
        <v>Частичное-ликвидация</v>
      </c>
      <c r="O105" s="147" t="s">
        <v>233</v>
      </c>
      <c r="P105" s="147" t="s">
        <v>233</v>
      </c>
      <c r="Q105" s="147" t="s">
        <v>233</v>
      </c>
      <c r="R105" s="147" t="s">
        <v>233</v>
      </c>
      <c r="S105" s="147" t="s">
        <v>233</v>
      </c>
      <c r="T105" s="147" t="s">
        <v>233</v>
      </c>
      <c r="U105" s="147" t="s">
        <v>233</v>
      </c>
      <c r="V105" s="147" t="s">
        <v>233</v>
      </c>
      <c r="W105" s="147" t="s">
        <v>233</v>
      </c>
      <c r="X105" s="147" t="s">
        <v>233</v>
      </c>
      <c r="Y105" s="147" t="s">
        <v>233</v>
      </c>
      <c r="Z105" s="147" t="s">
        <v>233</v>
      </c>
      <c r="AA105" s="147" t="s">
        <v>233</v>
      </c>
      <c r="AB105" s="147" t="s">
        <v>233</v>
      </c>
      <c r="AC105" s="147" t="s">
        <v>233</v>
      </c>
      <c r="AD105" s="147" t="s">
        <v>233</v>
      </c>
      <c r="AE105" s="147" t="s">
        <v>233</v>
      </c>
      <c r="AF105" s="147" t="s">
        <v>233</v>
      </c>
      <c r="AG105" s="147">
        <v>0</v>
      </c>
      <c r="AH105" s="147">
        <v>0</v>
      </c>
      <c r="AI105" s="147">
        <f>0.1*AI103</f>
        <v>3.3000000000000002E-2</v>
      </c>
      <c r="AJ105" s="147">
        <v>0.02</v>
      </c>
      <c r="AK105" s="147">
        <v>3</v>
      </c>
      <c r="AL105" s="147"/>
      <c r="AM105" s="147"/>
      <c r="AN105" s="148">
        <f t="shared" si="69"/>
        <v>7.980000000000001E-2</v>
      </c>
      <c r="AO105" s="148">
        <f t="shared" si="66"/>
        <v>7.980000000000001E-3</v>
      </c>
      <c r="AP105" s="149">
        <f t="shared" si="83"/>
        <v>0</v>
      </c>
      <c r="AQ105" s="149">
        <f t="shared" si="85"/>
        <v>0.30000000000000004</v>
      </c>
      <c r="AR105" s="148">
        <f>1333*I105*POWER(10,-6)+0.0012*I105*20</f>
        <v>5.9279219999999994E-2</v>
      </c>
      <c r="AS105" s="149">
        <f t="shared" si="47"/>
        <v>0.44705921999999998</v>
      </c>
      <c r="AT105" s="150">
        <f t="shared" si="54"/>
        <v>0</v>
      </c>
      <c r="AU105" s="176">
        <f t="shared" si="55"/>
        <v>0</v>
      </c>
      <c r="AV105" s="150">
        <f>H105*AS105</f>
        <v>5.0070632640000011E-5</v>
      </c>
    </row>
    <row r="106" spans="1:48">
      <c r="A106" s="79" t="s">
        <v>252</v>
      </c>
      <c r="B106" s="239" t="s">
        <v>484</v>
      </c>
      <c r="C106" s="201" t="s">
        <v>85</v>
      </c>
      <c r="D106" s="202" t="s">
        <v>193</v>
      </c>
      <c r="E106" s="203">
        <v>4.9999999999999998E-7</v>
      </c>
      <c r="F106" s="239">
        <v>1400</v>
      </c>
      <c r="G106" s="200">
        <v>4.0000000000000008E-2</v>
      </c>
      <c r="H106" s="203">
        <f t="shared" si="84"/>
        <v>2.8000000000000006E-5</v>
      </c>
      <c r="I106" s="200">
        <f>K106*1800/1000</f>
        <v>1.44</v>
      </c>
      <c r="J106" s="200">
        <f>I106</f>
        <v>1.44</v>
      </c>
      <c r="K106" s="92">
        <v>0.8</v>
      </c>
      <c r="L106" t="str">
        <f t="shared" si="42"/>
        <v>С105</v>
      </c>
      <c r="M106" t="str">
        <f t="shared" si="43"/>
        <v>Продуктопровод,  «Пропан от емкостей Е1-24 на прием насосов»</v>
      </c>
      <c r="N106" t="str">
        <f t="shared" si="44"/>
        <v>Частичное-газ факел</v>
      </c>
      <c r="O106" s="147" t="s">
        <v>233</v>
      </c>
      <c r="P106" s="147" t="s">
        <v>233</v>
      </c>
      <c r="Q106" s="147" t="s">
        <v>233</v>
      </c>
      <c r="R106" s="147" t="s">
        <v>233</v>
      </c>
      <c r="S106" s="147" t="s">
        <v>233</v>
      </c>
      <c r="T106" s="147" t="s">
        <v>233</v>
      </c>
      <c r="U106" s="147" t="s">
        <v>233</v>
      </c>
      <c r="V106" s="147" t="s">
        <v>233</v>
      </c>
      <c r="W106" s="147">
        <v>11</v>
      </c>
      <c r="X106" s="147">
        <v>2</v>
      </c>
      <c r="Y106" s="147" t="s">
        <v>233</v>
      </c>
      <c r="Z106" s="147" t="s">
        <v>233</v>
      </c>
      <c r="AA106" s="147" t="s">
        <v>233</v>
      </c>
      <c r="AB106" s="147" t="s">
        <v>233</v>
      </c>
      <c r="AC106" s="147" t="s">
        <v>233</v>
      </c>
      <c r="AD106" s="147" t="s">
        <v>233</v>
      </c>
      <c r="AE106" s="147" t="s">
        <v>233</v>
      </c>
      <c r="AF106" s="147" t="s">
        <v>233</v>
      </c>
      <c r="AG106" s="147">
        <v>1</v>
      </c>
      <c r="AH106" s="147">
        <v>1</v>
      </c>
      <c r="AI106" s="147">
        <f>0.1*AI103</f>
        <v>3.3000000000000002E-2</v>
      </c>
      <c r="AJ106" s="147">
        <v>0.02</v>
      </c>
      <c r="AK106" s="147">
        <v>3</v>
      </c>
      <c r="AL106" s="147"/>
      <c r="AM106" s="147"/>
      <c r="AN106" s="148">
        <f t="shared" si="58"/>
        <v>6.1800000000000001E-2</v>
      </c>
      <c r="AO106" s="148">
        <f t="shared" si="66"/>
        <v>6.1800000000000006E-3</v>
      </c>
      <c r="AP106" s="149">
        <f t="shared" si="83"/>
        <v>3.1</v>
      </c>
      <c r="AQ106" s="149">
        <f t="shared" si="85"/>
        <v>0.30000000000000004</v>
      </c>
      <c r="AR106" s="148">
        <f>10068.2*J106*POWER(10,-6)</f>
        <v>1.4498208E-2</v>
      </c>
      <c r="AS106" s="149">
        <f t="shared" si="47"/>
        <v>3.4824782080000003</v>
      </c>
      <c r="AT106" s="150">
        <f t="shared" si="54"/>
        <v>2.8000000000000006E-5</v>
      </c>
      <c r="AU106" s="176">
        <f t="shared" si="55"/>
        <v>2.8000000000000006E-5</v>
      </c>
      <c r="AV106" s="150">
        <f>H106*AS106</f>
        <v>9.7509389824000029E-5</v>
      </c>
    </row>
    <row r="107" spans="1:48">
      <c r="A107" s="79" t="s">
        <v>253</v>
      </c>
      <c r="B107" s="239" t="s">
        <v>484</v>
      </c>
      <c r="C107" s="201" t="s">
        <v>459</v>
      </c>
      <c r="D107" s="202" t="s">
        <v>194</v>
      </c>
      <c r="E107" s="203">
        <v>4.9999999999999998E-7</v>
      </c>
      <c r="F107" s="239">
        <v>1400</v>
      </c>
      <c r="G107" s="200">
        <v>0.15200000000000002</v>
      </c>
      <c r="H107" s="203">
        <f t="shared" si="84"/>
        <v>1.0640000000000001E-4</v>
      </c>
      <c r="I107" s="200">
        <f>K106*1800/1000</f>
        <v>1.44</v>
      </c>
      <c r="J107" s="200">
        <f>I107</f>
        <v>1.44</v>
      </c>
      <c r="K107" s="93">
        <v>0</v>
      </c>
      <c r="L107" t="str">
        <f t="shared" si="42"/>
        <v>С106</v>
      </c>
      <c r="M107" t="str">
        <f t="shared" si="43"/>
        <v>Продуктопровод,  «Пропан от емкостей Е1-24 на прием насосов»</v>
      </c>
      <c r="N107" t="str">
        <f t="shared" si="44"/>
        <v>Частичное-вспышка</v>
      </c>
      <c r="O107" s="147" t="s">
        <v>233</v>
      </c>
      <c r="P107" s="147" t="s">
        <v>233</v>
      </c>
      <c r="Q107" s="147" t="s">
        <v>233</v>
      </c>
      <c r="R107" s="147" t="s">
        <v>233</v>
      </c>
      <c r="S107" s="147" t="s">
        <v>233</v>
      </c>
      <c r="T107" s="147" t="s">
        <v>233</v>
      </c>
      <c r="U107" s="147" t="s">
        <v>233</v>
      </c>
      <c r="V107" s="147" t="s">
        <v>233</v>
      </c>
      <c r="W107" s="147" t="s">
        <v>233</v>
      </c>
      <c r="X107" s="147" t="s">
        <v>233</v>
      </c>
      <c r="Y107" s="147">
        <v>36</v>
      </c>
      <c r="Z107" s="147">
        <v>43</v>
      </c>
      <c r="AA107" s="147" t="s">
        <v>233</v>
      </c>
      <c r="AB107" s="147" t="s">
        <v>233</v>
      </c>
      <c r="AC107" s="147" t="s">
        <v>233</v>
      </c>
      <c r="AD107" s="147" t="s">
        <v>233</v>
      </c>
      <c r="AE107" s="147" t="s">
        <v>233</v>
      </c>
      <c r="AF107" s="147" t="s">
        <v>233</v>
      </c>
      <c r="AG107" s="147">
        <v>1</v>
      </c>
      <c r="AH107" s="147">
        <v>1</v>
      </c>
      <c r="AI107" s="147">
        <f>0.1*AI103</f>
        <v>3.3000000000000002E-2</v>
      </c>
      <c r="AJ107" s="147">
        <v>0.02</v>
      </c>
      <c r="AK107" s="147">
        <v>3</v>
      </c>
      <c r="AL107" s="147"/>
      <c r="AM107" s="147"/>
      <c r="AN107" s="148">
        <f t="shared" si="58"/>
        <v>6.1800000000000001E-2</v>
      </c>
      <c r="AO107" s="148">
        <f t="shared" si="66"/>
        <v>6.1800000000000006E-3</v>
      </c>
      <c r="AP107" s="149">
        <f t="shared" si="83"/>
        <v>3.1</v>
      </c>
      <c r="AQ107" s="149">
        <f t="shared" si="85"/>
        <v>0.30000000000000004</v>
      </c>
      <c r="AR107" s="148">
        <f>10068.2*J107*POWER(10,-6)</f>
        <v>1.4498208E-2</v>
      </c>
      <c r="AS107" s="149">
        <f t="shared" si="47"/>
        <v>3.4824782080000003</v>
      </c>
      <c r="AT107" s="150">
        <f t="shared" si="54"/>
        <v>1.0640000000000001E-4</v>
      </c>
      <c r="AU107" s="176">
        <f t="shared" si="55"/>
        <v>1.0640000000000001E-4</v>
      </c>
      <c r="AV107" s="150">
        <f>H107*AS107</f>
        <v>3.7053568133120008E-4</v>
      </c>
    </row>
    <row r="108" spans="1:48">
      <c r="A108" s="79" t="s">
        <v>254</v>
      </c>
      <c r="B108" s="239" t="s">
        <v>484</v>
      </c>
      <c r="C108" s="201" t="s">
        <v>460</v>
      </c>
      <c r="D108" s="202" t="s">
        <v>190</v>
      </c>
      <c r="E108" s="203">
        <v>4.9999999999999998E-7</v>
      </c>
      <c r="F108" s="239">
        <v>1400</v>
      </c>
      <c r="G108" s="200">
        <v>0.6080000000000001</v>
      </c>
      <c r="H108" s="203">
        <f>E108*F108*G108</f>
        <v>4.2560000000000005E-4</v>
      </c>
      <c r="I108" s="200">
        <f>K106*1800/1000</f>
        <v>1.44</v>
      </c>
      <c r="J108" s="200">
        <v>0</v>
      </c>
      <c r="K108" s="93">
        <v>0</v>
      </c>
      <c r="L108" t="str">
        <f t="shared" si="42"/>
        <v>С107</v>
      </c>
      <c r="M108" t="str">
        <f t="shared" si="43"/>
        <v>Продуктопровод,  «Пропан от емкостей Е1-24 на прием насосов»</v>
      </c>
      <c r="N108" t="str">
        <f t="shared" si="44"/>
        <v>Частичное-ликвидация</v>
      </c>
      <c r="O108" s="147" t="s">
        <v>233</v>
      </c>
      <c r="P108" s="147" t="s">
        <v>233</v>
      </c>
      <c r="Q108" s="147" t="s">
        <v>233</v>
      </c>
      <c r="R108" s="147" t="s">
        <v>233</v>
      </c>
      <c r="S108" s="147" t="s">
        <v>233</v>
      </c>
      <c r="T108" s="147" t="s">
        <v>233</v>
      </c>
      <c r="U108" s="147" t="s">
        <v>233</v>
      </c>
      <c r="V108" s="147" t="s">
        <v>233</v>
      </c>
      <c r="W108" s="147" t="s">
        <v>233</v>
      </c>
      <c r="X108" s="147" t="s">
        <v>233</v>
      </c>
      <c r="Y108" s="147" t="s">
        <v>233</v>
      </c>
      <c r="Z108" s="147" t="s">
        <v>233</v>
      </c>
      <c r="AA108" s="147" t="s">
        <v>233</v>
      </c>
      <c r="AB108" s="147" t="s">
        <v>233</v>
      </c>
      <c r="AC108" s="147" t="s">
        <v>233</v>
      </c>
      <c r="AD108" s="147" t="s">
        <v>233</v>
      </c>
      <c r="AE108" s="147" t="s">
        <v>233</v>
      </c>
      <c r="AF108" s="147" t="s">
        <v>233</v>
      </c>
      <c r="AG108" s="147">
        <v>0</v>
      </c>
      <c r="AH108" s="147">
        <v>0</v>
      </c>
      <c r="AI108" s="147">
        <f>0.1*AI103</f>
        <v>3.3000000000000002E-2</v>
      </c>
      <c r="AJ108" s="147">
        <v>0.02</v>
      </c>
      <c r="AK108" s="147">
        <v>3</v>
      </c>
      <c r="AL108" s="147"/>
      <c r="AM108" s="147"/>
      <c r="AN108" s="148">
        <f t="shared" si="70"/>
        <v>6.1800000000000001E-2</v>
      </c>
      <c r="AO108" s="148">
        <f t="shared" si="66"/>
        <v>6.1800000000000006E-3</v>
      </c>
      <c r="AP108" s="149">
        <f t="shared" si="83"/>
        <v>0</v>
      </c>
      <c r="AQ108" s="149">
        <f t="shared" si="85"/>
        <v>0.30000000000000004</v>
      </c>
      <c r="AR108" s="148">
        <f>1333*I108*POWER(10,-6)</f>
        <v>1.9195199999999999E-3</v>
      </c>
      <c r="AS108" s="149">
        <f t="shared" si="47"/>
        <v>0.36989952000000009</v>
      </c>
      <c r="AT108" s="150">
        <f t="shared" si="54"/>
        <v>0</v>
      </c>
      <c r="AU108" s="176">
        <f t="shared" si="55"/>
        <v>0</v>
      </c>
      <c r="AV108" s="150">
        <f>H108*AS108</f>
        <v>1.5742923571200005E-4</v>
      </c>
    </row>
    <row r="109" spans="1:48" ht="15" thickBot="1">
      <c r="A109" s="79" t="s">
        <v>255</v>
      </c>
      <c r="B109" s="239" t="s">
        <v>484</v>
      </c>
      <c r="C109" s="242" t="s">
        <v>195</v>
      </c>
      <c r="D109" s="243" t="s">
        <v>196</v>
      </c>
      <c r="E109" s="234">
        <v>2.5000000000000001E-5</v>
      </c>
      <c r="F109" s="239">
        <v>1</v>
      </c>
      <c r="G109" s="248">
        <v>1</v>
      </c>
      <c r="H109" s="234">
        <f>E109*F109*G109</f>
        <v>2.5000000000000001E-5</v>
      </c>
      <c r="I109" s="248">
        <v>60.7</v>
      </c>
      <c r="J109" s="249">
        <f>I109*0.6*0.3</f>
        <v>10.926</v>
      </c>
      <c r="K109" s="116">
        <v>0</v>
      </c>
      <c r="L109" t="str">
        <f t="shared" si="42"/>
        <v>С108</v>
      </c>
      <c r="M109" t="str">
        <f t="shared" si="43"/>
        <v>Продуктопровод,  «Пропан от емкостей Е1-24 на прием насосов»</v>
      </c>
      <c r="N109" t="str">
        <f t="shared" si="44"/>
        <v>Полное-огненный шар</v>
      </c>
      <c r="O109" s="147" t="s">
        <v>233</v>
      </c>
      <c r="P109" s="147" t="s">
        <v>233</v>
      </c>
      <c r="Q109" s="147" t="s">
        <v>233</v>
      </c>
      <c r="R109" s="147" t="s">
        <v>233</v>
      </c>
      <c r="S109" s="147" t="s">
        <v>233</v>
      </c>
      <c r="T109" s="147" t="s">
        <v>233</v>
      </c>
      <c r="U109" s="147" t="s">
        <v>233</v>
      </c>
      <c r="V109" s="147" t="s">
        <v>233</v>
      </c>
      <c r="W109" s="147" t="s">
        <v>233</v>
      </c>
      <c r="X109" s="147" t="s">
        <v>233</v>
      </c>
      <c r="Y109" s="147" t="s">
        <v>233</v>
      </c>
      <c r="Z109" s="147" t="s">
        <v>233</v>
      </c>
      <c r="AA109" s="147" t="s">
        <v>233</v>
      </c>
      <c r="AB109" s="147" t="s">
        <v>233</v>
      </c>
      <c r="AC109" s="147">
        <v>109</v>
      </c>
      <c r="AD109" s="147">
        <v>155</v>
      </c>
      <c r="AE109" s="147">
        <v>183</v>
      </c>
      <c r="AF109" s="147">
        <v>235</v>
      </c>
      <c r="AG109" s="147">
        <v>1</v>
      </c>
      <c r="AH109" s="147">
        <v>1</v>
      </c>
      <c r="AI109" s="147">
        <f>AI101</f>
        <v>0.33</v>
      </c>
      <c r="AJ109" s="147">
        <v>0.02</v>
      </c>
      <c r="AK109" s="147">
        <v>10</v>
      </c>
      <c r="AL109" s="147"/>
      <c r="AM109" s="147"/>
      <c r="AN109" s="148">
        <f t="shared" si="71"/>
        <v>0.54852000000000001</v>
      </c>
      <c r="AO109" s="148">
        <f t="shared" si="66"/>
        <v>5.4852000000000005E-2</v>
      </c>
      <c r="AP109" s="149">
        <f t="shared" si="83"/>
        <v>3.1</v>
      </c>
      <c r="AQ109" s="149">
        <f t="shared" si="85"/>
        <v>1</v>
      </c>
      <c r="AR109" s="148">
        <f t="shared" ref="AR109" si="87">10068.2*J109*POWER(10,-6)</f>
        <v>0.11000515320000001</v>
      </c>
      <c r="AS109" s="149">
        <f t="shared" si="47"/>
        <v>4.8133771532000003</v>
      </c>
      <c r="AT109" s="150">
        <f t="shared" si="54"/>
        <v>2.5000000000000001E-5</v>
      </c>
      <c r="AU109" s="176">
        <f t="shared" si="55"/>
        <v>2.5000000000000001E-5</v>
      </c>
      <c r="AV109" s="150">
        <f>H109*AS109</f>
        <v>1.2033442883000001E-4</v>
      </c>
    </row>
    <row r="110" spans="1:48" ht="15" thickTop="1">
      <c r="A110" s="79" t="s">
        <v>256</v>
      </c>
      <c r="B110" s="244" t="s">
        <v>485</v>
      </c>
      <c r="C110" s="245" t="s">
        <v>78</v>
      </c>
      <c r="D110" s="246" t="s">
        <v>188</v>
      </c>
      <c r="E110" s="235">
        <v>9.9999999999999995E-8</v>
      </c>
      <c r="F110" s="244">
        <v>1700</v>
      </c>
      <c r="G110" s="244">
        <v>0.05</v>
      </c>
      <c r="H110" s="235">
        <f>E110*F110*G110</f>
        <v>8.4999999999999999E-6</v>
      </c>
      <c r="I110" s="244">
        <v>37.200000000000003</v>
      </c>
      <c r="J110" s="244">
        <f>I110</f>
        <v>37.200000000000003</v>
      </c>
      <c r="K110" s="81">
        <f>J110*20/10</f>
        <v>74.400000000000006</v>
      </c>
      <c r="L110" t="str">
        <f t="shared" si="42"/>
        <v>С109</v>
      </c>
      <c r="M110" t="str">
        <f t="shared" si="43"/>
        <v xml:space="preserve">Продуктопровод, «Нестабильный бензин со склада №2 через ЦУП на СГП» </v>
      </c>
      <c r="N110" t="str">
        <f t="shared" si="44"/>
        <v>Полное-пожар</v>
      </c>
      <c r="O110" s="147">
        <v>14</v>
      </c>
      <c r="P110" s="147">
        <v>18</v>
      </c>
      <c r="Q110" s="147">
        <v>25</v>
      </c>
      <c r="R110" s="147">
        <v>45</v>
      </c>
      <c r="S110" s="147" t="s">
        <v>233</v>
      </c>
      <c r="T110" s="147" t="s">
        <v>233</v>
      </c>
      <c r="U110" s="147" t="s">
        <v>233</v>
      </c>
      <c r="V110" s="147" t="s">
        <v>233</v>
      </c>
      <c r="W110" s="147" t="s">
        <v>233</v>
      </c>
      <c r="X110" s="147" t="s">
        <v>233</v>
      </c>
      <c r="Y110" s="147" t="s">
        <v>233</v>
      </c>
      <c r="Z110" s="147" t="s">
        <v>233</v>
      </c>
      <c r="AA110" s="147" t="s">
        <v>233</v>
      </c>
      <c r="AB110" s="147" t="s">
        <v>233</v>
      </c>
      <c r="AC110" s="147" t="s">
        <v>233</v>
      </c>
      <c r="AD110" s="147" t="s">
        <v>233</v>
      </c>
      <c r="AE110" s="147" t="s">
        <v>233</v>
      </c>
      <c r="AF110" s="147" t="s">
        <v>233</v>
      </c>
      <c r="AG110" s="144">
        <v>1</v>
      </c>
      <c r="AH110" s="144">
        <v>1</v>
      </c>
      <c r="AI110" s="3">
        <v>0.26</v>
      </c>
      <c r="AJ110" s="3">
        <v>0.02</v>
      </c>
      <c r="AK110" s="3">
        <v>10</v>
      </c>
      <c r="AL110" s="3"/>
      <c r="AM110" s="3"/>
      <c r="AN110" s="145">
        <f t="shared" si="62"/>
        <v>1.004</v>
      </c>
      <c r="AO110" s="145">
        <f>0.1*AN110</f>
        <v>0.1004</v>
      </c>
      <c r="AP110" s="146">
        <f t="shared" ref="AP110:AP118" si="88">AG110*1.72+115*0.012*AH110</f>
        <v>3.1</v>
      </c>
      <c r="AQ110" s="146">
        <f>AK110*0.1</f>
        <v>1</v>
      </c>
      <c r="AR110" s="145">
        <f>10068.2*J110*POWER(10,-6)+0.0012*K110</f>
        <v>0.46381704000000001</v>
      </c>
      <c r="AS110" s="146">
        <f t="shared" si="47"/>
        <v>5.66821704</v>
      </c>
      <c r="AT110" s="150">
        <f t="shared" si="54"/>
        <v>8.4999999999999999E-6</v>
      </c>
      <c r="AU110" s="176">
        <f t="shared" si="55"/>
        <v>8.4999999999999999E-6</v>
      </c>
      <c r="AV110" s="150">
        <f>H110*AS110</f>
        <v>4.8179844840000002E-5</v>
      </c>
    </row>
    <row r="111" spans="1:48">
      <c r="A111" s="79" t="s">
        <v>257</v>
      </c>
      <c r="B111" s="244" t="s">
        <v>485</v>
      </c>
      <c r="C111" s="188" t="s">
        <v>461</v>
      </c>
      <c r="D111" s="189" t="s">
        <v>191</v>
      </c>
      <c r="E111" s="190">
        <v>9.9999999999999995E-8</v>
      </c>
      <c r="F111" s="244">
        <v>1700</v>
      </c>
      <c r="G111" s="187">
        <v>0.19</v>
      </c>
      <c r="H111" s="190">
        <f t="shared" ref="H111:H116" si="89">E111*F111*G111</f>
        <v>3.2299999999999999E-5</v>
      </c>
      <c r="I111" s="187">
        <v>37.200000000000003</v>
      </c>
      <c r="J111" s="187">
        <f>I111*0.1</f>
        <v>3.7200000000000006</v>
      </c>
      <c r="K111" s="81">
        <v>0</v>
      </c>
      <c r="L111" t="str">
        <f t="shared" si="42"/>
        <v>С110</v>
      </c>
      <c r="M111" t="str">
        <f t="shared" si="43"/>
        <v xml:space="preserve">Продуктопровод, «Нестабильный бензин со склада №2 через ЦУП на СГП» </v>
      </c>
      <c r="N111" t="str">
        <f t="shared" si="44"/>
        <v>Полное-взрыв</v>
      </c>
      <c r="O111" s="147" t="s">
        <v>233</v>
      </c>
      <c r="P111" s="147" t="s">
        <v>233</v>
      </c>
      <c r="Q111" s="147" t="s">
        <v>233</v>
      </c>
      <c r="R111" s="147" t="s">
        <v>233</v>
      </c>
      <c r="S111" s="147">
        <v>71</v>
      </c>
      <c r="T111" s="147">
        <v>144</v>
      </c>
      <c r="U111" s="147">
        <v>393</v>
      </c>
      <c r="V111" s="147">
        <v>674</v>
      </c>
      <c r="W111" s="147" t="s">
        <v>233</v>
      </c>
      <c r="X111" s="147" t="s">
        <v>233</v>
      </c>
      <c r="Y111" s="147" t="s">
        <v>233</v>
      </c>
      <c r="Z111" s="147" t="s">
        <v>233</v>
      </c>
      <c r="AA111" s="147" t="s">
        <v>233</v>
      </c>
      <c r="AB111" s="147" t="s">
        <v>233</v>
      </c>
      <c r="AC111" s="147" t="s">
        <v>233</v>
      </c>
      <c r="AD111" s="147" t="s">
        <v>233</v>
      </c>
      <c r="AE111" s="147" t="s">
        <v>233</v>
      </c>
      <c r="AF111" s="147" t="s">
        <v>233</v>
      </c>
      <c r="AG111" s="144">
        <v>1</v>
      </c>
      <c r="AH111" s="144">
        <v>1</v>
      </c>
      <c r="AI111" s="3">
        <v>0.26</v>
      </c>
      <c r="AJ111" s="3">
        <v>0.02</v>
      </c>
      <c r="AK111" s="3">
        <v>10</v>
      </c>
      <c r="AL111" s="3"/>
      <c r="AM111" s="3"/>
      <c r="AN111" s="145">
        <f t="shared" si="65"/>
        <v>1.004</v>
      </c>
      <c r="AO111" s="145">
        <f t="shared" si="66"/>
        <v>0.1004</v>
      </c>
      <c r="AP111" s="146">
        <f t="shared" si="88"/>
        <v>3.1</v>
      </c>
      <c r="AQ111" s="146">
        <f t="shared" ref="AQ111:AQ118" si="90">AK111*0.1</f>
        <v>1</v>
      </c>
      <c r="AR111" s="145">
        <f>10068.2*J111*POWER(10,-6)*10+0.0012*K110</f>
        <v>0.46381704000000012</v>
      </c>
      <c r="AS111" s="146">
        <f t="shared" si="47"/>
        <v>5.66821704</v>
      </c>
      <c r="AT111" s="150">
        <f t="shared" si="54"/>
        <v>3.2299999999999999E-5</v>
      </c>
      <c r="AU111" s="176">
        <f t="shared" si="55"/>
        <v>3.2299999999999999E-5</v>
      </c>
      <c r="AV111" s="150">
        <f>H111*AS111</f>
        <v>1.8308341039199999E-4</v>
      </c>
    </row>
    <row r="112" spans="1:48">
      <c r="A112" s="79" t="s">
        <v>258</v>
      </c>
      <c r="B112" s="244" t="s">
        <v>485</v>
      </c>
      <c r="C112" s="188" t="s">
        <v>462</v>
      </c>
      <c r="D112" s="189" t="s">
        <v>189</v>
      </c>
      <c r="E112" s="190">
        <v>9.9999999999999995E-8</v>
      </c>
      <c r="F112" s="244">
        <v>1700</v>
      </c>
      <c r="G112" s="187">
        <v>0.76</v>
      </c>
      <c r="H112" s="190">
        <f t="shared" si="89"/>
        <v>1.292E-4</v>
      </c>
      <c r="I112" s="187">
        <v>37.200000000000003</v>
      </c>
      <c r="J112" s="187">
        <v>0</v>
      </c>
      <c r="K112" s="84">
        <v>0</v>
      </c>
      <c r="L112" t="str">
        <f t="shared" si="42"/>
        <v>С111</v>
      </c>
      <c r="M112" t="str">
        <f t="shared" si="43"/>
        <v xml:space="preserve">Продуктопровод, «Нестабильный бензин со склада №2 через ЦУП на СГП» </v>
      </c>
      <c r="N112" t="str">
        <f t="shared" si="44"/>
        <v>Полное-ликвидация</v>
      </c>
      <c r="O112" s="147" t="s">
        <v>233</v>
      </c>
      <c r="P112" s="147" t="s">
        <v>233</v>
      </c>
      <c r="Q112" s="147" t="s">
        <v>233</v>
      </c>
      <c r="R112" s="147" t="s">
        <v>233</v>
      </c>
      <c r="S112" s="147" t="s">
        <v>233</v>
      </c>
      <c r="T112" s="147" t="s">
        <v>233</v>
      </c>
      <c r="U112" s="147" t="s">
        <v>233</v>
      </c>
      <c r="V112" s="147" t="s">
        <v>233</v>
      </c>
      <c r="W112" s="147" t="s">
        <v>233</v>
      </c>
      <c r="X112" s="147" t="s">
        <v>233</v>
      </c>
      <c r="Y112" s="147" t="s">
        <v>233</v>
      </c>
      <c r="Z112" s="147" t="s">
        <v>233</v>
      </c>
      <c r="AA112" s="147" t="s">
        <v>233</v>
      </c>
      <c r="AB112" s="147" t="s">
        <v>233</v>
      </c>
      <c r="AC112" s="147" t="s">
        <v>233</v>
      </c>
      <c r="AD112" s="147" t="s">
        <v>233</v>
      </c>
      <c r="AE112" s="147" t="s">
        <v>233</v>
      </c>
      <c r="AF112" s="147" t="s">
        <v>233</v>
      </c>
      <c r="AG112" s="3">
        <v>0</v>
      </c>
      <c r="AH112" s="3">
        <v>0</v>
      </c>
      <c r="AI112" s="3">
        <v>0.26</v>
      </c>
      <c r="AJ112" s="3">
        <v>0.02</v>
      </c>
      <c r="AK112" s="3">
        <v>10</v>
      </c>
      <c r="AL112" s="3"/>
      <c r="AM112" s="3"/>
      <c r="AN112" s="145">
        <f t="shared" ref="AN112" si="91">AJ112*J112+AI112</f>
        <v>0.26</v>
      </c>
      <c r="AO112" s="145">
        <f t="shared" si="66"/>
        <v>2.6000000000000002E-2</v>
      </c>
      <c r="AP112" s="146">
        <f t="shared" si="88"/>
        <v>0</v>
      </c>
      <c r="AQ112" s="146">
        <f t="shared" si="90"/>
        <v>1</v>
      </c>
      <c r="AR112" s="145">
        <f>1333*J112*POWER(10,-6)+0.0012*K110</f>
        <v>8.9279999999999998E-2</v>
      </c>
      <c r="AS112" s="146">
        <f t="shared" si="47"/>
        <v>1.3752800000000001</v>
      </c>
      <c r="AT112" s="150">
        <f t="shared" si="54"/>
        <v>0</v>
      </c>
      <c r="AU112" s="176">
        <f t="shared" si="55"/>
        <v>0</v>
      </c>
      <c r="AV112" s="150">
        <f>H112*AS112</f>
        <v>1.7768617600000001E-4</v>
      </c>
    </row>
    <row r="113" spans="1:48">
      <c r="A113" s="79" t="s">
        <v>259</v>
      </c>
      <c r="B113" s="244" t="s">
        <v>485</v>
      </c>
      <c r="C113" s="188" t="s">
        <v>82</v>
      </c>
      <c r="D113" s="189" t="s">
        <v>192</v>
      </c>
      <c r="E113" s="190">
        <v>4.9999999999999998E-7</v>
      </c>
      <c r="F113" s="244">
        <v>1700</v>
      </c>
      <c r="G113" s="187">
        <v>4.0000000000000008E-2</v>
      </c>
      <c r="H113" s="190">
        <f t="shared" si="89"/>
        <v>3.4000000000000007E-5</v>
      </c>
      <c r="I113" s="187">
        <f>K113*300/1000</f>
        <v>2.34</v>
      </c>
      <c r="J113" s="187">
        <f>I113</f>
        <v>2.34</v>
      </c>
      <c r="K113" s="81">
        <v>7.8</v>
      </c>
      <c r="L113" t="str">
        <f t="shared" si="42"/>
        <v>С112</v>
      </c>
      <c r="M113" t="str">
        <f t="shared" si="43"/>
        <v xml:space="preserve">Продуктопровод, «Нестабильный бензин со склада №2 через ЦУП на СГП» </v>
      </c>
      <c r="N113" t="str">
        <f t="shared" si="44"/>
        <v>Частичное-жидкостной факел</v>
      </c>
      <c r="O113" s="147" t="s">
        <v>233</v>
      </c>
      <c r="P113" s="147" t="s">
        <v>233</v>
      </c>
      <c r="Q113" s="147" t="s">
        <v>233</v>
      </c>
      <c r="R113" s="147" t="s">
        <v>233</v>
      </c>
      <c r="S113" s="147" t="s">
        <v>233</v>
      </c>
      <c r="T113" s="147" t="s">
        <v>233</v>
      </c>
      <c r="U113" s="147" t="s">
        <v>233</v>
      </c>
      <c r="V113" s="147" t="s">
        <v>233</v>
      </c>
      <c r="W113" s="147">
        <v>34</v>
      </c>
      <c r="X113" s="147">
        <v>6</v>
      </c>
      <c r="Y113" s="147" t="s">
        <v>233</v>
      </c>
      <c r="Z113" s="147" t="s">
        <v>233</v>
      </c>
      <c r="AA113" s="147" t="s">
        <v>233</v>
      </c>
      <c r="AB113" s="147" t="s">
        <v>233</v>
      </c>
      <c r="AC113" s="147" t="s">
        <v>233</v>
      </c>
      <c r="AD113" s="147" t="s">
        <v>233</v>
      </c>
      <c r="AE113" s="147" t="s">
        <v>233</v>
      </c>
      <c r="AF113" s="147" t="s">
        <v>233</v>
      </c>
      <c r="AG113" s="3">
        <v>1</v>
      </c>
      <c r="AH113" s="3">
        <v>1</v>
      </c>
      <c r="AI113" s="3">
        <f>0.1*AI112</f>
        <v>2.6000000000000002E-2</v>
      </c>
      <c r="AJ113" s="3">
        <v>0.02</v>
      </c>
      <c r="AK113" s="3">
        <v>10</v>
      </c>
      <c r="AL113" s="3"/>
      <c r="AM113" s="3"/>
      <c r="AN113" s="145">
        <f t="shared" si="56"/>
        <v>7.2800000000000004E-2</v>
      </c>
      <c r="AO113" s="145">
        <f t="shared" si="66"/>
        <v>7.2800000000000009E-3</v>
      </c>
      <c r="AP113" s="146">
        <f t="shared" si="88"/>
        <v>3.1</v>
      </c>
      <c r="AQ113" s="146">
        <f t="shared" si="90"/>
        <v>1</v>
      </c>
      <c r="AR113" s="145">
        <f>10068.2*J113*POWER(10,-6)+0.0012*J113*20</f>
        <v>7.9719587999999994E-2</v>
      </c>
      <c r="AS113" s="146">
        <f t="shared" si="47"/>
        <v>4.2597995879999999</v>
      </c>
      <c r="AT113" s="150">
        <f t="shared" si="54"/>
        <v>3.4000000000000007E-5</v>
      </c>
      <c r="AU113" s="176">
        <f t="shared" si="55"/>
        <v>3.4000000000000007E-5</v>
      </c>
      <c r="AV113" s="150">
        <f>H113*AS113</f>
        <v>1.4483318599200001E-4</v>
      </c>
    </row>
    <row r="114" spans="1:48">
      <c r="A114" s="79" t="s">
        <v>260</v>
      </c>
      <c r="B114" s="244" t="s">
        <v>485</v>
      </c>
      <c r="C114" s="188" t="s">
        <v>458</v>
      </c>
      <c r="D114" s="189" t="s">
        <v>190</v>
      </c>
      <c r="E114" s="190">
        <v>4.9999999999999998E-7</v>
      </c>
      <c r="F114" s="244">
        <v>1700</v>
      </c>
      <c r="G114" s="187">
        <v>0.16000000000000003</v>
      </c>
      <c r="H114" s="190">
        <f t="shared" si="89"/>
        <v>1.3600000000000003E-4</v>
      </c>
      <c r="I114" s="187">
        <f>K113*300/1000</f>
        <v>2.34</v>
      </c>
      <c r="J114" s="187">
        <v>0</v>
      </c>
      <c r="K114" s="84">
        <v>0</v>
      </c>
      <c r="L114" t="str">
        <f t="shared" si="42"/>
        <v>С113</v>
      </c>
      <c r="M114" t="str">
        <f t="shared" si="43"/>
        <v xml:space="preserve">Продуктопровод, «Нестабильный бензин со склада №2 через ЦУП на СГП» </v>
      </c>
      <c r="N114" t="str">
        <f t="shared" si="44"/>
        <v>Частичное-ликвидация</v>
      </c>
      <c r="O114" s="147" t="s">
        <v>233</v>
      </c>
      <c r="P114" s="147" t="s">
        <v>233</v>
      </c>
      <c r="Q114" s="147" t="s">
        <v>233</v>
      </c>
      <c r="R114" s="147" t="s">
        <v>233</v>
      </c>
      <c r="S114" s="147" t="s">
        <v>233</v>
      </c>
      <c r="T114" s="147" t="s">
        <v>233</v>
      </c>
      <c r="U114" s="147" t="s">
        <v>233</v>
      </c>
      <c r="V114" s="147" t="s">
        <v>233</v>
      </c>
      <c r="W114" s="147" t="s">
        <v>233</v>
      </c>
      <c r="X114" s="147" t="s">
        <v>233</v>
      </c>
      <c r="Y114" s="147" t="s">
        <v>233</v>
      </c>
      <c r="Z114" s="147" t="s">
        <v>233</v>
      </c>
      <c r="AA114" s="147" t="s">
        <v>233</v>
      </c>
      <c r="AB114" s="147" t="s">
        <v>233</v>
      </c>
      <c r="AC114" s="147" t="s">
        <v>233</v>
      </c>
      <c r="AD114" s="147" t="s">
        <v>233</v>
      </c>
      <c r="AE114" s="147" t="s">
        <v>233</v>
      </c>
      <c r="AF114" s="147" t="s">
        <v>233</v>
      </c>
      <c r="AG114" s="3">
        <v>0</v>
      </c>
      <c r="AH114" s="3">
        <v>0</v>
      </c>
      <c r="AI114" s="3">
        <f>0.1*AI112</f>
        <v>2.6000000000000002E-2</v>
      </c>
      <c r="AJ114" s="3">
        <v>0.02</v>
      </c>
      <c r="AK114" s="3">
        <v>3</v>
      </c>
      <c r="AL114" s="3"/>
      <c r="AM114" s="3"/>
      <c r="AN114" s="145">
        <f t="shared" si="69"/>
        <v>7.2800000000000004E-2</v>
      </c>
      <c r="AO114" s="145">
        <f t="shared" si="66"/>
        <v>7.2800000000000009E-3</v>
      </c>
      <c r="AP114" s="146">
        <f t="shared" si="88"/>
        <v>0</v>
      </c>
      <c r="AQ114" s="146">
        <f t="shared" si="90"/>
        <v>0.30000000000000004</v>
      </c>
      <c r="AR114" s="145">
        <f>1333*I114*POWER(10,-6)+0.0012*I114*20</f>
        <v>5.9279219999999994E-2</v>
      </c>
      <c r="AS114" s="146">
        <f t="shared" si="47"/>
        <v>0.43935922000000005</v>
      </c>
      <c r="AT114" s="150">
        <f t="shared" si="54"/>
        <v>0</v>
      </c>
      <c r="AU114" s="176">
        <f t="shared" si="55"/>
        <v>0</v>
      </c>
      <c r="AV114" s="150">
        <f>H114*AS114</f>
        <v>5.9752853920000018E-5</v>
      </c>
    </row>
    <row r="115" spans="1:48">
      <c r="A115" s="79" t="s">
        <v>261</v>
      </c>
      <c r="B115" s="244" t="s">
        <v>485</v>
      </c>
      <c r="C115" s="188" t="s">
        <v>85</v>
      </c>
      <c r="D115" s="189" t="s">
        <v>193</v>
      </c>
      <c r="E115" s="190">
        <v>4.9999999999999998E-7</v>
      </c>
      <c r="F115" s="244">
        <v>1700</v>
      </c>
      <c r="G115" s="187">
        <v>4.0000000000000008E-2</v>
      </c>
      <c r="H115" s="190">
        <f t="shared" si="89"/>
        <v>3.4000000000000007E-5</v>
      </c>
      <c r="I115" s="187">
        <f>K115*1800/1000</f>
        <v>0.72</v>
      </c>
      <c r="J115" s="187">
        <f>I115</f>
        <v>0.72</v>
      </c>
      <c r="K115" s="81">
        <v>0.4</v>
      </c>
      <c r="L115" t="str">
        <f t="shared" si="42"/>
        <v>С114</v>
      </c>
      <c r="M115" t="str">
        <f t="shared" si="43"/>
        <v xml:space="preserve">Продуктопровод, «Нестабильный бензин со склада №2 через ЦУП на СГП» </v>
      </c>
      <c r="N115" t="str">
        <f t="shared" si="44"/>
        <v>Частичное-газ факел</v>
      </c>
      <c r="O115" s="147" t="s">
        <v>233</v>
      </c>
      <c r="P115" s="147" t="s">
        <v>233</v>
      </c>
      <c r="Q115" s="147" t="s">
        <v>233</v>
      </c>
      <c r="R115" s="147" t="s">
        <v>233</v>
      </c>
      <c r="S115" s="147" t="s">
        <v>233</v>
      </c>
      <c r="T115" s="147" t="s">
        <v>233</v>
      </c>
      <c r="U115" s="147" t="s">
        <v>233</v>
      </c>
      <c r="V115" s="147" t="s">
        <v>233</v>
      </c>
      <c r="W115" s="147">
        <v>8</v>
      </c>
      <c r="X115" s="147">
        <v>2</v>
      </c>
      <c r="Y115" s="147" t="s">
        <v>233</v>
      </c>
      <c r="Z115" s="147" t="s">
        <v>233</v>
      </c>
      <c r="AA115" s="147" t="s">
        <v>233</v>
      </c>
      <c r="AB115" s="147" t="s">
        <v>233</v>
      </c>
      <c r="AC115" s="147" t="s">
        <v>233</v>
      </c>
      <c r="AD115" s="147" t="s">
        <v>233</v>
      </c>
      <c r="AE115" s="147" t="s">
        <v>233</v>
      </c>
      <c r="AF115" s="147" t="s">
        <v>233</v>
      </c>
      <c r="AG115" s="3">
        <v>1</v>
      </c>
      <c r="AH115" s="3">
        <v>1</v>
      </c>
      <c r="AI115" s="3">
        <f>0.1*AI112</f>
        <v>2.6000000000000002E-2</v>
      </c>
      <c r="AJ115" s="3">
        <v>0.02</v>
      </c>
      <c r="AK115" s="3">
        <v>3</v>
      </c>
      <c r="AL115" s="3"/>
      <c r="AM115" s="3"/>
      <c r="AN115" s="145">
        <f t="shared" si="58"/>
        <v>4.0400000000000005E-2</v>
      </c>
      <c r="AO115" s="145">
        <f t="shared" si="66"/>
        <v>4.0400000000000011E-3</v>
      </c>
      <c r="AP115" s="146">
        <f t="shared" si="88"/>
        <v>3.1</v>
      </c>
      <c r="AQ115" s="146">
        <f t="shared" si="90"/>
        <v>0.30000000000000004</v>
      </c>
      <c r="AR115" s="145">
        <f>10068.2*J115*POWER(10,-6)</f>
        <v>7.2491040000000001E-3</v>
      </c>
      <c r="AS115" s="146">
        <f t="shared" si="47"/>
        <v>3.4516891039999997</v>
      </c>
      <c r="AT115" s="150">
        <f t="shared" si="54"/>
        <v>3.4000000000000007E-5</v>
      </c>
      <c r="AU115" s="176">
        <f t="shared" si="55"/>
        <v>3.4000000000000007E-5</v>
      </c>
      <c r="AV115" s="150">
        <f>H115*AS115</f>
        <v>1.1735742953600001E-4</v>
      </c>
    </row>
    <row r="116" spans="1:48">
      <c r="A116" s="79" t="s">
        <v>262</v>
      </c>
      <c r="B116" s="244" t="s">
        <v>485</v>
      </c>
      <c r="C116" s="188" t="s">
        <v>459</v>
      </c>
      <c r="D116" s="189" t="s">
        <v>194</v>
      </c>
      <c r="E116" s="190">
        <v>4.9999999999999998E-7</v>
      </c>
      <c r="F116" s="244">
        <v>1700</v>
      </c>
      <c r="G116" s="187">
        <v>0.15200000000000002</v>
      </c>
      <c r="H116" s="190">
        <f t="shared" si="89"/>
        <v>1.2920000000000002E-4</v>
      </c>
      <c r="I116" s="187">
        <f>K115*1800/1000</f>
        <v>0.72</v>
      </c>
      <c r="J116" s="187">
        <f>I116</f>
        <v>0.72</v>
      </c>
      <c r="K116" s="84">
        <v>0</v>
      </c>
      <c r="L116" t="str">
        <f t="shared" si="42"/>
        <v>С115</v>
      </c>
      <c r="M116" t="str">
        <f t="shared" si="43"/>
        <v xml:space="preserve">Продуктопровод, «Нестабильный бензин со склада №2 через ЦУП на СГП» </v>
      </c>
      <c r="N116" t="str">
        <f t="shared" si="44"/>
        <v>Частичное-вспышка</v>
      </c>
      <c r="O116" s="147" t="s">
        <v>233</v>
      </c>
      <c r="P116" s="147" t="s">
        <v>233</v>
      </c>
      <c r="Q116" s="147" t="s">
        <v>233</v>
      </c>
      <c r="R116" s="147" t="s">
        <v>233</v>
      </c>
      <c r="S116" s="147" t="s">
        <v>233</v>
      </c>
      <c r="T116" s="147" t="s">
        <v>233</v>
      </c>
      <c r="U116" s="147" t="s">
        <v>233</v>
      </c>
      <c r="V116" s="147" t="s">
        <v>233</v>
      </c>
      <c r="W116" s="147" t="s">
        <v>233</v>
      </c>
      <c r="X116" s="147" t="s">
        <v>233</v>
      </c>
      <c r="Y116" s="147">
        <v>29</v>
      </c>
      <c r="Z116" s="147">
        <v>34</v>
      </c>
      <c r="AA116" s="147" t="s">
        <v>233</v>
      </c>
      <c r="AB116" s="147" t="s">
        <v>233</v>
      </c>
      <c r="AC116" s="147" t="s">
        <v>233</v>
      </c>
      <c r="AD116" s="147" t="s">
        <v>233</v>
      </c>
      <c r="AE116" s="147" t="s">
        <v>233</v>
      </c>
      <c r="AF116" s="147" t="s">
        <v>233</v>
      </c>
      <c r="AG116" s="3">
        <v>1</v>
      </c>
      <c r="AH116" s="3">
        <v>1</v>
      </c>
      <c r="AI116" s="3">
        <f>0.1*AI112</f>
        <v>2.6000000000000002E-2</v>
      </c>
      <c r="AJ116" s="3">
        <v>0.02</v>
      </c>
      <c r="AK116" s="3">
        <v>3</v>
      </c>
      <c r="AL116" s="3"/>
      <c r="AM116" s="3"/>
      <c r="AN116" s="145">
        <f t="shared" si="58"/>
        <v>4.0400000000000005E-2</v>
      </c>
      <c r="AO116" s="145">
        <f t="shared" si="66"/>
        <v>4.0400000000000011E-3</v>
      </c>
      <c r="AP116" s="146">
        <f t="shared" si="88"/>
        <v>3.1</v>
      </c>
      <c r="AQ116" s="146">
        <f t="shared" si="90"/>
        <v>0.30000000000000004</v>
      </c>
      <c r="AR116" s="145">
        <f>10068.2*J116*POWER(10,-6)</f>
        <v>7.2491040000000001E-3</v>
      </c>
      <c r="AS116" s="146">
        <f t="shared" si="47"/>
        <v>3.4516891039999997</v>
      </c>
      <c r="AT116" s="150">
        <f t="shared" si="54"/>
        <v>1.2920000000000002E-4</v>
      </c>
      <c r="AU116" s="176">
        <f t="shared" si="55"/>
        <v>1.2920000000000002E-4</v>
      </c>
      <c r="AV116" s="150">
        <f>H116*AS116</f>
        <v>4.4595823223680004E-4</v>
      </c>
    </row>
    <row r="117" spans="1:48">
      <c r="A117" s="79" t="s">
        <v>263</v>
      </c>
      <c r="B117" s="244" t="s">
        <v>485</v>
      </c>
      <c r="C117" s="188" t="s">
        <v>460</v>
      </c>
      <c r="D117" s="189" t="s">
        <v>190</v>
      </c>
      <c r="E117" s="190">
        <v>4.9999999999999998E-7</v>
      </c>
      <c r="F117" s="244">
        <v>1700</v>
      </c>
      <c r="G117" s="187">
        <v>0.6080000000000001</v>
      </c>
      <c r="H117" s="190">
        <f>E117*F117*G117</f>
        <v>5.1680000000000009E-4</v>
      </c>
      <c r="I117" s="187">
        <f>K115*1800/1000</f>
        <v>0.72</v>
      </c>
      <c r="J117" s="187">
        <v>0</v>
      </c>
      <c r="K117" s="84">
        <v>0</v>
      </c>
      <c r="L117" t="str">
        <f t="shared" si="42"/>
        <v>С116</v>
      </c>
      <c r="M117" t="str">
        <f t="shared" si="43"/>
        <v xml:space="preserve">Продуктопровод, «Нестабильный бензин со склада №2 через ЦУП на СГП» </v>
      </c>
      <c r="N117" t="str">
        <f t="shared" si="44"/>
        <v>Частичное-ликвидация</v>
      </c>
      <c r="O117" s="147" t="s">
        <v>233</v>
      </c>
      <c r="P117" s="147" t="s">
        <v>233</v>
      </c>
      <c r="Q117" s="147" t="s">
        <v>233</v>
      </c>
      <c r="R117" s="147" t="s">
        <v>233</v>
      </c>
      <c r="S117" s="147" t="s">
        <v>233</v>
      </c>
      <c r="T117" s="147" t="s">
        <v>233</v>
      </c>
      <c r="U117" s="147" t="s">
        <v>233</v>
      </c>
      <c r="V117" s="147" t="s">
        <v>233</v>
      </c>
      <c r="W117" s="147" t="s">
        <v>233</v>
      </c>
      <c r="X117" s="147" t="s">
        <v>233</v>
      </c>
      <c r="Y117" s="147" t="s">
        <v>233</v>
      </c>
      <c r="Z117" s="147" t="s">
        <v>233</v>
      </c>
      <c r="AA117" s="147" t="s">
        <v>233</v>
      </c>
      <c r="AB117" s="147" t="s">
        <v>233</v>
      </c>
      <c r="AC117" s="147" t="s">
        <v>233</v>
      </c>
      <c r="AD117" s="147" t="s">
        <v>233</v>
      </c>
      <c r="AE117" s="147" t="s">
        <v>233</v>
      </c>
      <c r="AF117" s="147" t="s">
        <v>233</v>
      </c>
      <c r="AG117" s="3">
        <v>0</v>
      </c>
      <c r="AH117" s="3">
        <v>0</v>
      </c>
      <c r="AI117" s="3">
        <f>0.1*AI112</f>
        <v>2.6000000000000002E-2</v>
      </c>
      <c r="AJ117" s="3">
        <v>0.02</v>
      </c>
      <c r="AK117" s="3">
        <v>3</v>
      </c>
      <c r="AL117" s="3"/>
      <c r="AM117" s="3"/>
      <c r="AN117" s="145">
        <f t="shared" si="70"/>
        <v>4.0400000000000005E-2</v>
      </c>
      <c r="AO117" s="145">
        <f t="shared" si="66"/>
        <v>4.0400000000000011E-3</v>
      </c>
      <c r="AP117" s="146">
        <f t="shared" si="88"/>
        <v>0</v>
      </c>
      <c r="AQ117" s="146">
        <f t="shared" si="90"/>
        <v>0.30000000000000004</v>
      </c>
      <c r="AR117" s="145">
        <f>1333*I117*POWER(10,-6)</f>
        <v>9.5975999999999993E-4</v>
      </c>
      <c r="AS117" s="146">
        <f t="shared" si="47"/>
        <v>0.34539976</v>
      </c>
      <c r="AT117" s="150">
        <f t="shared" si="54"/>
        <v>0</v>
      </c>
      <c r="AU117" s="176">
        <f t="shared" si="55"/>
        <v>0</v>
      </c>
      <c r="AV117" s="150">
        <f>H117*AS117</f>
        <v>1.7850259596800003E-4</v>
      </c>
    </row>
    <row r="118" spans="1:48">
      <c r="A118" s="79" t="s">
        <v>264</v>
      </c>
      <c r="B118" s="244" t="s">
        <v>485</v>
      </c>
      <c r="C118" s="188" t="s">
        <v>195</v>
      </c>
      <c r="D118" s="189" t="s">
        <v>196</v>
      </c>
      <c r="E118" s="190">
        <v>2.5000000000000001E-5</v>
      </c>
      <c r="F118" s="244">
        <v>1</v>
      </c>
      <c r="G118" s="187">
        <v>1</v>
      </c>
      <c r="H118" s="190">
        <f>E118*F118*G118</f>
        <v>2.5000000000000001E-5</v>
      </c>
      <c r="I118" s="187">
        <v>37.200000000000003</v>
      </c>
      <c r="J118" s="250">
        <f>I118*0.6*0.3</f>
        <v>6.6959999999999997</v>
      </c>
      <c r="K118" s="84">
        <v>0</v>
      </c>
      <c r="L118" t="str">
        <f t="shared" si="42"/>
        <v>С117</v>
      </c>
      <c r="M118" t="str">
        <f t="shared" si="43"/>
        <v xml:space="preserve">Продуктопровод, «Нестабильный бензин со склада №2 через ЦУП на СГП» </v>
      </c>
      <c r="N118" t="str">
        <f t="shared" si="44"/>
        <v>Полное-огненный шар</v>
      </c>
      <c r="O118" s="147" t="s">
        <v>233</v>
      </c>
      <c r="P118" s="147" t="s">
        <v>233</v>
      </c>
      <c r="Q118" s="147" t="s">
        <v>233</v>
      </c>
      <c r="R118" s="147" t="s">
        <v>233</v>
      </c>
      <c r="S118" s="147" t="s">
        <v>233</v>
      </c>
      <c r="T118" s="147" t="s">
        <v>233</v>
      </c>
      <c r="U118" s="147" t="s">
        <v>233</v>
      </c>
      <c r="V118" s="147" t="s">
        <v>233</v>
      </c>
      <c r="W118" s="147" t="s">
        <v>233</v>
      </c>
      <c r="X118" s="147" t="s">
        <v>233</v>
      </c>
      <c r="Y118" s="147" t="s">
        <v>233</v>
      </c>
      <c r="Z118" s="147" t="s">
        <v>233</v>
      </c>
      <c r="AA118" s="147" t="s">
        <v>233</v>
      </c>
      <c r="AB118" s="147" t="s">
        <v>233</v>
      </c>
      <c r="AC118" s="147">
        <v>84</v>
      </c>
      <c r="AD118" s="147">
        <v>123</v>
      </c>
      <c r="AE118" s="147">
        <v>147</v>
      </c>
      <c r="AF118" s="147">
        <v>190</v>
      </c>
      <c r="AG118" s="3">
        <v>1</v>
      </c>
      <c r="AH118" s="3">
        <v>1</v>
      </c>
      <c r="AI118" s="3">
        <f>AI110</f>
        <v>0.26</v>
      </c>
      <c r="AJ118" s="3">
        <v>0.02</v>
      </c>
      <c r="AK118" s="3">
        <v>10</v>
      </c>
      <c r="AL118" s="3"/>
      <c r="AM118" s="3"/>
      <c r="AN118" s="145">
        <f t="shared" si="71"/>
        <v>0.39392000000000005</v>
      </c>
      <c r="AO118" s="145">
        <f t="shared" si="66"/>
        <v>3.939200000000001E-2</v>
      </c>
      <c r="AP118" s="146">
        <f t="shared" si="88"/>
        <v>3.1</v>
      </c>
      <c r="AQ118" s="146">
        <f t="shared" si="90"/>
        <v>1</v>
      </c>
      <c r="AR118" s="145">
        <f t="shared" ref="AR118" si="92">10068.2*J118*POWER(10,-6)</f>
        <v>6.7416667199999988E-2</v>
      </c>
      <c r="AS118" s="146">
        <f t="shared" si="47"/>
        <v>4.6007286672000003</v>
      </c>
      <c r="AT118" s="150">
        <f t="shared" si="54"/>
        <v>2.5000000000000001E-5</v>
      </c>
      <c r="AU118" s="176">
        <f t="shared" si="55"/>
        <v>2.5000000000000001E-5</v>
      </c>
      <c r="AV118" s="150">
        <f>H118*AS118</f>
        <v>1.1501821668000001E-4</v>
      </c>
    </row>
    <row r="119" spans="1:48">
      <c r="A119" s="79" t="s">
        <v>265</v>
      </c>
      <c r="B119" s="226" t="s">
        <v>486</v>
      </c>
      <c r="C119" s="227" t="s">
        <v>78</v>
      </c>
      <c r="D119" s="228" t="s">
        <v>188</v>
      </c>
      <c r="E119" s="229">
        <v>9.9999999999999995E-8</v>
      </c>
      <c r="F119" s="226">
        <v>1400</v>
      </c>
      <c r="G119" s="226">
        <v>0.05</v>
      </c>
      <c r="H119" s="229">
        <f>E119*F119*G119</f>
        <v>6.9999999999999999E-6</v>
      </c>
      <c r="I119" s="226">
        <v>60.1</v>
      </c>
      <c r="J119" s="226">
        <f>I119</f>
        <v>60.1</v>
      </c>
      <c r="K119" s="90">
        <f>J119*20/10</f>
        <v>120.2</v>
      </c>
      <c r="L119" t="str">
        <f t="shared" si="42"/>
        <v>С118</v>
      </c>
      <c r="M119" t="str">
        <f t="shared" si="43"/>
        <v>Продуктопровод, «Подача  ШФЛУ в 3-й ряд  (Е-25-36)»</v>
      </c>
      <c r="N119" t="str">
        <f t="shared" si="44"/>
        <v>Полное-пожар</v>
      </c>
      <c r="O119" s="147">
        <v>15</v>
      </c>
      <c r="P119" s="147">
        <v>20</v>
      </c>
      <c r="Q119" s="147">
        <v>28</v>
      </c>
      <c r="R119" s="147">
        <v>50</v>
      </c>
      <c r="S119" s="147" t="s">
        <v>233</v>
      </c>
      <c r="T119" s="147" t="s">
        <v>233</v>
      </c>
      <c r="U119" s="147" t="s">
        <v>233</v>
      </c>
      <c r="V119" s="147" t="s">
        <v>233</v>
      </c>
      <c r="W119" s="147" t="s">
        <v>233</v>
      </c>
      <c r="X119" s="147" t="s">
        <v>233</v>
      </c>
      <c r="Y119" s="147" t="s">
        <v>233</v>
      </c>
      <c r="Z119" s="147" t="s">
        <v>233</v>
      </c>
      <c r="AA119" s="147" t="s">
        <v>233</v>
      </c>
      <c r="AB119" s="147" t="s">
        <v>233</v>
      </c>
      <c r="AC119" s="147" t="s">
        <v>233</v>
      </c>
      <c r="AD119" s="147" t="s">
        <v>233</v>
      </c>
      <c r="AE119" s="147" t="s">
        <v>233</v>
      </c>
      <c r="AF119" s="147" t="s">
        <v>233</v>
      </c>
      <c r="AG119" s="154">
        <v>1</v>
      </c>
      <c r="AH119" s="154">
        <v>1</v>
      </c>
      <c r="AI119" s="4">
        <v>0.45</v>
      </c>
      <c r="AJ119" s="4">
        <v>0.02</v>
      </c>
      <c r="AK119" s="4">
        <v>10</v>
      </c>
      <c r="AL119" s="4"/>
      <c r="AM119" s="4"/>
      <c r="AN119" s="155">
        <f t="shared" si="62"/>
        <v>1.6519999999999999</v>
      </c>
      <c r="AO119" s="155">
        <f>0.1*AN119</f>
        <v>0.16520000000000001</v>
      </c>
      <c r="AP119" s="156">
        <f t="shared" ref="AP119:AP127" si="93">AG119*1.72+115*0.012*AH119</f>
        <v>3.1</v>
      </c>
      <c r="AQ119" s="156">
        <f>AK119*0.1</f>
        <v>1</v>
      </c>
      <c r="AR119" s="155">
        <f>10068.2*J119*POWER(10,-6)+0.0012*K119</f>
        <v>0.74933881999999996</v>
      </c>
      <c r="AS119" s="156">
        <f t="shared" si="47"/>
        <v>6.6665388200000004</v>
      </c>
      <c r="AT119" s="150">
        <f t="shared" si="54"/>
        <v>6.9999999999999999E-6</v>
      </c>
      <c r="AU119" s="176">
        <f t="shared" si="55"/>
        <v>6.9999999999999999E-6</v>
      </c>
      <c r="AV119" s="150">
        <f>H119*AS119</f>
        <v>4.6665771740000004E-5</v>
      </c>
    </row>
    <row r="120" spans="1:48">
      <c r="A120" s="79" t="s">
        <v>266</v>
      </c>
      <c r="B120" s="226" t="s">
        <v>486</v>
      </c>
      <c r="C120" s="196" t="s">
        <v>461</v>
      </c>
      <c r="D120" s="197" t="s">
        <v>191</v>
      </c>
      <c r="E120" s="198">
        <v>9.9999999999999995E-8</v>
      </c>
      <c r="F120" s="226">
        <v>1400</v>
      </c>
      <c r="G120" s="199">
        <v>0.19</v>
      </c>
      <c r="H120" s="198">
        <f t="shared" ref="H120:H125" si="94">E120*F120*G120</f>
        <v>2.6599999999999999E-5</v>
      </c>
      <c r="I120" s="199">
        <v>60.1</v>
      </c>
      <c r="J120" s="199">
        <f>I120*0.1</f>
        <v>6.0100000000000007</v>
      </c>
      <c r="K120" s="90">
        <v>0</v>
      </c>
      <c r="L120" t="str">
        <f t="shared" si="42"/>
        <v>С119</v>
      </c>
      <c r="M120" t="str">
        <f t="shared" si="43"/>
        <v>Продуктопровод, «Подача  ШФЛУ в 3-й ряд  (Е-25-36)»</v>
      </c>
      <c r="N120" t="str">
        <f t="shared" si="44"/>
        <v>Полное-взрыв</v>
      </c>
      <c r="O120" s="147" t="s">
        <v>233</v>
      </c>
      <c r="P120" s="147" t="s">
        <v>233</v>
      </c>
      <c r="Q120" s="147" t="s">
        <v>233</v>
      </c>
      <c r="R120" s="147" t="s">
        <v>233</v>
      </c>
      <c r="S120" s="147">
        <v>84</v>
      </c>
      <c r="T120" s="147">
        <v>169</v>
      </c>
      <c r="U120" s="147">
        <v>461</v>
      </c>
      <c r="V120" s="147">
        <v>791</v>
      </c>
      <c r="W120" s="147" t="s">
        <v>233</v>
      </c>
      <c r="X120" s="147" t="s">
        <v>233</v>
      </c>
      <c r="Y120" s="147" t="s">
        <v>233</v>
      </c>
      <c r="Z120" s="147" t="s">
        <v>233</v>
      </c>
      <c r="AA120" s="147" t="s">
        <v>233</v>
      </c>
      <c r="AB120" s="147" t="s">
        <v>233</v>
      </c>
      <c r="AC120" s="147" t="s">
        <v>233</v>
      </c>
      <c r="AD120" s="147" t="s">
        <v>233</v>
      </c>
      <c r="AE120" s="147" t="s">
        <v>233</v>
      </c>
      <c r="AF120" s="147" t="s">
        <v>233</v>
      </c>
      <c r="AG120" s="154">
        <v>1</v>
      </c>
      <c r="AH120" s="154">
        <v>1</v>
      </c>
      <c r="AI120" s="4">
        <v>0.45</v>
      </c>
      <c r="AJ120" s="4">
        <v>0.02</v>
      </c>
      <c r="AK120" s="4">
        <v>10</v>
      </c>
      <c r="AL120" s="4"/>
      <c r="AM120" s="4"/>
      <c r="AN120" s="155">
        <f t="shared" si="65"/>
        <v>1.6519999999999999</v>
      </c>
      <c r="AO120" s="155">
        <f t="shared" si="66"/>
        <v>0.16520000000000001</v>
      </c>
      <c r="AP120" s="156">
        <f t="shared" si="93"/>
        <v>3.1</v>
      </c>
      <c r="AQ120" s="156">
        <f t="shared" ref="AQ120:AQ127" si="95">AK120*0.1</f>
        <v>1</v>
      </c>
      <c r="AR120" s="155">
        <f>10068.2*J120*POWER(10,-6)*10+0.0012*K119</f>
        <v>0.74933881999999996</v>
      </c>
      <c r="AS120" s="156">
        <f t="shared" si="47"/>
        <v>6.6665388200000004</v>
      </c>
      <c r="AT120" s="150">
        <f t="shared" si="54"/>
        <v>2.6599999999999999E-5</v>
      </c>
      <c r="AU120" s="176">
        <f t="shared" si="55"/>
        <v>2.6599999999999999E-5</v>
      </c>
      <c r="AV120" s="150">
        <f>H120*AS120</f>
        <v>1.7732993261200002E-4</v>
      </c>
    </row>
    <row r="121" spans="1:48">
      <c r="A121" s="79" t="s">
        <v>267</v>
      </c>
      <c r="B121" s="226" t="s">
        <v>486</v>
      </c>
      <c r="C121" s="196" t="s">
        <v>462</v>
      </c>
      <c r="D121" s="197" t="s">
        <v>189</v>
      </c>
      <c r="E121" s="198">
        <v>9.9999999999999995E-8</v>
      </c>
      <c r="F121" s="226">
        <v>1400</v>
      </c>
      <c r="G121" s="199">
        <v>0.76</v>
      </c>
      <c r="H121" s="198">
        <f t="shared" si="94"/>
        <v>1.064E-4</v>
      </c>
      <c r="I121" s="199">
        <v>60.1</v>
      </c>
      <c r="J121" s="199">
        <v>0</v>
      </c>
      <c r="K121" s="91">
        <v>0</v>
      </c>
      <c r="L121" t="str">
        <f t="shared" si="42"/>
        <v>С120</v>
      </c>
      <c r="M121" t="str">
        <f t="shared" si="43"/>
        <v>Продуктопровод, «Подача  ШФЛУ в 3-й ряд  (Е-25-36)»</v>
      </c>
      <c r="N121" t="str">
        <f t="shared" si="44"/>
        <v>Полное-ликвидация</v>
      </c>
      <c r="O121" s="147" t="s">
        <v>233</v>
      </c>
      <c r="P121" s="147" t="s">
        <v>233</v>
      </c>
      <c r="Q121" s="147" t="s">
        <v>233</v>
      </c>
      <c r="R121" s="147" t="s">
        <v>233</v>
      </c>
      <c r="S121" s="147" t="s">
        <v>233</v>
      </c>
      <c r="T121" s="147" t="s">
        <v>233</v>
      </c>
      <c r="U121" s="147" t="s">
        <v>233</v>
      </c>
      <c r="V121" s="147" t="s">
        <v>233</v>
      </c>
      <c r="W121" s="147" t="s">
        <v>233</v>
      </c>
      <c r="X121" s="147" t="s">
        <v>233</v>
      </c>
      <c r="Y121" s="147" t="s">
        <v>233</v>
      </c>
      <c r="Z121" s="147" t="s">
        <v>233</v>
      </c>
      <c r="AA121" s="147" t="s">
        <v>233</v>
      </c>
      <c r="AB121" s="147" t="s">
        <v>233</v>
      </c>
      <c r="AC121" s="147" t="s">
        <v>233</v>
      </c>
      <c r="AD121" s="147" t="s">
        <v>233</v>
      </c>
      <c r="AE121" s="147" t="s">
        <v>233</v>
      </c>
      <c r="AF121" s="147" t="s">
        <v>233</v>
      </c>
      <c r="AG121" s="4">
        <v>0</v>
      </c>
      <c r="AH121" s="4">
        <v>0</v>
      </c>
      <c r="AI121" s="4">
        <v>0.45</v>
      </c>
      <c r="AJ121" s="4">
        <v>0.02</v>
      </c>
      <c r="AK121" s="4">
        <v>10</v>
      </c>
      <c r="AL121" s="4"/>
      <c r="AM121" s="4"/>
      <c r="AN121" s="155">
        <f t="shared" ref="AN121:AN176" si="96">AJ121*J121+AI121</f>
        <v>0.45</v>
      </c>
      <c r="AO121" s="155">
        <f t="shared" si="66"/>
        <v>4.5000000000000005E-2</v>
      </c>
      <c r="AP121" s="156">
        <f t="shared" si="93"/>
        <v>0</v>
      </c>
      <c r="AQ121" s="156">
        <f t="shared" si="95"/>
        <v>1</v>
      </c>
      <c r="AR121" s="155">
        <f>1333*J121*POWER(10,-6)+0.0012*K119</f>
        <v>0.14423999999999998</v>
      </c>
      <c r="AS121" s="156">
        <f t="shared" si="47"/>
        <v>1.6392399999999998</v>
      </c>
      <c r="AT121" s="150">
        <f t="shared" si="54"/>
        <v>0</v>
      </c>
      <c r="AU121" s="176">
        <f t="shared" si="55"/>
        <v>0</v>
      </c>
      <c r="AV121" s="150">
        <f>H121*AS121</f>
        <v>1.7441513599999997E-4</v>
      </c>
    </row>
    <row r="122" spans="1:48">
      <c r="A122" s="79" t="s">
        <v>268</v>
      </c>
      <c r="B122" s="226" t="s">
        <v>486</v>
      </c>
      <c r="C122" s="196" t="s">
        <v>82</v>
      </c>
      <c r="D122" s="197" t="s">
        <v>192</v>
      </c>
      <c r="E122" s="198">
        <v>4.9999999999999998E-7</v>
      </c>
      <c r="F122" s="226">
        <v>1400</v>
      </c>
      <c r="G122" s="199">
        <v>4.0000000000000008E-2</v>
      </c>
      <c r="H122" s="198">
        <f t="shared" si="94"/>
        <v>2.8000000000000006E-5</v>
      </c>
      <c r="I122" s="199">
        <f>K122*300/1000</f>
        <v>2.34</v>
      </c>
      <c r="J122" s="199">
        <f>I122</f>
        <v>2.34</v>
      </c>
      <c r="K122" s="90">
        <v>7.8</v>
      </c>
      <c r="L122" t="str">
        <f t="shared" si="42"/>
        <v>С121</v>
      </c>
      <c r="M122" t="str">
        <f t="shared" si="43"/>
        <v>Продуктопровод, «Подача  ШФЛУ в 3-й ряд  (Е-25-36)»</v>
      </c>
      <c r="N122" t="str">
        <f t="shared" si="44"/>
        <v>Частичное-жидкостной факел</v>
      </c>
      <c r="O122" s="147" t="s">
        <v>233</v>
      </c>
      <c r="P122" s="147" t="s">
        <v>233</v>
      </c>
      <c r="Q122" s="147" t="s">
        <v>233</v>
      </c>
      <c r="R122" s="147" t="s">
        <v>233</v>
      </c>
      <c r="S122" s="147" t="s">
        <v>233</v>
      </c>
      <c r="T122" s="147" t="s">
        <v>233</v>
      </c>
      <c r="U122" s="147" t="s">
        <v>233</v>
      </c>
      <c r="V122" s="147" t="s">
        <v>233</v>
      </c>
      <c r="W122" s="147">
        <v>34</v>
      </c>
      <c r="X122" s="147">
        <v>6</v>
      </c>
      <c r="Y122" s="147" t="s">
        <v>233</v>
      </c>
      <c r="Z122" s="147" t="s">
        <v>233</v>
      </c>
      <c r="AA122" s="147" t="s">
        <v>233</v>
      </c>
      <c r="AB122" s="147" t="s">
        <v>233</v>
      </c>
      <c r="AC122" s="147" t="s">
        <v>233</v>
      </c>
      <c r="AD122" s="147" t="s">
        <v>233</v>
      </c>
      <c r="AE122" s="147" t="s">
        <v>233</v>
      </c>
      <c r="AF122" s="147" t="s">
        <v>233</v>
      </c>
      <c r="AG122" s="4">
        <v>1</v>
      </c>
      <c r="AH122" s="4">
        <v>1</v>
      </c>
      <c r="AI122" s="4">
        <f>0.1*AI121</f>
        <v>4.5000000000000005E-2</v>
      </c>
      <c r="AJ122" s="4">
        <v>0.02</v>
      </c>
      <c r="AK122" s="4">
        <v>10</v>
      </c>
      <c r="AL122" s="4"/>
      <c r="AM122" s="4"/>
      <c r="AN122" s="155">
        <f t="shared" si="96"/>
        <v>9.1800000000000007E-2</v>
      </c>
      <c r="AO122" s="155">
        <f t="shared" si="66"/>
        <v>9.1800000000000007E-3</v>
      </c>
      <c r="AP122" s="156">
        <f t="shared" si="93"/>
        <v>3.1</v>
      </c>
      <c r="AQ122" s="156">
        <f t="shared" si="95"/>
        <v>1</v>
      </c>
      <c r="AR122" s="155">
        <f>10068.2*J122*POWER(10,-6)+0.0012*J122*20</f>
        <v>7.9719587999999994E-2</v>
      </c>
      <c r="AS122" s="156">
        <f t="shared" ref="AS122:AS185" si="97">AR122+AQ122+AP122+AO122+AN122</f>
        <v>4.2806995880000001</v>
      </c>
      <c r="AT122" s="150">
        <f t="shared" si="54"/>
        <v>2.8000000000000006E-5</v>
      </c>
      <c r="AU122" s="176">
        <f t="shared" si="55"/>
        <v>2.8000000000000006E-5</v>
      </c>
      <c r="AV122" s="150">
        <f>H122*AS122</f>
        <v>1.1985958846400003E-4</v>
      </c>
    </row>
    <row r="123" spans="1:48">
      <c r="A123" s="79" t="s">
        <v>269</v>
      </c>
      <c r="B123" s="226" t="s">
        <v>486</v>
      </c>
      <c r="C123" s="196" t="s">
        <v>458</v>
      </c>
      <c r="D123" s="197" t="s">
        <v>190</v>
      </c>
      <c r="E123" s="198">
        <v>4.9999999999999998E-7</v>
      </c>
      <c r="F123" s="226">
        <v>1400</v>
      </c>
      <c r="G123" s="199">
        <v>0.16000000000000003</v>
      </c>
      <c r="H123" s="198">
        <f t="shared" si="94"/>
        <v>1.1200000000000003E-4</v>
      </c>
      <c r="I123" s="199">
        <f>K122*300/1000</f>
        <v>2.34</v>
      </c>
      <c r="J123" s="199">
        <v>0</v>
      </c>
      <c r="K123" s="91">
        <v>0</v>
      </c>
      <c r="L123" t="str">
        <f t="shared" si="42"/>
        <v>С122</v>
      </c>
      <c r="M123" t="str">
        <f t="shared" si="43"/>
        <v>Продуктопровод, «Подача  ШФЛУ в 3-й ряд  (Е-25-36)»</v>
      </c>
      <c r="N123" t="str">
        <f t="shared" si="44"/>
        <v>Частичное-ликвидация</v>
      </c>
      <c r="O123" s="147" t="s">
        <v>233</v>
      </c>
      <c r="P123" s="147" t="s">
        <v>233</v>
      </c>
      <c r="Q123" s="147" t="s">
        <v>233</v>
      </c>
      <c r="R123" s="147" t="s">
        <v>233</v>
      </c>
      <c r="S123" s="147" t="s">
        <v>233</v>
      </c>
      <c r="T123" s="147" t="s">
        <v>233</v>
      </c>
      <c r="U123" s="147" t="s">
        <v>233</v>
      </c>
      <c r="V123" s="147" t="s">
        <v>233</v>
      </c>
      <c r="W123" s="147" t="s">
        <v>233</v>
      </c>
      <c r="X123" s="147" t="s">
        <v>233</v>
      </c>
      <c r="Y123" s="147" t="s">
        <v>233</v>
      </c>
      <c r="Z123" s="147" t="s">
        <v>233</v>
      </c>
      <c r="AA123" s="147" t="s">
        <v>233</v>
      </c>
      <c r="AB123" s="147" t="s">
        <v>233</v>
      </c>
      <c r="AC123" s="147" t="s">
        <v>233</v>
      </c>
      <c r="AD123" s="147" t="s">
        <v>233</v>
      </c>
      <c r="AE123" s="147" t="s">
        <v>233</v>
      </c>
      <c r="AF123" s="147" t="s">
        <v>233</v>
      </c>
      <c r="AG123" s="4">
        <v>0</v>
      </c>
      <c r="AH123" s="4">
        <v>0</v>
      </c>
      <c r="AI123" s="4">
        <f>0.1*AI121</f>
        <v>4.5000000000000005E-2</v>
      </c>
      <c r="AJ123" s="4">
        <v>0.02</v>
      </c>
      <c r="AK123" s="4">
        <v>3</v>
      </c>
      <c r="AL123" s="4"/>
      <c r="AM123" s="4"/>
      <c r="AN123" s="155">
        <f t="shared" si="69"/>
        <v>9.1800000000000007E-2</v>
      </c>
      <c r="AO123" s="155">
        <f t="shared" si="66"/>
        <v>9.1800000000000007E-3</v>
      </c>
      <c r="AP123" s="156">
        <f t="shared" si="93"/>
        <v>0</v>
      </c>
      <c r="AQ123" s="156">
        <f t="shared" si="95"/>
        <v>0.30000000000000004</v>
      </c>
      <c r="AR123" s="155">
        <f>1333*I123*POWER(10,-6)+0.0012*I123*20</f>
        <v>5.9279219999999994E-2</v>
      </c>
      <c r="AS123" s="156">
        <f t="shared" si="97"/>
        <v>0.46025922000000002</v>
      </c>
      <c r="AT123" s="150">
        <f t="shared" si="54"/>
        <v>0</v>
      </c>
      <c r="AU123" s="176">
        <f t="shared" si="55"/>
        <v>0</v>
      </c>
      <c r="AV123" s="150">
        <f>H123*AS123</f>
        <v>5.1549032640000014E-5</v>
      </c>
    </row>
    <row r="124" spans="1:48">
      <c r="A124" s="79" t="s">
        <v>270</v>
      </c>
      <c r="B124" s="226" t="s">
        <v>486</v>
      </c>
      <c r="C124" s="196" t="s">
        <v>85</v>
      </c>
      <c r="D124" s="197" t="s">
        <v>193</v>
      </c>
      <c r="E124" s="198">
        <v>4.9999999999999998E-7</v>
      </c>
      <c r="F124" s="226">
        <v>1400</v>
      </c>
      <c r="G124" s="199">
        <v>4.0000000000000008E-2</v>
      </c>
      <c r="H124" s="198">
        <f t="shared" si="94"/>
        <v>2.8000000000000006E-5</v>
      </c>
      <c r="I124" s="199">
        <f>K124*1800/1000</f>
        <v>0.72</v>
      </c>
      <c r="J124" s="199">
        <f>I124</f>
        <v>0.72</v>
      </c>
      <c r="K124" s="90">
        <v>0.4</v>
      </c>
      <c r="L124" t="str">
        <f t="shared" si="42"/>
        <v>С123</v>
      </c>
      <c r="M124" t="str">
        <f t="shared" si="43"/>
        <v>Продуктопровод, «Подача  ШФЛУ в 3-й ряд  (Е-25-36)»</v>
      </c>
      <c r="N124" t="str">
        <f t="shared" si="44"/>
        <v>Частичное-газ факел</v>
      </c>
      <c r="O124" s="147" t="s">
        <v>233</v>
      </c>
      <c r="P124" s="147" t="s">
        <v>233</v>
      </c>
      <c r="Q124" s="147" t="s">
        <v>233</v>
      </c>
      <c r="R124" s="147" t="s">
        <v>233</v>
      </c>
      <c r="S124" s="147" t="s">
        <v>233</v>
      </c>
      <c r="T124" s="147" t="s">
        <v>233</v>
      </c>
      <c r="U124" s="147" t="s">
        <v>233</v>
      </c>
      <c r="V124" s="147" t="s">
        <v>233</v>
      </c>
      <c r="W124" s="147">
        <v>8</v>
      </c>
      <c r="X124" s="147">
        <v>2</v>
      </c>
      <c r="Y124" s="147" t="s">
        <v>233</v>
      </c>
      <c r="Z124" s="147" t="s">
        <v>233</v>
      </c>
      <c r="AA124" s="147" t="s">
        <v>233</v>
      </c>
      <c r="AB124" s="147" t="s">
        <v>233</v>
      </c>
      <c r="AC124" s="147" t="s">
        <v>233</v>
      </c>
      <c r="AD124" s="147" t="s">
        <v>233</v>
      </c>
      <c r="AE124" s="147" t="s">
        <v>233</v>
      </c>
      <c r="AF124" s="147" t="s">
        <v>233</v>
      </c>
      <c r="AG124" s="4">
        <v>1</v>
      </c>
      <c r="AH124" s="4">
        <v>1</v>
      </c>
      <c r="AI124" s="4">
        <f>0.1*AI121</f>
        <v>4.5000000000000005E-2</v>
      </c>
      <c r="AJ124" s="4">
        <v>0.02</v>
      </c>
      <c r="AK124" s="4">
        <v>3</v>
      </c>
      <c r="AL124" s="4"/>
      <c r="AM124" s="4"/>
      <c r="AN124" s="155">
        <f t="shared" si="58"/>
        <v>5.9400000000000008E-2</v>
      </c>
      <c r="AO124" s="155">
        <f t="shared" si="66"/>
        <v>5.9400000000000008E-3</v>
      </c>
      <c r="AP124" s="156">
        <f t="shared" si="93"/>
        <v>3.1</v>
      </c>
      <c r="AQ124" s="156">
        <f t="shared" si="95"/>
        <v>0.30000000000000004</v>
      </c>
      <c r="AR124" s="155">
        <f>10068.2*J124*POWER(10,-6)</f>
        <v>7.2491040000000001E-3</v>
      </c>
      <c r="AS124" s="156">
        <f t="shared" si="97"/>
        <v>3.4725891039999999</v>
      </c>
      <c r="AT124" s="150">
        <f t="shared" si="54"/>
        <v>2.8000000000000006E-5</v>
      </c>
      <c r="AU124" s="176">
        <f t="shared" si="55"/>
        <v>2.8000000000000006E-5</v>
      </c>
      <c r="AV124" s="150">
        <f>H124*AS124</f>
        <v>9.723249491200002E-5</v>
      </c>
    </row>
    <row r="125" spans="1:48">
      <c r="A125" s="79" t="s">
        <v>271</v>
      </c>
      <c r="B125" s="226" t="s">
        <v>486</v>
      </c>
      <c r="C125" s="196" t="s">
        <v>459</v>
      </c>
      <c r="D125" s="197" t="s">
        <v>194</v>
      </c>
      <c r="E125" s="198">
        <v>4.9999999999999998E-7</v>
      </c>
      <c r="F125" s="226">
        <v>1400</v>
      </c>
      <c r="G125" s="199">
        <v>0.15200000000000002</v>
      </c>
      <c r="H125" s="198">
        <f t="shared" si="94"/>
        <v>1.0640000000000001E-4</v>
      </c>
      <c r="I125" s="199">
        <f>K124*1800/1000</f>
        <v>0.72</v>
      </c>
      <c r="J125" s="199">
        <f>I125</f>
        <v>0.72</v>
      </c>
      <c r="K125" s="91">
        <v>0</v>
      </c>
      <c r="L125" t="str">
        <f t="shared" si="42"/>
        <v>С124</v>
      </c>
      <c r="M125" t="str">
        <f t="shared" si="43"/>
        <v>Продуктопровод, «Подача  ШФЛУ в 3-й ряд  (Е-25-36)»</v>
      </c>
      <c r="N125" t="str">
        <f t="shared" si="44"/>
        <v>Частичное-вспышка</v>
      </c>
      <c r="O125" s="147" t="s">
        <v>233</v>
      </c>
      <c r="P125" s="147" t="s">
        <v>233</v>
      </c>
      <c r="Q125" s="147" t="s">
        <v>233</v>
      </c>
      <c r="R125" s="147" t="s">
        <v>233</v>
      </c>
      <c r="S125" s="147" t="s">
        <v>233</v>
      </c>
      <c r="T125" s="147" t="s">
        <v>233</v>
      </c>
      <c r="U125" s="147" t="s">
        <v>233</v>
      </c>
      <c r="V125" s="147" t="s">
        <v>233</v>
      </c>
      <c r="W125" s="147" t="s">
        <v>233</v>
      </c>
      <c r="X125" s="147" t="s">
        <v>233</v>
      </c>
      <c r="Y125" s="147">
        <v>29</v>
      </c>
      <c r="Z125" s="147">
        <v>34</v>
      </c>
      <c r="AA125" s="147" t="s">
        <v>233</v>
      </c>
      <c r="AB125" s="147" t="s">
        <v>233</v>
      </c>
      <c r="AC125" s="147" t="s">
        <v>233</v>
      </c>
      <c r="AD125" s="147" t="s">
        <v>233</v>
      </c>
      <c r="AE125" s="147" t="s">
        <v>233</v>
      </c>
      <c r="AF125" s="147" t="s">
        <v>233</v>
      </c>
      <c r="AG125" s="4">
        <v>1</v>
      </c>
      <c r="AH125" s="4">
        <v>1</v>
      </c>
      <c r="AI125" s="4">
        <f>0.1*AI121</f>
        <v>4.5000000000000005E-2</v>
      </c>
      <c r="AJ125" s="4">
        <v>0.02</v>
      </c>
      <c r="AK125" s="4">
        <v>3</v>
      </c>
      <c r="AL125" s="4"/>
      <c r="AM125" s="4"/>
      <c r="AN125" s="155">
        <f t="shared" si="58"/>
        <v>5.9400000000000008E-2</v>
      </c>
      <c r="AO125" s="155">
        <f t="shared" si="66"/>
        <v>5.9400000000000008E-3</v>
      </c>
      <c r="AP125" s="156">
        <f t="shared" si="93"/>
        <v>3.1</v>
      </c>
      <c r="AQ125" s="156">
        <f t="shared" si="95"/>
        <v>0.30000000000000004</v>
      </c>
      <c r="AR125" s="155">
        <f>10068.2*J125*POWER(10,-6)</f>
        <v>7.2491040000000001E-3</v>
      </c>
      <c r="AS125" s="156">
        <f t="shared" si="97"/>
        <v>3.4725891039999999</v>
      </c>
      <c r="AT125" s="150">
        <f t="shared" si="54"/>
        <v>1.0640000000000001E-4</v>
      </c>
      <c r="AU125" s="176">
        <f t="shared" si="55"/>
        <v>1.0640000000000001E-4</v>
      </c>
      <c r="AV125" s="150">
        <f>H125*AS125</f>
        <v>3.6948348066560003E-4</v>
      </c>
    </row>
    <row r="126" spans="1:48">
      <c r="A126" s="79" t="s">
        <v>272</v>
      </c>
      <c r="B126" s="226" t="s">
        <v>486</v>
      </c>
      <c r="C126" s="196" t="s">
        <v>460</v>
      </c>
      <c r="D126" s="197" t="s">
        <v>190</v>
      </c>
      <c r="E126" s="198">
        <v>4.9999999999999998E-7</v>
      </c>
      <c r="F126" s="226">
        <v>1400</v>
      </c>
      <c r="G126" s="199">
        <v>0.6080000000000001</v>
      </c>
      <c r="H126" s="198">
        <f>E126*F126*G126</f>
        <v>4.2560000000000005E-4</v>
      </c>
      <c r="I126" s="199">
        <f>K124*1800/1000</f>
        <v>0.72</v>
      </c>
      <c r="J126" s="199">
        <v>0</v>
      </c>
      <c r="K126" s="91">
        <v>0</v>
      </c>
      <c r="L126" t="str">
        <f t="shared" si="42"/>
        <v>С125</v>
      </c>
      <c r="M126" t="str">
        <f t="shared" si="43"/>
        <v>Продуктопровод, «Подача  ШФЛУ в 3-й ряд  (Е-25-36)»</v>
      </c>
      <c r="N126" t="str">
        <f t="shared" si="44"/>
        <v>Частичное-ликвидация</v>
      </c>
      <c r="O126" s="147" t="s">
        <v>233</v>
      </c>
      <c r="P126" s="147" t="s">
        <v>233</v>
      </c>
      <c r="Q126" s="147" t="s">
        <v>233</v>
      </c>
      <c r="R126" s="147" t="s">
        <v>233</v>
      </c>
      <c r="S126" s="147" t="s">
        <v>233</v>
      </c>
      <c r="T126" s="147" t="s">
        <v>233</v>
      </c>
      <c r="U126" s="147" t="s">
        <v>233</v>
      </c>
      <c r="V126" s="147" t="s">
        <v>233</v>
      </c>
      <c r="W126" s="147" t="s">
        <v>233</v>
      </c>
      <c r="X126" s="147" t="s">
        <v>233</v>
      </c>
      <c r="Y126" s="147" t="s">
        <v>233</v>
      </c>
      <c r="Z126" s="147" t="s">
        <v>233</v>
      </c>
      <c r="AA126" s="147" t="s">
        <v>233</v>
      </c>
      <c r="AB126" s="147" t="s">
        <v>233</v>
      </c>
      <c r="AC126" s="147" t="s">
        <v>233</v>
      </c>
      <c r="AD126" s="147" t="s">
        <v>233</v>
      </c>
      <c r="AE126" s="147" t="s">
        <v>233</v>
      </c>
      <c r="AF126" s="147" t="s">
        <v>233</v>
      </c>
      <c r="AG126" s="4">
        <v>0</v>
      </c>
      <c r="AH126" s="4">
        <v>0</v>
      </c>
      <c r="AI126" s="4">
        <f>0.1*AI121</f>
        <v>4.5000000000000005E-2</v>
      </c>
      <c r="AJ126" s="4">
        <v>0.02</v>
      </c>
      <c r="AK126" s="4">
        <v>3</v>
      </c>
      <c r="AL126" s="4"/>
      <c r="AM126" s="4"/>
      <c r="AN126" s="155">
        <f t="shared" si="70"/>
        <v>5.9400000000000008E-2</v>
      </c>
      <c r="AO126" s="155">
        <f t="shared" si="66"/>
        <v>5.9400000000000008E-3</v>
      </c>
      <c r="AP126" s="156">
        <f t="shared" si="93"/>
        <v>0</v>
      </c>
      <c r="AQ126" s="156">
        <f t="shared" si="95"/>
        <v>0.30000000000000004</v>
      </c>
      <c r="AR126" s="155">
        <f>1333*I126*POWER(10,-6)</f>
        <v>9.5975999999999993E-4</v>
      </c>
      <c r="AS126" s="156">
        <f t="shared" si="97"/>
        <v>0.36629976000000003</v>
      </c>
      <c r="AT126" s="150">
        <f t="shared" si="54"/>
        <v>0</v>
      </c>
      <c r="AU126" s="176">
        <f t="shared" si="55"/>
        <v>0</v>
      </c>
      <c r="AV126" s="150">
        <f>H126*AS126</f>
        <v>1.5589717785600003E-4</v>
      </c>
    </row>
    <row r="127" spans="1:48">
      <c r="A127" s="79" t="s">
        <v>273</v>
      </c>
      <c r="B127" s="226" t="s">
        <v>486</v>
      </c>
      <c r="C127" s="196" t="s">
        <v>195</v>
      </c>
      <c r="D127" s="197" t="s">
        <v>196</v>
      </c>
      <c r="E127" s="198">
        <v>2.5000000000000001E-5</v>
      </c>
      <c r="F127" s="226">
        <v>1</v>
      </c>
      <c r="G127" s="199">
        <v>1</v>
      </c>
      <c r="H127" s="198">
        <f>E127*F127*G127</f>
        <v>2.5000000000000001E-5</v>
      </c>
      <c r="I127" s="199">
        <v>60.1</v>
      </c>
      <c r="J127" s="231">
        <f>I127*0.6*0.3</f>
        <v>10.818</v>
      </c>
      <c r="K127" s="91">
        <v>0</v>
      </c>
      <c r="L127" t="str">
        <f t="shared" si="42"/>
        <v>С126</v>
      </c>
      <c r="M127" t="str">
        <f t="shared" si="43"/>
        <v>Продуктопровод, «Подача  ШФЛУ в 3-й ряд  (Е-25-36)»</v>
      </c>
      <c r="N127" t="str">
        <f t="shared" si="44"/>
        <v>Полное-огненный шар</v>
      </c>
      <c r="O127" s="147" t="s">
        <v>233</v>
      </c>
      <c r="P127" s="147" t="s">
        <v>233</v>
      </c>
      <c r="Q127" s="147" t="s">
        <v>233</v>
      </c>
      <c r="R127" s="147" t="s">
        <v>233</v>
      </c>
      <c r="S127" s="147" t="s">
        <v>233</v>
      </c>
      <c r="T127" s="147" t="s">
        <v>233</v>
      </c>
      <c r="U127" s="147" t="s">
        <v>233</v>
      </c>
      <c r="V127" s="147" t="s">
        <v>233</v>
      </c>
      <c r="W127" s="147" t="s">
        <v>233</v>
      </c>
      <c r="X127" s="147" t="s">
        <v>233</v>
      </c>
      <c r="Y127" s="147" t="s">
        <v>233</v>
      </c>
      <c r="Z127" s="147" t="s">
        <v>233</v>
      </c>
      <c r="AA127" s="147" t="s">
        <v>233</v>
      </c>
      <c r="AB127" s="147" t="s">
        <v>233</v>
      </c>
      <c r="AC127" s="147">
        <v>109</v>
      </c>
      <c r="AD127" s="147">
        <v>154</v>
      </c>
      <c r="AE127" s="147">
        <v>183</v>
      </c>
      <c r="AF127" s="147">
        <v>234</v>
      </c>
      <c r="AG127" s="4">
        <v>1</v>
      </c>
      <c r="AH127" s="4">
        <v>1</v>
      </c>
      <c r="AI127" s="4">
        <f>AI119</f>
        <v>0.45</v>
      </c>
      <c r="AJ127" s="4">
        <v>0.02</v>
      </c>
      <c r="AK127" s="4">
        <v>10</v>
      </c>
      <c r="AL127" s="4"/>
      <c r="AM127" s="4"/>
      <c r="AN127" s="155">
        <f t="shared" si="71"/>
        <v>0.66636000000000006</v>
      </c>
      <c r="AO127" s="155">
        <f t="shared" si="66"/>
        <v>6.6636000000000015E-2</v>
      </c>
      <c r="AP127" s="156">
        <f t="shared" si="93"/>
        <v>3.1</v>
      </c>
      <c r="AQ127" s="156">
        <f t="shared" si="95"/>
        <v>1</v>
      </c>
      <c r="AR127" s="155">
        <f t="shared" ref="AR127" si="98">10068.2*J127*POWER(10,-6)</f>
        <v>0.10891778760000001</v>
      </c>
      <c r="AS127" s="156">
        <f t="shared" si="97"/>
        <v>4.9419137875999999</v>
      </c>
      <c r="AT127" s="150">
        <f t="shared" si="54"/>
        <v>2.5000000000000001E-5</v>
      </c>
      <c r="AU127" s="176">
        <f t="shared" si="55"/>
        <v>2.5000000000000001E-5</v>
      </c>
      <c r="AV127" s="150">
        <f>H127*AS127</f>
        <v>1.2354784468999999E-4</v>
      </c>
    </row>
    <row r="128" spans="1:48">
      <c r="A128" s="79" t="s">
        <v>274</v>
      </c>
      <c r="B128" s="239" t="s">
        <v>487</v>
      </c>
      <c r="C128" s="240" t="s">
        <v>78</v>
      </c>
      <c r="D128" s="241" t="s">
        <v>188</v>
      </c>
      <c r="E128" s="233">
        <v>9.9999999999999995E-7</v>
      </c>
      <c r="F128" s="239">
        <v>1</v>
      </c>
      <c r="G128" s="239">
        <v>0.05</v>
      </c>
      <c r="H128" s="233">
        <f>E128*F128*G128</f>
        <v>4.9999999999999998E-8</v>
      </c>
      <c r="I128" s="239">
        <v>131.1</v>
      </c>
      <c r="J128" s="239">
        <f>I128</f>
        <v>131.1</v>
      </c>
      <c r="K128" s="92">
        <f>J128*20/10</f>
        <v>262.2</v>
      </c>
      <c r="L128" t="str">
        <f t="shared" si="42"/>
        <v>С127</v>
      </c>
      <c r="M128" t="str">
        <f t="shared" si="43"/>
        <v>Емкость Е-3</v>
      </c>
      <c r="N128" t="str">
        <f t="shared" si="44"/>
        <v>Полное-пожар</v>
      </c>
      <c r="O128" s="147">
        <v>16</v>
      </c>
      <c r="P128" s="147">
        <v>23</v>
      </c>
      <c r="Q128" s="147">
        <v>32</v>
      </c>
      <c r="R128" s="147">
        <v>59</v>
      </c>
      <c r="S128" s="147" t="s">
        <v>233</v>
      </c>
      <c r="T128" s="147" t="s">
        <v>233</v>
      </c>
      <c r="U128" s="147" t="s">
        <v>233</v>
      </c>
      <c r="V128" s="147" t="s">
        <v>233</v>
      </c>
      <c r="W128" s="147" t="s">
        <v>233</v>
      </c>
      <c r="X128" s="147" t="s">
        <v>233</v>
      </c>
      <c r="Y128" s="147" t="s">
        <v>233</v>
      </c>
      <c r="Z128" s="147" t="s">
        <v>233</v>
      </c>
      <c r="AA128" s="147" t="s">
        <v>233</v>
      </c>
      <c r="AB128" s="147" t="s">
        <v>233</v>
      </c>
      <c r="AC128" s="147" t="s">
        <v>233</v>
      </c>
      <c r="AD128" s="147" t="s">
        <v>233</v>
      </c>
      <c r="AE128" s="147" t="s">
        <v>233</v>
      </c>
      <c r="AF128" s="147" t="s">
        <v>233</v>
      </c>
      <c r="AG128" s="82">
        <v>1</v>
      </c>
      <c r="AH128" s="82">
        <v>2</v>
      </c>
      <c r="AI128" s="147">
        <v>0.42</v>
      </c>
      <c r="AJ128" s="147">
        <v>0.02</v>
      </c>
      <c r="AK128" s="147">
        <v>10</v>
      </c>
      <c r="AL128" s="147"/>
      <c r="AM128" s="147"/>
      <c r="AN128" s="148">
        <f t="shared" si="62"/>
        <v>3.0419999999999998</v>
      </c>
      <c r="AO128" s="148">
        <f>0.1*AN128</f>
        <v>0.30420000000000003</v>
      </c>
      <c r="AP128" s="149">
        <f t="shared" ref="AP128:AP136" si="99">AG128*1.72+115*0.012*AH128</f>
        <v>4.4800000000000004</v>
      </c>
      <c r="AQ128" s="149">
        <f>AK128*0.1</f>
        <v>1</v>
      </c>
      <c r="AR128" s="148">
        <f>10068.2*J128*POWER(10,-6)+0.0012*K128</f>
        <v>1.6345810199999999</v>
      </c>
      <c r="AS128" s="149">
        <f t="shared" si="97"/>
        <v>10.460781019999999</v>
      </c>
      <c r="AT128" s="150">
        <f t="shared" si="54"/>
        <v>4.9999999999999998E-8</v>
      </c>
      <c r="AU128" s="176">
        <f t="shared" si="55"/>
        <v>9.9999999999999995E-8</v>
      </c>
      <c r="AV128" s="150">
        <f>H128*AS128</f>
        <v>5.230390509999999E-7</v>
      </c>
    </row>
    <row r="129" spans="1:48">
      <c r="A129" s="79" t="s">
        <v>275</v>
      </c>
      <c r="B129" s="239" t="s">
        <v>487</v>
      </c>
      <c r="C129" s="201" t="s">
        <v>461</v>
      </c>
      <c r="D129" s="202" t="s">
        <v>191</v>
      </c>
      <c r="E129" s="203">
        <v>9.9999999999999995E-7</v>
      </c>
      <c r="F129" s="239">
        <v>1</v>
      </c>
      <c r="G129" s="200">
        <v>0.19</v>
      </c>
      <c r="H129" s="203">
        <f t="shared" ref="H129:H134" si="100">E129*F129*G129</f>
        <v>1.8999999999999998E-7</v>
      </c>
      <c r="I129" s="239">
        <v>131.1</v>
      </c>
      <c r="J129" s="200">
        <v>0.3</v>
      </c>
      <c r="K129" s="92">
        <v>0</v>
      </c>
      <c r="L129" t="str">
        <f t="shared" ref="L129:L192" si="101">A129</f>
        <v>С128</v>
      </c>
      <c r="M129" t="str">
        <f t="shared" ref="M129:M192" si="102">B129</f>
        <v>Емкость Е-3</v>
      </c>
      <c r="N129" t="str">
        <f t="shared" ref="N129:N192" si="103">D129</f>
        <v>Полное-взрыв</v>
      </c>
      <c r="O129" s="147" t="s">
        <v>233</v>
      </c>
      <c r="P129" s="147" t="s">
        <v>233</v>
      </c>
      <c r="Q129" s="147" t="s">
        <v>233</v>
      </c>
      <c r="R129" s="147" t="s">
        <v>233</v>
      </c>
      <c r="S129" s="147">
        <v>30</v>
      </c>
      <c r="T129" s="147">
        <v>62</v>
      </c>
      <c r="U129" s="147">
        <v>170</v>
      </c>
      <c r="V129" s="147">
        <v>291</v>
      </c>
      <c r="W129" s="147" t="s">
        <v>233</v>
      </c>
      <c r="X129" s="147" t="s">
        <v>233</v>
      </c>
      <c r="Y129" s="147" t="s">
        <v>233</v>
      </c>
      <c r="Z129" s="147" t="s">
        <v>233</v>
      </c>
      <c r="AA129" s="147" t="s">
        <v>233</v>
      </c>
      <c r="AB129" s="147" t="s">
        <v>233</v>
      </c>
      <c r="AC129" s="147" t="s">
        <v>233</v>
      </c>
      <c r="AD129" s="147" t="s">
        <v>233</v>
      </c>
      <c r="AE129" s="147" t="s">
        <v>233</v>
      </c>
      <c r="AF129" s="147" t="s">
        <v>233</v>
      </c>
      <c r="AG129" s="82">
        <v>2</v>
      </c>
      <c r="AH129" s="82">
        <v>1</v>
      </c>
      <c r="AI129" s="147">
        <v>0.42</v>
      </c>
      <c r="AJ129" s="147">
        <v>0.02</v>
      </c>
      <c r="AK129" s="147">
        <v>10</v>
      </c>
      <c r="AL129" s="147"/>
      <c r="AM129" s="147"/>
      <c r="AN129" s="148">
        <f t="shared" si="65"/>
        <v>3.0419999999999998</v>
      </c>
      <c r="AO129" s="148">
        <f t="shared" si="66"/>
        <v>0.30420000000000003</v>
      </c>
      <c r="AP129" s="149">
        <f t="shared" si="99"/>
        <v>4.82</v>
      </c>
      <c r="AQ129" s="149">
        <f t="shared" ref="AQ129:AQ136" si="104">AK129*0.1</f>
        <v>1</v>
      </c>
      <c r="AR129" s="148">
        <f>10068.2*J129*POWER(10,-6)*10+0.0012*K128</f>
        <v>0.34484459999999995</v>
      </c>
      <c r="AS129" s="149">
        <f t="shared" si="97"/>
        <v>9.5110446</v>
      </c>
      <c r="AT129" s="150">
        <f t="shared" si="54"/>
        <v>3.7999999999999996E-7</v>
      </c>
      <c r="AU129" s="176">
        <f t="shared" si="55"/>
        <v>1.8999999999999998E-7</v>
      </c>
      <c r="AV129" s="150">
        <f>H129*AS129</f>
        <v>1.8070984739999998E-6</v>
      </c>
    </row>
    <row r="130" spans="1:48">
      <c r="A130" s="79" t="s">
        <v>276</v>
      </c>
      <c r="B130" s="239" t="s">
        <v>487</v>
      </c>
      <c r="C130" s="201" t="s">
        <v>462</v>
      </c>
      <c r="D130" s="202" t="s">
        <v>189</v>
      </c>
      <c r="E130" s="203">
        <v>9.9999999999999995E-7</v>
      </c>
      <c r="F130" s="239">
        <v>1</v>
      </c>
      <c r="G130" s="200">
        <v>0.76</v>
      </c>
      <c r="H130" s="203">
        <f t="shared" si="100"/>
        <v>7.5999999999999992E-7</v>
      </c>
      <c r="I130" s="239">
        <v>131.1</v>
      </c>
      <c r="J130" s="200">
        <v>0</v>
      </c>
      <c r="K130" s="93">
        <v>0</v>
      </c>
      <c r="L130" t="str">
        <f t="shared" si="101"/>
        <v>С129</v>
      </c>
      <c r="M130" t="str">
        <f t="shared" si="102"/>
        <v>Емкость Е-3</v>
      </c>
      <c r="N130" t="str">
        <f t="shared" si="103"/>
        <v>Полное-ликвидация</v>
      </c>
      <c r="O130" s="147" t="s">
        <v>233</v>
      </c>
      <c r="P130" s="147" t="s">
        <v>233</v>
      </c>
      <c r="Q130" s="147" t="s">
        <v>233</v>
      </c>
      <c r="R130" s="147" t="s">
        <v>233</v>
      </c>
      <c r="S130" s="147" t="s">
        <v>233</v>
      </c>
      <c r="T130" s="147" t="s">
        <v>233</v>
      </c>
      <c r="U130" s="147" t="s">
        <v>233</v>
      </c>
      <c r="V130" s="147" t="s">
        <v>233</v>
      </c>
      <c r="W130" s="147" t="s">
        <v>233</v>
      </c>
      <c r="X130" s="147" t="s">
        <v>233</v>
      </c>
      <c r="Y130" s="147" t="s">
        <v>233</v>
      </c>
      <c r="Z130" s="147" t="s">
        <v>233</v>
      </c>
      <c r="AA130" s="147" t="s">
        <v>233</v>
      </c>
      <c r="AB130" s="147" t="s">
        <v>233</v>
      </c>
      <c r="AC130" s="147" t="s">
        <v>233</v>
      </c>
      <c r="AD130" s="147" t="s">
        <v>233</v>
      </c>
      <c r="AE130" s="147" t="s">
        <v>233</v>
      </c>
      <c r="AF130" s="147" t="s">
        <v>233</v>
      </c>
      <c r="AG130" s="147">
        <v>0</v>
      </c>
      <c r="AH130" s="147">
        <v>0</v>
      </c>
      <c r="AI130" s="147">
        <v>0.42</v>
      </c>
      <c r="AJ130" s="147">
        <v>0.02</v>
      </c>
      <c r="AK130" s="147">
        <v>10</v>
      </c>
      <c r="AL130" s="147"/>
      <c r="AM130" s="147"/>
      <c r="AN130" s="148">
        <f t="shared" ref="AN130" si="105">AJ130*J130+AI130</f>
        <v>0.42</v>
      </c>
      <c r="AO130" s="148">
        <f t="shared" si="66"/>
        <v>4.2000000000000003E-2</v>
      </c>
      <c r="AP130" s="149">
        <f t="shared" si="99"/>
        <v>0</v>
      </c>
      <c r="AQ130" s="149">
        <f t="shared" si="104"/>
        <v>1</v>
      </c>
      <c r="AR130" s="148">
        <f>1333*J130*POWER(10,-6)+0.0012*K128</f>
        <v>0.31463999999999998</v>
      </c>
      <c r="AS130" s="149">
        <f t="shared" si="97"/>
        <v>1.77664</v>
      </c>
      <c r="AT130" s="150">
        <f t="shared" si="54"/>
        <v>0</v>
      </c>
      <c r="AU130" s="176">
        <f t="shared" si="55"/>
        <v>0</v>
      </c>
      <c r="AV130" s="150">
        <f>H130*AS130</f>
        <v>1.3502463999999998E-6</v>
      </c>
    </row>
    <row r="131" spans="1:48">
      <c r="A131" s="79" t="s">
        <v>277</v>
      </c>
      <c r="B131" s="239" t="s">
        <v>487</v>
      </c>
      <c r="C131" s="201" t="s">
        <v>82</v>
      </c>
      <c r="D131" s="202" t="s">
        <v>192</v>
      </c>
      <c r="E131" s="203">
        <v>1.0000000000000001E-5</v>
      </c>
      <c r="F131" s="239">
        <v>1</v>
      </c>
      <c r="G131" s="200">
        <v>4.0000000000000008E-2</v>
      </c>
      <c r="H131" s="203">
        <f t="shared" si="100"/>
        <v>4.0000000000000009E-7</v>
      </c>
      <c r="I131" s="200">
        <f>K131*300/1000</f>
        <v>1.38</v>
      </c>
      <c r="J131" s="200">
        <f>I131</f>
        <v>1.38</v>
      </c>
      <c r="K131" s="92">
        <v>4.5999999999999996</v>
      </c>
      <c r="L131" t="str">
        <f t="shared" si="101"/>
        <v>С130</v>
      </c>
      <c r="M131" t="str">
        <f t="shared" si="102"/>
        <v>Емкость Е-3</v>
      </c>
      <c r="N131" t="str">
        <f t="shared" si="103"/>
        <v>Частичное-жидкостной факел</v>
      </c>
      <c r="O131" s="147" t="s">
        <v>233</v>
      </c>
      <c r="P131" s="147" t="s">
        <v>233</v>
      </c>
      <c r="Q131" s="147" t="s">
        <v>233</v>
      </c>
      <c r="R131" s="147" t="s">
        <v>233</v>
      </c>
      <c r="S131" s="147" t="s">
        <v>233</v>
      </c>
      <c r="T131" s="147" t="s">
        <v>233</v>
      </c>
      <c r="U131" s="147" t="s">
        <v>233</v>
      </c>
      <c r="V131" s="147" t="s">
        <v>233</v>
      </c>
      <c r="W131" s="147">
        <v>27</v>
      </c>
      <c r="X131" s="147">
        <v>5</v>
      </c>
      <c r="Y131" s="147" t="s">
        <v>233</v>
      </c>
      <c r="Z131" s="147" t="s">
        <v>233</v>
      </c>
      <c r="AA131" s="147" t="s">
        <v>233</v>
      </c>
      <c r="AB131" s="147" t="s">
        <v>233</v>
      </c>
      <c r="AC131" s="147" t="s">
        <v>233</v>
      </c>
      <c r="AD131" s="147" t="s">
        <v>233</v>
      </c>
      <c r="AE131" s="147" t="s">
        <v>233</v>
      </c>
      <c r="AF131" s="147" t="s">
        <v>233</v>
      </c>
      <c r="AG131" s="147">
        <v>1</v>
      </c>
      <c r="AH131" s="147">
        <v>2</v>
      </c>
      <c r="AI131" s="147">
        <f>0.1*AI130</f>
        <v>4.2000000000000003E-2</v>
      </c>
      <c r="AJ131" s="147">
        <v>0.02</v>
      </c>
      <c r="AK131" s="147">
        <v>10</v>
      </c>
      <c r="AL131" s="147"/>
      <c r="AM131" s="147"/>
      <c r="AN131" s="148">
        <f t="shared" si="96"/>
        <v>6.9599999999999995E-2</v>
      </c>
      <c r="AO131" s="148">
        <f t="shared" si="66"/>
        <v>6.96E-3</v>
      </c>
      <c r="AP131" s="149">
        <f t="shared" si="99"/>
        <v>4.4800000000000004</v>
      </c>
      <c r="AQ131" s="149">
        <f t="shared" si="104"/>
        <v>1</v>
      </c>
      <c r="AR131" s="148">
        <f>10068.2*J131*POWER(10,-6)+0.0012*J131*20</f>
        <v>4.7014115999999995E-2</v>
      </c>
      <c r="AS131" s="149">
        <f t="shared" si="97"/>
        <v>5.6035741160000008</v>
      </c>
      <c r="AT131" s="150">
        <f t="shared" ref="AT131:AT194" si="106">AG131*H131</f>
        <v>4.0000000000000009E-7</v>
      </c>
      <c r="AU131" s="176">
        <f t="shared" ref="AU131:AU194" si="107">AH131*H131</f>
        <v>8.0000000000000018E-7</v>
      </c>
      <c r="AV131" s="150">
        <f>H131*AS131</f>
        <v>2.2414296464000007E-6</v>
      </c>
    </row>
    <row r="132" spans="1:48">
      <c r="A132" s="79" t="s">
        <v>278</v>
      </c>
      <c r="B132" s="239" t="s">
        <v>487</v>
      </c>
      <c r="C132" s="201" t="s">
        <v>458</v>
      </c>
      <c r="D132" s="202" t="s">
        <v>190</v>
      </c>
      <c r="E132" s="203">
        <v>1.0000000000000001E-5</v>
      </c>
      <c r="F132" s="239">
        <v>1</v>
      </c>
      <c r="G132" s="200">
        <v>0.16000000000000003</v>
      </c>
      <c r="H132" s="203">
        <f t="shared" si="100"/>
        <v>1.6000000000000004E-6</v>
      </c>
      <c r="I132" s="200">
        <f>K131*300/1000</f>
        <v>1.38</v>
      </c>
      <c r="J132" s="200">
        <v>0</v>
      </c>
      <c r="K132" s="93">
        <v>0</v>
      </c>
      <c r="L132" t="str">
        <f t="shared" si="101"/>
        <v>С131</v>
      </c>
      <c r="M132" t="str">
        <f t="shared" si="102"/>
        <v>Емкость Е-3</v>
      </c>
      <c r="N132" t="str">
        <f t="shared" si="103"/>
        <v>Частичное-ликвидация</v>
      </c>
      <c r="O132" s="147" t="s">
        <v>233</v>
      </c>
      <c r="P132" s="147" t="s">
        <v>233</v>
      </c>
      <c r="Q132" s="147" t="s">
        <v>233</v>
      </c>
      <c r="R132" s="147" t="s">
        <v>233</v>
      </c>
      <c r="S132" s="147" t="s">
        <v>233</v>
      </c>
      <c r="T132" s="147" t="s">
        <v>233</v>
      </c>
      <c r="U132" s="147" t="s">
        <v>233</v>
      </c>
      <c r="V132" s="147" t="s">
        <v>233</v>
      </c>
      <c r="W132" s="147" t="s">
        <v>233</v>
      </c>
      <c r="X132" s="147" t="s">
        <v>233</v>
      </c>
      <c r="Y132" s="147" t="s">
        <v>233</v>
      </c>
      <c r="Z132" s="147" t="s">
        <v>233</v>
      </c>
      <c r="AA132" s="147" t="s">
        <v>233</v>
      </c>
      <c r="AB132" s="147" t="s">
        <v>233</v>
      </c>
      <c r="AC132" s="147" t="s">
        <v>233</v>
      </c>
      <c r="AD132" s="147" t="s">
        <v>233</v>
      </c>
      <c r="AE132" s="147" t="s">
        <v>233</v>
      </c>
      <c r="AF132" s="147" t="s">
        <v>233</v>
      </c>
      <c r="AG132" s="147">
        <v>0</v>
      </c>
      <c r="AH132" s="147">
        <v>0</v>
      </c>
      <c r="AI132" s="147">
        <f>0.1*AI130</f>
        <v>4.2000000000000003E-2</v>
      </c>
      <c r="AJ132" s="147">
        <v>0.02</v>
      </c>
      <c r="AK132" s="147">
        <v>3</v>
      </c>
      <c r="AL132" s="147"/>
      <c r="AM132" s="147"/>
      <c r="AN132" s="148">
        <f t="shared" si="69"/>
        <v>6.9599999999999995E-2</v>
      </c>
      <c r="AO132" s="148">
        <f t="shared" si="66"/>
        <v>6.96E-3</v>
      </c>
      <c r="AP132" s="149">
        <f t="shared" si="99"/>
        <v>0</v>
      </c>
      <c r="AQ132" s="149">
        <f t="shared" si="104"/>
        <v>0.30000000000000004</v>
      </c>
      <c r="AR132" s="148">
        <f>1333*I132*POWER(10,-6)+0.0012*I132*20</f>
        <v>3.4959539999999997E-2</v>
      </c>
      <c r="AS132" s="149">
        <f t="shared" si="97"/>
        <v>0.41151954000000007</v>
      </c>
      <c r="AT132" s="150">
        <f t="shared" si="106"/>
        <v>0</v>
      </c>
      <c r="AU132" s="176">
        <f t="shared" si="107"/>
        <v>0</v>
      </c>
      <c r="AV132" s="150">
        <f>H132*AS132</f>
        <v>6.5843126400000024E-7</v>
      </c>
    </row>
    <row r="133" spans="1:48">
      <c r="A133" s="79" t="s">
        <v>279</v>
      </c>
      <c r="B133" s="239" t="s">
        <v>487</v>
      </c>
      <c r="C133" s="201" t="s">
        <v>85</v>
      </c>
      <c r="D133" s="202" t="s">
        <v>193</v>
      </c>
      <c r="E133" s="203">
        <v>1.0000000000000001E-5</v>
      </c>
      <c r="F133" s="239">
        <v>1</v>
      </c>
      <c r="G133" s="200">
        <v>4.0000000000000008E-2</v>
      </c>
      <c r="H133" s="203">
        <f t="shared" si="100"/>
        <v>4.0000000000000009E-7</v>
      </c>
      <c r="I133" s="200">
        <f>K133*1800/1000</f>
        <v>0.72</v>
      </c>
      <c r="J133" s="200">
        <f>I133</f>
        <v>0.72</v>
      </c>
      <c r="K133" s="92">
        <v>0.4</v>
      </c>
      <c r="L133" t="str">
        <f t="shared" si="101"/>
        <v>С132</v>
      </c>
      <c r="M133" t="str">
        <f t="shared" si="102"/>
        <v>Емкость Е-3</v>
      </c>
      <c r="N133" t="str">
        <f t="shared" si="103"/>
        <v>Частичное-газ факел</v>
      </c>
      <c r="O133" s="147" t="s">
        <v>233</v>
      </c>
      <c r="P133" s="147" t="s">
        <v>233</v>
      </c>
      <c r="Q133" s="147" t="s">
        <v>233</v>
      </c>
      <c r="R133" s="147" t="s">
        <v>233</v>
      </c>
      <c r="S133" s="147" t="s">
        <v>233</v>
      </c>
      <c r="T133" s="147" t="s">
        <v>233</v>
      </c>
      <c r="U133" s="147" t="s">
        <v>233</v>
      </c>
      <c r="V133" s="147" t="s">
        <v>233</v>
      </c>
      <c r="W133" s="147">
        <v>8</v>
      </c>
      <c r="X133" s="147">
        <v>2</v>
      </c>
      <c r="Y133" s="147" t="s">
        <v>233</v>
      </c>
      <c r="Z133" s="147" t="s">
        <v>233</v>
      </c>
      <c r="AA133" s="147" t="s">
        <v>233</v>
      </c>
      <c r="AB133" s="147" t="s">
        <v>233</v>
      </c>
      <c r="AC133" s="147" t="s">
        <v>233</v>
      </c>
      <c r="AD133" s="147" t="s">
        <v>233</v>
      </c>
      <c r="AE133" s="147" t="s">
        <v>233</v>
      </c>
      <c r="AF133" s="147" t="s">
        <v>233</v>
      </c>
      <c r="AG133" s="147">
        <v>1</v>
      </c>
      <c r="AH133" s="147">
        <v>2</v>
      </c>
      <c r="AI133" s="147">
        <f>0.1*AI130</f>
        <v>4.2000000000000003E-2</v>
      </c>
      <c r="AJ133" s="147">
        <v>0.02</v>
      </c>
      <c r="AK133" s="147">
        <v>3</v>
      </c>
      <c r="AL133" s="147"/>
      <c r="AM133" s="147"/>
      <c r="AN133" s="148">
        <f t="shared" si="58"/>
        <v>5.6400000000000006E-2</v>
      </c>
      <c r="AO133" s="148">
        <f t="shared" si="66"/>
        <v>5.6400000000000009E-3</v>
      </c>
      <c r="AP133" s="149">
        <f t="shared" si="99"/>
        <v>4.4800000000000004</v>
      </c>
      <c r="AQ133" s="149">
        <f t="shared" si="104"/>
        <v>0.30000000000000004</v>
      </c>
      <c r="AR133" s="148">
        <f>10068.2*J133*POWER(10,-6)</f>
        <v>7.2491040000000001E-3</v>
      </c>
      <c r="AS133" s="149">
        <f t="shared" si="97"/>
        <v>4.8492891040000003</v>
      </c>
      <c r="AT133" s="150">
        <f t="shared" si="106"/>
        <v>4.0000000000000009E-7</v>
      </c>
      <c r="AU133" s="176">
        <f t="shared" si="107"/>
        <v>8.0000000000000018E-7</v>
      </c>
      <c r="AV133" s="150">
        <f>H133*AS133</f>
        <v>1.9397156416000006E-6</v>
      </c>
    </row>
    <row r="134" spans="1:48">
      <c r="A134" s="79" t="s">
        <v>280</v>
      </c>
      <c r="B134" s="239" t="s">
        <v>487</v>
      </c>
      <c r="C134" s="201" t="s">
        <v>459</v>
      </c>
      <c r="D134" s="202" t="s">
        <v>194</v>
      </c>
      <c r="E134" s="203">
        <v>1.0000000000000001E-5</v>
      </c>
      <c r="F134" s="239">
        <v>1</v>
      </c>
      <c r="G134" s="200">
        <v>0.15200000000000002</v>
      </c>
      <c r="H134" s="203">
        <f t="shared" si="100"/>
        <v>1.5200000000000003E-6</v>
      </c>
      <c r="I134" s="200">
        <f>K133*1800/1000</f>
        <v>0.72</v>
      </c>
      <c r="J134" s="200">
        <f>I134</f>
        <v>0.72</v>
      </c>
      <c r="K134" s="93">
        <v>0</v>
      </c>
      <c r="L134" t="str">
        <f t="shared" si="101"/>
        <v>С133</v>
      </c>
      <c r="M134" t="str">
        <f t="shared" si="102"/>
        <v>Емкость Е-3</v>
      </c>
      <c r="N134" t="str">
        <f t="shared" si="103"/>
        <v>Частичное-вспышка</v>
      </c>
      <c r="O134" s="147" t="s">
        <v>233</v>
      </c>
      <c r="P134" s="147" t="s">
        <v>233</v>
      </c>
      <c r="Q134" s="147" t="s">
        <v>233</v>
      </c>
      <c r="R134" s="147" t="s">
        <v>233</v>
      </c>
      <c r="S134" s="147" t="s">
        <v>233</v>
      </c>
      <c r="T134" s="147" t="s">
        <v>233</v>
      </c>
      <c r="U134" s="147" t="s">
        <v>233</v>
      </c>
      <c r="V134" s="147" t="s">
        <v>233</v>
      </c>
      <c r="W134" s="147" t="s">
        <v>233</v>
      </c>
      <c r="X134" s="147" t="s">
        <v>233</v>
      </c>
      <c r="Y134" s="147">
        <v>29</v>
      </c>
      <c r="Z134" s="147">
        <v>34</v>
      </c>
      <c r="AA134" s="147" t="s">
        <v>233</v>
      </c>
      <c r="AB134" s="147" t="s">
        <v>233</v>
      </c>
      <c r="AC134" s="147" t="s">
        <v>233</v>
      </c>
      <c r="AD134" s="147" t="s">
        <v>233</v>
      </c>
      <c r="AE134" s="147" t="s">
        <v>233</v>
      </c>
      <c r="AF134" s="147" t="s">
        <v>233</v>
      </c>
      <c r="AG134" s="147">
        <v>1</v>
      </c>
      <c r="AH134" s="147">
        <v>2</v>
      </c>
      <c r="AI134" s="147">
        <f>0.1*AI130</f>
        <v>4.2000000000000003E-2</v>
      </c>
      <c r="AJ134" s="147">
        <v>0.02</v>
      </c>
      <c r="AK134" s="147">
        <v>3</v>
      </c>
      <c r="AL134" s="147"/>
      <c r="AM134" s="147"/>
      <c r="AN134" s="148">
        <f t="shared" ref="AN134:AN197" si="108">AJ134*J134+AI134</f>
        <v>5.6400000000000006E-2</v>
      </c>
      <c r="AO134" s="148">
        <f t="shared" si="66"/>
        <v>5.6400000000000009E-3</v>
      </c>
      <c r="AP134" s="149">
        <f t="shared" si="99"/>
        <v>4.4800000000000004</v>
      </c>
      <c r="AQ134" s="149">
        <f t="shared" si="104"/>
        <v>0.30000000000000004</v>
      </c>
      <c r="AR134" s="148">
        <f>10068.2*J134*POWER(10,-6)</f>
        <v>7.2491040000000001E-3</v>
      </c>
      <c r="AS134" s="149">
        <f t="shared" si="97"/>
        <v>4.8492891040000003</v>
      </c>
      <c r="AT134" s="150">
        <f t="shared" si="106"/>
        <v>1.5200000000000003E-6</v>
      </c>
      <c r="AU134" s="176">
        <f t="shared" si="107"/>
        <v>3.0400000000000005E-6</v>
      </c>
      <c r="AV134" s="150">
        <f>H134*AS134</f>
        <v>7.3709194380800019E-6</v>
      </c>
    </row>
    <row r="135" spans="1:48">
      <c r="A135" s="79" t="s">
        <v>281</v>
      </c>
      <c r="B135" s="239" t="s">
        <v>487</v>
      </c>
      <c r="C135" s="201" t="s">
        <v>460</v>
      </c>
      <c r="D135" s="202" t="s">
        <v>190</v>
      </c>
      <c r="E135" s="203">
        <v>1.0000000000000001E-5</v>
      </c>
      <c r="F135" s="239">
        <v>1</v>
      </c>
      <c r="G135" s="200">
        <v>0.6080000000000001</v>
      </c>
      <c r="H135" s="203">
        <f>E135*F135*G135</f>
        <v>6.0800000000000011E-6</v>
      </c>
      <c r="I135" s="200">
        <f>K133*1800/1000</f>
        <v>0.72</v>
      </c>
      <c r="J135" s="200">
        <v>0</v>
      </c>
      <c r="K135" s="93">
        <v>0</v>
      </c>
      <c r="L135" t="str">
        <f t="shared" si="101"/>
        <v>С134</v>
      </c>
      <c r="M135" t="str">
        <f t="shared" si="102"/>
        <v>Емкость Е-3</v>
      </c>
      <c r="N135" t="str">
        <f t="shared" si="103"/>
        <v>Частичное-ликвидация</v>
      </c>
      <c r="O135" s="147" t="s">
        <v>233</v>
      </c>
      <c r="P135" s="147" t="s">
        <v>233</v>
      </c>
      <c r="Q135" s="147" t="s">
        <v>233</v>
      </c>
      <c r="R135" s="147" t="s">
        <v>233</v>
      </c>
      <c r="S135" s="147" t="s">
        <v>233</v>
      </c>
      <c r="T135" s="147" t="s">
        <v>233</v>
      </c>
      <c r="U135" s="147" t="s">
        <v>233</v>
      </c>
      <c r="V135" s="147" t="s">
        <v>233</v>
      </c>
      <c r="W135" s="147" t="s">
        <v>233</v>
      </c>
      <c r="X135" s="147" t="s">
        <v>233</v>
      </c>
      <c r="Y135" s="147" t="s">
        <v>233</v>
      </c>
      <c r="Z135" s="147" t="s">
        <v>233</v>
      </c>
      <c r="AA135" s="147" t="s">
        <v>233</v>
      </c>
      <c r="AB135" s="147" t="s">
        <v>233</v>
      </c>
      <c r="AC135" s="147" t="s">
        <v>233</v>
      </c>
      <c r="AD135" s="147" t="s">
        <v>233</v>
      </c>
      <c r="AE135" s="147" t="s">
        <v>233</v>
      </c>
      <c r="AF135" s="147" t="s">
        <v>233</v>
      </c>
      <c r="AG135" s="147">
        <v>0</v>
      </c>
      <c r="AH135" s="147">
        <v>0</v>
      </c>
      <c r="AI135" s="147">
        <f>0.1*AI130</f>
        <v>4.2000000000000003E-2</v>
      </c>
      <c r="AJ135" s="147">
        <v>0.02</v>
      </c>
      <c r="AK135" s="147">
        <v>3</v>
      </c>
      <c r="AL135" s="147"/>
      <c r="AM135" s="147"/>
      <c r="AN135" s="148">
        <f t="shared" si="70"/>
        <v>5.6400000000000006E-2</v>
      </c>
      <c r="AO135" s="148">
        <f t="shared" si="66"/>
        <v>5.6400000000000009E-3</v>
      </c>
      <c r="AP135" s="149">
        <f t="shared" si="99"/>
        <v>0</v>
      </c>
      <c r="AQ135" s="149">
        <f t="shared" si="104"/>
        <v>0.30000000000000004</v>
      </c>
      <c r="AR135" s="148">
        <f>1333*I135*POWER(10,-6)</f>
        <v>9.5975999999999993E-4</v>
      </c>
      <c r="AS135" s="149">
        <f t="shared" si="97"/>
        <v>0.36299976</v>
      </c>
      <c r="AT135" s="150">
        <f t="shared" si="106"/>
        <v>0</v>
      </c>
      <c r="AU135" s="176">
        <f t="shared" si="107"/>
        <v>0</v>
      </c>
      <c r="AV135" s="150">
        <f>H135*AS135</f>
        <v>2.2070385408000004E-6</v>
      </c>
    </row>
    <row r="136" spans="1:48">
      <c r="A136" s="79" t="s">
        <v>282</v>
      </c>
      <c r="B136" s="239" t="s">
        <v>487</v>
      </c>
      <c r="C136" s="201" t="s">
        <v>195</v>
      </c>
      <c r="D136" s="202" t="s">
        <v>196</v>
      </c>
      <c r="E136" s="203">
        <v>2.5000000000000001E-5</v>
      </c>
      <c r="F136" s="239">
        <v>1</v>
      </c>
      <c r="G136" s="200">
        <v>1</v>
      </c>
      <c r="H136" s="203">
        <f>E136*F136*G136</f>
        <v>2.5000000000000001E-5</v>
      </c>
      <c r="I136" s="200">
        <v>131.1</v>
      </c>
      <c r="J136" s="200">
        <f>0.6*I136</f>
        <v>78.66</v>
      </c>
      <c r="K136" s="93">
        <v>0</v>
      </c>
      <c r="L136" t="str">
        <f t="shared" si="101"/>
        <v>С135</v>
      </c>
      <c r="M136" t="str">
        <f t="shared" si="102"/>
        <v>Емкость Е-3</v>
      </c>
      <c r="N136" t="str">
        <f t="shared" si="103"/>
        <v>Полное-огненный шар</v>
      </c>
      <c r="O136" s="147" t="s">
        <v>233</v>
      </c>
      <c r="P136" s="147" t="s">
        <v>233</v>
      </c>
      <c r="Q136" s="147" t="s">
        <v>233</v>
      </c>
      <c r="R136" s="147" t="s">
        <v>233</v>
      </c>
      <c r="S136" s="147" t="s">
        <v>233</v>
      </c>
      <c r="T136" s="147" t="s">
        <v>233</v>
      </c>
      <c r="U136" s="147" t="s">
        <v>233</v>
      </c>
      <c r="V136" s="147" t="s">
        <v>233</v>
      </c>
      <c r="W136" s="147" t="s">
        <v>233</v>
      </c>
      <c r="X136" s="147" t="s">
        <v>233</v>
      </c>
      <c r="Y136" s="147" t="s">
        <v>233</v>
      </c>
      <c r="Z136" s="147" t="s">
        <v>233</v>
      </c>
      <c r="AA136" s="147" t="s">
        <v>233</v>
      </c>
      <c r="AB136" s="147" t="s">
        <v>233</v>
      </c>
      <c r="AC136" s="147">
        <v>282</v>
      </c>
      <c r="AD136" s="147">
        <v>370</v>
      </c>
      <c r="AE136" s="147">
        <v>427</v>
      </c>
      <c r="AF136" s="147">
        <v>530</v>
      </c>
      <c r="AG136" s="147">
        <v>1</v>
      </c>
      <c r="AH136" s="147">
        <v>1</v>
      </c>
      <c r="AI136" s="147">
        <f>AI128</f>
        <v>0.42</v>
      </c>
      <c r="AJ136" s="147">
        <v>0.02</v>
      </c>
      <c r="AK136" s="147">
        <v>10</v>
      </c>
      <c r="AL136" s="147"/>
      <c r="AM136" s="147"/>
      <c r="AN136" s="148">
        <f t="shared" si="71"/>
        <v>1.9931999999999999</v>
      </c>
      <c r="AO136" s="148">
        <f t="shared" si="66"/>
        <v>0.19932</v>
      </c>
      <c r="AP136" s="149">
        <f t="shared" si="99"/>
        <v>3.1</v>
      </c>
      <c r="AQ136" s="149">
        <f t="shared" si="104"/>
        <v>1</v>
      </c>
      <c r="AR136" s="148">
        <f t="shared" ref="AR136" si="109">10068.2*J136*POWER(10,-6)</f>
        <v>0.79196461200000001</v>
      </c>
      <c r="AS136" s="149">
        <f t="shared" si="97"/>
        <v>7.0844846120000007</v>
      </c>
      <c r="AT136" s="150">
        <f t="shared" si="106"/>
        <v>2.5000000000000001E-5</v>
      </c>
      <c r="AU136" s="176">
        <f t="shared" si="107"/>
        <v>2.5000000000000001E-5</v>
      </c>
      <c r="AV136" s="150">
        <f>H136*AS136</f>
        <v>1.7711211530000004E-4</v>
      </c>
    </row>
    <row r="137" spans="1:48">
      <c r="A137" s="79" t="s">
        <v>283</v>
      </c>
      <c r="B137" s="253" t="s">
        <v>488</v>
      </c>
      <c r="C137" s="254" t="s">
        <v>78</v>
      </c>
      <c r="D137" s="255" t="s">
        <v>188</v>
      </c>
      <c r="E137" s="251">
        <v>9.9999999999999995E-7</v>
      </c>
      <c r="F137" s="253">
        <v>1</v>
      </c>
      <c r="G137" s="253">
        <v>0.05</v>
      </c>
      <c r="H137" s="251">
        <f>E137*F137*G137</f>
        <v>4.9999999999999998E-8</v>
      </c>
      <c r="I137" s="253">
        <v>84.8</v>
      </c>
      <c r="J137" s="253">
        <f>I137</f>
        <v>84.8</v>
      </c>
      <c r="K137" s="260">
        <f>J137*20/10</f>
        <v>169.6</v>
      </c>
      <c r="L137" t="str">
        <f t="shared" si="101"/>
        <v>С136</v>
      </c>
      <c r="M137" t="str">
        <f t="shared" si="102"/>
        <v>Емкость Е-4</v>
      </c>
      <c r="N137" t="str">
        <f t="shared" si="103"/>
        <v>Полное-пожар</v>
      </c>
      <c r="O137" s="147">
        <v>15</v>
      </c>
      <c r="P137" s="147">
        <v>21</v>
      </c>
      <c r="Q137" s="147">
        <v>29</v>
      </c>
      <c r="R137" s="147">
        <v>54</v>
      </c>
      <c r="S137" s="147" t="s">
        <v>233</v>
      </c>
      <c r="T137" s="147" t="s">
        <v>233</v>
      </c>
      <c r="U137" s="147" t="s">
        <v>233</v>
      </c>
      <c r="V137" s="147" t="s">
        <v>233</v>
      </c>
      <c r="W137" s="147" t="s">
        <v>233</v>
      </c>
      <c r="X137" s="147" t="s">
        <v>233</v>
      </c>
      <c r="Y137" s="147" t="s">
        <v>233</v>
      </c>
      <c r="Z137" s="147" t="s">
        <v>233</v>
      </c>
      <c r="AA137" s="147" t="s">
        <v>233</v>
      </c>
      <c r="AB137" s="147" t="s">
        <v>233</v>
      </c>
      <c r="AC137" s="147" t="s">
        <v>233</v>
      </c>
      <c r="AD137" s="147" t="s">
        <v>233</v>
      </c>
      <c r="AE137" s="147" t="s">
        <v>233</v>
      </c>
      <c r="AF137" s="147" t="s">
        <v>233</v>
      </c>
      <c r="AG137" s="157">
        <v>1</v>
      </c>
      <c r="AH137" s="157">
        <v>1</v>
      </c>
      <c r="AI137" s="6">
        <v>0.18</v>
      </c>
      <c r="AJ137" s="6">
        <v>0.02</v>
      </c>
      <c r="AK137" s="6">
        <v>10</v>
      </c>
      <c r="AL137" s="6"/>
      <c r="AM137" s="6"/>
      <c r="AN137" s="158">
        <f t="shared" si="62"/>
        <v>1.8759999999999999</v>
      </c>
      <c r="AO137" s="158">
        <f>0.1*AN137</f>
        <v>0.18759999999999999</v>
      </c>
      <c r="AP137" s="159">
        <f t="shared" ref="AP137:AP154" si="110">AG137*1.72+115*0.012*AH137</f>
        <v>3.1</v>
      </c>
      <c r="AQ137" s="159">
        <f>AK137*0.1</f>
        <v>1</v>
      </c>
      <c r="AR137" s="158">
        <f>10068.2*J137*POWER(10,-6)+0.0012*K137</f>
        <v>1.0573033599999999</v>
      </c>
      <c r="AS137" s="159">
        <f t="shared" si="97"/>
        <v>7.2209033599999994</v>
      </c>
      <c r="AT137" s="150">
        <f t="shared" si="106"/>
        <v>4.9999999999999998E-8</v>
      </c>
      <c r="AU137" s="176">
        <f t="shared" si="107"/>
        <v>4.9999999999999998E-8</v>
      </c>
      <c r="AV137" s="150">
        <f>H137*AS137</f>
        <v>3.6104516799999996E-7</v>
      </c>
    </row>
    <row r="138" spans="1:48">
      <c r="A138" s="79" t="s">
        <v>284</v>
      </c>
      <c r="B138" s="253" t="s">
        <v>488</v>
      </c>
      <c r="C138" s="205" t="s">
        <v>461</v>
      </c>
      <c r="D138" s="206" t="s">
        <v>191</v>
      </c>
      <c r="E138" s="207">
        <v>9.9999999999999995E-7</v>
      </c>
      <c r="F138" s="253">
        <v>1</v>
      </c>
      <c r="G138" s="204">
        <v>0.19</v>
      </c>
      <c r="H138" s="207">
        <f t="shared" ref="H138:H143" si="111">E138*F138*G138</f>
        <v>1.8999999999999998E-7</v>
      </c>
      <c r="I138" s="253">
        <v>84.8</v>
      </c>
      <c r="J138" s="204">
        <f>I138*0.1</f>
        <v>8.48</v>
      </c>
      <c r="K138" s="260">
        <v>0</v>
      </c>
      <c r="L138" t="str">
        <f t="shared" si="101"/>
        <v>С137</v>
      </c>
      <c r="M138" t="str">
        <f t="shared" si="102"/>
        <v>Емкость Е-4</v>
      </c>
      <c r="N138" t="str">
        <f t="shared" si="103"/>
        <v>Полное-взрыв</v>
      </c>
      <c r="O138" s="147" t="s">
        <v>233</v>
      </c>
      <c r="P138" s="147" t="s">
        <v>233</v>
      </c>
      <c r="Q138" s="147" t="s">
        <v>233</v>
      </c>
      <c r="R138" s="147" t="s">
        <v>233</v>
      </c>
      <c r="S138" s="147">
        <v>94</v>
      </c>
      <c r="T138" s="147">
        <v>190</v>
      </c>
      <c r="U138" s="147">
        <v>517</v>
      </c>
      <c r="V138" s="147">
        <v>887</v>
      </c>
      <c r="W138" s="147" t="s">
        <v>233</v>
      </c>
      <c r="X138" s="147" t="s">
        <v>233</v>
      </c>
      <c r="Y138" s="147" t="s">
        <v>233</v>
      </c>
      <c r="Z138" s="147" t="s">
        <v>233</v>
      </c>
      <c r="AA138" s="147" t="s">
        <v>233</v>
      </c>
      <c r="AB138" s="147" t="s">
        <v>233</v>
      </c>
      <c r="AC138" s="147" t="s">
        <v>233</v>
      </c>
      <c r="AD138" s="147" t="s">
        <v>233</v>
      </c>
      <c r="AE138" s="147" t="s">
        <v>233</v>
      </c>
      <c r="AF138" s="147" t="s">
        <v>233</v>
      </c>
      <c r="AG138" s="157">
        <v>1</v>
      </c>
      <c r="AH138" s="157">
        <v>1</v>
      </c>
      <c r="AI138" s="6">
        <v>0.18</v>
      </c>
      <c r="AJ138" s="6">
        <v>0.02</v>
      </c>
      <c r="AK138" s="6">
        <v>10</v>
      </c>
      <c r="AL138" s="6"/>
      <c r="AM138" s="6"/>
      <c r="AN138" s="158">
        <f t="shared" si="65"/>
        <v>1.8759999999999999</v>
      </c>
      <c r="AO138" s="158">
        <f t="shared" si="66"/>
        <v>0.18759999999999999</v>
      </c>
      <c r="AP138" s="159">
        <f t="shared" si="110"/>
        <v>3.1</v>
      </c>
      <c r="AQ138" s="159">
        <f t="shared" ref="AQ138:AQ145" si="112">AK138*0.1</f>
        <v>1</v>
      </c>
      <c r="AR138" s="158">
        <f>10068.2*J138*POWER(10,-6)*10+0.0012*K137</f>
        <v>1.0573033600000001</v>
      </c>
      <c r="AS138" s="159">
        <f t="shared" si="97"/>
        <v>7.2209033599999994</v>
      </c>
      <c r="AT138" s="150">
        <f t="shared" si="106"/>
        <v>1.8999999999999998E-7</v>
      </c>
      <c r="AU138" s="176">
        <f t="shared" si="107"/>
        <v>1.8999999999999998E-7</v>
      </c>
      <c r="AV138" s="150">
        <f>H138*AS138</f>
        <v>1.3719716383999999E-6</v>
      </c>
    </row>
    <row r="139" spans="1:48">
      <c r="A139" s="79" t="s">
        <v>285</v>
      </c>
      <c r="B139" s="253" t="s">
        <v>488</v>
      </c>
      <c r="C139" s="205" t="s">
        <v>462</v>
      </c>
      <c r="D139" s="206" t="s">
        <v>189</v>
      </c>
      <c r="E139" s="207">
        <v>9.9999999999999995E-7</v>
      </c>
      <c r="F139" s="253">
        <v>1</v>
      </c>
      <c r="G139" s="204">
        <v>0.76</v>
      </c>
      <c r="H139" s="207">
        <f t="shared" si="111"/>
        <v>7.5999999999999992E-7</v>
      </c>
      <c r="I139" s="253">
        <v>84.8</v>
      </c>
      <c r="J139" s="204">
        <v>0</v>
      </c>
      <c r="K139" s="261">
        <v>0</v>
      </c>
      <c r="L139" t="str">
        <f t="shared" si="101"/>
        <v>С138</v>
      </c>
      <c r="M139" t="str">
        <f t="shared" si="102"/>
        <v>Емкость Е-4</v>
      </c>
      <c r="N139" t="str">
        <f t="shared" si="103"/>
        <v>Полное-ликвидация</v>
      </c>
      <c r="O139" s="147" t="s">
        <v>233</v>
      </c>
      <c r="P139" s="147" t="s">
        <v>233</v>
      </c>
      <c r="Q139" s="147" t="s">
        <v>233</v>
      </c>
      <c r="R139" s="147" t="s">
        <v>233</v>
      </c>
      <c r="S139" s="147" t="s">
        <v>233</v>
      </c>
      <c r="T139" s="147" t="s">
        <v>233</v>
      </c>
      <c r="U139" s="147" t="s">
        <v>233</v>
      </c>
      <c r="V139" s="147" t="s">
        <v>233</v>
      </c>
      <c r="W139" s="147" t="s">
        <v>233</v>
      </c>
      <c r="X139" s="147" t="s">
        <v>233</v>
      </c>
      <c r="Y139" s="147" t="s">
        <v>233</v>
      </c>
      <c r="Z139" s="147" t="s">
        <v>233</v>
      </c>
      <c r="AA139" s="147" t="s">
        <v>233</v>
      </c>
      <c r="AB139" s="147" t="s">
        <v>233</v>
      </c>
      <c r="AC139" s="147" t="s">
        <v>233</v>
      </c>
      <c r="AD139" s="147" t="s">
        <v>233</v>
      </c>
      <c r="AE139" s="147" t="s">
        <v>233</v>
      </c>
      <c r="AF139" s="147" t="s">
        <v>233</v>
      </c>
      <c r="AG139" s="6">
        <v>0</v>
      </c>
      <c r="AH139" s="6">
        <v>0</v>
      </c>
      <c r="AI139" s="6">
        <v>0.18</v>
      </c>
      <c r="AJ139" s="6">
        <v>0.02</v>
      </c>
      <c r="AK139" s="6">
        <v>10</v>
      </c>
      <c r="AL139" s="6"/>
      <c r="AM139" s="6"/>
      <c r="AN139" s="158">
        <f t="shared" ref="AN139" si="113">AJ139*J139+AI139</f>
        <v>0.18</v>
      </c>
      <c r="AO139" s="158">
        <f t="shared" ref="AO139:AO145" si="114">0.1*AN139</f>
        <v>1.7999999999999999E-2</v>
      </c>
      <c r="AP139" s="159">
        <f t="shared" si="110"/>
        <v>0</v>
      </c>
      <c r="AQ139" s="159">
        <f t="shared" si="112"/>
        <v>1</v>
      </c>
      <c r="AR139" s="158">
        <f>1333*J139*POWER(10,-6)+0.0012*K137</f>
        <v>0.20351999999999998</v>
      </c>
      <c r="AS139" s="159">
        <f t="shared" si="97"/>
        <v>1.4015199999999999</v>
      </c>
      <c r="AT139" s="150">
        <f t="shared" si="106"/>
        <v>0</v>
      </c>
      <c r="AU139" s="176">
        <f t="shared" si="107"/>
        <v>0</v>
      </c>
      <c r="AV139" s="150">
        <f>H139*AS139</f>
        <v>1.0651551999999999E-6</v>
      </c>
    </row>
    <row r="140" spans="1:48">
      <c r="A140" s="79" t="s">
        <v>286</v>
      </c>
      <c r="B140" s="253" t="s">
        <v>488</v>
      </c>
      <c r="C140" s="205" t="s">
        <v>82</v>
      </c>
      <c r="D140" s="206" t="s">
        <v>192</v>
      </c>
      <c r="E140" s="207">
        <v>1.0000000000000001E-5</v>
      </c>
      <c r="F140" s="253">
        <v>1</v>
      </c>
      <c r="G140" s="204">
        <v>4.0000000000000008E-2</v>
      </c>
      <c r="H140" s="207">
        <f t="shared" si="111"/>
        <v>4.0000000000000009E-7</v>
      </c>
      <c r="I140" s="204">
        <f>K140*300/1000</f>
        <v>2.34</v>
      </c>
      <c r="J140" s="204">
        <f>I140</f>
        <v>2.34</v>
      </c>
      <c r="K140" s="260">
        <v>7.8</v>
      </c>
      <c r="L140" t="str">
        <f t="shared" si="101"/>
        <v>С139</v>
      </c>
      <c r="M140" t="str">
        <f t="shared" si="102"/>
        <v>Емкость Е-4</v>
      </c>
      <c r="N140" t="str">
        <f t="shared" si="103"/>
        <v>Частичное-жидкостной факел</v>
      </c>
      <c r="O140" s="147" t="s">
        <v>233</v>
      </c>
      <c r="P140" s="147" t="s">
        <v>233</v>
      </c>
      <c r="Q140" s="147" t="s">
        <v>233</v>
      </c>
      <c r="R140" s="147" t="s">
        <v>233</v>
      </c>
      <c r="S140" s="147" t="s">
        <v>233</v>
      </c>
      <c r="T140" s="147" t="s">
        <v>233</v>
      </c>
      <c r="U140" s="147" t="s">
        <v>233</v>
      </c>
      <c r="V140" s="147" t="s">
        <v>233</v>
      </c>
      <c r="W140" s="147">
        <v>34</v>
      </c>
      <c r="X140" s="147">
        <v>6</v>
      </c>
      <c r="Y140" s="147" t="s">
        <v>233</v>
      </c>
      <c r="Z140" s="147" t="s">
        <v>233</v>
      </c>
      <c r="AA140" s="147" t="s">
        <v>233</v>
      </c>
      <c r="AB140" s="147" t="s">
        <v>233</v>
      </c>
      <c r="AC140" s="147" t="s">
        <v>233</v>
      </c>
      <c r="AD140" s="147" t="s">
        <v>233</v>
      </c>
      <c r="AE140" s="147" t="s">
        <v>233</v>
      </c>
      <c r="AF140" s="147" t="s">
        <v>233</v>
      </c>
      <c r="AG140" s="6">
        <v>1</v>
      </c>
      <c r="AH140" s="6">
        <v>1</v>
      </c>
      <c r="AI140" s="6">
        <f>0.1*AI139</f>
        <v>1.7999999999999999E-2</v>
      </c>
      <c r="AJ140" s="6">
        <v>0.02</v>
      </c>
      <c r="AK140" s="6">
        <v>10</v>
      </c>
      <c r="AL140" s="6"/>
      <c r="AM140" s="6"/>
      <c r="AN140" s="158">
        <f t="shared" si="96"/>
        <v>6.4799999999999996E-2</v>
      </c>
      <c r="AO140" s="158">
        <f t="shared" si="114"/>
        <v>6.4799999999999996E-3</v>
      </c>
      <c r="AP140" s="159">
        <f t="shared" si="110"/>
        <v>3.1</v>
      </c>
      <c r="AQ140" s="159">
        <f t="shared" si="112"/>
        <v>1</v>
      </c>
      <c r="AR140" s="158">
        <f>10068.2*J140*POWER(10,-6)</f>
        <v>2.3559587999999999E-2</v>
      </c>
      <c r="AS140" s="159">
        <f t="shared" si="97"/>
        <v>4.1948395879999998</v>
      </c>
      <c r="AT140" s="150">
        <f t="shared" si="106"/>
        <v>4.0000000000000009E-7</v>
      </c>
      <c r="AU140" s="176">
        <f t="shared" si="107"/>
        <v>4.0000000000000009E-7</v>
      </c>
      <c r="AV140" s="150">
        <f>H140*AS140</f>
        <v>1.6779358352000003E-6</v>
      </c>
    </row>
    <row r="141" spans="1:48">
      <c r="A141" s="79" t="s">
        <v>287</v>
      </c>
      <c r="B141" s="253" t="s">
        <v>488</v>
      </c>
      <c r="C141" s="205" t="s">
        <v>458</v>
      </c>
      <c r="D141" s="206" t="s">
        <v>190</v>
      </c>
      <c r="E141" s="207">
        <v>1.0000000000000001E-5</v>
      </c>
      <c r="F141" s="253">
        <v>1</v>
      </c>
      <c r="G141" s="204">
        <v>0.16000000000000003</v>
      </c>
      <c r="H141" s="207">
        <f t="shared" si="111"/>
        <v>1.6000000000000004E-6</v>
      </c>
      <c r="I141" s="204">
        <f>K140*300/1000</f>
        <v>2.34</v>
      </c>
      <c r="J141" s="204">
        <v>0</v>
      </c>
      <c r="K141" s="261">
        <v>0</v>
      </c>
      <c r="L141" t="str">
        <f t="shared" si="101"/>
        <v>С140</v>
      </c>
      <c r="M141" t="str">
        <f t="shared" si="102"/>
        <v>Емкость Е-4</v>
      </c>
      <c r="N141" t="str">
        <f t="shared" si="103"/>
        <v>Частичное-ликвидация</v>
      </c>
      <c r="O141" s="147" t="s">
        <v>233</v>
      </c>
      <c r="P141" s="147" t="s">
        <v>233</v>
      </c>
      <c r="Q141" s="147" t="s">
        <v>233</v>
      </c>
      <c r="R141" s="147" t="s">
        <v>233</v>
      </c>
      <c r="S141" s="147" t="s">
        <v>233</v>
      </c>
      <c r="T141" s="147" t="s">
        <v>233</v>
      </c>
      <c r="U141" s="147" t="s">
        <v>233</v>
      </c>
      <c r="V141" s="147" t="s">
        <v>233</v>
      </c>
      <c r="W141" s="147" t="s">
        <v>233</v>
      </c>
      <c r="X141" s="147" t="s">
        <v>233</v>
      </c>
      <c r="Y141" s="147" t="s">
        <v>233</v>
      </c>
      <c r="Z141" s="147" t="s">
        <v>233</v>
      </c>
      <c r="AA141" s="147" t="s">
        <v>233</v>
      </c>
      <c r="AB141" s="147" t="s">
        <v>233</v>
      </c>
      <c r="AC141" s="147" t="s">
        <v>233</v>
      </c>
      <c r="AD141" s="147" t="s">
        <v>233</v>
      </c>
      <c r="AE141" s="147" t="s">
        <v>233</v>
      </c>
      <c r="AF141" s="147" t="s">
        <v>233</v>
      </c>
      <c r="AG141" s="6">
        <v>0</v>
      </c>
      <c r="AH141" s="6">
        <v>0</v>
      </c>
      <c r="AI141" s="6">
        <f>0.1*AI139</f>
        <v>1.7999999999999999E-2</v>
      </c>
      <c r="AJ141" s="6">
        <v>0.02</v>
      </c>
      <c r="AK141" s="6">
        <v>3</v>
      </c>
      <c r="AL141" s="6"/>
      <c r="AM141" s="6"/>
      <c r="AN141" s="158">
        <f t="shared" si="69"/>
        <v>6.4799999999999996E-2</v>
      </c>
      <c r="AO141" s="158">
        <f t="shared" si="114"/>
        <v>6.4799999999999996E-3</v>
      </c>
      <c r="AP141" s="159">
        <f t="shared" si="110"/>
        <v>0</v>
      </c>
      <c r="AQ141" s="159">
        <f t="shared" si="112"/>
        <v>0.30000000000000004</v>
      </c>
      <c r="AR141" s="158">
        <f>1333*I141*POWER(10,-6)</f>
        <v>3.1192199999999998E-3</v>
      </c>
      <c r="AS141" s="159">
        <f t="shared" si="97"/>
        <v>0.37439922000000003</v>
      </c>
      <c r="AT141" s="150">
        <f t="shared" si="106"/>
        <v>0</v>
      </c>
      <c r="AU141" s="176">
        <f t="shared" si="107"/>
        <v>0</v>
      </c>
      <c r="AV141" s="150">
        <f>H141*AS141</f>
        <v>5.9903875200000018E-7</v>
      </c>
    </row>
    <row r="142" spans="1:48">
      <c r="A142" s="79" t="s">
        <v>288</v>
      </c>
      <c r="B142" s="253" t="s">
        <v>488</v>
      </c>
      <c r="C142" s="205" t="s">
        <v>85</v>
      </c>
      <c r="D142" s="206" t="s">
        <v>193</v>
      </c>
      <c r="E142" s="207">
        <v>1.0000000000000001E-5</v>
      </c>
      <c r="F142" s="253">
        <v>1</v>
      </c>
      <c r="G142" s="204">
        <v>4.0000000000000008E-2</v>
      </c>
      <c r="H142" s="207">
        <f t="shared" si="111"/>
        <v>4.0000000000000009E-7</v>
      </c>
      <c r="I142" s="204">
        <f>K142*1800/1000</f>
        <v>0.72</v>
      </c>
      <c r="J142" s="204">
        <f>I142</f>
        <v>0.72</v>
      </c>
      <c r="K142" s="260">
        <v>0.4</v>
      </c>
      <c r="L142" t="str">
        <f t="shared" si="101"/>
        <v>С141</v>
      </c>
      <c r="M142" t="str">
        <f t="shared" si="102"/>
        <v>Емкость Е-4</v>
      </c>
      <c r="N142" t="str">
        <f t="shared" si="103"/>
        <v>Частичное-газ факел</v>
      </c>
      <c r="O142" s="147" t="s">
        <v>233</v>
      </c>
      <c r="P142" s="147" t="s">
        <v>233</v>
      </c>
      <c r="Q142" s="147" t="s">
        <v>233</v>
      </c>
      <c r="R142" s="147" t="s">
        <v>233</v>
      </c>
      <c r="S142" s="147" t="s">
        <v>233</v>
      </c>
      <c r="T142" s="147" t="s">
        <v>233</v>
      </c>
      <c r="U142" s="147" t="s">
        <v>233</v>
      </c>
      <c r="V142" s="147" t="s">
        <v>233</v>
      </c>
      <c r="W142" s="147">
        <v>8</v>
      </c>
      <c r="X142" s="147">
        <v>2</v>
      </c>
      <c r="Y142" s="147" t="s">
        <v>233</v>
      </c>
      <c r="Z142" s="147" t="s">
        <v>233</v>
      </c>
      <c r="AA142" s="147" t="s">
        <v>233</v>
      </c>
      <c r="AB142" s="147" t="s">
        <v>233</v>
      </c>
      <c r="AC142" s="147" t="s">
        <v>233</v>
      </c>
      <c r="AD142" s="147" t="s">
        <v>233</v>
      </c>
      <c r="AE142" s="147" t="s">
        <v>233</v>
      </c>
      <c r="AF142" s="147" t="s">
        <v>233</v>
      </c>
      <c r="AG142" s="6">
        <v>1</v>
      </c>
      <c r="AH142" s="6">
        <v>1</v>
      </c>
      <c r="AI142" s="6">
        <f>0.1*AI139</f>
        <v>1.7999999999999999E-2</v>
      </c>
      <c r="AJ142" s="6">
        <v>0.02</v>
      </c>
      <c r="AK142" s="6">
        <v>3</v>
      </c>
      <c r="AL142" s="6"/>
      <c r="AM142" s="6"/>
      <c r="AN142" s="158">
        <f t="shared" si="108"/>
        <v>3.2399999999999998E-2</v>
      </c>
      <c r="AO142" s="158">
        <f t="shared" si="114"/>
        <v>3.2399999999999998E-3</v>
      </c>
      <c r="AP142" s="159">
        <f t="shared" si="110"/>
        <v>3.1</v>
      </c>
      <c r="AQ142" s="159">
        <f t="shared" si="112"/>
        <v>0.30000000000000004</v>
      </c>
      <c r="AR142" s="158">
        <f>10068.2*J142*POWER(10,-6)</f>
        <v>7.2491040000000001E-3</v>
      </c>
      <c r="AS142" s="159">
        <f t="shared" si="97"/>
        <v>3.4428891039999998</v>
      </c>
      <c r="AT142" s="150">
        <f t="shared" si="106"/>
        <v>4.0000000000000009E-7</v>
      </c>
      <c r="AU142" s="176">
        <f t="shared" si="107"/>
        <v>4.0000000000000009E-7</v>
      </c>
      <c r="AV142" s="150">
        <f>H142*AS142</f>
        <v>1.3771556416000003E-6</v>
      </c>
    </row>
    <row r="143" spans="1:48">
      <c r="A143" s="79" t="s">
        <v>289</v>
      </c>
      <c r="B143" s="253" t="s">
        <v>488</v>
      </c>
      <c r="C143" s="205" t="s">
        <v>459</v>
      </c>
      <c r="D143" s="206" t="s">
        <v>194</v>
      </c>
      <c r="E143" s="207">
        <v>1.0000000000000001E-5</v>
      </c>
      <c r="F143" s="253">
        <v>1</v>
      </c>
      <c r="G143" s="204">
        <v>0.15200000000000002</v>
      </c>
      <c r="H143" s="207">
        <f t="shared" si="111"/>
        <v>1.5200000000000003E-6</v>
      </c>
      <c r="I143" s="204">
        <f>K142*1800/1000</f>
        <v>0.72</v>
      </c>
      <c r="J143" s="204">
        <f>I143</f>
        <v>0.72</v>
      </c>
      <c r="K143" s="261">
        <v>0</v>
      </c>
      <c r="L143" t="str">
        <f t="shared" si="101"/>
        <v>С142</v>
      </c>
      <c r="M143" t="str">
        <f t="shared" si="102"/>
        <v>Емкость Е-4</v>
      </c>
      <c r="N143" t="str">
        <f t="shared" si="103"/>
        <v>Частичное-вспышка</v>
      </c>
      <c r="O143" s="147" t="s">
        <v>233</v>
      </c>
      <c r="P143" s="147" t="s">
        <v>233</v>
      </c>
      <c r="Q143" s="147" t="s">
        <v>233</v>
      </c>
      <c r="R143" s="147" t="s">
        <v>233</v>
      </c>
      <c r="S143" s="147" t="s">
        <v>233</v>
      </c>
      <c r="T143" s="147" t="s">
        <v>233</v>
      </c>
      <c r="U143" s="147" t="s">
        <v>233</v>
      </c>
      <c r="V143" s="147" t="s">
        <v>233</v>
      </c>
      <c r="W143" s="147" t="s">
        <v>233</v>
      </c>
      <c r="X143" s="147" t="s">
        <v>233</v>
      </c>
      <c r="Y143" s="147">
        <v>29</v>
      </c>
      <c r="Z143" s="147">
        <v>34</v>
      </c>
      <c r="AA143" s="147" t="s">
        <v>233</v>
      </c>
      <c r="AB143" s="147" t="s">
        <v>233</v>
      </c>
      <c r="AC143" s="147" t="s">
        <v>233</v>
      </c>
      <c r="AD143" s="147" t="s">
        <v>233</v>
      </c>
      <c r="AE143" s="147" t="s">
        <v>233</v>
      </c>
      <c r="AF143" s="147" t="s">
        <v>233</v>
      </c>
      <c r="AG143" s="6">
        <v>1</v>
      </c>
      <c r="AH143" s="6">
        <v>1</v>
      </c>
      <c r="AI143" s="6">
        <f>0.1*AI139</f>
        <v>1.7999999999999999E-2</v>
      </c>
      <c r="AJ143" s="6">
        <v>0.02</v>
      </c>
      <c r="AK143" s="6">
        <v>3</v>
      </c>
      <c r="AL143" s="6"/>
      <c r="AM143" s="6"/>
      <c r="AN143" s="158">
        <f t="shared" si="108"/>
        <v>3.2399999999999998E-2</v>
      </c>
      <c r="AO143" s="158">
        <f t="shared" si="114"/>
        <v>3.2399999999999998E-3</v>
      </c>
      <c r="AP143" s="159">
        <f t="shared" si="110"/>
        <v>3.1</v>
      </c>
      <c r="AQ143" s="159">
        <f t="shared" si="112"/>
        <v>0.30000000000000004</v>
      </c>
      <c r="AR143" s="158">
        <f>10068.2*J143*POWER(10,-6)</f>
        <v>7.2491040000000001E-3</v>
      </c>
      <c r="AS143" s="159">
        <f t="shared" si="97"/>
        <v>3.4428891039999998</v>
      </c>
      <c r="AT143" s="150">
        <f t="shared" si="106"/>
        <v>1.5200000000000003E-6</v>
      </c>
      <c r="AU143" s="176">
        <f t="shared" si="107"/>
        <v>1.5200000000000003E-6</v>
      </c>
      <c r="AV143" s="150">
        <f>H143*AS143</f>
        <v>5.2331914380800004E-6</v>
      </c>
    </row>
    <row r="144" spans="1:48">
      <c r="A144" s="79" t="s">
        <v>290</v>
      </c>
      <c r="B144" s="253" t="s">
        <v>488</v>
      </c>
      <c r="C144" s="205" t="s">
        <v>460</v>
      </c>
      <c r="D144" s="206" t="s">
        <v>190</v>
      </c>
      <c r="E144" s="207">
        <v>1.0000000000000001E-5</v>
      </c>
      <c r="F144" s="253">
        <v>1</v>
      </c>
      <c r="G144" s="204">
        <v>0.6080000000000001</v>
      </c>
      <c r="H144" s="207">
        <f>E144*F144*G144</f>
        <v>6.0800000000000011E-6</v>
      </c>
      <c r="I144" s="204">
        <f>K142*1800/1000</f>
        <v>0.72</v>
      </c>
      <c r="J144" s="204">
        <v>0</v>
      </c>
      <c r="K144" s="261">
        <v>0</v>
      </c>
      <c r="L144" t="str">
        <f t="shared" si="101"/>
        <v>С143</v>
      </c>
      <c r="M144" t="str">
        <f t="shared" si="102"/>
        <v>Емкость Е-4</v>
      </c>
      <c r="N144" t="str">
        <f t="shared" si="103"/>
        <v>Частичное-ликвидация</v>
      </c>
      <c r="O144" s="147" t="s">
        <v>233</v>
      </c>
      <c r="P144" s="147" t="s">
        <v>233</v>
      </c>
      <c r="Q144" s="147" t="s">
        <v>233</v>
      </c>
      <c r="R144" s="147" t="s">
        <v>233</v>
      </c>
      <c r="S144" s="147" t="s">
        <v>233</v>
      </c>
      <c r="T144" s="147" t="s">
        <v>233</v>
      </c>
      <c r="U144" s="147" t="s">
        <v>233</v>
      </c>
      <c r="V144" s="147" t="s">
        <v>233</v>
      </c>
      <c r="W144" s="147" t="s">
        <v>233</v>
      </c>
      <c r="X144" s="147" t="s">
        <v>233</v>
      </c>
      <c r="Y144" s="147" t="s">
        <v>233</v>
      </c>
      <c r="Z144" s="147" t="s">
        <v>233</v>
      </c>
      <c r="AA144" s="147" t="s">
        <v>233</v>
      </c>
      <c r="AB144" s="147" t="s">
        <v>233</v>
      </c>
      <c r="AC144" s="147" t="s">
        <v>233</v>
      </c>
      <c r="AD144" s="147" t="s">
        <v>233</v>
      </c>
      <c r="AE144" s="147" t="s">
        <v>233</v>
      </c>
      <c r="AF144" s="147" t="s">
        <v>233</v>
      </c>
      <c r="AG144" s="6">
        <v>0</v>
      </c>
      <c r="AH144" s="6">
        <v>0</v>
      </c>
      <c r="AI144" s="6">
        <f>0.1*AI139</f>
        <v>1.7999999999999999E-2</v>
      </c>
      <c r="AJ144" s="6">
        <v>0.02</v>
      </c>
      <c r="AK144" s="6">
        <v>3</v>
      </c>
      <c r="AL144" s="6"/>
      <c r="AM144" s="6"/>
      <c r="AN144" s="158">
        <f t="shared" si="70"/>
        <v>3.2399999999999998E-2</v>
      </c>
      <c r="AO144" s="158">
        <f t="shared" si="114"/>
        <v>3.2399999999999998E-3</v>
      </c>
      <c r="AP144" s="159">
        <f t="shared" si="110"/>
        <v>0</v>
      </c>
      <c r="AQ144" s="159">
        <f t="shared" si="112"/>
        <v>0.30000000000000004</v>
      </c>
      <c r="AR144" s="158">
        <f>1333*I144*POWER(10,-6)</f>
        <v>9.5975999999999993E-4</v>
      </c>
      <c r="AS144" s="159">
        <f t="shared" si="97"/>
        <v>0.33659976000000003</v>
      </c>
      <c r="AT144" s="150">
        <f t="shared" si="106"/>
        <v>0</v>
      </c>
      <c r="AU144" s="176">
        <f t="shared" si="107"/>
        <v>0</v>
      </c>
      <c r="AV144" s="150">
        <f>H144*AS144</f>
        <v>2.0465265408000005E-6</v>
      </c>
    </row>
    <row r="145" spans="1:48">
      <c r="A145" s="79" t="s">
        <v>291</v>
      </c>
      <c r="B145" s="253" t="s">
        <v>488</v>
      </c>
      <c r="C145" s="205" t="s">
        <v>195</v>
      </c>
      <c r="D145" s="206" t="s">
        <v>196</v>
      </c>
      <c r="E145" s="207">
        <v>2.5000000000000001E-5</v>
      </c>
      <c r="F145" s="253">
        <v>1</v>
      </c>
      <c r="G145" s="204">
        <v>1</v>
      </c>
      <c r="H145" s="207">
        <f>E145*F145*G145</f>
        <v>2.5000000000000001E-5</v>
      </c>
      <c r="I145" s="204">
        <v>84.8</v>
      </c>
      <c r="J145" s="204">
        <f>0.6*I145</f>
        <v>50.879999999999995</v>
      </c>
      <c r="K145" s="261">
        <v>0</v>
      </c>
      <c r="L145" t="str">
        <f t="shared" si="101"/>
        <v>С144</v>
      </c>
      <c r="M145" t="str">
        <f t="shared" si="102"/>
        <v>Емкость Е-4</v>
      </c>
      <c r="N145" t="str">
        <f t="shared" si="103"/>
        <v>Полное-огненный шар</v>
      </c>
      <c r="O145" s="147" t="s">
        <v>233</v>
      </c>
      <c r="P145" s="147" t="s">
        <v>233</v>
      </c>
      <c r="Q145" s="147" t="s">
        <v>233</v>
      </c>
      <c r="R145" s="147" t="s">
        <v>233</v>
      </c>
      <c r="S145" s="147" t="s">
        <v>233</v>
      </c>
      <c r="T145" s="147" t="s">
        <v>233</v>
      </c>
      <c r="U145" s="147" t="s">
        <v>233</v>
      </c>
      <c r="V145" s="147" t="s">
        <v>233</v>
      </c>
      <c r="W145" s="147" t="s">
        <v>233</v>
      </c>
      <c r="X145" s="147" t="s">
        <v>233</v>
      </c>
      <c r="Y145" s="147" t="s">
        <v>233</v>
      </c>
      <c r="Z145" s="147" t="s">
        <v>233</v>
      </c>
      <c r="AA145" s="147" t="s">
        <v>233</v>
      </c>
      <c r="AB145" s="147" t="s">
        <v>233</v>
      </c>
      <c r="AC145" s="147">
        <v>231</v>
      </c>
      <c r="AD145" s="147">
        <v>307</v>
      </c>
      <c r="AE145" s="147">
        <v>357</v>
      </c>
      <c r="AF145" s="147">
        <v>445</v>
      </c>
      <c r="AG145" s="6">
        <v>1</v>
      </c>
      <c r="AH145" s="6">
        <v>1</v>
      </c>
      <c r="AI145" s="6">
        <f>AI137</f>
        <v>0.18</v>
      </c>
      <c r="AJ145" s="6">
        <v>0.02</v>
      </c>
      <c r="AK145" s="6">
        <v>10</v>
      </c>
      <c r="AL145" s="6"/>
      <c r="AM145" s="6"/>
      <c r="AN145" s="158">
        <f t="shared" si="71"/>
        <v>1.1975999999999998</v>
      </c>
      <c r="AO145" s="158">
        <f t="shared" si="114"/>
        <v>0.11975999999999998</v>
      </c>
      <c r="AP145" s="159">
        <f t="shared" si="110"/>
        <v>3.1</v>
      </c>
      <c r="AQ145" s="159">
        <f t="shared" si="112"/>
        <v>1</v>
      </c>
      <c r="AR145" s="158">
        <f t="shared" ref="AR145" si="115">10068.2*J145*POWER(10,-6)</f>
        <v>0.51227001599999999</v>
      </c>
      <c r="AS145" s="159">
        <f t="shared" si="97"/>
        <v>5.9296300159999999</v>
      </c>
      <c r="AT145" s="150">
        <f t="shared" si="106"/>
        <v>2.5000000000000001E-5</v>
      </c>
      <c r="AU145" s="176">
        <f t="shared" si="107"/>
        <v>2.5000000000000001E-5</v>
      </c>
      <c r="AV145" s="150">
        <f>H145*AS145</f>
        <v>1.4824075040000001E-4</v>
      </c>
    </row>
    <row r="146" spans="1:48">
      <c r="A146" s="79" t="s">
        <v>292</v>
      </c>
      <c r="B146" s="244" t="s">
        <v>489</v>
      </c>
      <c r="C146" s="245" t="s">
        <v>78</v>
      </c>
      <c r="D146" s="246" t="s">
        <v>188</v>
      </c>
      <c r="E146" s="235">
        <v>9.9999999999999995E-7</v>
      </c>
      <c r="F146" s="244">
        <v>2</v>
      </c>
      <c r="G146" s="244">
        <v>0.05</v>
      </c>
      <c r="H146" s="235">
        <f>E146*F146*G146</f>
        <v>9.9999999999999995E-8</v>
      </c>
      <c r="I146" s="244">
        <v>33.799999999999997</v>
      </c>
      <c r="J146" s="244">
        <f>I146</f>
        <v>33.799999999999997</v>
      </c>
      <c r="K146" s="81">
        <f>J146*20/10</f>
        <v>67.599999999999994</v>
      </c>
      <c r="L146" t="str">
        <f t="shared" si="101"/>
        <v>С145</v>
      </c>
      <c r="M146" t="str">
        <f t="shared" si="102"/>
        <v>Емкость Е-5, Е-6</v>
      </c>
      <c r="N146" t="str">
        <f t="shared" si="103"/>
        <v>Полное-пожар</v>
      </c>
      <c r="O146" s="147">
        <v>13</v>
      </c>
      <c r="P146" s="147">
        <v>18</v>
      </c>
      <c r="Q146" s="147">
        <v>24</v>
      </c>
      <c r="R146" s="147">
        <v>44</v>
      </c>
      <c r="S146" s="147" t="s">
        <v>233</v>
      </c>
      <c r="T146" s="147" t="s">
        <v>233</v>
      </c>
      <c r="U146" s="147" t="s">
        <v>233</v>
      </c>
      <c r="V146" s="147" t="s">
        <v>233</v>
      </c>
      <c r="W146" s="147" t="s">
        <v>233</v>
      </c>
      <c r="X146" s="147" t="s">
        <v>233</v>
      </c>
      <c r="Y146" s="147" t="s">
        <v>233</v>
      </c>
      <c r="Z146" s="147" t="s">
        <v>233</v>
      </c>
      <c r="AA146" s="147" t="s">
        <v>233</v>
      </c>
      <c r="AB146" s="147" t="s">
        <v>233</v>
      </c>
      <c r="AC146" s="147" t="s">
        <v>233</v>
      </c>
      <c r="AD146" s="147" t="s">
        <v>233</v>
      </c>
      <c r="AE146" s="147" t="s">
        <v>233</v>
      </c>
      <c r="AF146" s="147" t="s">
        <v>233</v>
      </c>
      <c r="AG146" s="144">
        <v>1</v>
      </c>
      <c r="AH146" s="144">
        <v>2</v>
      </c>
      <c r="AI146" s="3">
        <v>0.38</v>
      </c>
      <c r="AJ146" s="3">
        <v>0.02</v>
      </c>
      <c r="AK146" s="3">
        <v>10</v>
      </c>
      <c r="AL146" s="3"/>
      <c r="AM146" s="3"/>
      <c r="AN146" s="145">
        <f t="shared" ref="AN146:AN200" si="116">AJ146*J146+AI146</f>
        <v>1.056</v>
      </c>
      <c r="AO146" s="145">
        <f>0.1*AN146</f>
        <v>0.10560000000000001</v>
      </c>
      <c r="AP146" s="146">
        <f t="shared" si="110"/>
        <v>4.4800000000000004</v>
      </c>
      <c r="AQ146" s="146">
        <f>AK146*0.1</f>
        <v>1</v>
      </c>
      <c r="AR146" s="145">
        <f>10068.2*J146*POWER(10,-6)+0.0012*K146</f>
        <v>0.42142515999999991</v>
      </c>
      <c r="AS146" s="146">
        <f t="shared" si="97"/>
        <v>7.0630251600000005</v>
      </c>
      <c r="AT146" s="150">
        <f t="shared" si="106"/>
        <v>9.9999999999999995E-8</v>
      </c>
      <c r="AU146" s="176">
        <f t="shared" si="107"/>
        <v>1.9999999999999999E-7</v>
      </c>
      <c r="AV146" s="150">
        <f>H146*AS146</f>
        <v>7.0630251600000004E-7</v>
      </c>
    </row>
    <row r="147" spans="1:48">
      <c r="A147" s="79" t="s">
        <v>293</v>
      </c>
      <c r="B147" s="244" t="s">
        <v>489</v>
      </c>
      <c r="C147" s="188" t="s">
        <v>461</v>
      </c>
      <c r="D147" s="189" t="s">
        <v>191</v>
      </c>
      <c r="E147" s="190">
        <v>9.9999999999999995E-7</v>
      </c>
      <c r="F147" s="244">
        <v>2</v>
      </c>
      <c r="G147" s="187">
        <v>0.19</v>
      </c>
      <c r="H147" s="190">
        <f t="shared" ref="H147:H152" si="117">E147*F147*G147</f>
        <v>3.7999999999999996E-7</v>
      </c>
      <c r="I147" s="187">
        <v>33.799999999999997</v>
      </c>
      <c r="J147" s="187">
        <f>I147*0.5*0.1</f>
        <v>1.69</v>
      </c>
      <c r="K147" s="81">
        <v>0</v>
      </c>
      <c r="L147" t="str">
        <f t="shared" si="101"/>
        <v>С146</v>
      </c>
      <c r="M147" t="str">
        <f t="shared" si="102"/>
        <v>Емкость Е-5, Е-6</v>
      </c>
      <c r="N147" t="str">
        <f t="shared" si="103"/>
        <v>Полное-взрыв</v>
      </c>
      <c r="O147" s="147" t="s">
        <v>233</v>
      </c>
      <c r="P147" s="147" t="s">
        <v>233</v>
      </c>
      <c r="Q147" s="147" t="s">
        <v>233</v>
      </c>
      <c r="R147" s="147" t="s">
        <v>233</v>
      </c>
      <c r="S147" s="147">
        <v>55</v>
      </c>
      <c r="T147" s="147">
        <v>111</v>
      </c>
      <c r="U147" s="147">
        <v>302</v>
      </c>
      <c r="V147" s="147">
        <v>518</v>
      </c>
      <c r="W147" s="147" t="s">
        <v>233</v>
      </c>
      <c r="X147" s="147" t="s">
        <v>233</v>
      </c>
      <c r="Y147" s="147" t="s">
        <v>233</v>
      </c>
      <c r="Z147" s="147" t="s">
        <v>233</v>
      </c>
      <c r="AA147" s="147" t="s">
        <v>233</v>
      </c>
      <c r="AB147" s="147" t="s">
        <v>233</v>
      </c>
      <c r="AC147" s="147" t="s">
        <v>233</v>
      </c>
      <c r="AD147" s="147" t="s">
        <v>233</v>
      </c>
      <c r="AE147" s="147" t="s">
        <v>233</v>
      </c>
      <c r="AF147" s="147" t="s">
        <v>233</v>
      </c>
      <c r="AG147" s="144">
        <v>2</v>
      </c>
      <c r="AH147" s="144">
        <v>1</v>
      </c>
      <c r="AI147" s="3">
        <v>0.38</v>
      </c>
      <c r="AJ147" s="3">
        <v>0.02</v>
      </c>
      <c r="AK147" s="3">
        <v>10</v>
      </c>
      <c r="AL147" s="3"/>
      <c r="AM147" s="3"/>
      <c r="AN147" s="145">
        <f t="shared" ref="AN147:AN201" si="118">AJ147*I147+AI147</f>
        <v>1.056</v>
      </c>
      <c r="AO147" s="145">
        <f t="shared" ref="AO147:AO163" si="119">0.1*AN147</f>
        <v>0.10560000000000001</v>
      </c>
      <c r="AP147" s="146">
        <f t="shared" si="110"/>
        <v>4.82</v>
      </c>
      <c r="AQ147" s="146">
        <f t="shared" ref="AQ147:AQ154" si="120">AK147*0.1</f>
        <v>1</v>
      </c>
      <c r="AR147" s="145">
        <f>10068.2*J147*POWER(10,-6)*10+0.0012*K146</f>
        <v>0.25127258000000002</v>
      </c>
      <c r="AS147" s="146">
        <f t="shared" si="97"/>
        <v>7.2328725800000004</v>
      </c>
      <c r="AT147" s="150">
        <f t="shared" si="106"/>
        <v>7.5999999999999992E-7</v>
      </c>
      <c r="AU147" s="176">
        <f t="shared" si="107"/>
        <v>3.7999999999999996E-7</v>
      </c>
      <c r="AV147" s="150">
        <f>H147*AS147</f>
        <v>2.7484915803999999E-6</v>
      </c>
    </row>
    <row r="148" spans="1:48">
      <c r="A148" s="79" t="s">
        <v>294</v>
      </c>
      <c r="B148" s="244" t="s">
        <v>489</v>
      </c>
      <c r="C148" s="188" t="s">
        <v>507</v>
      </c>
      <c r="D148" s="189" t="s">
        <v>508</v>
      </c>
      <c r="E148" s="190">
        <v>9.9999999999999995E-7</v>
      </c>
      <c r="F148" s="244">
        <v>2</v>
      </c>
      <c r="G148" s="187">
        <v>0.76</v>
      </c>
      <c r="H148" s="190">
        <f t="shared" si="117"/>
        <v>1.5199999999999998E-6</v>
      </c>
      <c r="I148" s="187">
        <v>33.799999999999997</v>
      </c>
      <c r="J148" s="187">
        <v>0</v>
      </c>
      <c r="K148" s="84">
        <v>0</v>
      </c>
      <c r="L148" t="str">
        <f t="shared" si="101"/>
        <v>С147</v>
      </c>
      <c r="M148" t="str">
        <f t="shared" si="102"/>
        <v>Емкость Е-5, Е-6</v>
      </c>
      <c r="N148" t="str">
        <f t="shared" si="103"/>
        <v>Полное-токси</v>
      </c>
      <c r="O148" s="147" t="s">
        <v>233</v>
      </c>
      <c r="P148" s="147" t="s">
        <v>233</v>
      </c>
      <c r="Q148" s="147" t="s">
        <v>233</v>
      </c>
      <c r="R148" s="147" t="s">
        <v>233</v>
      </c>
      <c r="S148" s="147" t="s">
        <v>233</v>
      </c>
      <c r="T148" s="147" t="s">
        <v>233</v>
      </c>
      <c r="U148" s="147" t="s">
        <v>233</v>
      </c>
      <c r="V148" s="147" t="s">
        <v>233</v>
      </c>
      <c r="W148" s="147" t="s">
        <v>233</v>
      </c>
      <c r="X148" s="147" t="s">
        <v>233</v>
      </c>
      <c r="Y148" s="147" t="s">
        <v>233</v>
      </c>
      <c r="Z148" s="147" t="s">
        <v>233</v>
      </c>
      <c r="AA148" s="147">
        <v>25</v>
      </c>
      <c r="AB148" s="147">
        <v>84</v>
      </c>
      <c r="AC148" s="147" t="s">
        <v>233</v>
      </c>
      <c r="AD148" s="147" t="s">
        <v>233</v>
      </c>
      <c r="AE148" s="147" t="s">
        <v>233</v>
      </c>
      <c r="AF148" s="147" t="s">
        <v>233</v>
      </c>
      <c r="AG148" s="3">
        <v>0</v>
      </c>
      <c r="AH148" s="3">
        <v>0</v>
      </c>
      <c r="AI148" s="3">
        <v>0.38</v>
      </c>
      <c r="AJ148" s="3">
        <v>0.02</v>
      </c>
      <c r="AK148" s="3">
        <v>10</v>
      </c>
      <c r="AL148" s="3"/>
      <c r="AM148" s="3"/>
      <c r="AN148" s="145">
        <f t="shared" ref="AN148" si="121">AJ148*J148+AI148</f>
        <v>0.38</v>
      </c>
      <c r="AO148" s="145">
        <f t="shared" si="119"/>
        <v>3.8000000000000006E-2</v>
      </c>
      <c r="AP148" s="146">
        <f t="shared" si="110"/>
        <v>0</v>
      </c>
      <c r="AQ148" s="146">
        <f t="shared" si="120"/>
        <v>1</v>
      </c>
      <c r="AR148" s="145">
        <f>1333*J148*POWER(10,-6)+0.0012*K146</f>
        <v>8.1119999999999984E-2</v>
      </c>
      <c r="AS148" s="146">
        <f t="shared" si="97"/>
        <v>1.49912</v>
      </c>
      <c r="AT148" s="150">
        <f t="shared" si="106"/>
        <v>0</v>
      </c>
      <c r="AU148" s="176">
        <f t="shared" si="107"/>
        <v>0</v>
      </c>
      <c r="AV148" s="150">
        <f>H148*AS148</f>
        <v>2.2786623999999999E-6</v>
      </c>
    </row>
    <row r="149" spans="1:48">
      <c r="A149" s="79" t="s">
        <v>295</v>
      </c>
      <c r="B149" s="244" t="s">
        <v>489</v>
      </c>
      <c r="C149" s="188" t="s">
        <v>82</v>
      </c>
      <c r="D149" s="189" t="s">
        <v>192</v>
      </c>
      <c r="E149" s="190">
        <v>1.0000000000000001E-5</v>
      </c>
      <c r="F149" s="244">
        <v>2</v>
      </c>
      <c r="G149" s="187">
        <v>4.0000000000000008E-2</v>
      </c>
      <c r="H149" s="190">
        <f t="shared" si="117"/>
        <v>8.0000000000000018E-7</v>
      </c>
      <c r="I149" s="187">
        <f>K149*300/1000</f>
        <v>0.6</v>
      </c>
      <c r="J149" s="187">
        <f>I149</f>
        <v>0.6</v>
      </c>
      <c r="K149" s="81">
        <v>2</v>
      </c>
      <c r="L149" t="str">
        <f t="shared" si="101"/>
        <v>С148</v>
      </c>
      <c r="M149" t="str">
        <f t="shared" si="102"/>
        <v>Емкость Е-5, Е-6</v>
      </c>
      <c r="N149" t="str">
        <f t="shared" si="103"/>
        <v>Частичное-жидкостной факел</v>
      </c>
      <c r="O149" s="147" t="s">
        <v>233</v>
      </c>
      <c r="P149" s="147" t="s">
        <v>233</v>
      </c>
      <c r="Q149" s="147" t="s">
        <v>233</v>
      </c>
      <c r="R149" s="147" t="s">
        <v>233</v>
      </c>
      <c r="S149" s="147" t="s">
        <v>233</v>
      </c>
      <c r="T149" s="147" t="s">
        <v>233</v>
      </c>
      <c r="U149" s="147" t="s">
        <v>233</v>
      </c>
      <c r="V149" s="147" t="s">
        <v>233</v>
      </c>
      <c r="W149" s="147">
        <v>19</v>
      </c>
      <c r="X149" s="147">
        <v>3</v>
      </c>
      <c r="Y149" s="147" t="s">
        <v>233</v>
      </c>
      <c r="Z149" s="147" t="s">
        <v>233</v>
      </c>
      <c r="AA149" s="147" t="s">
        <v>233</v>
      </c>
      <c r="AB149" s="147" t="s">
        <v>233</v>
      </c>
      <c r="AC149" s="147" t="s">
        <v>233</v>
      </c>
      <c r="AD149" s="147" t="s">
        <v>233</v>
      </c>
      <c r="AE149" s="147" t="s">
        <v>233</v>
      </c>
      <c r="AF149" s="147" t="s">
        <v>233</v>
      </c>
      <c r="AG149" s="3">
        <v>1</v>
      </c>
      <c r="AH149" s="3">
        <v>2</v>
      </c>
      <c r="AI149" s="3">
        <f>0.1*AI148</f>
        <v>3.8000000000000006E-2</v>
      </c>
      <c r="AJ149" s="3">
        <v>0.02</v>
      </c>
      <c r="AK149" s="3">
        <v>10</v>
      </c>
      <c r="AL149" s="3"/>
      <c r="AM149" s="3"/>
      <c r="AN149" s="145">
        <f t="shared" si="96"/>
        <v>0.05</v>
      </c>
      <c r="AO149" s="145">
        <f t="shared" si="119"/>
        <v>5.000000000000001E-3</v>
      </c>
      <c r="AP149" s="146">
        <f t="shared" si="110"/>
        <v>4.4800000000000004</v>
      </c>
      <c r="AQ149" s="146">
        <f t="shared" si="120"/>
        <v>1</v>
      </c>
      <c r="AR149" s="145">
        <f>10068.2*J149*POWER(10,-6)+0.0012*J149*20</f>
        <v>2.0440920000000001E-2</v>
      </c>
      <c r="AS149" s="146">
        <f t="shared" si="97"/>
        <v>5.5554409200000006</v>
      </c>
      <c r="AT149" s="150">
        <f t="shared" si="106"/>
        <v>8.0000000000000018E-7</v>
      </c>
      <c r="AU149" s="176">
        <f t="shared" si="107"/>
        <v>1.6000000000000004E-6</v>
      </c>
      <c r="AV149" s="150">
        <f>H149*AS149</f>
        <v>4.4443527360000015E-6</v>
      </c>
    </row>
    <row r="150" spans="1:48">
      <c r="A150" s="79" t="s">
        <v>296</v>
      </c>
      <c r="B150" s="244" t="s">
        <v>489</v>
      </c>
      <c r="C150" s="188" t="s">
        <v>458</v>
      </c>
      <c r="D150" s="189" t="s">
        <v>190</v>
      </c>
      <c r="E150" s="190">
        <v>1.0000000000000001E-5</v>
      </c>
      <c r="F150" s="244">
        <v>2</v>
      </c>
      <c r="G150" s="187">
        <v>0.16000000000000003</v>
      </c>
      <c r="H150" s="190">
        <f t="shared" si="117"/>
        <v>3.2000000000000007E-6</v>
      </c>
      <c r="I150" s="187">
        <f>K149*300/1000</f>
        <v>0.6</v>
      </c>
      <c r="J150" s="187">
        <v>0</v>
      </c>
      <c r="K150" s="84">
        <v>0</v>
      </c>
      <c r="L150" t="str">
        <f t="shared" si="101"/>
        <v>С149</v>
      </c>
      <c r="M150" t="str">
        <f t="shared" si="102"/>
        <v>Емкость Е-5, Е-6</v>
      </c>
      <c r="N150" t="str">
        <f t="shared" si="103"/>
        <v>Частичное-ликвидация</v>
      </c>
      <c r="O150" s="147" t="s">
        <v>233</v>
      </c>
      <c r="P150" s="147" t="s">
        <v>233</v>
      </c>
      <c r="Q150" s="147" t="s">
        <v>233</v>
      </c>
      <c r="R150" s="147" t="s">
        <v>233</v>
      </c>
      <c r="S150" s="147" t="s">
        <v>233</v>
      </c>
      <c r="T150" s="147" t="s">
        <v>233</v>
      </c>
      <c r="U150" s="147" t="s">
        <v>233</v>
      </c>
      <c r="V150" s="147" t="s">
        <v>233</v>
      </c>
      <c r="W150" s="147" t="s">
        <v>233</v>
      </c>
      <c r="X150" s="147" t="s">
        <v>233</v>
      </c>
      <c r="Y150" s="147" t="s">
        <v>233</v>
      </c>
      <c r="Z150" s="147" t="s">
        <v>233</v>
      </c>
      <c r="AA150" s="147" t="s">
        <v>233</v>
      </c>
      <c r="AB150" s="147" t="s">
        <v>233</v>
      </c>
      <c r="AC150" s="147" t="s">
        <v>233</v>
      </c>
      <c r="AD150" s="147" t="s">
        <v>233</v>
      </c>
      <c r="AE150" s="147" t="s">
        <v>233</v>
      </c>
      <c r="AF150" s="147" t="s">
        <v>233</v>
      </c>
      <c r="AG150" s="3">
        <v>0</v>
      </c>
      <c r="AH150" s="3">
        <v>0</v>
      </c>
      <c r="AI150" s="3">
        <f>0.1*AI148</f>
        <v>3.8000000000000006E-2</v>
      </c>
      <c r="AJ150" s="3">
        <v>0.02</v>
      </c>
      <c r="AK150" s="3">
        <v>3</v>
      </c>
      <c r="AL150" s="3"/>
      <c r="AM150" s="3"/>
      <c r="AN150" s="145">
        <f t="shared" ref="AN150:AN204" si="122">AJ150*I150+AI150</f>
        <v>0.05</v>
      </c>
      <c r="AO150" s="145">
        <f t="shared" si="119"/>
        <v>5.000000000000001E-3</v>
      </c>
      <c r="AP150" s="146">
        <f t="shared" si="110"/>
        <v>0</v>
      </c>
      <c r="AQ150" s="146">
        <f t="shared" si="120"/>
        <v>0.30000000000000004</v>
      </c>
      <c r="AR150" s="145">
        <f>1333*I150*POWER(10,-6)+0.0012*I150*20</f>
        <v>1.5199799999999999E-2</v>
      </c>
      <c r="AS150" s="146">
        <f t="shared" si="97"/>
        <v>0.37019980000000002</v>
      </c>
      <c r="AT150" s="150">
        <f t="shared" si="106"/>
        <v>0</v>
      </c>
      <c r="AU150" s="176">
        <f t="shared" si="107"/>
        <v>0</v>
      </c>
      <c r="AV150" s="150">
        <f>H150*AS150</f>
        <v>1.1846393600000003E-6</v>
      </c>
    </row>
    <row r="151" spans="1:48">
      <c r="A151" s="79" t="s">
        <v>297</v>
      </c>
      <c r="B151" s="244" t="s">
        <v>489</v>
      </c>
      <c r="C151" s="188" t="s">
        <v>85</v>
      </c>
      <c r="D151" s="189" t="s">
        <v>193</v>
      </c>
      <c r="E151" s="190">
        <v>1.0000000000000001E-5</v>
      </c>
      <c r="F151" s="244">
        <v>2</v>
      </c>
      <c r="G151" s="187">
        <v>4.0000000000000008E-2</v>
      </c>
      <c r="H151" s="190">
        <f t="shared" si="117"/>
        <v>8.0000000000000018E-7</v>
      </c>
      <c r="I151" s="187">
        <f>K151*1800/1000</f>
        <v>0.16200000000000001</v>
      </c>
      <c r="J151" s="187">
        <f>I151</f>
        <v>0.16200000000000001</v>
      </c>
      <c r="K151" s="81">
        <v>0.09</v>
      </c>
      <c r="L151" t="str">
        <f t="shared" si="101"/>
        <v>С150</v>
      </c>
      <c r="M151" t="str">
        <f t="shared" si="102"/>
        <v>Емкость Е-5, Е-6</v>
      </c>
      <c r="N151" t="str">
        <f t="shared" si="103"/>
        <v>Частичное-газ факел</v>
      </c>
      <c r="O151" s="147" t="s">
        <v>233</v>
      </c>
      <c r="P151" s="147" t="s">
        <v>233</v>
      </c>
      <c r="Q151" s="147" t="s">
        <v>233</v>
      </c>
      <c r="R151" s="147" t="s">
        <v>233</v>
      </c>
      <c r="S151" s="147" t="s">
        <v>233</v>
      </c>
      <c r="T151" s="147" t="s">
        <v>233</v>
      </c>
      <c r="U151" s="147" t="s">
        <v>233</v>
      </c>
      <c r="V151" s="147" t="s">
        <v>233</v>
      </c>
      <c r="W151" s="147">
        <v>4</v>
      </c>
      <c r="X151" s="147">
        <v>1</v>
      </c>
      <c r="Y151" s="147" t="s">
        <v>233</v>
      </c>
      <c r="Z151" s="147" t="s">
        <v>233</v>
      </c>
      <c r="AA151" s="147" t="s">
        <v>233</v>
      </c>
      <c r="AB151" s="147" t="s">
        <v>233</v>
      </c>
      <c r="AC151" s="147" t="s">
        <v>233</v>
      </c>
      <c r="AD151" s="147" t="s">
        <v>233</v>
      </c>
      <c r="AE151" s="147" t="s">
        <v>233</v>
      </c>
      <c r="AF151" s="147" t="s">
        <v>233</v>
      </c>
      <c r="AG151" s="3">
        <v>1</v>
      </c>
      <c r="AH151" s="3">
        <v>2</v>
      </c>
      <c r="AI151" s="3">
        <f>0.1*AI148</f>
        <v>3.8000000000000006E-2</v>
      </c>
      <c r="AJ151" s="3">
        <v>0.02</v>
      </c>
      <c r="AK151" s="3">
        <v>3</v>
      </c>
      <c r="AL151" s="3"/>
      <c r="AM151" s="3"/>
      <c r="AN151" s="145">
        <f t="shared" si="108"/>
        <v>4.1240000000000006E-2</v>
      </c>
      <c r="AO151" s="145">
        <f t="shared" si="119"/>
        <v>4.1240000000000009E-3</v>
      </c>
      <c r="AP151" s="146">
        <f t="shared" si="110"/>
        <v>4.4800000000000004</v>
      </c>
      <c r="AQ151" s="146">
        <f t="shared" si="120"/>
        <v>0.30000000000000004</v>
      </c>
      <c r="AR151" s="145">
        <f>10068.2*J151*POWER(10,-6)</f>
        <v>1.6310484000000001E-3</v>
      </c>
      <c r="AS151" s="146">
        <f t="shared" si="97"/>
        <v>4.8269950484000006</v>
      </c>
      <c r="AT151" s="150">
        <f t="shared" si="106"/>
        <v>8.0000000000000018E-7</v>
      </c>
      <c r="AU151" s="176">
        <f t="shared" si="107"/>
        <v>1.6000000000000004E-6</v>
      </c>
      <c r="AV151" s="150">
        <f>H151*AS151</f>
        <v>3.8615960387200015E-6</v>
      </c>
    </row>
    <row r="152" spans="1:48">
      <c r="A152" s="79" t="s">
        <v>298</v>
      </c>
      <c r="B152" s="244" t="s">
        <v>489</v>
      </c>
      <c r="C152" s="188" t="s">
        <v>459</v>
      </c>
      <c r="D152" s="189" t="s">
        <v>194</v>
      </c>
      <c r="E152" s="190">
        <v>1.0000000000000001E-5</v>
      </c>
      <c r="F152" s="244">
        <v>2</v>
      </c>
      <c r="G152" s="187">
        <v>0.15200000000000002</v>
      </c>
      <c r="H152" s="190">
        <f t="shared" si="117"/>
        <v>3.0400000000000005E-6</v>
      </c>
      <c r="I152" s="187">
        <f>K151*1800/1000</f>
        <v>0.16200000000000001</v>
      </c>
      <c r="J152" s="187">
        <f>I152</f>
        <v>0.16200000000000001</v>
      </c>
      <c r="K152" s="84">
        <v>0</v>
      </c>
      <c r="L152" t="str">
        <f t="shared" si="101"/>
        <v>С151</v>
      </c>
      <c r="M152" t="str">
        <f t="shared" si="102"/>
        <v>Емкость Е-5, Е-6</v>
      </c>
      <c r="N152" t="str">
        <f t="shared" si="103"/>
        <v>Частичное-вспышка</v>
      </c>
      <c r="O152" s="147" t="s">
        <v>233</v>
      </c>
      <c r="P152" s="147" t="s">
        <v>233</v>
      </c>
      <c r="Q152" s="147" t="s">
        <v>233</v>
      </c>
      <c r="R152" s="147" t="s">
        <v>233</v>
      </c>
      <c r="S152" s="147" t="s">
        <v>233</v>
      </c>
      <c r="T152" s="147" t="s">
        <v>233</v>
      </c>
      <c r="U152" s="147" t="s">
        <v>233</v>
      </c>
      <c r="V152" s="147" t="s">
        <v>233</v>
      </c>
      <c r="W152" s="147" t="s">
        <v>233</v>
      </c>
      <c r="X152" s="147" t="s">
        <v>233</v>
      </c>
      <c r="Y152" s="147">
        <v>17</v>
      </c>
      <c r="Z152" s="147">
        <v>20</v>
      </c>
      <c r="AA152" s="147" t="s">
        <v>233</v>
      </c>
      <c r="AB152" s="147" t="s">
        <v>233</v>
      </c>
      <c r="AC152" s="147" t="s">
        <v>233</v>
      </c>
      <c r="AD152" s="147" t="s">
        <v>233</v>
      </c>
      <c r="AE152" s="147" t="s">
        <v>233</v>
      </c>
      <c r="AF152" s="147" t="s">
        <v>233</v>
      </c>
      <c r="AG152" s="3">
        <v>1</v>
      </c>
      <c r="AH152" s="3">
        <v>2</v>
      </c>
      <c r="AI152" s="3">
        <f>0.1*AI148</f>
        <v>3.8000000000000006E-2</v>
      </c>
      <c r="AJ152" s="3">
        <v>0.02</v>
      </c>
      <c r="AK152" s="3">
        <v>3</v>
      </c>
      <c r="AL152" s="3"/>
      <c r="AM152" s="3"/>
      <c r="AN152" s="145">
        <f t="shared" si="108"/>
        <v>4.1240000000000006E-2</v>
      </c>
      <c r="AO152" s="145">
        <f t="shared" si="119"/>
        <v>4.1240000000000009E-3</v>
      </c>
      <c r="AP152" s="146">
        <f t="shared" si="110"/>
        <v>4.4800000000000004</v>
      </c>
      <c r="AQ152" s="146">
        <f t="shared" si="120"/>
        <v>0.30000000000000004</v>
      </c>
      <c r="AR152" s="145">
        <f>10068.2*J152*POWER(10,-6)</f>
        <v>1.6310484000000001E-3</v>
      </c>
      <c r="AS152" s="146">
        <f t="shared" si="97"/>
        <v>4.8269950484000006</v>
      </c>
      <c r="AT152" s="150">
        <f t="shared" si="106"/>
        <v>3.0400000000000005E-6</v>
      </c>
      <c r="AU152" s="176">
        <f t="shared" si="107"/>
        <v>6.0800000000000011E-6</v>
      </c>
      <c r="AV152" s="150">
        <f>H152*AS152</f>
        <v>1.4674064947136005E-5</v>
      </c>
    </row>
    <row r="153" spans="1:48">
      <c r="A153" s="79" t="s">
        <v>299</v>
      </c>
      <c r="B153" s="244" t="s">
        <v>489</v>
      </c>
      <c r="C153" s="188" t="s">
        <v>505</v>
      </c>
      <c r="D153" s="189" t="s">
        <v>506</v>
      </c>
      <c r="E153" s="190">
        <v>1.0000000000000001E-5</v>
      </c>
      <c r="F153" s="244">
        <v>2</v>
      </c>
      <c r="G153" s="187">
        <v>0.6080000000000001</v>
      </c>
      <c r="H153" s="190">
        <f>E153*F153*G153</f>
        <v>1.2160000000000002E-5</v>
      </c>
      <c r="I153" s="187">
        <f>K151*1800/1000</f>
        <v>0.16200000000000001</v>
      </c>
      <c r="J153" s="187">
        <v>0</v>
      </c>
      <c r="K153" s="84">
        <v>0</v>
      </c>
      <c r="L153" t="str">
        <f t="shared" si="101"/>
        <v>С152</v>
      </c>
      <c r="M153" t="str">
        <f t="shared" si="102"/>
        <v>Емкость Е-5, Е-6</v>
      </c>
      <c r="N153" t="str">
        <f t="shared" si="103"/>
        <v>Частичное-токси</v>
      </c>
      <c r="O153" s="147" t="s">
        <v>233</v>
      </c>
      <c r="P153" s="147" t="s">
        <v>233</v>
      </c>
      <c r="Q153" s="147" t="s">
        <v>233</v>
      </c>
      <c r="R153" s="147" t="s">
        <v>233</v>
      </c>
      <c r="S153" s="147" t="s">
        <v>233</v>
      </c>
      <c r="T153" s="147" t="s">
        <v>233</v>
      </c>
      <c r="U153" s="147" t="s">
        <v>233</v>
      </c>
      <c r="V153" s="147" t="s">
        <v>233</v>
      </c>
      <c r="W153" s="147" t="s">
        <v>233</v>
      </c>
      <c r="X153" s="147" t="s">
        <v>233</v>
      </c>
      <c r="Y153" s="147" t="s">
        <v>233</v>
      </c>
      <c r="Z153" s="147" t="s">
        <v>233</v>
      </c>
      <c r="AA153" s="147">
        <v>12</v>
      </c>
      <c r="AB153" s="147">
        <v>37</v>
      </c>
      <c r="AC153" s="147" t="s">
        <v>233</v>
      </c>
      <c r="AD153" s="147" t="s">
        <v>233</v>
      </c>
      <c r="AE153" s="147" t="s">
        <v>233</v>
      </c>
      <c r="AF153" s="147" t="s">
        <v>233</v>
      </c>
      <c r="AG153" s="3">
        <v>0</v>
      </c>
      <c r="AH153" s="3">
        <v>0</v>
      </c>
      <c r="AI153" s="3">
        <f>0.1*AI148</f>
        <v>3.8000000000000006E-2</v>
      </c>
      <c r="AJ153" s="3">
        <v>0.02</v>
      </c>
      <c r="AK153" s="3">
        <v>3</v>
      </c>
      <c r="AL153" s="3"/>
      <c r="AM153" s="3"/>
      <c r="AN153" s="145">
        <f t="shared" ref="AN153:AN207" si="123">AJ153*I153+AI153</f>
        <v>4.1240000000000006E-2</v>
      </c>
      <c r="AO153" s="145">
        <f t="shared" si="119"/>
        <v>4.1240000000000009E-3</v>
      </c>
      <c r="AP153" s="146">
        <f t="shared" si="110"/>
        <v>0</v>
      </c>
      <c r="AQ153" s="146">
        <f t="shared" si="120"/>
        <v>0.30000000000000004</v>
      </c>
      <c r="AR153" s="145">
        <f>1333*I153*POWER(10,-6)</f>
        <v>2.1594599999999998E-4</v>
      </c>
      <c r="AS153" s="146">
        <f t="shared" si="97"/>
        <v>0.34557994600000008</v>
      </c>
      <c r="AT153" s="150">
        <f t="shared" si="106"/>
        <v>0</v>
      </c>
      <c r="AU153" s="176">
        <f t="shared" si="107"/>
        <v>0</v>
      </c>
      <c r="AV153" s="150">
        <f>H153*AS153</f>
        <v>4.2022521433600018E-6</v>
      </c>
    </row>
    <row r="154" spans="1:48">
      <c r="A154" s="79" t="s">
        <v>300</v>
      </c>
      <c r="B154" s="244" t="s">
        <v>489</v>
      </c>
      <c r="C154" s="188" t="s">
        <v>195</v>
      </c>
      <c r="D154" s="189" t="s">
        <v>196</v>
      </c>
      <c r="E154" s="190">
        <v>2.5000000000000001E-5</v>
      </c>
      <c r="F154" s="244">
        <v>2</v>
      </c>
      <c r="G154" s="187">
        <v>1</v>
      </c>
      <c r="H154" s="190">
        <f>E154*F154*G154</f>
        <v>5.0000000000000002E-5</v>
      </c>
      <c r="I154" s="187">
        <v>33.799999999999997</v>
      </c>
      <c r="J154" s="187">
        <f>0.6*I154</f>
        <v>20.279999999999998</v>
      </c>
      <c r="K154" s="84">
        <v>0</v>
      </c>
      <c r="L154" t="str">
        <f t="shared" si="101"/>
        <v>С153</v>
      </c>
      <c r="M154" t="str">
        <f t="shared" si="102"/>
        <v>Емкость Е-5, Е-6</v>
      </c>
      <c r="N154" t="str">
        <f t="shared" si="103"/>
        <v>Полное-огненный шар</v>
      </c>
      <c r="O154" s="147" t="s">
        <v>233</v>
      </c>
      <c r="P154" s="147" t="s">
        <v>233</v>
      </c>
      <c r="Q154" s="147" t="s">
        <v>233</v>
      </c>
      <c r="R154" s="147" t="s">
        <v>233</v>
      </c>
      <c r="S154" s="147" t="s">
        <v>233</v>
      </c>
      <c r="T154" s="147" t="s">
        <v>233</v>
      </c>
      <c r="U154" s="147" t="s">
        <v>233</v>
      </c>
      <c r="V154" s="147" t="s">
        <v>233</v>
      </c>
      <c r="W154" s="147" t="s">
        <v>233</v>
      </c>
      <c r="X154" s="147" t="s">
        <v>233</v>
      </c>
      <c r="Y154" s="147" t="s">
        <v>233</v>
      </c>
      <c r="Z154" s="147" t="s">
        <v>233</v>
      </c>
      <c r="AA154" s="147" t="s">
        <v>233</v>
      </c>
      <c r="AB154" s="147" t="s">
        <v>233</v>
      </c>
      <c r="AC154" s="147">
        <v>149</v>
      </c>
      <c r="AD154" s="147">
        <v>205</v>
      </c>
      <c r="AE154" s="147">
        <v>241</v>
      </c>
      <c r="AF154" s="147">
        <v>305</v>
      </c>
      <c r="AG154" s="3">
        <v>1</v>
      </c>
      <c r="AH154" s="3">
        <v>1</v>
      </c>
      <c r="AI154" s="3">
        <f>AI146</f>
        <v>0.38</v>
      </c>
      <c r="AJ154" s="3">
        <v>0.02</v>
      </c>
      <c r="AK154" s="3">
        <v>10</v>
      </c>
      <c r="AL154" s="3"/>
      <c r="AM154" s="3"/>
      <c r="AN154" s="145">
        <f t="shared" ref="AN154:AN209" si="124">AJ154*J154+AI154</f>
        <v>0.78559999999999997</v>
      </c>
      <c r="AO154" s="145">
        <f t="shared" si="119"/>
        <v>7.8560000000000005E-2</v>
      </c>
      <c r="AP154" s="146">
        <f t="shared" si="110"/>
        <v>3.1</v>
      </c>
      <c r="AQ154" s="146">
        <f t="shared" si="120"/>
        <v>1</v>
      </c>
      <c r="AR154" s="145">
        <f t="shared" ref="AR154" si="125">10068.2*J154*POWER(10,-6)</f>
        <v>0.20418309599999998</v>
      </c>
      <c r="AS154" s="146">
        <f t="shared" si="97"/>
        <v>5.1683430960000001</v>
      </c>
      <c r="AT154" s="150">
        <f t="shared" si="106"/>
        <v>5.0000000000000002E-5</v>
      </c>
      <c r="AU154" s="176">
        <f t="shared" si="107"/>
        <v>5.0000000000000002E-5</v>
      </c>
      <c r="AV154" s="150">
        <f>H154*AS154</f>
        <v>2.5841715480000001E-4</v>
      </c>
    </row>
    <row r="155" spans="1:48">
      <c r="A155" s="79" t="s">
        <v>301</v>
      </c>
      <c r="B155" s="236" t="s">
        <v>490</v>
      </c>
      <c r="C155" s="237" t="s">
        <v>78</v>
      </c>
      <c r="D155" s="238" t="s">
        <v>188</v>
      </c>
      <c r="E155" s="232">
        <v>9.9999999999999995E-7</v>
      </c>
      <c r="F155" s="236">
        <v>1</v>
      </c>
      <c r="G155" s="236">
        <v>0.05</v>
      </c>
      <c r="H155" s="232">
        <f>E155*F155*G155</f>
        <v>4.9999999999999998E-8</v>
      </c>
      <c r="I155" s="236">
        <v>55.2</v>
      </c>
      <c r="J155" s="236">
        <f>I155</f>
        <v>55.2</v>
      </c>
      <c r="K155" s="262">
        <f>J155*20/10</f>
        <v>110.4</v>
      </c>
      <c r="L155" t="str">
        <f t="shared" si="101"/>
        <v>С154</v>
      </c>
      <c r="M155" t="str">
        <f t="shared" si="102"/>
        <v>Емкость Е-9</v>
      </c>
      <c r="N155" t="str">
        <f t="shared" si="103"/>
        <v>Полное-пожар</v>
      </c>
      <c r="O155" s="147">
        <v>15</v>
      </c>
      <c r="P155" s="147">
        <v>20</v>
      </c>
      <c r="Q155" s="147">
        <v>27</v>
      </c>
      <c r="R155" s="147">
        <v>50</v>
      </c>
      <c r="S155" s="147" t="s">
        <v>233</v>
      </c>
      <c r="T155" s="147" t="s">
        <v>233</v>
      </c>
      <c r="U155" s="147" t="s">
        <v>233</v>
      </c>
      <c r="V155" s="147" t="s">
        <v>233</v>
      </c>
      <c r="W155" s="147" t="s">
        <v>233</v>
      </c>
      <c r="X155" s="147" t="s">
        <v>233</v>
      </c>
      <c r="Y155" s="147" t="s">
        <v>233</v>
      </c>
      <c r="Z155" s="147" t="s">
        <v>233</v>
      </c>
      <c r="AA155" s="147" t="s">
        <v>233</v>
      </c>
      <c r="AB155" s="147" t="s">
        <v>233</v>
      </c>
      <c r="AC155" s="147" t="s">
        <v>233</v>
      </c>
      <c r="AD155" s="147" t="s">
        <v>233</v>
      </c>
      <c r="AE155" s="147" t="s">
        <v>233</v>
      </c>
      <c r="AF155" s="147" t="s">
        <v>233</v>
      </c>
      <c r="AG155" s="151">
        <v>1</v>
      </c>
      <c r="AH155" s="151">
        <v>2</v>
      </c>
      <c r="AI155" s="9">
        <v>0.57999999999999996</v>
      </c>
      <c r="AJ155" s="9">
        <v>0.02</v>
      </c>
      <c r="AK155" s="9">
        <v>10</v>
      </c>
      <c r="AL155" s="9"/>
      <c r="AM155" s="9"/>
      <c r="AN155" s="152">
        <f t="shared" si="116"/>
        <v>1.6840000000000002</v>
      </c>
      <c r="AO155" s="152">
        <f>0.1*AN155</f>
        <v>0.16840000000000002</v>
      </c>
      <c r="AP155" s="153">
        <f t="shared" ref="AP155:AP172" si="126">AG155*1.72+115*0.012*AH155</f>
        <v>4.4800000000000004</v>
      </c>
      <c r="AQ155" s="153">
        <f>AK155*0.1</f>
        <v>1</v>
      </c>
      <c r="AR155" s="152">
        <f>10068.2*J155*POWER(10,-6)+0.0012*K155</f>
        <v>0.68824463999999996</v>
      </c>
      <c r="AS155" s="153">
        <f t="shared" si="97"/>
        <v>8.0206446400000004</v>
      </c>
      <c r="AT155" s="150">
        <f t="shared" si="106"/>
        <v>4.9999999999999998E-8</v>
      </c>
      <c r="AU155" s="176">
        <f t="shared" si="107"/>
        <v>9.9999999999999995E-8</v>
      </c>
      <c r="AV155" s="150">
        <f>H155*AS155</f>
        <v>4.0103223199999998E-7</v>
      </c>
    </row>
    <row r="156" spans="1:48">
      <c r="A156" s="79" t="s">
        <v>302</v>
      </c>
      <c r="B156" s="236" t="s">
        <v>490</v>
      </c>
      <c r="C156" s="192" t="s">
        <v>461</v>
      </c>
      <c r="D156" s="193" t="s">
        <v>191</v>
      </c>
      <c r="E156" s="194">
        <v>9.9999999999999995E-7</v>
      </c>
      <c r="F156" s="236">
        <v>1</v>
      </c>
      <c r="G156" s="191">
        <v>0.19</v>
      </c>
      <c r="H156" s="194">
        <f t="shared" ref="H156:H161" si="127">E156*F156*G156</f>
        <v>1.8999999999999998E-7</v>
      </c>
      <c r="I156" s="191">
        <v>55.2</v>
      </c>
      <c r="J156" s="191">
        <f>I156*0.1</f>
        <v>5.5200000000000005</v>
      </c>
      <c r="K156" s="262">
        <v>0</v>
      </c>
      <c r="L156" t="str">
        <f t="shared" si="101"/>
        <v>С155</v>
      </c>
      <c r="M156" t="str">
        <f t="shared" si="102"/>
        <v>Емкость Е-9</v>
      </c>
      <c r="N156" t="str">
        <f t="shared" si="103"/>
        <v>Полное-взрыв</v>
      </c>
      <c r="O156" s="147" t="s">
        <v>233</v>
      </c>
      <c r="P156" s="147" t="s">
        <v>233</v>
      </c>
      <c r="Q156" s="147" t="s">
        <v>233</v>
      </c>
      <c r="R156" s="147" t="s">
        <v>233</v>
      </c>
      <c r="S156" s="147">
        <v>81</v>
      </c>
      <c r="T156" s="147">
        <v>164</v>
      </c>
      <c r="U156" s="147">
        <v>448</v>
      </c>
      <c r="V156" s="147">
        <v>769</v>
      </c>
      <c r="W156" s="147" t="s">
        <v>233</v>
      </c>
      <c r="X156" s="147" t="s">
        <v>233</v>
      </c>
      <c r="Y156" s="147" t="s">
        <v>233</v>
      </c>
      <c r="Z156" s="147" t="s">
        <v>233</v>
      </c>
      <c r="AA156" s="147" t="s">
        <v>233</v>
      </c>
      <c r="AB156" s="147" t="s">
        <v>233</v>
      </c>
      <c r="AC156" s="147" t="s">
        <v>233</v>
      </c>
      <c r="AD156" s="147" t="s">
        <v>233</v>
      </c>
      <c r="AE156" s="147" t="s">
        <v>233</v>
      </c>
      <c r="AF156" s="147" t="s">
        <v>233</v>
      </c>
      <c r="AG156" s="151">
        <v>2</v>
      </c>
      <c r="AH156" s="151">
        <v>1</v>
      </c>
      <c r="AI156" s="9">
        <v>0.57999999999999996</v>
      </c>
      <c r="AJ156" s="9">
        <v>0.02</v>
      </c>
      <c r="AK156" s="9">
        <v>10</v>
      </c>
      <c r="AL156" s="9"/>
      <c r="AM156" s="9"/>
      <c r="AN156" s="152">
        <f t="shared" si="118"/>
        <v>1.6840000000000002</v>
      </c>
      <c r="AO156" s="152">
        <f t="shared" si="119"/>
        <v>0.16840000000000002</v>
      </c>
      <c r="AP156" s="153">
        <f t="shared" si="126"/>
        <v>4.82</v>
      </c>
      <c r="AQ156" s="153">
        <f t="shared" ref="AQ156:AQ163" si="128">AK156*0.1</f>
        <v>1</v>
      </c>
      <c r="AR156" s="152">
        <f>10068.2*J156*POWER(10,-6)*10+0.0012*K155</f>
        <v>0.68824463999999996</v>
      </c>
      <c r="AS156" s="153">
        <f t="shared" si="97"/>
        <v>8.3606446400000003</v>
      </c>
      <c r="AT156" s="150">
        <f t="shared" si="106"/>
        <v>3.7999999999999996E-7</v>
      </c>
      <c r="AU156" s="176">
        <f t="shared" si="107"/>
        <v>1.8999999999999998E-7</v>
      </c>
      <c r="AV156" s="150">
        <f>H156*AS156</f>
        <v>1.5885224815999999E-6</v>
      </c>
    </row>
    <row r="157" spans="1:48">
      <c r="A157" s="79" t="s">
        <v>303</v>
      </c>
      <c r="B157" s="236" t="s">
        <v>490</v>
      </c>
      <c r="C157" s="192" t="s">
        <v>462</v>
      </c>
      <c r="D157" s="193" t="s">
        <v>189</v>
      </c>
      <c r="E157" s="194">
        <v>9.9999999999999995E-7</v>
      </c>
      <c r="F157" s="236">
        <v>1</v>
      </c>
      <c r="G157" s="191">
        <v>0.76</v>
      </c>
      <c r="H157" s="194">
        <f t="shared" si="127"/>
        <v>7.5999999999999992E-7</v>
      </c>
      <c r="I157" s="191">
        <v>55.2</v>
      </c>
      <c r="J157" s="191">
        <v>0</v>
      </c>
      <c r="K157" s="263">
        <v>0</v>
      </c>
      <c r="L157" t="str">
        <f t="shared" si="101"/>
        <v>С156</v>
      </c>
      <c r="M157" t="str">
        <f t="shared" si="102"/>
        <v>Емкость Е-9</v>
      </c>
      <c r="N157" t="str">
        <f t="shared" si="103"/>
        <v>Полное-ликвидация</v>
      </c>
      <c r="O157" s="147" t="s">
        <v>233</v>
      </c>
      <c r="P157" s="147" t="s">
        <v>233</v>
      </c>
      <c r="Q157" s="147" t="s">
        <v>233</v>
      </c>
      <c r="R157" s="147" t="s">
        <v>233</v>
      </c>
      <c r="S157" s="147" t="s">
        <v>233</v>
      </c>
      <c r="T157" s="147" t="s">
        <v>233</v>
      </c>
      <c r="U157" s="147" t="s">
        <v>233</v>
      </c>
      <c r="V157" s="147" t="s">
        <v>233</v>
      </c>
      <c r="W157" s="147" t="s">
        <v>233</v>
      </c>
      <c r="X157" s="147" t="s">
        <v>233</v>
      </c>
      <c r="Y157" s="147" t="s">
        <v>233</v>
      </c>
      <c r="Z157" s="147" t="s">
        <v>233</v>
      </c>
      <c r="AA157" s="147" t="s">
        <v>233</v>
      </c>
      <c r="AB157" s="147" t="s">
        <v>233</v>
      </c>
      <c r="AC157" s="147" t="s">
        <v>233</v>
      </c>
      <c r="AD157" s="147" t="s">
        <v>233</v>
      </c>
      <c r="AE157" s="147" t="s">
        <v>233</v>
      </c>
      <c r="AF157" s="147" t="s">
        <v>233</v>
      </c>
      <c r="AG157" s="9">
        <v>0</v>
      </c>
      <c r="AH157" s="9">
        <v>0</v>
      </c>
      <c r="AI157" s="9">
        <v>0.57999999999999996</v>
      </c>
      <c r="AJ157" s="9">
        <v>0.02</v>
      </c>
      <c r="AK157" s="9">
        <v>10</v>
      </c>
      <c r="AL157" s="9"/>
      <c r="AM157" s="9"/>
      <c r="AN157" s="152">
        <f t="shared" ref="AN157" si="129">AJ157*J157+AI157</f>
        <v>0.57999999999999996</v>
      </c>
      <c r="AO157" s="152">
        <f t="shared" si="119"/>
        <v>5.7999999999999996E-2</v>
      </c>
      <c r="AP157" s="153">
        <f t="shared" si="126"/>
        <v>0</v>
      </c>
      <c r="AQ157" s="153">
        <f t="shared" si="128"/>
        <v>1</v>
      </c>
      <c r="AR157" s="152">
        <f>1333*J157*POWER(10,-6)+0.0012*K155</f>
        <v>0.13247999999999999</v>
      </c>
      <c r="AS157" s="153">
        <f t="shared" si="97"/>
        <v>1.7704800000000001</v>
      </c>
      <c r="AT157" s="150">
        <f t="shared" si="106"/>
        <v>0</v>
      </c>
      <c r="AU157" s="176">
        <f t="shared" si="107"/>
        <v>0</v>
      </c>
      <c r="AV157" s="150">
        <f>H157*AS157</f>
        <v>1.3455647999999999E-6</v>
      </c>
    </row>
    <row r="158" spans="1:48">
      <c r="A158" s="79" t="s">
        <v>304</v>
      </c>
      <c r="B158" s="236" t="s">
        <v>490</v>
      </c>
      <c r="C158" s="192" t="s">
        <v>82</v>
      </c>
      <c r="D158" s="193" t="s">
        <v>192</v>
      </c>
      <c r="E158" s="194">
        <v>1.0000000000000001E-5</v>
      </c>
      <c r="F158" s="236">
        <v>1</v>
      </c>
      <c r="G158" s="191">
        <v>4.0000000000000008E-2</v>
      </c>
      <c r="H158" s="194">
        <f t="shared" si="127"/>
        <v>4.0000000000000009E-7</v>
      </c>
      <c r="I158" s="191">
        <f>K158*300/1000</f>
        <v>2.34</v>
      </c>
      <c r="J158" s="191">
        <f>I158</f>
        <v>2.34</v>
      </c>
      <c r="K158" s="262">
        <v>7.8</v>
      </c>
      <c r="L158" t="str">
        <f t="shared" si="101"/>
        <v>С157</v>
      </c>
      <c r="M158" t="str">
        <f t="shared" si="102"/>
        <v>Емкость Е-9</v>
      </c>
      <c r="N158" t="str">
        <f t="shared" si="103"/>
        <v>Частичное-жидкостной факел</v>
      </c>
      <c r="O158" s="147" t="s">
        <v>233</v>
      </c>
      <c r="P158" s="147" t="s">
        <v>233</v>
      </c>
      <c r="Q158" s="147" t="s">
        <v>233</v>
      </c>
      <c r="R158" s="147" t="s">
        <v>233</v>
      </c>
      <c r="S158" s="147" t="s">
        <v>233</v>
      </c>
      <c r="T158" s="147" t="s">
        <v>233</v>
      </c>
      <c r="U158" s="147" t="s">
        <v>233</v>
      </c>
      <c r="V158" s="147" t="s">
        <v>233</v>
      </c>
      <c r="W158" s="147">
        <v>34</v>
      </c>
      <c r="X158" s="147">
        <v>6</v>
      </c>
      <c r="Y158" s="147" t="s">
        <v>233</v>
      </c>
      <c r="Z158" s="147" t="s">
        <v>233</v>
      </c>
      <c r="AA158" s="147" t="s">
        <v>233</v>
      </c>
      <c r="AB158" s="147" t="s">
        <v>233</v>
      </c>
      <c r="AC158" s="147" t="s">
        <v>233</v>
      </c>
      <c r="AD158" s="147" t="s">
        <v>233</v>
      </c>
      <c r="AE158" s="147" t="s">
        <v>233</v>
      </c>
      <c r="AF158" s="147" t="s">
        <v>233</v>
      </c>
      <c r="AG158" s="9">
        <v>1</v>
      </c>
      <c r="AH158" s="9">
        <v>2</v>
      </c>
      <c r="AI158" s="9">
        <f>0.1*AI157</f>
        <v>5.7999999999999996E-2</v>
      </c>
      <c r="AJ158" s="9">
        <v>0.02</v>
      </c>
      <c r="AK158" s="9">
        <v>10</v>
      </c>
      <c r="AL158" s="9"/>
      <c r="AM158" s="9"/>
      <c r="AN158" s="152">
        <f t="shared" si="96"/>
        <v>0.1048</v>
      </c>
      <c r="AO158" s="152">
        <f t="shared" si="119"/>
        <v>1.0480000000000001E-2</v>
      </c>
      <c r="AP158" s="153">
        <f t="shared" si="126"/>
        <v>4.4800000000000004</v>
      </c>
      <c r="AQ158" s="153">
        <f t="shared" si="128"/>
        <v>1</v>
      </c>
      <c r="AR158" s="152">
        <f>10068.2*J158*POWER(10,-6)+0.0012*J158*20</f>
        <v>7.9719587999999994E-2</v>
      </c>
      <c r="AS158" s="153">
        <f t="shared" si="97"/>
        <v>5.6749995880000004</v>
      </c>
      <c r="AT158" s="150">
        <f t="shared" si="106"/>
        <v>4.0000000000000009E-7</v>
      </c>
      <c r="AU158" s="176">
        <f t="shared" si="107"/>
        <v>8.0000000000000018E-7</v>
      </c>
      <c r="AV158" s="150">
        <f>H158*AS158</f>
        <v>2.2699998352000008E-6</v>
      </c>
    </row>
    <row r="159" spans="1:48">
      <c r="A159" s="79" t="s">
        <v>305</v>
      </c>
      <c r="B159" s="236" t="s">
        <v>490</v>
      </c>
      <c r="C159" s="192" t="s">
        <v>458</v>
      </c>
      <c r="D159" s="193" t="s">
        <v>190</v>
      </c>
      <c r="E159" s="194">
        <v>1.0000000000000001E-5</v>
      </c>
      <c r="F159" s="236">
        <v>1</v>
      </c>
      <c r="G159" s="191">
        <v>0.16000000000000003</v>
      </c>
      <c r="H159" s="194">
        <f t="shared" si="127"/>
        <v>1.6000000000000004E-6</v>
      </c>
      <c r="I159" s="191">
        <f>K158*300/1000</f>
        <v>2.34</v>
      </c>
      <c r="J159" s="191">
        <v>0</v>
      </c>
      <c r="K159" s="263">
        <v>0</v>
      </c>
      <c r="L159" t="str">
        <f t="shared" si="101"/>
        <v>С158</v>
      </c>
      <c r="M159" t="str">
        <f t="shared" si="102"/>
        <v>Емкость Е-9</v>
      </c>
      <c r="N159" t="str">
        <f t="shared" si="103"/>
        <v>Частичное-ликвидация</v>
      </c>
      <c r="O159" s="147" t="s">
        <v>233</v>
      </c>
      <c r="P159" s="147" t="s">
        <v>233</v>
      </c>
      <c r="Q159" s="147" t="s">
        <v>233</v>
      </c>
      <c r="R159" s="147" t="s">
        <v>233</v>
      </c>
      <c r="S159" s="147" t="s">
        <v>233</v>
      </c>
      <c r="T159" s="147" t="s">
        <v>233</v>
      </c>
      <c r="U159" s="147" t="s">
        <v>233</v>
      </c>
      <c r="V159" s="147" t="s">
        <v>233</v>
      </c>
      <c r="W159" s="147" t="s">
        <v>233</v>
      </c>
      <c r="X159" s="147" t="s">
        <v>233</v>
      </c>
      <c r="Y159" s="147" t="s">
        <v>233</v>
      </c>
      <c r="Z159" s="147" t="s">
        <v>233</v>
      </c>
      <c r="AA159" s="147" t="s">
        <v>233</v>
      </c>
      <c r="AB159" s="147" t="s">
        <v>233</v>
      </c>
      <c r="AC159" s="147" t="s">
        <v>233</v>
      </c>
      <c r="AD159" s="147" t="s">
        <v>233</v>
      </c>
      <c r="AE159" s="147" t="s">
        <v>233</v>
      </c>
      <c r="AF159" s="147" t="s">
        <v>233</v>
      </c>
      <c r="AG159" s="9">
        <v>0</v>
      </c>
      <c r="AH159" s="9">
        <v>0</v>
      </c>
      <c r="AI159" s="9">
        <f>0.1*AI157</f>
        <v>5.7999999999999996E-2</v>
      </c>
      <c r="AJ159" s="9">
        <v>0.02</v>
      </c>
      <c r="AK159" s="9">
        <v>3</v>
      </c>
      <c r="AL159" s="9"/>
      <c r="AM159" s="9"/>
      <c r="AN159" s="152">
        <f t="shared" si="122"/>
        <v>0.1048</v>
      </c>
      <c r="AO159" s="152">
        <f t="shared" si="119"/>
        <v>1.0480000000000001E-2</v>
      </c>
      <c r="AP159" s="153">
        <f t="shared" si="126"/>
        <v>0</v>
      </c>
      <c r="AQ159" s="153">
        <f t="shared" si="128"/>
        <v>0.30000000000000004</v>
      </c>
      <c r="AR159" s="152">
        <f>1333*I159*POWER(10,-6)+0.0012*I159*20</f>
        <v>5.9279219999999994E-2</v>
      </c>
      <c r="AS159" s="153">
        <f t="shared" si="97"/>
        <v>0.47455922</v>
      </c>
      <c r="AT159" s="150">
        <f t="shared" si="106"/>
        <v>0</v>
      </c>
      <c r="AU159" s="176">
        <f t="shared" si="107"/>
        <v>0</v>
      </c>
      <c r="AV159" s="150">
        <f>H159*AS159</f>
        <v>7.5929475200000021E-7</v>
      </c>
    </row>
    <row r="160" spans="1:48">
      <c r="A160" s="79" t="s">
        <v>306</v>
      </c>
      <c r="B160" s="236" t="s">
        <v>490</v>
      </c>
      <c r="C160" s="192" t="s">
        <v>85</v>
      </c>
      <c r="D160" s="193" t="s">
        <v>193</v>
      </c>
      <c r="E160" s="194">
        <v>1.0000000000000001E-5</v>
      </c>
      <c r="F160" s="236">
        <v>1</v>
      </c>
      <c r="G160" s="191">
        <v>4.0000000000000008E-2</v>
      </c>
      <c r="H160" s="194">
        <f t="shared" si="127"/>
        <v>4.0000000000000009E-7</v>
      </c>
      <c r="I160" s="191">
        <f>K160*1800/1000</f>
        <v>0.72</v>
      </c>
      <c r="J160" s="191">
        <f>I160</f>
        <v>0.72</v>
      </c>
      <c r="K160" s="262">
        <v>0.4</v>
      </c>
      <c r="L160" t="str">
        <f t="shared" si="101"/>
        <v>С159</v>
      </c>
      <c r="M160" t="str">
        <f t="shared" si="102"/>
        <v>Емкость Е-9</v>
      </c>
      <c r="N160" t="str">
        <f t="shared" si="103"/>
        <v>Частичное-газ факел</v>
      </c>
      <c r="O160" s="147" t="s">
        <v>233</v>
      </c>
      <c r="P160" s="147" t="s">
        <v>233</v>
      </c>
      <c r="Q160" s="147" t="s">
        <v>233</v>
      </c>
      <c r="R160" s="147" t="s">
        <v>233</v>
      </c>
      <c r="S160" s="147" t="s">
        <v>233</v>
      </c>
      <c r="T160" s="147" t="s">
        <v>233</v>
      </c>
      <c r="U160" s="147" t="s">
        <v>233</v>
      </c>
      <c r="V160" s="147" t="s">
        <v>233</v>
      </c>
      <c r="W160" s="147">
        <v>8</v>
      </c>
      <c r="X160" s="147">
        <v>2</v>
      </c>
      <c r="Y160" s="147" t="s">
        <v>233</v>
      </c>
      <c r="Z160" s="147" t="s">
        <v>233</v>
      </c>
      <c r="AA160" s="147" t="s">
        <v>233</v>
      </c>
      <c r="AB160" s="147" t="s">
        <v>233</v>
      </c>
      <c r="AC160" s="147" t="s">
        <v>233</v>
      </c>
      <c r="AD160" s="147" t="s">
        <v>233</v>
      </c>
      <c r="AE160" s="147" t="s">
        <v>233</v>
      </c>
      <c r="AF160" s="147" t="s">
        <v>233</v>
      </c>
      <c r="AG160" s="9">
        <v>1</v>
      </c>
      <c r="AH160" s="9">
        <v>2</v>
      </c>
      <c r="AI160" s="9">
        <f>0.1*AI157</f>
        <v>5.7999999999999996E-2</v>
      </c>
      <c r="AJ160" s="9">
        <v>0.02</v>
      </c>
      <c r="AK160" s="9">
        <v>3</v>
      </c>
      <c r="AL160" s="9"/>
      <c r="AM160" s="9"/>
      <c r="AN160" s="152">
        <f t="shared" si="108"/>
        <v>7.2399999999999992E-2</v>
      </c>
      <c r="AO160" s="152">
        <f t="shared" si="119"/>
        <v>7.2399999999999999E-3</v>
      </c>
      <c r="AP160" s="153">
        <f t="shared" si="126"/>
        <v>4.4800000000000004</v>
      </c>
      <c r="AQ160" s="153">
        <f t="shared" si="128"/>
        <v>0.30000000000000004</v>
      </c>
      <c r="AR160" s="152">
        <f>10068.2*J160*POWER(10,-6)</f>
        <v>7.2491040000000001E-3</v>
      </c>
      <c r="AS160" s="153">
        <f t="shared" si="97"/>
        <v>4.8668891040000011</v>
      </c>
      <c r="AT160" s="150">
        <f t="shared" si="106"/>
        <v>4.0000000000000009E-7</v>
      </c>
      <c r="AU160" s="176">
        <f t="shared" si="107"/>
        <v>8.0000000000000018E-7</v>
      </c>
      <c r="AV160" s="150">
        <f>H160*AS160</f>
        <v>1.9467556416000009E-6</v>
      </c>
    </row>
    <row r="161" spans="1:48">
      <c r="A161" s="79" t="s">
        <v>307</v>
      </c>
      <c r="B161" s="236" t="s">
        <v>490</v>
      </c>
      <c r="C161" s="192" t="s">
        <v>459</v>
      </c>
      <c r="D161" s="193" t="s">
        <v>194</v>
      </c>
      <c r="E161" s="194">
        <v>1.0000000000000001E-5</v>
      </c>
      <c r="F161" s="236">
        <v>1</v>
      </c>
      <c r="G161" s="191">
        <v>0.15200000000000002</v>
      </c>
      <c r="H161" s="194">
        <f t="shared" si="127"/>
        <v>1.5200000000000003E-6</v>
      </c>
      <c r="I161" s="191">
        <f>K160*1800/1000</f>
        <v>0.72</v>
      </c>
      <c r="J161" s="191">
        <f>I161</f>
        <v>0.72</v>
      </c>
      <c r="K161" s="263">
        <v>0</v>
      </c>
      <c r="L161" t="str">
        <f t="shared" si="101"/>
        <v>С160</v>
      </c>
      <c r="M161" t="str">
        <f t="shared" si="102"/>
        <v>Емкость Е-9</v>
      </c>
      <c r="N161" t="str">
        <f t="shared" si="103"/>
        <v>Частичное-вспышка</v>
      </c>
      <c r="O161" s="147" t="s">
        <v>233</v>
      </c>
      <c r="P161" s="147" t="s">
        <v>233</v>
      </c>
      <c r="Q161" s="147" t="s">
        <v>233</v>
      </c>
      <c r="R161" s="147" t="s">
        <v>233</v>
      </c>
      <c r="S161" s="147" t="s">
        <v>233</v>
      </c>
      <c r="T161" s="147" t="s">
        <v>233</v>
      </c>
      <c r="U161" s="147" t="s">
        <v>233</v>
      </c>
      <c r="V161" s="147" t="s">
        <v>233</v>
      </c>
      <c r="W161" s="147" t="s">
        <v>233</v>
      </c>
      <c r="X161" s="147" t="s">
        <v>233</v>
      </c>
      <c r="Y161" s="147">
        <v>29</v>
      </c>
      <c r="Z161" s="147">
        <v>34</v>
      </c>
      <c r="AA161" s="147" t="s">
        <v>233</v>
      </c>
      <c r="AB161" s="147" t="s">
        <v>233</v>
      </c>
      <c r="AC161" s="147" t="s">
        <v>233</v>
      </c>
      <c r="AD161" s="147" t="s">
        <v>233</v>
      </c>
      <c r="AE161" s="147" t="s">
        <v>233</v>
      </c>
      <c r="AF161" s="147" t="s">
        <v>233</v>
      </c>
      <c r="AG161" s="9">
        <v>1</v>
      </c>
      <c r="AH161" s="9">
        <v>2</v>
      </c>
      <c r="AI161" s="9">
        <f>0.1*AI157</f>
        <v>5.7999999999999996E-2</v>
      </c>
      <c r="AJ161" s="9">
        <v>0.02</v>
      </c>
      <c r="AK161" s="9">
        <v>3</v>
      </c>
      <c r="AL161" s="9"/>
      <c r="AM161" s="9"/>
      <c r="AN161" s="152">
        <f t="shared" si="108"/>
        <v>7.2399999999999992E-2</v>
      </c>
      <c r="AO161" s="152">
        <f t="shared" si="119"/>
        <v>7.2399999999999999E-3</v>
      </c>
      <c r="AP161" s="153">
        <f t="shared" si="126"/>
        <v>4.4800000000000004</v>
      </c>
      <c r="AQ161" s="153">
        <f t="shared" si="128"/>
        <v>0.30000000000000004</v>
      </c>
      <c r="AR161" s="152">
        <f>10068.2*J161*POWER(10,-6)</f>
        <v>7.2491040000000001E-3</v>
      </c>
      <c r="AS161" s="153">
        <f t="shared" si="97"/>
        <v>4.8668891040000011</v>
      </c>
      <c r="AT161" s="150">
        <f t="shared" si="106"/>
        <v>1.5200000000000003E-6</v>
      </c>
      <c r="AU161" s="176">
        <f t="shared" si="107"/>
        <v>3.0400000000000005E-6</v>
      </c>
      <c r="AV161" s="150">
        <f>H161*AS161</f>
        <v>7.3976714380800025E-6</v>
      </c>
    </row>
    <row r="162" spans="1:48">
      <c r="A162" s="79" t="s">
        <v>308</v>
      </c>
      <c r="B162" s="236" t="s">
        <v>490</v>
      </c>
      <c r="C162" s="192" t="s">
        <v>460</v>
      </c>
      <c r="D162" s="193" t="s">
        <v>190</v>
      </c>
      <c r="E162" s="194">
        <v>1.0000000000000001E-5</v>
      </c>
      <c r="F162" s="236">
        <v>1</v>
      </c>
      <c r="G162" s="191">
        <v>0.6080000000000001</v>
      </c>
      <c r="H162" s="194">
        <f>E162*F162*G162</f>
        <v>6.0800000000000011E-6</v>
      </c>
      <c r="I162" s="191">
        <f>K160*1800/1000</f>
        <v>0.72</v>
      </c>
      <c r="J162" s="191">
        <v>0</v>
      </c>
      <c r="K162" s="263">
        <v>0</v>
      </c>
      <c r="L162" t="str">
        <f t="shared" si="101"/>
        <v>С161</v>
      </c>
      <c r="M162" t="str">
        <f t="shared" si="102"/>
        <v>Емкость Е-9</v>
      </c>
      <c r="N162" t="str">
        <f t="shared" si="103"/>
        <v>Частичное-ликвидация</v>
      </c>
      <c r="O162" s="147" t="s">
        <v>233</v>
      </c>
      <c r="P162" s="147" t="s">
        <v>233</v>
      </c>
      <c r="Q162" s="147" t="s">
        <v>233</v>
      </c>
      <c r="R162" s="147" t="s">
        <v>233</v>
      </c>
      <c r="S162" s="147" t="s">
        <v>233</v>
      </c>
      <c r="T162" s="147" t="s">
        <v>233</v>
      </c>
      <c r="U162" s="147" t="s">
        <v>233</v>
      </c>
      <c r="V162" s="147" t="s">
        <v>233</v>
      </c>
      <c r="W162" s="147" t="s">
        <v>233</v>
      </c>
      <c r="X162" s="147" t="s">
        <v>233</v>
      </c>
      <c r="Y162" s="147" t="s">
        <v>233</v>
      </c>
      <c r="Z162" s="147" t="s">
        <v>233</v>
      </c>
      <c r="AA162" s="147" t="s">
        <v>233</v>
      </c>
      <c r="AB162" s="147" t="s">
        <v>233</v>
      </c>
      <c r="AC162" s="147" t="s">
        <v>233</v>
      </c>
      <c r="AD162" s="147" t="s">
        <v>233</v>
      </c>
      <c r="AE162" s="147" t="s">
        <v>233</v>
      </c>
      <c r="AF162" s="147" t="s">
        <v>233</v>
      </c>
      <c r="AG162" s="9">
        <v>0</v>
      </c>
      <c r="AH162" s="9">
        <v>0</v>
      </c>
      <c r="AI162" s="9">
        <f>0.1*AI157</f>
        <v>5.7999999999999996E-2</v>
      </c>
      <c r="AJ162" s="9">
        <v>0.02</v>
      </c>
      <c r="AK162" s="9">
        <v>3</v>
      </c>
      <c r="AL162" s="9"/>
      <c r="AM162" s="9"/>
      <c r="AN162" s="152">
        <f t="shared" si="123"/>
        <v>7.2399999999999992E-2</v>
      </c>
      <c r="AO162" s="152">
        <f t="shared" si="119"/>
        <v>7.2399999999999999E-3</v>
      </c>
      <c r="AP162" s="153">
        <f t="shared" si="126"/>
        <v>0</v>
      </c>
      <c r="AQ162" s="153">
        <f t="shared" si="128"/>
        <v>0.30000000000000004</v>
      </c>
      <c r="AR162" s="152">
        <f>1333*I162*POWER(10,-6)</f>
        <v>9.5975999999999993E-4</v>
      </c>
      <c r="AS162" s="153">
        <f t="shared" si="97"/>
        <v>0.38059976000000006</v>
      </c>
      <c r="AT162" s="150">
        <f t="shared" si="106"/>
        <v>0</v>
      </c>
      <c r="AU162" s="176">
        <f t="shared" si="107"/>
        <v>0</v>
      </c>
      <c r="AV162" s="150">
        <f>H162*AS162</f>
        <v>2.3140465408000006E-6</v>
      </c>
    </row>
    <row r="163" spans="1:48" ht="15" thickBot="1">
      <c r="A163" s="79" t="s">
        <v>309</v>
      </c>
      <c r="B163" s="236" t="s">
        <v>490</v>
      </c>
      <c r="C163" s="256" t="s">
        <v>195</v>
      </c>
      <c r="D163" s="257" t="s">
        <v>196</v>
      </c>
      <c r="E163" s="252">
        <v>2.5000000000000001E-5</v>
      </c>
      <c r="F163" s="258">
        <v>1</v>
      </c>
      <c r="G163" s="259">
        <v>1</v>
      </c>
      <c r="H163" s="252">
        <f>E163*F163*G163</f>
        <v>2.5000000000000001E-5</v>
      </c>
      <c r="I163" s="259">
        <v>55.2</v>
      </c>
      <c r="J163" s="259">
        <f>0.6*I163</f>
        <v>33.119999999999997</v>
      </c>
      <c r="K163" s="264">
        <v>0</v>
      </c>
      <c r="L163" t="str">
        <f t="shared" si="101"/>
        <v>С162</v>
      </c>
      <c r="M163" t="str">
        <f t="shared" si="102"/>
        <v>Емкость Е-9</v>
      </c>
      <c r="N163" t="str">
        <f t="shared" si="103"/>
        <v>Полное-огненный шар</v>
      </c>
      <c r="O163" s="147" t="s">
        <v>233</v>
      </c>
      <c r="P163" s="147" t="s">
        <v>233</v>
      </c>
      <c r="Q163" s="147" t="s">
        <v>233</v>
      </c>
      <c r="R163" s="147" t="s">
        <v>233</v>
      </c>
      <c r="S163" s="147" t="s">
        <v>233</v>
      </c>
      <c r="T163" s="147" t="s">
        <v>233</v>
      </c>
      <c r="U163" s="147" t="s">
        <v>233</v>
      </c>
      <c r="V163" s="147" t="s">
        <v>233</v>
      </c>
      <c r="W163" s="147" t="s">
        <v>233</v>
      </c>
      <c r="X163" s="147" t="s">
        <v>233</v>
      </c>
      <c r="Y163" s="147" t="s">
        <v>233</v>
      </c>
      <c r="Z163" s="147" t="s">
        <v>233</v>
      </c>
      <c r="AA163" s="147" t="s">
        <v>233</v>
      </c>
      <c r="AB163" s="147" t="s">
        <v>233</v>
      </c>
      <c r="AC163" s="147">
        <v>189</v>
      </c>
      <c r="AD163" s="147">
        <v>255</v>
      </c>
      <c r="AE163" s="147">
        <v>297</v>
      </c>
      <c r="AF163" s="147">
        <v>374</v>
      </c>
      <c r="AG163" s="9">
        <v>1</v>
      </c>
      <c r="AH163" s="9">
        <v>1</v>
      </c>
      <c r="AI163" s="9">
        <f>AI155</f>
        <v>0.57999999999999996</v>
      </c>
      <c r="AJ163" s="9">
        <v>0.02</v>
      </c>
      <c r="AK163" s="9">
        <v>10</v>
      </c>
      <c r="AL163" s="9"/>
      <c r="AM163" s="9"/>
      <c r="AN163" s="152">
        <f t="shared" si="124"/>
        <v>1.2423999999999999</v>
      </c>
      <c r="AO163" s="152">
        <f t="shared" si="119"/>
        <v>0.12424</v>
      </c>
      <c r="AP163" s="153">
        <f t="shared" si="126"/>
        <v>3.1</v>
      </c>
      <c r="AQ163" s="153">
        <f t="shared" si="128"/>
        <v>1</v>
      </c>
      <c r="AR163" s="152">
        <f t="shared" ref="AR163" si="130">10068.2*J163*POWER(10,-6)</f>
        <v>0.33345878399999995</v>
      </c>
      <c r="AS163" s="153">
        <f t="shared" si="97"/>
        <v>5.8000987840000002</v>
      </c>
      <c r="AT163" s="150">
        <f t="shared" si="106"/>
        <v>2.5000000000000001E-5</v>
      </c>
      <c r="AU163" s="176">
        <f t="shared" si="107"/>
        <v>2.5000000000000001E-5</v>
      </c>
      <c r="AV163" s="150">
        <f>H163*AS163</f>
        <v>1.450024696E-4</v>
      </c>
    </row>
    <row r="164" spans="1:48" ht="15" thickTop="1">
      <c r="A164" s="79" t="s">
        <v>310</v>
      </c>
      <c r="B164" s="244" t="s">
        <v>491</v>
      </c>
      <c r="C164" s="245" t="s">
        <v>78</v>
      </c>
      <c r="D164" s="246" t="s">
        <v>188</v>
      </c>
      <c r="E164" s="235">
        <v>9.9999999999999995E-8</v>
      </c>
      <c r="F164" s="244">
        <v>1300</v>
      </c>
      <c r="G164" s="244">
        <v>0.05</v>
      </c>
      <c r="H164" s="235">
        <f>E164*F164*G164</f>
        <v>6.4999999999999996E-6</v>
      </c>
      <c r="I164" s="244">
        <v>60.5</v>
      </c>
      <c r="J164" s="244">
        <f>I164</f>
        <v>60.5</v>
      </c>
      <c r="K164" s="81">
        <f>J164*20/10</f>
        <v>121</v>
      </c>
      <c r="L164" t="str">
        <f t="shared" si="101"/>
        <v>С163</v>
      </c>
      <c r="M164" t="str">
        <f t="shared" si="102"/>
        <v>Трубопровод нормального бутана от насосов на эстакаду</v>
      </c>
      <c r="N164" t="str">
        <f t="shared" si="103"/>
        <v>Полное-пожар</v>
      </c>
      <c r="O164" s="147">
        <v>15</v>
      </c>
      <c r="P164" s="147">
        <v>20</v>
      </c>
      <c r="Q164" s="147">
        <v>28</v>
      </c>
      <c r="R164" s="147">
        <v>51</v>
      </c>
      <c r="S164" s="147" t="s">
        <v>233</v>
      </c>
      <c r="T164" s="147" t="s">
        <v>233</v>
      </c>
      <c r="U164" s="147" t="s">
        <v>233</v>
      </c>
      <c r="V164" s="147" t="s">
        <v>233</v>
      </c>
      <c r="W164" s="147" t="s">
        <v>233</v>
      </c>
      <c r="X164" s="147" t="s">
        <v>233</v>
      </c>
      <c r="Y164" s="147" t="s">
        <v>233</v>
      </c>
      <c r="Z164" s="147" t="s">
        <v>233</v>
      </c>
      <c r="AA164" s="147" t="s">
        <v>233</v>
      </c>
      <c r="AB164" s="147" t="s">
        <v>233</v>
      </c>
      <c r="AC164" s="147" t="s">
        <v>233</v>
      </c>
      <c r="AD164" s="147" t="s">
        <v>233</v>
      </c>
      <c r="AE164" s="147" t="s">
        <v>233</v>
      </c>
      <c r="AF164" s="147" t="s">
        <v>233</v>
      </c>
      <c r="AG164" s="144">
        <v>1</v>
      </c>
      <c r="AH164" s="144">
        <v>1</v>
      </c>
      <c r="AI164" s="3">
        <v>0.19</v>
      </c>
      <c r="AJ164" s="3">
        <v>0.02</v>
      </c>
      <c r="AK164" s="3">
        <v>10</v>
      </c>
      <c r="AL164" s="3"/>
      <c r="AM164" s="3"/>
      <c r="AN164" s="145">
        <f t="shared" si="116"/>
        <v>1.4</v>
      </c>
      <c r="AO164" s="145">
        <f>0.1*AN164</f>
        <v>0.13999999999999999</v>
      </c>
      <c r="AP164" s="146">
        <f t="shared" si="126"/>
        <v>3.1</v>
      </c>
      <c r="AQ164" s="146">
        <f>AK164*0.1</f>
        <v>1</v>
      </c>
      <c r="AR164" s="145">
        <f>10068.2*J164*POWER(10,-6)+0.0012*K164</f>
        <v>0.75432610000000011</v>
      </c>
      <c r="AS164" s="146">
        <f t="shared" si="97"/>
        <v>6.3943260999999989</v>
      </c>
      <c r="AT164" s="150">
        <f t="shared" si="106"/>
        <v>6.4999999999999996E-6</v>
      </c>
      <c r="AU164" s="176">
        <f t="shared" si="107"/>
        <v>6.4999999999999996E-6</v>
      </c>
      <c r="AV164" s="150">
        <f>H164*AS164</f>
        <v>4.1563119649999993E-5</v>
      </c>
    </row>
    <row r="165" spans="1:48">
      <c r="A165" s="79" t="s">
        <v>311</v>
      </c>
      <c r="B165" s="244" t="s">
        <v>491</v>
      </c>
      <c r="C165" s="188" t="s">
        <v>461</v>
      </c>
      <c r="D165" s="189" t="s">
        <v>191</v>
      </c>
      <c r="E165" s="190">
        <v>9.9999999999999995E-8</v>
      </c>
      <c r="F165" s="244">
        <v>1300</v>
      </c>
      <c r="G165" s="187">
        <v>0.19</v>
      </c>
      <c r="H165" s="190">
        <f t="shared" ref="H165:H170" si="131">E165*F165*G165</f>
        <v>2.4699999999999997E-5</v>
      </c>
      <c r="I165" s="244">
        <v>60.5</v>
      </c>
      <c r="J165" s="187">
        <f>I165*0.1</f>
        <v>6.0500000000000007</v>
      </c>
      <c r="K165" s="81">
        <v>0</v>
      </c>
      <c r="L165" t="str">
        <f t="shared" si="101"/>
        <v>С164</v>
      </c>
      <c r="M165" t="str">
        <f t="shared" si="102"/>
        <v>Трубопровод нормального бутана от насосов на эстакаду</v>
      </c>
      <c r="N165" t="str">
        <f t="shared" si="103"/>
        <v>Полное-взрыв</v>
      </c>
      <c r="O165" s="147" t="s">
        <v>233</v>
      </c>
      <c r="P165" s="147" t="s">
        <v>233</v>
      </c>
      <c r="Q165" s="147" t="s">
        <v>233</v>
      </c>
      <c r="R165" s="147" t="s">
        <v>233</v>
      </c>
      <c r="S165" s="147">
        <v>84</v>
      </c>
      <c r="T165" s="147">
        <v>170</v>
      </c>
      <c r="U165" s="147">
        <v>462</v>
      </c>
      <c r="V165" s="147">
        <v>792</v>
      </c>
      <c r="W165" s="147" t="s">
        <v>233</v>
      </c>
      <c r="X165" s="147" t="s">
        <v>233</v>
      </c>
      <c r="Y165" s="147" t="s">
        <v>233</v>
      </c>
      <c r="Z165" s="147" t="s">
        <v>233</v>
      </c>
      <c r="AA165" s="147" t="s">
        <v>233</v>
      </c>
      <c r="AB165" s="147" t="s">
        <v>233</v>
      </c>
      <c r="AC165" s="147" t="s">
        <v>233</v>
      </c>
      <c r="AD165" s="147" t="s">
        <v>233</v>
      </c>
      <c r="AE165" s="147" t="s">
        <v>233</v>
      </c>
      <c r="AF165" s="147" t="s">
        <v>233</v>
      </c>
      <c r="AG165" s="144">
        <v>1</v>
      </c>
      <c r="AH165" s="144">
        <v>1</v>
      </c>
      <c r="AI165" s="3">
        <v>0.19</v>
      </c>
      <c r="AJ165" s="3">
        <v>0.02</v>
      </c>
      <c r="AK165" s="3">
        <v>10</v>
      </c>
      <c r="AL165" s="3"/>
      <c r="AM165" s="3"/>
      <c r="AN165" s="145">
        <f t="shared" si="118"/>
        <v>1.4</v>
      </c>
      <c r="AO165" s="145">
        <f t="shared" ref="AO165:AO190" si="132">0.1*AN165</f>
        <v>0.13999999999999999</v>
      </c>
      <c r="AP165" s="146">
        <f t="shared" si="126"/>
        <v>3.1</v>
      </c>
      <c r="AQ165" s="146">
        <f t="shared" ref="AQ165:AQ172" si="133">AK165*0.1</f>
        <v>1</v>
      </c>
      <c r="AR165" s="145">
        <f>10068.2*J165*POWER(10,-6)*10+0.0012*K164</f>
        <v>0.75432610000000011</v>
      </c>
      <c r="AS165" s="146">
        <f t="shared" si="97"/>
        <v>6.3943260999999989</v>
      </c>
      <c r="AT165" s="150">
        <f t="shared" si="106"/>
        <v>2.4699999999999997E-5</v>
      </c>
      <c r="AU165" s="176">
        <f t="shared" si="107"/>
        <v>2.4699999999999997E-5</v>
      </c>
      <c r="AV165" s="150">
        <f>H165*AS165</f>
        <v>1.5793985466999995E-4</v>
      </c>
    </row>
    <row r="166" spans="1:48">
      <c r="A166" s="79" t="s">
        <v>312</v>
      </c>
      <c r="B166" s="244" t="s">
        <v>491</v>
      </c>
      <c r="C166" s="188" t="s">
        <v>462</v>
      </c>
      <c r="D166" s="189" t="s">
        <v>381</v>
      </c>
      <c r="E166" s="190">
        <v>9.9999999999999995E-8</v>
      </c>
      <c r="F166" s="244">
        <v>1300</v>
      </c>
      <c r="G166" s="187">
        <v>0.76</v>
      </c>
      <c r="H166" s="190">
        <f t="shared" si="131"/>
        <v>9.8799999999999989E-5</v>
      </c>
      <c r="I166" s="244">
        <v>60.5</v>
      </c>
      <c r="J166" s="187">
        <v>0</v>
      </c>
      <c r="K166" s="84">
        <v>0</v>
      </c>
      <c r="L166" t="str">
        <f t="shared" si="101"/>
        <v>С165</v>
      </c>
      <c r="M166" t="str">
        <f t="shared" si="102"/>
        <v>Трубопровод нормального бутана от насосов на эстакаду</v>
      </c>
      <c r="N166" t="str">
        <f t="shared" si="103"/>
        <v>Полное-ликвидация-токсическое</v>
      </c>
      <c r="O166" s="147" t="s">
        <v>233</v>
      </c>
      <c r="P166" s="147" t="s">
        <v>233</v>
      </c>
      <c r="Q166" s="147" t="s">
        <v>233</v>
      </c>
      <c r="R166" s="147" t="s">
        <v>233</v>
      </c>
      <c r="S166" s="147" t="s">
        <v>233</v>
      </c>
      <c r="T166" s="147" t="s">
        <v>233</v>
      </c>
      <c r="U166" s="147" t="s">
        <v>233</v>
      </c>
      <c r="V166" s="147" t="s">
        <v>233</v>
      </c>
      <c r="W166" s="147" t="s">
        <v>233</v>
      </c>
      <c r="X166" s="147" t="s">
        <v>233</v>
      </c>
      <c r="Y166" s="147" t="s">
        <v>233</v>
      </c>
      <c r="Z166" s="147" t="s">
        <v>233</v>
      </c>
      <c r="AA166" s="147" t="s">
        <v>233</v>
      </c>
      <c r="AB166" s="147" t="s">
        <v>233</v>
      </c>
      <c r="AC166" s="147" t="s">
        <v>233</v>
      </c>
      <c r="AD166" s="147" t="s">
        <v>233</v>
      </c>
      <c r="AE166" s="147" t="s">
        <v>233</v>
      </c>
      <c r="AF166" s="147" t="s">
        <v>233</v>
      </c>
      <c r="AG166" s="3">
        <v>0</v>
      </c>
      <c r="AH166" s="3">
        <v>0</v>
      </c>
      <c r="AI166" s="3">
        <v>0.19</v>
      </c>
      <c r="AJ166" s="3">
        <v>0.02</v>
      </c>
      <c r="AK166" s="3">
        <v>10</v>
      </c>
      <c r="AL166" s="3"/>
      <c r="AM166" s="3"/>
      <c r="AN166" s="145">
        <f t="shared" ref="AN166" si="134">AJ166*J166+AI166</f>
        <v>0.19</v>
      </c>
      <c r="AO166" s="145">
        <f t="shared" si="132"/>
        <v>1.9000000000000003E-2</v>
      </c>
      <c r="AP166" s="146">
        <f t="shared" si="126"/>
        <v>0</v>
      </c>
      <c r="AQ166" s="146">
        <f t="shared" si="133"/>
        <v>1</v>
      </c>
      <c r="AR166" s="145">
        <f>1333*J166*POWER(10,-6)+0.0012*K164</f>
        <v>0.1452</v>
      </c>
      <c r="AS166" s="146">
        <f t="shared" si="97"/>
        <v>1.3541999999999998</v>
      </c>
      <c r="AT166" s="150">
        <f t="shared" si="106"/>
        <v>0</v>
      </c>
      <c r="AU166" s="176">
        <f t="shared" si="107"/>
        <v>0</v>
      </c>
      <c r="AV166" s="150">
        <f>H166*AS166</f>
        <v>1.3379495999999997E-4</v>
      </c>
    </row>
    <row r="167" spans="1:48">
      <c r="A167" s="79" t="s">
        <v>313</v>
      </c>
      <c r="B167" s="244" t="s">
        <v>491</v>
      </c>
      <c r="C167" s="188" t="s">
        <v>82</v>
      </c>
      <c r="D167" s="189" t="s">
        <v>192</v>
      </c>
      <c r="E167" s="190">
        <v>4.9999999999999998E-7</v>
      </c>
      <c r="F167" s="244">
        <v>1300</v>
      </c>
      <c r="G167" s="187">
        <v>4.0000000000000008E-2</v>
      </c>
      <c r="H167" s="190">
        <f t="shared" si="131"/>
        <v>2.6000000000000005E-5</v>
      </c>
      <c r="I167" s="187">
        <f>K167*300/1000</f>
        <v>2.34</v>
      </c>
      <c r="J167" s="187">
        <f>I167</f>
        <v>2.34</v>
      </c>
      <c r="K167" s="81">
        <v>7.8</v>
      </c>
      <c r="L167" t="str">
        <f t="shared" si="101"/>
        <v>С166</v>
      </c>
      <c r="M167" t="str">
        <f t="shared" si="102"/>
        <v>Трубопровод нормального бутана от насосов на эстакаду</v>
      </c>
      <c r="N167" t="str">
        <f t="shared" si="103"/>
        <v>Частичное-жидкостной факел</v>
      </c>
      <c r="O167" s="147" t="s">
        <v>233</v>
      </c>
      <c r="P167" s="147" t="s">
        <v>233</v>
      </c>
      <c r="Q167" s="147" t="s">
        <v>233</v>
      </c>
      <c r="R167" s="147" t="s">
        <v>233</v>
      </c>
      <c r="S167" s="147" t="s">
        <v>233</v>
      </c>
      <c r="T167" s="147" t="s">
        <v>233</v>
      </c>
      <c r="U167" s="147" t="s">
        <v>233</v>
      </c>
      <c r="V167" s="147" t="s">
        <v>233</v>
      </c>
      <c r="W167" s="147">
        <v>34</v>
      </c>
      <c r="X167" s="147">
        <v>6</v>
      </c>
      <c r="Y167" s="147" t="s">
        <v>233</v>
      </c>
      <c r="Z167" s="147" t="s">
        <v>233</v>
      </c>
      <c r="AA167" s="147" t="s">
        <v>233</v>
      </c>
      <c r="AB167" s="147" t="s">
        <v>233</v>
      </c>
      <c r="AC167" s="147" t="s">
        <v>233</v>
      </c>
      <c r="AD167" s="147" t="s">
        <v>233</v>
      </c>
      <c r="AE167" s="147" t="s">
        <v>233</v>
      </c>
      <c r="AF167" s="147" t="s">
        <v>233</v>
      </c>
      <c r="AG167" s="3">
        <v>1</v>
      </c>
      <c r="AH167" s="3">
        <v>1</v>
      </c>
      <c r="AI167" s="3">
        <f>0.1*AI166</f>
        <v>1.9000000000000003E-2</v>
      </c>
      <c r="AJ167" s="3">
        <v>0.02</v>
      </c>
      <c r="AK167" s="3">
        <v>10</v>
      </c>
      <c r="AL167" s="3"/>
      <c r="AM167" s="3"/>
      <c r="AN167" s="145">
        <f t="shared" si="96"/>
        <v>6.5799999999999997E-2</v>
      </c>
      <c r="AO167" s="145">
        <f t="shared" si="132"/>
        <v>6.5799999999999999E-3</v>
      </c>
      <c r="AP167" s="146">
        <f t="shared" si="126"/>
        <v>3.1</v>
      </c>
      <c r="AQ167" s="146">
        <f t="shared" si="133"/>
        <v>1</v>
      </c>
      <c r="AR167" s="145">
        <f>10068.2*J167*POWER(10,-6)+0.0012*J167*20</f>
        <v>7.9719587999999994E-2</v>
      </c>
      <c r="AS167" s="146">
        <f t="shared" si="97"/>
        <v>4.2520995880000001</v>
      </c>
      <c r="AT167" s="150">
        <f t="shared" si="106"/>
        <v>2.6000000000000005E-5</v>
      </c>
      <c r="AU167" s="176">
        <f t="shared" si="107"/>
        <v>2.6000000000000005E-5</v>
      </c>
      <c r="AV167" s="150">
        <f>H167*AS167</f>
        <v>1.1055458928800003E-4</v>
      </c>
    </row>
    <row r="168" spans="1:48">
      <c r="A168" s="79" t="s">
        <v>314</v>
      </c>
      <c r="B168" s="244" t="s">
        <v>491</v>
      </c>
      <c r="C168" s="188" t="s">
        <v>458</v>
      </c>
      <c r="D168" s="189" t="s">
        <v>382</v>
      </c>
      <c r="E168" s="190">
        <v>4.9999999999999998E-7</v>
      </c>
      <c r="F168" s="244">
        <v>1300</v>
      </c>
      <c r="G168" s="187">
        <v>0.16000000000000003</v>
      </c>
      <c r="H168" s="190">
        <f t="shared" si="131"/>
        <v>1.0400000000000002E-4</v>
      </c>
      <c r="I168" s="187">
        <f>K167*300/1000</f>
        <v>2.34</v>
      </c>
      <c r="J168" s="187">
        <v>0</v>
      </c>
      <c r="K168" s="84">
        <v>0</v>
      </c>
      <c r="L168" t="str">
        <f t="shared" si="101"/>
        <v>С167</v>
      </c>
      <c r="M168" t="str">
        <f t="shared" si="102"/>
        <v>Трубопровод нормального бутана от насосов на эстакаду</v>
      </c>
      <c r="N168" t="str">
        <f t="shared" si="103"/>
        <v>Частичное-ликвидация-токсическое</v>
      </c>
      <c r="O168" s="147" t="s">
        <v>233</v>
      </c>
      <c r="P168" s="147" t="s">
        <v>233</v>
      </c>
      <c r="Q168" s="147" t="s">
        <v>233</v>
      </c>
      <c r="R168" s="147" t="s">
        <v>233</v>
      </c>
      <c r="S168" s="147" t="s">
        <v>233</v>
      </c>
      <c r="T168" s="147" t="s">
        <v>233</v>
      </c>
      <c r="U168" s="147" t="s">
        <v>233</v>
      </c>
      <c r="V168" s="147" t="s">
        <v>233</v>
      </c>
      <c r="W168" s="147" t="s">
        <v>233</v>
      </c>
      <c r="X168" s="147" t="s">
        <v>233</v>
      </c>
      <c r="Y168" s="147" t="s">
        <v>233</v>
      </c>
      <c r="Z168" s="147" t="s">
        <v>233</v>
      </c>
      <c r="AA168" s="147" t="s">
        <v>233</v>
      </c>
      <c r="AB168" s="147" t="s">
        <v>233</v>
      </c>
      <c r="AC168" s="147" t="s">
        <v>233</v>
      </c>
      <c r="AD168" s="147" t="s">
        <v>233</v>
      </c>
      <c r="AE168" s="147" t="s">
        <v>233</v>
      </c>
      <c r="AF168" s="147" t="s">
        <v>233</v>
      </c>
      <c r="AG168" s="3">
        <v>0</v>
      </c>
      <c r="AH168" s="3">
        <v>0</v>
      </c>
      <c r="AI168" s="3">
        <f>0.1*AI166</f>
        <v>1.9000000000000003E-2</v>
      </c>
      <c r="AJ168" s="3">
        <v>0.02</v>
      </c>
      <c r="AK168" s="3">
        <v>3</v>
      </c>
      <c r="AL168" s="3"/>
      <c r="AM168" s="3"/>
      <c r="AN168" s="145">
        <f t="shared" si="122"/>
        <v>6.5799999999999997E-2</v>
      </c>
      <c r="AO168" s="145">
        <f t="shared" si="132"/>
        <v>6.5799999999999999E-3</v>
      </c>
      <c r="AP168" s="146">
        <f t="shared" si="126"/>
        <v>0</v>
      </c>
      <c r="AQ168" s="146">
        <f t="shared" si="133"/>
        <v>0.30000000000000004</v>
      </c>
      <c r="AR168" s="145">
        <f>1333*I168*POWER(10,-6)+0.0012*I168*20</f>
        <v>5.9279219999999994E-2</v>
      </c>
      <c r="AS168" s="146">
        <f t="shared" si="97"/>
        <v>0.43165922000000001</v>
      </c>
      <c r="AT168" s="150">
        <f t="shared" si="106"/>
        <v>0</v>
      </c>
      <c r="AU168" s="176">
        <f t="shared" si="107"/>
        <v>0</v>
      </c>
      <c r="AV168" s="150">
        <f>H168*AS168</f>
        <v>4.4892558880000008E-5</v>
      </c>
    </row>
    <row r="169" spans="1:48">
      <c r="A169" s="79" t="s">
        <v>315</v>
      </c>
      <c r="B169" s="244" t="s">
        <v>491</v>
      </c>
      <c r="C169" s="188" t="s">
        <v>85</v>
      </c>
      <c r="D169" s="189" t="s">
        <v>193</v>
      </c>
      <c r="E169" s="190">
        <v>4.9999999999999998E-7</v>
      </c>
      <c r="F169" s="244">
        <v>1300</v>
      </c>
      <c r="G169" s="187">
        <v>4.0000000000000008E-2</v>
      </c>
      <c r="H169" s="190">
        <f t="shared" si="131"/>
        <v>2.6000000000000005E-5</v>
      </c>
      <c r="I169" s="187">
        <f>K169*1800/1000</f>
        <v>0.72</v>
      </c>
      <c r="J169" s="187">
        <f>I169</f>
        <v>0.72</v>
      </c>
      <c r="K169" s="81">
        <v>0.4</v>
      </c>
      <c r="L169" t="str">
        <f t="shared" si="101"/>
        <v>С168</v>
      </c>
      <c r="M169" t="str">
        <f t="shared" si="102"/>
        <v>Трубопровод нормального бутана от насосов на эстакаду</v>
      </c>
      <c r="N169" t="str">
        <f t="shared" si="103"/>
        <v>Частичное-газ факел</v>
      </c>
      <c r="O169" s="147" t="s">
        <v>233</v>
      </c>
      <c r="P169" s="147" t="s">
        <v>233</v>
      </c>
      <c r="Q169" s="147" t="s">
        <v>233</v>
      </c>
      <c r="R169" s="147" t="s">
        <v>233</v>
      </c>
      <c r="S169" s="147" t="s">
        <v>233</v>
      </c>
      <c r="T169" s="147" t="s">
        <v>233</v>
      </c>
      <c r="U169" s="147" t="s">
        <v>233</v>
      </c>
      <c r="V169" s="147" t="s">
        <v>233</v>
      </c>
      <c r="W169" s="147">
        <v>8</v>
      </c>
      <c r="X169" s="147">
        <v>2</v>
      </c>
      <c r="Y169" s="147" t="s">
        <v>233</v>
      </c>
      <c r="Z169" s="147" t="s">
        <v>233</v>
      </c>
      <c r="AA169" s="147" t="s">
        <v>233</v>
      </c>
      <c r="AB169" s="147" t="s">
        <v>233</v>
      </c>
      <c r="AC169" s="147" t="s">
        <v>233</v>
      </c>
      <c r="AD169" s="147" t="s">
        <v>233</v>
      </c>
      <c r="AE169" s="147" t="s">
        <v>233</v>
      </c>
      <c r="AF169" s="147" t="s">
        <v>233</v>
      </c>
      <c r="AG169" s="3">
        <v>1</v>
      </c>
      <c r="AH169" s="3">
        <v>1</v>
      </c>
      <c r="AI169" s="3">
        <f>0.1*AI166</f>
        <v>1.9000000000000003E-2</v>
      </c>
      <c r="AJ169" s="3">
        <v>0.02</v>
      </c>
      <c r="AK169" s="3">
        <v>3</v>
      </c>
      <c r="AL169" s="3"/>
      <c r="AM169" s="3"/>
      <c r="AN169" s="145">
        <f t="shared" si="108"/>
        <v>3.3399999999999999E-2</v>
      </c>
      <c r="AO169" s="145">
        <f t="shared" si="132"/>
        <v>3.3400000000000001E-3</v>
      </c>
      <c r="AP169" s="146">
        <f t="shared" si="126"/>
        <v>3.1</v>
      </c>
      <c r="AQ169" s="146">
        <f t="shared" si="133"/>
        <v>0.30000000000000004</v>
      </c>
      <c r="AR169" s="145">
        <f>10068.2*J169*POWER(10,-6)</f>
        <v>7.2491040000000001E-3</v>
      </c>
      <c r="AS169" s="146">
        <f t="shared" si="97"/>
        <v>3.4439891039999999</v>
      </c>
      <c r="AT169" s="150">
        <f t="shared" si="106"/>
        <v>2.6000000000000005E-5</v>
      </c>
      <c r="AU169" s="176">
        <f t="shared" si="107"/>
        <v>2.6000000000000005E-5</v>
      </c>
      <c r="AV169" s="150">
        <f>H169*AS169</f>
        <v>8.9543716704000014E-5</v>
      </c>
    </row>
    <row r="170" spans="1:48">
      <c r="A170" s="79" t="s">
        <v>316</v>
      </c>
      <c r="B170" s="244" t="s">
        <v>491</v>
      </c>
      <c r="C170" s="188" t="s">
        <v>459</v>
      </c>
      <c r="D170" s="189" t="s">
        <v>194</v>
      </c>
      <c r="E170" s="190">
        <v>4.9999999999999998E-7</v>
      </c>
      <c r="F170" s="244">
        <v>1300</v>
      </c>
      <c r="G170" s="187">
        <v>0.15200000000000002</v>
      </c>
      <c r="H170" s="190">
        <f t="shared" si="131"/>
        <v>9.8800000000000016E-5</v>
      </c>
      <c r="I170" s="187">
        <f>K169*1800/1000</f>
        <v>0.72</v>
      </c>
      <c r="J170" s="187">
        <f>I170</f>
        <v>0.72</v>
      </c>
      <c r="K170" s="84">
        <v>0</v>
      </c>
      <c r="L170" t="str">
        <f t="shared" si="101"/>
        <v>С169</v>
      </c>
      <c r="M170" t="str">
        <f t="shared" si="102"/>
        <v>Трубопровод нормального бутана от насосов на эстакаду</v>
      </c>
      <c r="N170" t="str">
        <f t="shared" si="103"/>
        <v>Частичное-вспышка</v>
      </c>
      <c r="O170" s="147" t="s">
        <v>233</v>
      </c>
      <c r="P170" s="147" t="s">
        <v>233</v>
      </c>
      <c r="Q170" s="147" t="s">
        <v>233</v>
      </c>
      <c r="R170" s="147" t="s">
        <v>233</v>
      </c>
      <c r="S170" s="147" t="s">
        <v>233</v>
      </c>
      <c r="T170" s="147" t="s">
        <v>233</v>
      </c>
      <c r="U170" s="147" t="s">
        <v>233</v>
      </c>
      <c r="V170" s="147" t="s">
        <v>233</v>
      </c>
      <c r="W170" s="147" t="s">
        <v>233</v>
      </c>
      <c r="X170" s="147" t="s">
        <v>233</v>
      </c>
      <c r="Y170" s="147">
        <v>29</v>
      </c>
      <c r="Z170" s="147">
        <v>34</v>
      </c>
      <c r="AA170" s="147" t="s">
        <v>233</v>
      </c>
      <c r="AB170" s="147" t="s">
        <v>233</v>
      </c>
      <c r="AC170" s="147" t="s">
        <v>233</v>
      </c>
      <c r="AD170" s="147" t="s">
        <v>233</v>
      </c>
      <c r="AE170" s="147" t="s">
        <v>233</v>
      </c>
      <c r="AF170" s="147" t="s">
        <v>233</v>
      </c>
      <c r="AG170" s="3">
        <v>1</v>
      </c>
      <c r="AH170" s="3">
        <v>1</v>
      </c>
      <c r="AI170" s="3">
        <f>0.1*AI166</f>
        <v>1.9000000000000003E-2</v>
      </c>
      <c r="AJ170" s="3">
        <v>0.02</v>
      </c>
      <c r="AK170" s="3">
        <v>3</v>
      </c>
      <c r="AL170" s="3"/>
      <c r="AM170" s="3"/>
      <c r="AN170" s="145">
        <f t="shared" si="108"/>
        <v>3.3399999999999999E-2</v>
      </c>
      <c r="AO170" s="145">
        <f t="shared" si="132"/>
        <v>3.3400000000000001E-3</v>
      </c>
      <c r="AP170" s="146">
        <f t="shared" si="126"/>
        <v>3.1</v>
      </c>
      <c r="AQ170" s="146">
        <f t="shared" si="133"/>
        <v>0.30000000000000004</v>
      </c>
      <c r="AR170" s="145">
        <f>10068.2*J170*POWER(10,-6)</f>
        <v>7.2491040000000001E-3</v>
      </c>
      <c r="AS170" s="146">
        <f t="shared" si="97"/>
        <v>3.4439891039999999</v>
      </c>
      <c r="AT170" s="150">
        <f t="shared" si="106"/>
        <v>9.8800000000000016E-5</v>
      </c>
      <c r="AU170" s="176">
        <f t="shared" si="107"/>
        <v>9.8800000000000016E-5</v>
      </c>
      <c r="AV170" s="150">
        <f>H170*AS170</f>
        <v>3.4026612347520005E-4</v>
      </c>
    </row>
    <row r="171" spans="1:48">
      <c r="A171" s="79" t="s">
        <v>317</v>
      </c>
      <c r="B171" s="244" t="s">
        <v>491</v>
      </c>
      <c r="C171" s="188" t="s">
        <v>460</v>
      </c>
      <c r="D171" s="189" t="s">
        <v>382</v>
      </c>
      <c r="E171" s="190">
        <v>4.9999999999999998E-7</v>
      </c>
      <c r="F171" s="244">
        <v>1300</v>
      </c>
      <c r="G171" s="187">
        <v>0.6080000000000001</v>
      </c>
      <c r="H171" s="190">
        <f>E171*F171*G171</f>
        <v>3.9520000000000007E-4</v>
      </c>
      <c r="I171" s="187">
        <f>K169*1800/1000</f>
        <v>0.72</v>
      </c>
      <c r="J171" s="187">
        <v>0</v>
      </c>
      <c r="K171" s="84">
        <v>0</v>
      </c>
      <c r="L171" t="str">
        <f t="shared" si="101"/>
        <v>С170</v>
      </c>
      <c r="M171" t="str">
        <f t="shared" si="102"/>
        <v>Трубопровод нормального бутана от насосов на эстакаду</v>
      </c>
      <c r="N171" t="str">
        <f t="shared" si="103"/>
        <v>Частичное-ликвидация-токсическое</v>
      </c>
      <c r="O171" s="147" t="s">
        <v>233</v>
      </c>
      <c r="P171" s="147" t="s">
        <v>233</v>
      </c>
      <c r="Q171" s="147" t="s">
        <v>233</v>
      </c>
      <c r="R171" s="147" t="s">
        <v>233</v>
      </c>
      <c r="S171" s="147" t="s">
        <v>233</v>
      </c>
      <c r="T171" s="147" t="s">
        <v>233</v>
      </c>
      <c r="U171" s="147" t="s">
        <v>233</v>
      </c>
      <c r="V171" s="147" t="s">
        <v>233</v>
      </c>
      <c r="W171" s="147" t="s">
        <v>233</v>
      </c>
      <c r="X171" s="147" t="s">
        <v>233</v>
      </c>
      <c r="Y171" s="147" t="s">
        <v>233</v>
      </c>
      <c r="Z171" s="147" t="s">
        <v>233</v>
      </c>
      <c r="AA171" s="147" t="s">
        <v>233</v>
      </c>
      <c r="AB171" s="147" t="s">
        <v>233</v>
      </c>
      <c r="AC171" s="147" t="s">
        <v>233</v>
      </c>
      <c r="AD171" s="147" t="s">
        <v>233</v>
      </c>
      <c r="AE171" s="147" t="s">
        <v>233</v>
      </c>
      <c r="AF171" s="147" t="s">
        <v>233</v>
      </c>
      <c r="AG171" s="3">
        <v>0</v>
      </c>
      <c r="AH171" s="3">
        <v>0</v>
      </c>
      <c r="AI171" s="3">
        <f>0.1*AI166</f>
        <v>1.9000000000000003E-2</v>
      </c>
      <c r="AJ171" s="3">
        <v>0.02</v>
      </c>
      <c r="AK171" s="3">
        <v>3</v>
      </c>
      <c r="AL171" s="3"/>
      <c r="AM171" s="3"/>
      <c r="AN171" s="145">
        <f t="shared" si="123"/>
        <v>3.3399999999999999E-2</v>
      </c>
      <c r="AO171" s="145">
        <f t="shared" si="132"/>
        <v>3.3400000000000001E-3</v>
      </c>
      <c r="AP171" s="146">
        <f t="shared" si="126"/>
        <v>0</v>
      </c>
      <c r="AQ171" s="146">
        <f t="shared" si="133"/>
        <v>0.30000000000000004</v>
      </c>
      <c r="AR171" s="145">
        <f>1333*I171*POWER(10,-6)</f>
        <v>9.5975999999999993E-4</v>
      </c>
      <c r="AS171" s="146">
        <f t="shared" si="97"/>
        <v>0.33769976000000002</v>
      </c>
      <c r="AT171" s="150">
        <f t="shared" si="106"/>
        <v>0</v>
      </c>
      <c r="AU171" s="176">
        <f t="shared" si="107"/>
        <v>0</v>
      </c>
      <c r="AV171" s="150">
        <f>H171*AS171</f>
        <v>1.3345894515200002E-4</v>
      </c>
    </row>
    <row r="172" spans="1:48">
      <c r="A172" s="79" t="s">
        <v>318</v>
      </c>
      <c r="B172" s="244" t="s">
        <v>491</v>
      </c>
      <c r="C172" s="188" t="s">
        <v>195</v>
      </c>
      <c r="D172" s="189" t="s">
        <v>196</v>
      </c>
      <c r="E172" s="190">
        <v>2.5000000000000001E-5</v>
      </c>
      <c r="F172" s="244">
        <v>1</v>
      </c>
      <c r="G172" s="187">
        <v>1</v>
      </c>
      <c r="H172" s="190">
        <f>E172*F172*G172</f>
        <v>2.5000000000000001E-5</v>
      </c>
      <c r="I172" s="187">
        <v>60.5</v>
      </c>
      <c r="J172" s="187">
        <f>0.6*I172*0.3</f>
        <v>10.889999999999999</v>
      </c>
      <c r="K172" s="84">
        <v>0</v>
      </c>
      <c r="L172" t="str">
        <f t="shared" si="101"/>
        <v>С171</v>
      </c>
      <c r="M172" t="str">
        <f t="shared" si="102"/>
        <v>Трубопровод нормального бутана от насосов на эстакаду</v>
      </c>
      <c r="N172" t="str">
        <f t="shared" si="103"/>
        <v>Полное-огненный шар</v>
      </c>
      <c r="O172" s="147" t="s">
        <v>233</v>
      </c>
      <c r="P172" s="147" t="s">
        <v>233</v>
      </c>
      <c r="Q172" s="147" t="s">
        <v>233</v>
      </c>
      <c r="R172" s="147" t="s">
        <v>233</v>
      </c>
      <c r="S172" s="147" t="s">
        <v>233</v>
      </c>
      <c r="T172" s="147" t="s">
        <v>233</v>
      </c>
      <c r="U172" s="147" t="s">
        <v>233</v>
      </c>
      <c r="V172" s="147" t="s">
        <v>233</v>
      </c>
      <c r="W172" s="147" t="s">
        <v>233</v>
      </c>
      <c r="X172" s="147" t="s">
        <v>233</v>
      </c>
      <c r="Y172" s="147" t="s">
        <v>233</v>
      </c>
      <c r="Z172" s="147" t="s">
        <v>233</v>
      </c>
      <c r="AA172" s="147" t="s">
        <v>233</v>
      </c>
      <c r="AB172" s="147" t="s">
        <v>233</v>
      </c>
      <c r="AC172" s="147">
        <v>109</v>
      </c>
      <c r="AD172" s="147">
        <v>154</v>
      </c>
      <c r="AE172" s="147">
        <v>183</v>
      </c>
      <c r="AF172" s="147">
        <v>234</v>
      </c>
      <c r="AG172" s="3">
        <v>1</v>
      </c>
      <c r="AH172" s="3">
        <v>1</v>
      </c>
      <c r="AI172" s="3">
        <f>AI164</f>
        <v>0.19</v>
      </c>
      <c r="AJ172" s="3">
        <v>0.02</v>
      </c>
      <c r="AK172" s="3">
        <v>10</v>
      </c>
      <c r="AL172" s="3"/>
      <c r="AM172" s="3"/>
      <c r="AN172" s="145">
        <f t="shared" si="124"/>
        <v>0.4078</v>
      </c>
      <c r="AO172" s="145">
        <f t="shared" si="132"/>
        <v>4.0780000000000004E-2</v>
      </c>
      <c r="AP172" s="146">
        <f t="shared" si="126"/>
        <v>3.1</v>
      </c>
      <c r="AQ172" s="146">
        <f t="shared" si="133"/>
        <v>1</v>
      </c>
      <c r="AR172" s="145">
        <f t="shared" ref="AR172" si="135">10068.2*J172*POWER(10,-6)</f>
        <v>0.10964269799999998</v>
      </c>
      <c r="AS172" s="146">
        <f t="shared" si="97"/>
        <v>4.6582226979999994</v>
      </c>
      <c r="AT172" s="150">
        <f t="shared" si="106"/>
        <v>2.5000000000000001E-5</v>
      </c>
      <c r="AU172" s="176">
        <f t="shared" si="107"/>
        <v>2.5000000000000001E-5</v>
      </c>
      <c r="AV172" s="150">
        <f>H172*AS172</f>
        <v>1.1645556744999999E-4</v>
      </c>
    </row>
    <row r="173" spans="1:48">
      <c r="A173" s="79" t="s">
        <v>319</v>
      </c>
      <c r="B173" s="226" t="s">
        <v>492</v>
      </c>
      <c r="C173" s="227" t="s">
        <v>78</v>
      </c>
      <c r="D173" s="228" t="s">
        <v>188</v>
      </c>
      <c r="E173" s="229">
        <v>9.9999999999999995E-8</v>
      </c>
      <c r="F173" s="226">
        <v>1350</v>
      </c>
      <c r="G173" s="226">
        <v>0.05</v>
      </c>
      <c r="H173" s="229">
        <f>E173*F173*G173</f>
        <v>6.7500000000000006E-6</v>
      </c>
      <c r="I173" s="226">
        <v>66.599999999999994</v>
      </c>
      <c r="J173" s="226">
        <v>84.8</v>
      </c>
      <c r="K173" s="90">
        <f>J173*20/10</f>
        <v>169.6</v>
      </c>
      <c r="L173" t="str">
        <f t="shared" si="101"/>
        <v>С172</v>
      </c>
      <c r="M173" t="str">
        <f t="shared" si="102"/>
        <v xml:space="preserve">Трубопровод изобутана от насосов на эст. 5/8 завода </v>
      </c>
      <c r="N173" t="str">
        <f t="shared" si="103"/>
        <v>Полное-пожар</v>
      </c>
      <c r="O173" s="147">
        <v>15</v>
      </c>
      <c r="P173" s="147">
        <v>21</v>
      </c>
      <c r="Q173" s="147">
        <v>29</v>
      </c>
      <c r="R173" s="147">
        <v>54</v>
      </c>
      <c r="S173" s="147" t="s">
        <v>233</v>
      </c>
      <c r="T173" s="147" t="s">
        <v>233</v>
      </c>
      <c r="U173" s="147" t="s">
        <v>233</v>
      </c>
      <c r="V173" s="147" t="s">
        <v>233</v>
      </c>
      <c r="W173" s="147" t="s">
        <v>233</v>
      </c>
      <c r="X173" s="147" t="s">
        <v>233</v>
      </c>
      <c r="Y173" s="147" t="s">
        <v>233</v>
      </c>
      <c r="Z173" s="147" t="s">
        <v>233</v>
      </c>
      <c r="AA173" s="147" t="s">
        <v>233</v>
      </c>
      <c r="AB173" s="147" t="s">
        <v>233</v>
      </c>
      <c r="AC173" s="147" t="s">
        <v>233</v>
      </c>
      <c r="AD173" s="147" t="s">
        <v>233</v>
      </c>
      <c r="AE173" s="147" t="s">
        <v>233</v>
      </c>
      <c r="AF173" s="147" t="s">
        <v>233</v>
      </c>
      <c r="AG173" s="160">
        <v>1</v>
      </c>
      <c r="AH173" s="160">
        <v>1</v>
      </c>
      <c r="AI173" s="161">
        <v>0.19</v>
      </c>
      <c r="AJ173" s="161">
        <v>0.02</v>
      </c>
      <c r="AK173" s="161">
        <v>10</v>
      </c>
      <c r="AL173" s="161"/>
      <c r="AM173" s="161"/>
      <c r="AN173" s="162">
        <f t="shared" si="116"/>
        <v>1.8859999999999999</v>
      </c>
      <c r="AO173" s="162">
        <f>0.1*AN173</f>
        <v>0.18859999999999999</v>
      </c>
      <c r="AP173" s="163">
        <f t="shared" ref="AP173:AP181" si="136">AG173*1.72+115*0.012*AH173</f>
        <v>3.1</v>
      </c>
      <c r="AQ173" s="163">
        <f>AK173*0.1</f>
        <v>1</v>
      </c>
      <c r="AR173" s="162">
        <f>10068.2*J173*POWER(10,-6)+0.0012*K173</f>
        <v>1.0573033599999999</v>
      </c>
      <c r="AS173" s="163">
        <f t="shared" si="97"/>
        <v>7.2319033600000004</v>
      </c>
      <c r="AT173" s="150">
        <f t="shared" si="106"/>
        <v>6.7500000000000006E-6</v>
      </c>
      <c r="AU173" s="176">
        <f t="shared" si="107"/>
        <v>6.7500000000000006E-6</v>
      </c>
      <c r="AV173" s="150">
        <f>H173*AS173</f>
        <v>4.881534768000001E-5</v>
      </c>
    </row>
    <row r="174" spans="1:48">
      <c r="A174" s="79" t="s">
        <v>320</v>
      </c>
      <c r="B174" s="226" t="s">
        <v>492</v>
      </c>
      <c r="C174" s="196" t="s">
        <v>461</v>
      </c>
      <c r="D174" s="197" t="s">
        <v>191</v>
      </c>
      <c r="E174" s="198">
        <v>9.9999999999999995E-8</v>
      </c>
      <c r="F174" s="226">
        <v>1350</v>
      </c>
      <c r="G174" s="199">
        <v>0.19</v>
      </c>
      <c r="H174" s="198">
        <f t="shared" ref="H174:H179" si="137">E174*F174*G174</f>
        <v>2.565E-5</v>
      </c>
      <c r="I174" s="226">
        <v>66.599999999999994</v>
      </c>
      <c r="J174" s="199">
        <v>8.48</v>
      </c>
      <c r="K174" s="90">
        <v>0</v>
      </c>
      <c r="L174" t="str">
        <f t="shared" si="101"/>
        <v>С173</v>
      </c>
      <c r="M174" t="str">
        <f t="shared" si="102"/>
        <v xml:space="preserve">Трубопровод изобутана от насосов на эст. 5/8 завода </v>
      </c>
      <c r="N174" t="str">
        <f t="shared" si="103"/>
        <v>Полное-взрыв</v>
      </c>
      <c r="O174" s="147" t="s">
        <v>233</v>
      </c>
      <c r="P174" s="147" t="s">
        <v>233</v>
      </c>
      <c r="Q174" s="147" t="s">
        <v>233</v>
      </c>
      <c r="R174" s="147" t="s">
        <v>233</v>
      </c>
      <c r="S174" s="147">
        <v>94</v>
      </c>
      <c r="T174" s="147">
        <v>190</v>
      </c>
      <c r="U174" s="147">
        <v>517</v>
      </c>
      <c r="V174" s="147">
        <v>887</v>
      </c>
      <c r="W174" s="147" t="s">
        <v>233</v>
      </c>
      <c r="X174" s="147" t="s">
        <v>233</v>
      </c>
      <c r="Y174" s="147" t="s">
        <v>233</v>
      </c>
      <c r="Z174" s="147" t="s">
        <v>233</v>
      </c>
      <c r="AA174" s="147" t="s">
        <v>233</v>
      </c>
      <c r="AB174" s="147" t="s">
        <v>233</v>
      </c>
      <c r="AC174" s="147" t="s">
        <v>233</v>
      </c>
      <c r="AD174" s="147" t="s">
        <v>233</v>
      </c>
      <c r="AE174" s="147" t="s">
        <v>233</v>
      </c>
      <c r="AF174" s="147" t="s">
        <v>233</v>
      </c>
      <c r="AG174" s="160">
        <v>1</v>
      </c>
      <c r="AH174" s="160">
        <v>1</v>
      </c>
      <c r="AI174" s="161">
        <v>0.19</v>
      </c>
      <c r="AJ174" s="161">
        <v>0.02</v>
      </c>
      <c r="AK174" s="161">
        <v>10</v>
      </c>
      <c r="AL174" s="161"/>
      <c r="AM174" s="161"/>
      <c r="AN174" s="162">
        <f t="shared" si="118"/>
        <v>1.5219999999999998</v>
      </c>
      <c r="AO174" s="162">
        <f t="shared" si="132"/>
        <v>0.1522</v>
      </c>
      <c r="AP174" s="163">
        <f t="shared" si="136"/>
        <v>3.1</v>
      </c>
      <c r="AQ174" s="163">
        <f t="shared" ref="AQ174:AQ181" si="138">AK174*0.1</f>
        <v>1</v>
      </c>
      <c r="AR174" s="162">
        <f>10068.2*J174*POWER(10,-6)*10+0.0012*K173</f>
        <v>1.0573033600000001</v>
      </c>
      <c r="AS174" s="163">
        <f t="shared" si="97"/>
        <v>6.8315033599999992</v>
      </c>
      <c r="AT174" s="150">
        <f t="shared" si="106"/>
        <v>2.565E-5</v>
      </c>
      <c r="AU174" s="176">
        <f t="shared" si="107"/>
        <v>2.565E-5</v>
      </c>
      <c r="AV174" s="150">
        <f>H174*AS174</f>
        <v>1.7522806118399999E-4</v>
      </c>
    </row>
    <row r="175" spans="1:48">
      <c r="A175" s="79" t="s">
        <v>321</v>
      </c>
      <c r="B175" s="226" t="s">
        <v>492</v>
      </c>
      <c r="C175" s="196" t="s">
        <v>462</v>
      </c>
      <c r="D175" s="197" t="s">
        <v>381</v>
      </c>
      <c r="E175" s="198">
        <v>9.9999999999999995E-8</v>
      </c>
      <c r="F175" s="226">
        <v>1350</v>
      </c>
      <c r="G175" s="199">
        <v>0.76</v>
      </c>
      <c r="H175" s="198">
        <f t="shared" si="137"/>
        <v>1.026E-4</v>
      </c>
      <c r="I175" s="226">
        <v>66.599999999999994</v>
      </c>
      <c r="J175" s="199">
        <v>0</v>
      </c>
      <c r="K175" s="91">
        <v>0</v>
      </c>
      <c r="L175" t="str">
        <f t="shared" si="101"/>
        <v>С174</v>
      </c>
      <c r="M175" t="str">
        <f t="shared" si="102"/>
        <v xml:space="preserve">Трубопровод изобутана от насосов на эст. 5/8 завода </v>
      </c>
      <c r="N175" t="str">
        <f t="shared" si="103"/>
        <v>Полное-ликвидация-токсическое</v>
      </c>
      <c r="O175" s="147" t="s">
        <v>233</v>
      </c>
      <c r="P175" s="147" t="s">
        <v>233</v>
      </c>
      <c r="Q175" s="147" t="s">
        <v>233</v>
      </c>
      <c r="R175" s="147" t="s">
        <v>233</v>
      </c>
      <c r="S175" s="147" t="s">
        <v>233</v>
      </c>
      <c r="T175" s="147" t="s">
        <v>233</v>
      </c>
      <c r="U175" s="147" t="s">
        <v>233</v>
      </c>
      <c r="V175" s="147" t="s">
        <v>233</v>
      </c>
      <c r="W175" s="147" t="s">
        <v>233</v>
      </c>
      <c r="X175" s="147" t="s">
        <v>233</v>
      </c>
      <c r="Y175" s="147" t="s">
        <v>233</v>
      </c>
      <c r="Z175" s="147" t="s">
        <v>233</v>
      </c>
      <c r="AA175" s="147" t="s">
        <v>233</v>
      </c>
      <c r="AB175" s="147" t="s">
        <v>233</v>
      </c>
      <c r="AC175" s="147" t="s">
        <v>233</v>
      </c>
      <c r="AD175" s="147" t="s">
        <v>233</v>
      </c>
      <c r="AE175" s="147" t="s">
        <v>233</v>
      </c>
      <c r="AF175" s="147" t="s">
        <v>233</v>
      </c>
      <c r="AG175" s="161">
        <v>0</v>
      </c>
      <c r="AH175" s="161">
        <v>0</v>
      </c>
      <c r="AI175" s="161">
        <v>0.19</v>
      </c>
      <c r="AJ175" s="161">
        <v>0.02</v>
      </c>
      <c r="AK175" s="161">
        <v>10</v>
      </c>
      <c r="AL175" s="161"/>
      <c r="AM175" s="161"/>
      <c r="AN175" s="162">
        <f t="shared" ref="AN175" si="139">AJ175*J175+AI175</f>
        <v>0.19</v>
      </c>
      <c r="AO175" s="162">
        <f t="shared" si="132"/>
        <v>1.9000000000000003E-2</v>
      </c>
      <c r="AP175" s="163">
        <f t="shared" si="136"/>
        <v>0</v>
      </c>
      <c r="AQ175" s="163">
        <f t="shared" si="138"/>
        <v>1</v>
      </c>
      <c r="AR175" s="162">
        <f>1333*J175*POWER(10,-6)+0.0012*K173</f>
        <v>0.20351999999999998</v>
      </c>
      <c r="AS175" s="163">
        <f t="shared" si="97"/>
        <v>1.4125199999999998</v>
      </c>
      <c r="AT175" s="150">
        <f t="shared" si="106"/>
        <v>0</v>
      </c>
      <c r="AU175" s="176">
        <f t="shared" si="107"/>
        <v>0</v>
      </c>
      <c r="AV175" s="150">
        <f>H175*AS175</f>
        <v>1.4492455199999999E-4</v>
      </c>
    </row>
    <row r="176" spans="1:48">
      <c r="A176" s="79" t="s">
        <v>322</v>
      </c>
      <c r="B176" s="226" t="s">
        <v>492</v>
      </c>
      <c r="C176" s="196" t="s">
        <v>82</v>
      </c>
      <c r="D176" s="197" t="s">
        <v>192</v>
      </c>
      <c r="E176" s="198">
        <v>4.9999999999999998E-7</v>
      </c>
      <c r="F176" s="226">
        <v>1350</v>
      </c>
      <c r="G176" s="199">
        <v>4.0000000000000008E-2</v>
      </c>
      <c r="H176" s="198">
        <f t="shared" si="137"/>
        <v>2.7000000000000002E-5</v>
      </c>
      <c r="I176" s="199">
        <v>2.34</v>
      </c>
      <c r="J176" s="199">
        <v>2.34</v>
      </c>
      <c r="K176" s="90">
        <v>7.8</v>
      </c>
      <c r="L176" t="str">
        <f t="shared" si="101"/>
        <v>С175</v>
      </c>
      <c r="M176" t="str">
        <f t="shared" si="102"/>
        <v xml:space="preserve">Трубопровод изобутана от насосов на эст. 5/8 завода </v>
      </c>
      <c r="N176" t="str">
        <f t="shared" si="103"/>
        <v>Частичное-жидкостной факел</v>
      </c>
      <c r="O176" s="147" t="s">
        <v>233</v>
      </c>
      <c r="P176" s="147" t="s">
        <v>233</v>
      </c>
      <c r="Q176" s="147" t="s">
        <v>233</v>
      </c>
      <c r="R176" s="147" t="s">
        <v>233</v>
      </c>
      <c r="S176" s="147" t="s">
        <v>233</v>
      </c>
      <c r="T176" s="147" t="s">
        <v>233</v>
      </c>
      <c r="U176" s="147" t="s">
        <v>233</v>
      </c>
      <c r="V176" s="147" t="s">
        <v>233</v>
      </c>
      <c r="W176" s="147">
        <v>34</v>
      </c>
      <c r="X176" s="147">
        <v>6</v>
      </c>
      <c r="Y176" s="147" t="s">
        <v>233</v>
      </c>
      <c r="Z176" s="147" t="s">
        <v>233</v>
      </c>
      <c r="AA176" s="147" t="s">
        <v>233</v>
      </c>
      <c r="AB176" s="147" t="s">
        <v>233</v>
      </c>
      <c r="AC176" s="147" t="s">
        <v>233</v>
      </c>
      <c r="AD176" s="147" t="s">
        <v>233</v>
      </c>
      <c r="AE176" s="147" t="s">
        <v>233</v>
      </c>
      <c r="AF176" s="147" t="s">
        <v>233</v>
      </c>
      <c r="AG176" s="161">
        <v>1</v>
      </c>
      <c r="AH176" s="161">
        <v>1</v>
      </c>
      <c r="AI176" s="161">
        <f>0.1*AI175</f>
        <v>1.9000000000000003E-2</v>
      </c>
      <c r="AJ176" s="161">
        <v>0.02</v>
      </c>
      <c r="AK176" s="161">
        <v>10</v>
      </c>
      <c r="AL176" s="161"/>
      <c r="AM176" s="161"/>
      <c r="AN176" s="162">
        <f t="shared" si="96"/>
        <v>6.5799999999999997E-2</v>
      </c>
      <c r="AO176" s="162">
        <f t="shared" si="132"/>
        <v>6.5799999999999999E-3</v>
      </c>
      <c r="AP176" s="163">
        <f t="shared" si="136"/>
        <v>3.1</v>
      </c>
      <c r="AQ176" s="163">
        <f t="shared" si="138"/>
        <v>1</v>
      </c>
      <c r="AR176" s="162">
        <f>10068.2*J176*POWER(10,-6)+0.0012*J176*20</f>
        <v>7.9719587999999994E-2</v>
      </c>
      <c r="AS176" s="163">
        <f t="shared" si="97"/>
        <v>4.2520995880000001</v>
      </c>
      <c r="AT176" s="150">
        <f t="shared" si="106"/>
        <v>2.7000000000000002E-5</v>
      </c>
      <c r="AU176" s="176">
        <f t="shared" si="107"/>
        <v>2.7000000000000002E-5</v>
      </c>
      <c r="AV176" s="150">
        <f>H176*AS176</f>
        <v>1.1480668887600001E-4</v>
      </c>
    </row>
    <row r="177" spans="1:48">
      <c r="A177" s="79" t="s">
        <v>323</v>
      </c>
      <c r="B177" s="226" t="s">
        <v>492</v>
      </c>
      <c r="C177" s="196" t="s">
        <v>458</v>
      </c>
      <c r="D177" s="197" t="s">
        <v>382</v>
      </c>
      <c r="E177" s="198">
        <v>4.9999999999999998E-7</v>
      </c>
      <c r="F177" s="226">
        <v>1350</v>
      </c>
      <c r="G177" s="199">
        <v>0.16000000000000003</v>
      </c>
      <c r="H177" s="198">
        <f t="shared" si="137"/>
        <v>1.0800000000000001E-4</v>
      </c>
      <c r="I177" s="199">
        <v>2.34</v>
      </c>
      <c r="J177" s="199">
        <v>0</v>
      </c>
      <c r="K177" s="91">
        <v>0</v>
      </c>
      <c r="L177" t="str">
        <f t="shared" si="101"/>
        <v>С176</v>
      </c>
      <c r="M177" t="str">
        <f t="shared" si="102"/>
        <v xml:space="preserve">Трубопровод изобутана от насосов на эст. 5/8 завода </v>
      </c>
      <c r="N177" t="str">
        <f t="shared" si="103"/>
        <v>Частичное-ликвидация-токсическое</v>
      </c>
      <c r="O177" s="147" t="s">
        <v>233</v>
      </c>
      <c r="P177" s="147" t="s">
        <v>233</v>
      </c>
      <c r="Q177" s="147" t="s">
        <v>233</v>
      </c>
      <c r="R177" s="147" t="s">
        <v>233</v>
      </c>
      <c r="S177" s="147" t="s">
        <v>233</v>
      </c>
      <c r="T177" s="147" t="s">
        <v>233</v>
      </c>
      <c r="U177" s="147" t="s">
        <v>233</v>
      </c>
      <c r="V177" s="147" t="s">
        <v>233</v>
      </c>
      <c r="W177" s="147" t="s">
        <v>233</v>
      </c>
      <c r="X177" s="147" t="s">
        <v>233</v>
      </c>
      <c r="Y177" s="147" t="s">
        <v>233</v>
      </c>
      <c r="Z177" s="147" t="s">
        <v>233</v>
      </c>
      <c r="AA177" s="147" t="s">
        <v>233</v>
      </c>
      <c r="AB177" s="147" t="s">
        <v>233</v>
      </c>
      <c r="AC177" s="147" t="s">
        <v>233</v>
      </c>
      <c r="AD177" s="147" t="s">
        <v>233</v>
      </c>
      <c r="AE177" s="147" t="s">
        <v>233</v>
      </c>
      <c r="AF177" s="147" t="s">
        <v>233</v>
      </c>
      <c r="AG177" s="161">
        <v>0</v>
      </c>
      <c r="AH177" s="161">
        <v>0</v>
      </c>
      <c r="AI177" s="161">
        <f>0.1*AI175</f>
        <v>1.9000000000000003E-2</v>
      </c>
      <c r="AJ177" s="161">
        <v>0.02</v>
      </c>
      <c r="AK177" s="161">
        <v>3</v>
      </c>
      <c r="AL177" s="161"/>
      <c r="AM177" s="161"/>
      <c r="AN177" s="162">
        <f t="shared" si="122"/>
        <v>6.5799999999999997E-2</v>
      </c>
      <c r="AO177" s="162">
        <f t="shared" si="132"/>
        <v>6.5799999999999999E-3</v>
      </c>
      <c r="AP177" s="163">
        <f t="shared" si="136"/>
        <v>0</v>
      </c>
      <c r="AQ177" s="163">
        <f t="shared" si="138"/>
        <v>0.30000000000000004</v>
      </c>
      <c r="AR177" s="162">
        <f>1333*I177*POWER(10,-6)+0.0012*I177*20</f>
        <v>5.9279219999999994E-2</v>
      </c>
      <c r="AS177" s="163">
        <f t="shared" si="97"/>
        <v>0.43165922000000001</v>
      </c>
      <c r="AT177" s="150">
        <f t="shared" si="106"/>
        <v>0</v>
      </c>
      <c r="AU177" s="176">
        <f t="shared" si="107"/>
        <v>0</v>
      </c>
      <c r="AV177" s="150">
        <f>H177*AS177</f>
        <v>4.6619195760000002E-5</v>
      </c>
    </row>
    <row r="178" spans="1:48">
      <c r="A178" s="79" t="s">
        <v>324</v>
      </c>
      <c r="B178" s="226" t="s">
        <v>492</v>
      </c>
      <c r="C178" s="196" t="s">
        <v>85</v>
      </c>
      <c r="D178" s="197" t="s">
        <v>193</v>
      </c>
      <c r="E178" s="198">
        <v>4.9999999999999998E-7</v>
      </c>
      <c r="F178" s="226">
        <v>1350</v>
      </c>
      <c r="G178" s="199">
        <v>4.0000000000000008E-2</v>
      </c>
      <c r="H178" s="198">
        <f t="shared" si="137"/>
        <v>2.7000000000000002E-5</v>
      </c>
      <c r="I178" s="199">
        <v>0.72</v>
      </c>
      <c r="J178" s="199">
        <v>0.72</v>
      </c>
      <c r="K178" s="90">
        <v>0.4</v>
      </c>
      <c r="L178" t="str">
        <f t="shared" si="101"/>
        <v>С177</v>
      </c>
      <c r="M178" t="str">
        <f t="shared" si="102"/>
        <v xml:space="preserve">Трубопровод изобутана от насосов на эст. 5/8 завода </v>
      </c>
      <c r="N178" t="str">
        <f t="shared" si="103"/>
        <v>Частичное-газ факел</v>
      </c>
      <c r="O178" s="147" t="s">
        <v>233</v>
      </c>
      <c r="P178" s="147" t="s">
        <v>233</v>
      </c>
      <c r="Q178" s="147" t="s">
        <v>233</v>
      </c>
      <c r="R178" s="147" t="s">
        <v>233</v>
      </c>
      <c r="S178" s="147" t="s">
        <v>233</v>
      </c>
      <c r="T178" s="147" t="s">
        <v>233</v>
      </c>
      <c r="U178" s="147" t="s">
        <v>233</v>
      </c>
      <c r="V178" s="147" t="s">
        <v>233</v>
      </c>
      <c r="W178" s="147">
        <v>8</v>
      </c>
      <c r="X178" s="147">
        <v>2</v>
      </c>
      <c r="Y178" s="147" t="s">
        <v>233</v>
      </c>
      <c r="Z178" s="147" t="s">
        <v>233</v>
      </c>
      <c r="AA178" s="147" t="s">
        <v>233</v>
      </c>
      <c r="AB178" s="147" t="s">
        <v>233</v>
      </c>
      <c r="AC178" s="147" t="s">
        <v>233</v>
      </c>
      <c r="AD178" s="147" t="s">
        <v>233</v>
      </c>
      <c r="AE178" s="147" t="s">
        <v>233</v>
      </c>
      <c r="AF178" s="147" t="s">
        <v>233</v>
      </c>
      <c r="AG178" s="161">
        <v>1</v>
      </c>
      <c r="AH178" s="161">
        <v>1</v>
      </c>
      <c r="AI178" s="161">
        <f>0.1*AI175</f>
        <v>1.9000000000000003E-2</v>
      </c>
      <c r="AJ178" s="161">
        <v>0.02</v>
      </c>
      <c r="AK178" s="161">
        <v>3</v>
      </c>
      <c r="AL178" s="161"/>
      <c r="AM178" s="161"/>
      <c r="AN178" s="162">
        <f t="shared" si="108"/>
        <v>3.3399999999999999E-2</v>
      </c>
      <c r="AO178" s="162">
        <f t="shared" si="132"/>
        <v>3.3400000000000001E-3</v>
      </c>
      <c r="AP178" s="163">
        <f t="shared" si="136"/>
        <v>3.1</v>
      </c>
      <c r="AQ178" s="163">
        <f t="shared" si="138"/>
        <v>0.30000000000000004</v>
      </c>
      <c r="AR178" s="162">
        <f>10068.2*J178*POWER(10,-6)</f>
        <v>7.2491040000000001E-3</v>
      </c>
      <c r="AS178" s="163">
        <f t="shared" si="97"/>
        <v>3.4439891039999999</v>
      </c>
      <c r="AT178" s="150">
        <f t="shared" si="106"/>
        <v>2.7000000000000002E-5</v>
      </c>
      <c r="AU178" s="176">
        <f t="shared" si="107"/>
        <v>2.7000000000000002E-5</v>
      </c>
      <c r="AV178" s="150">
        <f>H178*AS178</f>
        <v>9.2987705808E-5</v>
      </c>
    </row>
    <row r="179" spans="1:48">
      <c r="A179" s="79" t="s">
        <v>325</v>
      </c>
      <c r="B179" s="226" t="s">
        <v>492</v>
      </c>
      <c r="C179" s="196" t="s">
        <v>459</v>
      </c>
      <c r="D179" s="197" t="s">
        <v>194</v>
      </c>
      <c r="E179" s="198">
        <v>4.9999999999999998E-7</v>
      </c>
      <c r="F179" s="226">
        <v>1350</v>
      </c>
      <c r="G179" s="199">
        <v>0.15200000000000002</v>
      </c>
      <c r="H179" s="198">
        <f t="shared" si="137"/>
        <v>1.026E-4</v>
      </c>
      <c r="I179" s="199">
        <v>0.72</v>
      </c>
      <c r="J179" s="199">
        <v>0.72</v>
      </c>
      <c r="K179" s="91">
        <v>0</v>
      </c>
      <c r="L179" t="str">
        <f t="shared" si="101"/>
        <v>С178</v>
      </c>
      <c r="M179" t="str">
        <f t="shared" si="102"/>
        <v xml:space="preserve">Трубопровод изобутана от насосов на эст. 5/8 завода </v>
      </c>
      <c r="N179" t="str">
        <f t="shared" si="103"/>
        <v>Частичное-вспышка</v>
      </c>
      <c r="O179" s="147" t="s">
        <v>233</v>
      </c>
      <c r="P179" s="147" t="s">
        <v>233</v>
      </c>
      <c r="Q179" s="147" t="s">
        <v>233</v>
      </c>
      <c r="R179" s="147" t="s">
        <v>233</v>
      </c>
      <c r="S179" s="147" t="s">
        <v>233</v>
      </c>
      <c r="T179" s="147" t="s">
        <v>233</v>
      </c>
      <c r="U179" s="147" t="s">
        <v>233</v>
      </c>
      <c r="V179" s="147" t="s">
        <v>233</v>
      </c>
      <c r="W179" s="147" t="s">
        <v>233</v>
      </c>
      <c r="X179" s="147" t="s">
        <v>233</v>
      </c>
      <c r="Y179" s="147">
        <v>29</v>
      </c>
      <c r="Z179" s="147">
        <v>34</v>
      </c>
      <c r="AA179" s="147" t="s">
        <v>233</v>
      </c>
      <c r="AB179" s="147" t="s">
        <v>233</v>
      </c>
      <c r="AC179" s="147" t="s">
        <v>233</v>
      </c>
      <c r="AD179" s="147" t="s">
        <v>233</v>
      </c>
      <c r="AE179" s="147" t="s">
        <v>233</v>
      </c>
      <c r="AF179" s="147" t="s">
        <v>233</v>
      </c>
      <c r="AG179" s="161">
        <v>1</v>
      </c>
      <c r="AH179" s="161">
        <v>1</v>
      </c>
      <c r="AI179" s="161">
        <f>0.1*AI175</f>
        <v>1.9000000000000003E-2</v>
      </c>
      <c r="AJ179" s="161">
        <v>0.02</v>
      </c>
      <c r="AK179" s="161">
        <v>3</v>
      </c>
      <c r="AL179" s="161"/>
      <c r="AM179" s="161"/>
      <c r="AN179" s="162">
        <f t="shared" si="108"/>
        <v>3.3399999999999999E-2</v>
      </c>
      <c r="AO179" s="162">
        <f t="shared" si="132"/>
        <v>3.3400000000000001E-3</v>
      </c>
      <c r="AP179" s="163">
        <f t="shared" si="136"/>
        <v>3.1</v>
      </c>
      <c r="AQ179" s="163">
        <f t="shared" si="138"/>
        <v>0.30000000000000004</v>
      </c>
      <c r="AR179" s="162">
        <f>10068.2*J179*POWER(10,-6)</f>
        <v>7.2491040000000001E-3</v>
      </c>
      <c r="AS179" s="163">
        <f t="shared" si="97"/>
        <v>3.4439891039999999</v>
      </c>
      <c r="AT179" s="150">
        <f t="shared" si="106"/>
        <v>1.026E-4</v>
      </c>
      <c r="AU179" s="176">
        <f t="shared" si="107"/>
        <v>1.026E-4</v>
      </c>
      <c r="AV179" s="150">
        <f>H179*AS179</f>
        <v>3.5335328207040001E-4</v>
      </c>
    </row>
    <row r="180" spans="1:48">
      <c r="A180" s="79" t="s">
        <v>326</v>
      </c>
      <c r="B180" s="226" t="s">
        <v>492</v>
      </c>
      <c r="C180" s="196" t="s">
        <v>460</v>
      </c>
      <c r="D180" s="197" t="s">
        <v>382</v>
      </c>
      <c r="E180" s="198">
        <v>4.9999999999999998E-7</v>
      </c>
      <c r="F180" s="226">
        <v>1350</v>
      </c>
      <c r="G180" s="199">
        <v>0.6080000000000001</v>
      </c>
      <c r="H180" s="198">
        <f>E180*F180*G180</f>
        <v>4.104E-4</v>
      </c>
      <c r="I180" s="199">
        <v>0.72</v>
      </c>
      <c r="J180" s="199">
        <v>0</v>
      </c>
      <c r="K180" s="91">
        <v>0</v>
      </c>
      <c r="L180" t="str">
        <f t="shared" si="101"/>
        <v>С179</v>
      </c>
      <c r="M180" t="str">
        <f t="shared" si="102"/>
        <v xml:space="preserve">Трубопровод изобутана от насосов на эст. 5/8 завода </v>
      </c>
      <c r="N180" t="str">
        <f t="shared" si="103"/>
        <v>Частичное-ликвидация-токсическое</v>
      </c>
      <c r="O180" s="147" t="s">
        <v>233</v>
      </c>
      <c r="P180" s="147" t="s">
        <v>233</v>
      </c>
      <c r="Q180" s="147" t="s">
        <v>233</v>
      </c>
      <c r="R180" s="147" t="s">
        <v>233</v>
      </c>
      <c r="S180" s="147" t="s">
        <v>233</v>
      </c>
      <c r="T180" s="147" t="s">
        <v>233</v>
      </c>
      <c r="U180" s="147" t="s">
        <v>233</v>
      </c>
      <c r="V180" s="147" t="s">
        <v>233</v>
      </c>
      <c r="W180" s="147" t="s">
        <v>233</v>
      </c>
      <c r="X180" s="147" t="s">
        <v>233</v>
      </c>
      <c r="Y180" s="147" t="s">
        <v>233</v>
      </c>
      <c r="Z180" s="147" t="s">
        <v>233</v>
      </c>
      <c r="AA180" s="147" t="s">
        <v>233</v>
      </c>
      <c r="AB180" s="147" t="s">
        <v>233</v>
      </c>
      <c r="AC180" s="147" t="s">
        <v>233</v>
      </c>
      <c r="AD180" s="147" t="s">
        <v>233</v>
      </c>
      <c r="AE180" s="147" t="s">
        <v>233</v>
      </c>
      <c r="AF180" s="147" t="s">
        <v>233</v>
      </c>
      <c r="AG180" s="161">
        <v>0</v>
      </c>
      <c r="AH180" s="161">
        <v>0</v>
      </c>
      <c r="AI180" s="161">
        <f>0.1*AI175</f>
        <v>1.9000000000000003E-2</v>
      </c>
      <c r="AJ180" s="161">
        <v>0.02</v>
      </c>
      <c r="AK180" s="161">
        <v>3</v>
      </c>
      <c r="AL180" s="161"/>
      <c r="AM180" s="161"/>
      <c r="AN180" s="162">
        <f t="shared" si="123"/>
        <v>3.3399999999999999E-2</v>
      </c>
      <c r="AO180" s="162">
        <f t="shared" si="132"/>
        <v>3.3400000000000001E-3</v>
      </c>
      <c r="AP180" s="163">
        <f t="shared" si="136"/>
        <v>0</v>
      </c>
      <c r="AQ180" s="163">
        <f t="shared" si="138"/>
        <v>0.30000000000000004</v>
      </c>
      <c r="AR180" s="162">
        <f>1333*I180*POWER(10,-6)</f>
        <v>9.5975999999999993E-4</v>
      </c>
      <c r="AS180" s="163">
        <f t="shared" si="97"/>
        <v>0.33769976000000002</v>
      </c>
      <c r="AT180" s="150">
        <f t="shared" si="106"/>
        <v>0</v>
      </c>
      <c r="AU180" s="176">
        <f t="shared" si="107"/>
        <v>0</v>
      </c>
      <c r="AV180" s="150">
        <f>H180*AS180</f>
        <v>1.3859198150400001E-4</v>
      </c>
    </row>
    <row r="181" spans="1:48" ht="15" thickBot="1">
      <c r="A181" s="79" t="s">
        <v>327</v>
      </c>
      <c r="B181" s="226" t="s">
        <v>492</v>
      </c>
      <c r="C181" s="265" t="s">
        <v>195</v>
      </c>
      <c r="D181" s="266" t="s">
        <v>196</v>
      </c>
      <c r="E181" s="267">
        <v>2.5000000000000001E-5</v>
      </c>
      <c r="F181" s="268">
        <v>1</v>
      </c>
      <c r="G181" s="269">
        <v>1</v>
      </c>
      <c r="H181" s="267">
        <f>E181*F181*G181</f>
        <v>2.5000000000000001E-5</v>
      </c>
      <c r="I181" s="269">
        <v>66.599999999999994</v>
      </c>
      <c r="J181" s="270">
        <f>0.6*I181*0.3</f>
        <v>11.987999999999998</v>
      </c>
      <c r="K181" s="118">
        <v>0</v>
      </c>
      <c r="L181" t="str">
        <f t="shared" si="101"/>
        <v>С180</v>
      </c>
      <c r="M181" t="str">
        <f t="shared" si="102"/>
        <v xml:space="preserve">Трубопровод изобутана от насосов на эст. 5/8 завода </v>
      </c>
      <c r="N181" t="str">
        <f t="shared" si="103"/>
        <v>Полное-огненный шар</v>
      </c>
      <c r="O181" s="147" t="s">
        <v>233</v>
      </c>
      <c r="P181" s="147" t="s">
        <v>233</v>
      </c>
      <c r="Q181" s="147" t="s">
        <v>233</v>
      </c>
      <c r="R181" s="147" t="s">
        <v>233</v>
      </c>
      <c r="S181" s="147" t="s">
        <v>233</v>
      </c>
      <c r="T181" s="147" t="s">
        <v>233</v>
      </c>
      <c r="U181" s="147" t="s">
        <v>233</v>
      </c>
      <c r="V181" s="147" t="s">
        <v>233</v>
      </c>
      <c r="W181" s="147" t="s">
        <v>233</v>
      </c>
      <c r="X181" s="147" t="s">
        <v>233</v>
      </c>
      <c r="Y181" s="147" t="s">
        <v>233</v>
      </c>
      <c r="Z181" s="147" t="s">
        <v>233</v>
      </c>
      <c r="AA181" s="147" t="s">
        <v>233</v>
      </c>
      <c r="AB181" s="147" t="s">
        <v>233</v>
      </c>
      <c r="AC181" s="147">
        <v>115</v>
      </c>
      <c r="AD181" s="147">
        <v>161</v>
      </c>
      <c r="AE181" s="147">
        <v>191</v>
      </c>
      <c r="AF181" s="147">
        <v>244</v>
      </c>
      <c r="AG181" s="161">
        <v>1</v>
      </c>
      <c r="AH181" s="161">
        <v>1</v>
      </c>
      <c r="AI181" s="161">
        <f>AI173</f>
        <v>0.19</v>
      </c>
      <c r="AJ181" s="161">
        <v>0.02</v>
      </c>
      <c r="AK181" s="161">
        <v>10</v>
      </c>
      <c r="AL181" s="161"/>
      <c r="AM181" s="161"/>
      <c r="AN181" s="162">
        <f t="shared" si="124"/>
        <v>0.42975999999999998</v>
      </c>
      <c r="AO181" s="162">
        <f t="shared" si="132"/>
        <v>4.2976E-2</v>
      </c>
      <c r="AP181" s="163">
        <f t="shared" si="136"/>
        <v>3.1</v>
      </c>
      <c r="AQ181" s="163">
        <f t="shared" si="138"/>
        <v>1</v>
      </c>
      <c r="AR181" s="162">
        <f t="shared" ref="AR181" si="140">10068.2*J181*POWER(10,-6)</f>
        <v>0.12069758159999998</v>
      </c>
      <c r="AS181" s="163">
        <f t="shared" si="97"/>
        <v>4.6934335815999999</v>
      </c>
      <c r="AT181" s="150">
        <f t="shared" si="106"/>
        <v>2.5000000000000001E-5</v>
      </c>
      <c r="AU181" s="176">
        <f t="shared" si="107"/>
        <v>2.5000000000000001E-5</v>
      </c>
      <c r="AV181" s="150">
        <f>H181*AS181</f>
        <v>1.1733583954000001E-4</v>
      </c>
    </row>
    <row r="182" spans="1:48" ht="15" thickTop="1">
      <c r="A182" s="79" t="s">
        <v>328</v>
      </c>
      <c r="B182" s="236" t="s">
        <v>493</v>
      </c>
      <c r="C182" s="237" t="s">
        <v>78</v>
      </c>
      <c r="D182" s="238" t="s">
        <v>188</v>
      </c>
      <c r="E182" s="232">
        <v>9.9999999999999995E-8</v>
      </c>
      <c r="F182" s="236">
        <v>1400</v>
      </c>
      <c r="G182" s="236">
        <v>0.05</v>
      </c>
      <c r="H182" s="232">
        <f>E182*F182*G182</f>
        <v>6.9999999999999999E-6</v>
      </c>
      <c r="I182" s="236">
        <v>87.6</v>
      </c>
      <c r="J182" s="236">
        <v>84.8</v>
      </c>
      <c r="K182" s="87">
        <f>J182*20/10</f>
        <v>169.6</v>
      </c>
      <c r="L182" t="str">
        <f t="shared" si="101"/>
        <v>С181</v>
      </c>
      <c r="M182" t="str">
        <f t="shared" si="102"/>
        <v>Линия слива ШФЛУ</v>
      </c>
      <c r="N182" t="str">
        <f t="shared" si="103"/>
        <v>Полное-пожар</v>
      </c>
      <c r="O182" s="147">
        <v>15</v>
      </c>
      <c r="P182" s="147">
        <v>21</v>
      </c>
      <c r="Q182" s="147">
        <v>29</v>
      </c>
      <c r="R182" s="147">
        <v>54</v>
      </c>
      <c r="S182" s="147" t="s">
        <v>233</v>
      </c>
      <c r="T182" s="147" t="s">
        <v>233</v>
      </c>
      <c r="U182" s="147" t="s">
        <v>233</v>
      </c>
      <c r="V182" s="147" t="s">
        <v>233</v>
      </c>
      <c r="W182" s="147" t="s">
        <v>233</v>
      </c>
      <c r="X182" s="147" t="s">
        <v>233</v>
      </c>
      <c r="Y182" s="147" t="s">
        <v>233</v>
      </c>
      <c r="Z182" s="147" t="s">
        <v>233</v>
      </c>
      <c r="AA182" s="147" t="s">
        <v>233</v>
      </c>
      <c r="AB182" s="147" t="s">
        <v>233</v>
      </c>
      <c r="AC182" s="147" t="s">
        <v>233</v>
      </c>
      <c r="AD182" s="147" t="s">
        <v>233</v>
      </c>
      <c r="AE182" s="147" t="s">
        <v>233</v>
      </c>
      <c r="AF182" s="147" t="s">
        <v>233</v>
      </c>
      <c r="AG182" s="151">
        <v>1</v>
      </c>
      <c r="AH182" s="151">
        <v>1</v>
      </c>
      <c r="AI182" s="9">
        <v>0.19</v>
      </c>
      <c r="AJ182" s="9">
        <v>0.02</v>
      </c>
      <c r="AK182" s="9">
        <v>10</v>
      </c>
      <c r="AL182" s="9"/>
      <c r="AM182" s="9"/>
      <c r="AN182" s="152">
        <f t="shared" si="116"/>
        <v>1.8859999999999999</v>
      </c>
      <c r="AO182" s="152">
        <f>0.1*AN182</f>
        <v>0.18859999999999999</v>
      </c>
      <c r="AP182" s="153">
        <f t="shared" ref="AP182:AP199" si="141">AG182*1.72+115*0.012*AH182</f>
        <v>3.1</v>
      </c>
      <c r="AQ182" s="153">
        <f>AK182*0.1</f>
        <v>1</v>
      </c>
      <c r="AR182" s="152">
        <f>10068.2*J182*POWER(10,-6)+0.0012*K182</f>
        <v>1.0573033599999999</v>
      </c>
      <c r="AS182" s="153">
        <f t="shared" si="97"/>
        <v>7.2319033600000004</v>
      </c>
      <c r="AT182" s="150">
        <f t="shared" si="106"/>
        <v>6.9999999999999999E-6</v>
      </c>
      <c r="AU182" s="176">
        <f t="shared" si="107"/>
        <v>6.9999999999999999E-6</v>
      </c>
      <c r="AV182" s="150">
        <f>H182*AS182</f>
        <v>5.0623323520000001E-5</v>
      </c>
    </row>
    <row r="183" spans="1:48">
      <c r="A183" s="79" t="s">
        <v>329</v>
      </c>
      <c r="B183" s="236" t="s">
        <v>493</v>
      </c>
      <c r="C183" s="192" t="s">
        <v>461</v>
      </c>
      <c r="D183" s="193" t="s">
        <v>191</v>
      </c>
      <c r="E183" s="232">
        <v>9.9999999999999995E-8</v>
      </c>
      <c r="F183" s="236">
        <v>1400</v>
      </c>
      <c r="G183" s="191">
        <v>0.19</v>
      </c>
      <c r="H183" s="194">
        <f t="shared" ref="H183:H188" si="142">E183*F183*G183</f>
        <v>2.6599999999999999E-5</v>
      </c>
      <c r="I183" s="236">
        <v>87.6</v>
      </c>
      <c r="J183" s="191">
        <v>8.48</v>
      </c>
      <c r="K183" s="87">
        <v>0</v>
      </c>
      <c r="L183" t="str">
        <f t="shared" si="101"/>
        <v>С182</v>
      </c>
      <c r="M183" t="str">
        <f t="shared" si="102"/>
        <v>Линия слива ШФЛУ</v>
      </c>
      <c r="N183" t="str">
        <f t="shared" si="103"/>
        <v>Полное-взрыв</v>
      </c>
      <c r="O183" s="147" t="s">
        <v>233</v>
      </c>
      <c r="P183" s="147" t="s">
        <v>233</v>
      </c>
      <c r="Q183" s="147" t="s">
        <v>233</v>
      </c>
      <c r="R183" s="147" t="s">
        <v>233</v>
      </c>
      <c r="S183" s="147">
        <v>94</v>
      </c>
      <c r="T183" s="147">
        <v>190</v>
      </c>
      <c r="U183" s="147">
        <v>517</v>
      </c>
      <c r="V183" s="147">
        <v>887</v>
      </c>
      <c r="W183" s="147" t="s">
        <v>233</v>
      </c>
      <c r="X183" s="147" t="s">
        <v>233</v>
      </c>
      <c r="Y183" s="147" t="s">
        <v>233</v>
      </c>
      <c r="Z183" s="147" t="s">
        <v>233</v>
      </c>
      <c r="AA183" s="147" t="s">
        <v>233</v>
      </c>
      <c r="AB183" s="147" t="s">
        <v>233</v>
      </c>
      <c r="AC183" s="147" t="s">
        <v>233</v>
      </c>
      <c r="AD183" s="147" t="s">
        <v>233</v>
      </c>
      <c r="AE183" s="147" t="s">
        <v>233</v>
      </c>
      <c r="AF183" s="147" t="s">
        <v>233</v>
      </c>
      <c r="AG183" s="151">
        <v>1</v>
      </c>
      <c r="AH183" s="151">
        <v>1</v>
      </c>
      <c r="AI183" s="9">
        <v>0.19</v>
      </c>
      <c r="AJ183" s="9">
        <v>0.02</v>
      </c>
      <c r="AK183" s="9">
        <v>10</v>
      </c>
      <c r="AL183" s="9"/>
      <c r="AM183" s="9"/>
      <c r="AN183" s="152">
        <f t="shared" si="118"/>
        <v>1.9419999999999999</v>
      </c>
      <c r="AO183" s="152">
        <f t="shared" si="132"/>
        <v>0.19420000000000001</v>
      </c>
      <c r="AP183" s="153">
        <f t="shared" si="141"/>
        <v>3.1</v>
      </c>
      <c r="AQ183" s="153">
        <f t="shared" ref="AQ183:AQ190" si="143">AK183*0.1</f>
        <v>1</v>
      </c>
      <c r="AR183" s="152">
        <f>10068.2*J183*POWER(10,-6)*10+0.0012*K182</f>
        <v>1.0573033600000001</v>
      </c>
      <c r="AS183" s="153">
        <f t="shared" si="97"/>
        <v>7.2935033600000008</v>
      </c>
      <c r="AT183" s="150">
        <f t="shared" si="106"/>
        <v>2.6599999999999999E-5</v>
      </c>
      <c r="AU183" s="176">
        <f t="shared" si="107"/>
        <v>2.6599999999999999E-5</v>
      </c>
      <c r="AV183" s="150">
        <f>H183*AS183</f>
        <v>1.9400718937600002E-4</v>
      </c>
    </row>
    <row r="184" spans="1:48">
      <c r="A184" s="79" t="s">
        <v>330</v>
      </c>
      <c r="B184" s="236" t="s">
        <v>493</v>
      </c>
      <c r="C184" s="192" t="s">
        <v>462</v>
      </c>
      <c r="D184" s="193" t="s">
        <v>189</v>
      </c>
      <c r="E184" s="232">
        <v>9.9999999999999995E-8</v>
      </c>
      <c r="F184" s="236">
        <v>1400</v>
      </c>
      <c r="G184" s="191">
        <v>0.76</v>
      </c>
      <c r="H184" s="194">
        <f t="shared" si="142"/>
        <v>1.064E-4</v>
      </c>
      <c r="I184" s="236">
        <v>87.6</v>
      </c>
      <c r="J184" s="191">
        <v>0</v>
      </c>
      <c r="K184" s="88">
        <v>0</v>
      </c>
      <c r="L184" t="str">
        <f t="shared" si="101"/>
        <v>С183</v>
      </c>
      <c r="M184" t="str">
        <f t="shared" si="102"/>
        <v>Линия слива ШФЛУ</v>
      </c>
      <c r="N184" t="str">
        <f t="shared" si="103"/>
        <v>Полное-ликвидация</v>
      </c>
      <c r="O184" s="147" t="s">
        <v>233</v>
      </c>
      <c r="P184" s="147" t="s">
        <v>233</v>
      </c>
      <c r="Q184" s="147" t="s">
        <v>233</v>
      </c>
      <c r="R184" s="147" t="s">
        <v>233</v>
      </c>
      <c r="S184" s="147" t="s">
        <v>233</v>
      </c>
      <c r="T184" s="147" t="s">
        <v>233</v>
      </c>
      <c r="U184" s="147" t="s">
        <v>233</v>
      </c>
      <c r="V184" s="147" t="s">
        <v>233</v>
      </c>
      <c r="W184" s="147" t="s">
        <v>233</v>
      </c>
      <c r="X184" s="147" t="s">
        <v>233</v>
      </c>
      <c r="Y184" s="147" t="s">
        <v>233</v>
      </c>
      <c r="Z184" s="147" t="s">
        <v>233</v>
      </c>
      <c r="AA184" s="147" t="s">
        <v>233</v>
      </c>
      <c r="AB184" s="147" t="s">
        <v>233</v>
      </c>
      <c r="AC184" s="147" t="s">
        <v>233</v>
      </c>
      <c r="AD184" s="147" t="s">
        <v>233</v>
      </c>
      <c r="AE184" s="147" t="s">
        <v>233</v>
      </c>
      <c r="AF184" s="147" t="s">
        <v>233</v>
      </c>
      <c r="AG184" s="9">
        <v>0</v>
      </c>
      <c r="AH184" s="9">
        <v>0</v>
      </c>
      <c r="AI184" s="9">
        <v>0.19</v>
      </c>
      <c r="AJ184" s="9">
        <v>0.02</v>
      </c>
      <c r="AK184" s="9">
        <v>10</v>
      </c>
      <c r="AL184" s="9"/>
      <c r="AM184" s="9"/>
      <c r="AN184" s="152">
        <f t="shared" ref="AN184:AN203" si="144">AJ184*J184+AI184</f>
        <v>0.19</v>
      </c>
      <c r="AO184" s="152">
        <f t="shared" si="132"/>
        <v>1.9000000000000003E-2</v>
      </c>
      <c r="AP184" s="153">
        <f t="shared" si="141"/>
        <v>0</v>
      </c>
      <c r="AQ184" s="153">
        <f t="shared" si="143"/>
        <v>1</v>
      </c>
      <c r="AR184" s="152">
        <f>1333*J184*POWER(10,-6)+0.0012*K182</f>
        <v>0.20351999999999998</v>
      </c>
      <c r="AS184" s="153">
        <f t="shared" si="97"/>
        <v>1.4125199999999998</v>
      </c>
      <c r="AT184" s="150">
        <f t="shared" si="106"/>
        <v>0</v>
      </c>
      <c r="AU184" s="176">
        <f t="shared" si="107"/>
        <v>0</v>
      </c>
      <c r="AV184" s="150">
        <f>H184*AS184</f>
        <v>1.5029212799999998E-4</v>
      </c>
    </row>
    <row r="185" spans="1:48">
      <c r="A185" s="79" t="s">
        <v>331</v>
      </c>
      <c r="B185" s="236" t="s">
        <v>493</v>
      </c>
      <c r="C185" s="192" t="s">
        <v>82</v>
      </c>
      <c r="D185" s="193" t="s">
        <v>192</v>
      </c>
      <c r="E185" s="194">
        <v>4.9999999999999998E-7</v>
      </c>
      <c r="F185" s="236">
        <v>1400</v>
      </c>
      <c r="G185" s="191">
        <v>4.0000000000000008E-2</v>
      </c>
      <c r="H185" s="194">
        <f t="shared" si="142"/>
        <v>2.8000000000000006E-5</v>
      </c>
      <c r="I185" s="191">
        <v>2.34</v>
      </c>
      <c r="J185" s="191">
        <v>2.34</v>
      </c>
      <c r="K185" s="87">
        <v>7.8</v>
      </c>
      <c r="L185" t="str">
        <f t="shared" si="101"/>
        <v>С184</v>
      </c>
      <c r="M185" t="str">
        <f t="shared" si="102"/>
        <v>Линия слива ШФЛУ</v>
      </c>
      <c r="N185" t="str">
        <f t="shared" si="103"/>
        <v>Частичное-жидкостной факел</v>
      </c>
      <c r="O185" s="147" t="s">
        <v>233</v>
      </c>
      <c r="P185" s="147" t="s">
        <v>233</v>
      </c>
      <c r="Q185" s="147" t="s">
        <v>233</v>
      </c>
      <c r="R185" s="147" t="s">
        <v>233</v>
      </c>
      <c r="S185" s="147" t="s">
        <v>233</v>
      </c>
      <c r="T185" s="147" t="s">
        <v>233</v>
      </c>
      <c r="U185" s="147" t="s">
        <v>233</v>
      </c>
      <c r="V185" s="147" t="s">
        <v>233</v>
      </c>
      <c r="W185" s="147">
        <v>34</v>
      </c>
      <c r="X185" s="147">
        <v>6</v>
      </c>
      <c r="Y185" s="147" t="s">
        <v>233</v>
      </c>
      <c r="Z185" s="147" t="s">
        <v>233</v>
      </c>
      <c r="AA185" s="147" t="s">
        <v>233</v>
      </c>
      <c r="AB185" s="147" t="s">
        <v>233</v>
      </c>
      <c r="AC185" s="147" t="s">
        <v>233</v>
      </c>
      <c r="AD185" s="147" t="s">
        <v>233</v>
      </c>
      <c r="AE185" s="147" t="s">
        <v>233</v>
      </c>
      <c r="AF185" s="147" t="s">
        <v>233</v>
      </c>
      <c r="AG185" s="9">
        <v>1</v>
      </c>
      <c r="AH185" s="9">
        <v>1</v>
      </c>
      <c r="AI185" s="9">
        <f>0.1*AI184</f>
        <v>1.9000000000000003E-2</v>
      </c>
      <c r="AJ185" s="9">
        <v>0.02</v>
      </c>
      <c r="AK185" s="9">
        <v>10</v>
      </c>
      <c r="AL185" s="9"/>
      <c r="AM185" s="9"/>
      <c r="AN185" s="152">
        <f t="shared" si="144"/>
        <v>6.5799999999999997E-2</v>
      </c>
      <c r="AO185" s="152">
        <f t="shared" si="132"/>
        <v>6.5799999999999999E-3</v>
      </c>
      <c r="AP185" s="153">
        <f t="shared" si="141"/>
        <v>3.1</v>
      </c>
      <c r="AQ185" s="153">
        <f t="shared" si="143"/>
        <v>1</v>
      </c>
      <c r="AR185" s="152">
        <f>10068.2*J185*POWER(10,-6)+0.0012*J185*20</f>
        <v>7.9719587999999994E-2</v>
      </c>
      <c r="AS185" s="153">
        <f t="shared" si="97"/>
        <v>4.2520995880000001</v>
      </c>
      <c r="AT185" s="150">
        <f t="shared" si="106"/>
        <v>2.8000000000000006E-5</v>
      </c>
      <c r="AU185" s="176">
        <f t="shared" si="107"/>
        <v>2.8000000000000006E-5</v>
      </c>
      <c r="AV185" s="150">
        <f>H185*AS185</f>
        <v>1.1905878846400003E-4</v>
      </c>
    </row>
    <row r="186" spans="1:48">
      <c r="A186" s="79" t="s">
        <v>332</v>
      </c>
      <c r="B186" s="236" t="s">
        <v>493</v>
      </c>
      <c r="C186" s="192" t="s">
        <v>458</v>
      </c>
      <c r="D186" s="193" t="s">
        <v>190</v>
      </c>
      <c r="E186" s="194">
        <v>4.9999999999999998E-7</v>
      </c>
      <c r="F186" s="236">
        <v>1400</v>
      </c>
      <c r="G186" s="191">
        <v>0.16000000000000003</v>
      </c>
      <c r="H186" s="194">
        <f t="shared" si="142"/>
        <v>1.1200000000000003E-4</v>
      </c>
      <c r="I186" s="191">
        <v>2.34</v>
      </c>
      <c r="J186" s="191">
        <v>0</v>
      </c>
      <c r="K186" s="88">
        <v>0</v>
      </c>
      <c r="L186" t="str">
        <f t="shared" si="101"/>
        <v>С185</v>
      </c>
      <c r="M186" t="str">
        <f t="shared" si="102"/>
        <v>Линия слива ШФЛУ</v>
      </c>
      <c r="N186" t="str">
        <f t="shared" si="103"/>
        <v>Частичное-ликвидация</v>
      </c>
      <c r="O186" s="147" t="s">
        <v>233</v>
      </c>
      <c r="P186" s="147" t="s">
        <v>233</v>
      </c>
      <c r="Q186" s="147" t="s">
        <v>233</v>
      </c>
      <c r="R186" s="147" t="s">
        <v>233</v>
      </c>
      <c r="S186" s="147" t="s">
        <v>233</v>
      </c>
      <c r="T186" s="147" t="s">
        <v>233</v>
      </c>
      <c r="U186" s="147" t="s">
        <v>233</v>
      </c>
      <c r="V186" s="147" t="s">
        <v>233</v>
      </c>
      <c r="W186" s="147" t="s">
        <v>233</v>
      </c>
      <c r="X186" s="147" t="s">
        <v>233</v>
      </c>
      <c r="Y186" s="147" t="s">
        <v>233</v>
      </c>
      <c r="Z186" s="147" t="s">
        <v>233</v>
      </c>
      <c r="AA186" s="147" t="s">
        <v>233</v>
      </c>
      <c r="AB186" s="147" t="s">
        <v>233</v>
      </c>
      <c r="AC186" s="147" t="s">
        <v>233</v>
      </c>
      <c r="AD186" s="147" t="s">
        <v>233</v>
      </c>
      <c r="AE186" s="147" t="s">
        <v>233</v>
      </c>
      <c r="AF186" s="147" t="s">
        <v>233</v>
      </c>
      <c r="AG186" s="9">
        <v>0</v>
      </c>
      <c r="AH186" s="9">
        <v>0</v>
      </c>
      <c r="AI186" s="9">
        <f>0.1*AI184</f>
        <v>1.9000000000000003E-2</v>
      </c>
      <c r="AJ186" s="9">
        <v>0.02</v>
      </c>
      <c r="AK186" s="9">
        <v>3</v>
      </c>
      <c r="AL186" s="9"/>
      <c r="AM186" s="9"/>
      <c r="AN186" s="152">
        <f t="shared" si="122"/>
        <v>6.5799999999999997E-2</v>
      </c>
      <c r="AO186" s="152">
        <f t="shared" si="132"/>
        <v>6.5799999999999999E-3</v>
      </c>
      <c r="AP186" s="153">
        <f t="shared" si="141"/>
        <v>0</v>
      </c>
      <c r="AQ186" s="153">
        <f t="shared" si="143"/>
        <v>0.30000000000000004</v>
      </c>
      <c r="AR186" s="152">
        <f>1333*I186*POWER(10,-6)+0.0012*I186*20</f>
        <v>5.9279219999999994E-2</v>
      </c>
      <c r="AS186" s="153">
        <f t="shared" ref="AS186:AS208" si="145">AR186+AQ186+AP186+AO186+AN186</f>
        <v>0.43165922000000001</v>
      </c>
      <c r="AT186" s="150">
        <f t="shared" si="106"/>
        <v>0</v>
      </c>
      <c r="AU186" s="176">
        <f t="shared" si="107"/>
        <v>0</v>
      </c>
      <c r="AV186" s="150">
        <f>H186*AS186</f>
        <v>4.834583264000001E-5</v>
      </c>
    </row>
    <row r="187" spans="1:48">
      <c r="A187" s="79" t="s">
        <v>333</v>
      </c>
      <c r="B187" s="236" t="s">
        <v>493</v>
      </c>
      <c r="C187" s="192" t="s">
        <v>85</v>
      </c>
      <c r="D187" s="193" t="s">
        <v>193</v>
      </c>
      <c r="E187" s="194">
        <v>4.9999999999999998E-7</v>
      </c>
      <c r="F187" s="236">
        <v>1400</v>
      </c>
      <c r="G187" s="191">
        <v>4.0000000000000008E-2</v>
      </c>
      <c r="H187" s="194">
        <f t="shared" si="142"/>
        <v>2.8000000000000006E-5</v>
      </c>
      <c r="I187" s="191">
        <v>0.72</v>
      </c>
      <c r="J187" s="191">
        <v>0.72</v>
      </c>
      <c r="K187" s="87">
        <v>0.4</v>
      </c>
      <c r="L187" t="str">
        <f t="shared" si="101"/>
        <v>С186</v>
      </c>
      <c r="M187" t="str">
        <f t="shared" si="102"/>
        <v>Линия слива ШФЛУ</v>
      </c>
      <c r="N187" t="str">
        <f t="shared" si="103"/>
        <v>Частичное-газ факел</v>
      </c>
      <c r="O187" s="147" t="s">
        <v>233</v>
      </c>
      <c r="P187" s="147" t="s">
        <v>233</v>
      </c>
      <c r="Q187" s="147" t="s">
        <v>233</v>
      </c>
      <c r="R187" s="147" t="s">
        <v>233</v>
      </c>
      <c r="S187" s="147" t="s">
        <v>233</v>
      </c>
      <c r="T187" s="147" t="s">
        <v>233</v>
      </c>
      <c r="U187" s="147" t="s">
        <v>233</v>
      </c>
      <c r="V187" s="147" t="s">
        <v>233</v>
      </c>
      <c r="W187" s="147">
        <v>8</v>
      </c>
      <c r="X187" s="147">
        <v>2</v>
      </c>
      <c r="Y187" s="147" t="s">
        <v>233</v>
      </c>
      <c r="Z187" s="147" t="s">
        <v>233</v>
      </c>
      <c r="AA187" s="147" t="s">
        <v>233</v>
      </c>
      <c r="AB187" s="147" t="s">
        <v>233</v>
      </c>
      <c r="AC187" s="147" t="s">
        <v>233</v>
      </c>
      <c r="AD187" s="147" t="s">
        <v>233</v>
      </c>
      <c r="AE187" s="147" t="s">
        <v>233</v>
      </c>
      <c r="AF187" s="147" t="s">
        <v>233</v>
      </c>
      <c r="AG187" s="9">
        <v>1</v>
      </c>
      <c r="AH187" s="9">
        <v>1</v>
      </c>
      <c r="AI187" s="9">
        <f>0.1*AI184</f>
        <v>1.9000000000000003E-2</v>
      </c>
      <c r="AJ187" s="9">
        <v>0.02</v>
      </c>
      <c r="AK187" s="9">
        <v>3</v>
      </c>
      <c r="AL187" s="9"/>
      <c r="AM187" s="9"/>
      <c r="AN187" s="152">
        <f t="shared" si="108"/>
        <v>3.3399999999999999E-2</v>
      </c>
      <c r="AO187" s="152">
        <f t="shared" si="132"/>
        <v>3.3400000000000001E-3</v>
      </c>
      <c r="AP187" s="153">
        <f t="shared" si="141"/>
        <v>3.1</v>
      </c>
      <c r="AQ187" s="153">
        <f t="shared" si="143"/>
        <v>0.30000000000000004</v>
      </c>
      <c r="AR187" s="152">
        <f>10068.2*J187*POWER(10,-6)</f>
        <v>7.2491040000000001E-3</v>
      </c>
      <c r="AS187" s="153">
        <f t="shared" si="145"/>
        <v>3.4439891039999999</v>
      </c>
      <c r="AT187" s="150">
        <f t="shared" si="106"/>
        <v>2.8000000000000006E-5</v>
      </c>
      <c r="AU187" s="176">
        <f t="shared" si="107"/>
        <v>2.8000000000000006E-5</v>
      </c>
      <c r="AV187" s="150">
        <f>H187*AS187</f>
        <v>9.6431694912000026E-5</v>
      </c>
    </row>
    <row r="188" spans="1:48">
      <c r="A188" s="79" t="s">
        <v>334</v>
      </c>
      <c r="B188" s="236" t="s">
        <v>493</v>
      </c>
      <c r="C188" s="271" t="s">
        <v>459</v>
      </c>
      <c r="D188" s="272" t="s">
        <v>194</v>
      </c>
      <c r="E188" s="194">
        <v>4.9999999999999998E-7</v>
      </c>
      <c r="F188" s="262">
        <v>1400</v>
      </c>
      <c r="G188" s="273">
        <v>0.15200000000000002</v>
      </c>
      <c r="H188" s="274">
        <f t="shared" si="142"/>
        <v>1.0640000000000001E-4</v>
      </c>
      <c r="I188" s="273">
        <v>0.72</v>
      </c>
      <c r="J188" s="273">
        <v>0.72</v>
      </c>
      <c r="K188" s="88">
        <v>0</v>
      </c>
      <c r="L188" t="str">
        <f t="shared" si="101"/>
        <v>С187</v>
      </c>
      <c r="M188" t="str">
        <f t="shared" si="102"/>
        <v>Линия слива ШФЛУ</v>
      </c>
      <c r="N188" t="str">
        <f t="shared" si="103"/>
        <v>Частичное-вспышка</v>
      </c>
      <c r="O188" s="147" t="s">
        <v>233</v>
      </c>
      <c r="P188" s="147" t="s">
        <v>233</v>
      </c>
      <c r="Q188" s="147" t="s">
        <v>233</v>
      </c>
      <c r="R188" s="147" t="s">
        <v>233</v>
      </c>
      <c r="S188" s="147" t="s">
        <v>233</v>
      </c>
      <c r="T188" s="147" t="s">
        <v>233</v>
      </c>
      <c r="U188" s="147" t="s">
        <v>233</v>
      </c>
      <c r="V188" s="147" t="s">
        <v>233</v>
      </c>
      <c r="W188" s="147" t="s">
        <v>233</v>
      </c>
      <c r="X188" s="147" t="s">
        <v>233</v>
      </c>
      <c r="Y188" s="147">
        <v>29</v>
      </c>
      <c r="Z188" s="147">
        <v>34</v>
      </c>
      <c r="AA188" s="147" t="s">
        <v>233</v>
      </c>
      <c r="AB188" s="147" t="s">
        <v>233</v>
      </c>
      <c r="AC188" s="147" t="s">
        <v>233</v>
      </c>
      <c r="AD188" s="147" t="s">
        <v>233</v>
      </c>
      <c r="AE188" s="147" t="s">
        <v>233</v>
      </c>
      <c r="AF188" s="147" t="s">
        <v>233</v>
      </c>
      <c r="AG188" s="9">
        <v>1</v>
      </c>
      <c r="AH188" s="9">
        <v>1</v>
      </c>
      <c r="AI188" s="9">
        <f>0.1*AI184</f>
        <v>1.9000000000000003E-2</v>
      </c>
      <c r="AJ188" s="9">
        <v>0.02</v>
      </c>
      <c r="AK188" s="9">
        <v>3</v>
      </c>
      <c r="AL188" s="9"/>
      <c r="AM188" s="9"/>
      <c r="AN188" s="152">
        <f t="shared" si="108"/>
        <v>3.3399999999999999E-2</v>
      </c>
      <c r="AO188" s="152">
        <f t="shared" si="132"/>
        <v>3.3400000000000001E-3</v>
      </c>
      <c r="AP188" s="153">
        <f t="shared" si="141"/>
        <v>3.1</v>
      </c>
      <c r="AQ188" s="153">
        <f t="shared" si="143"/>
        <v>0.30000000000000004</v>
      </c>
      <c r="AR188" s="152">
        <f>10068.2*J188*POWER(10,-6)</f>
        <v>7.2491040000000001E-3</v>
      </c>
      <c r="AS188" s="153">
        <f t="shared" si="145"/>
        <v>3.4439891039999999</v>
      </c>
      <c r="AT188" s="150">
        <f t="shared" si="106"/>
        <v>1.0640000000000001E-4</v>
      </c>
      <c r="AU188" s="176">
        <f t="shared" si="107"/>
        <v>1.0640000000000001E-4</v>
      </c>
      <c r="AV188" s="150">
        <f>H188*AS188</f>
        <v>3.6644044066560003E-4</v>
      </c>
    </row>
    <row r="189" spans="1:48">
      <c r="A189" s="79" t="s">
        <v>335</v>
      </c>
      <c r="B189" s="236" t="s">
        <v>493</v>
      </c>
      <c r="C189" s="192" t="s">
        <v>460</v>
      </c>
      <c r="D189" s="193" t="s">
        <v>190</v>
      </c>
      <c r="E189" s="194">
        <v>4.9999999999999998E-7</v>
      </c>
      <c r="F189" s="191">
        <v>1400</v>
      </c>
      <c r="G189" s="191">
        <v>0.6080000000000001</v>
      </c>
      <c r="H189" s="194">
        <f>E189*F189*G189</f>
        <v>4.2560000000000005E-4</v>
      </c>
      <c r="I189" s="191">
        <v>0.72</v>
      </c>
      <c r="J189" s="191">
        <v>0</v>
      </c>
      <c r="K189" s="85">
        <v>0</v>
      </c>
      <c r="L189" t="str">
        <f t="shared" si="101"/>
        <v>С188</v>
      </c>
      <c r="M189" t="str">
        <f t="shared" si="102"/>
        <v>Линия слива ШФЛУ</v>
      </c>
      <c r="N189" t="str">
        <f t="shared" si="103"/>
        <v>Частичное-ликвидация</v>
      </c>
      <c r="O189" s="147" t="s">
        <v>233</v>
      </c>
      <c r="P189" s="147" t="s">
        <v>233</v>
      </c>
      <c r="Q189" s="147" t="s">
        <v>233</v>
      </c>
      <c r="R189" s="147" t="s">
        <v>233</v>
      </c>
      <c r="S189" s="147" t="s">
        <v>233</v>
      </c>
      <c r="T189" s="147" t="s">
        <v>233</v>
      </c>
      <c r="U189" s="147" t="s">
        <v>233</v>
      </c>
      <c r="V189" s="147" t="s">
        <v>233</v>
      </c>
      <c r="W189" s="147" t="s">
        <v>233</v>
      </c>
      <c r="X189" s="147" t="s">
        <v>233</v>
      </c>
      <c r="Y189" s="147" t="s">
        <v>233</v>
      </c>
      <c r="Z189" s="147" t="s">
        <v>233</v>
      </c>
      <c r="AA189" s="147" t="s">
        <v>233</v>
      </c>
      <c r="AB189" s="147" t="s">
        <v>233</v>
      </c>
      <c r="AC189" s="147" t="s">
        <v>233</v>
      </c>
      <c r="AD189" s="147" t="s">
        <v>233</v>
      </c>
      <c r="AE189" s="147" t="s">
        <v>233</v>
      </c>
      <c r="AF189" s="147" t="s">
        <v>233</v>
      </c>
      <c r="AG189" s="9">
        <v>0</v>
      </c>
      <c r="AH189" s="9">
        <v>0</v>
      </c>
      <c r="AI189" s="9">
        <f>0.1*AI184</f>
        <v>1.9000000000000003E-2</v>
      </c>
      <c r="AJ189" s="9">
        <v>0.02</v>
      </c>
      <c r="AK189" s="9">
        <v>3</v>
      </c>
      <c r="AL189" s="9"/>
      <c r="AM189" s="9"/>
      <c r="AN189" s="152">
        <f t="shared" si="123"/>
        <v>3.3399999999999999E-2</v>
      </c>
      <c r="AO189" s="152">
        <f t="shared" si="132"/>
        <v>3.3400000000000001E-3</v>
      </c>
      <c r="AP189" s="153">
        <f t="shared" si="141"/>
        <v>0</v>
      </c>
      <c r="AQ189" s="153">
        <f t="shared" si="143"/>
        <v>0.30000000000000004</v>
      </c>
      <c r="AR189" s="152">
        <f>1333*I189*POWER(10,-6)</f>
        <v>9.5975999999999993E-4</v>
      </c>
      <c r="AS189" s="153">
        <f t="shared" si="145"/>
        <v>0.33769976000000002</v>
      </c>
      <c r="AT189" s="150">
        <f t="shared" si="106"/>
        <v>0</v>
      </c>
      <c r="AU189" s="176">
        <f t="shared" si="107"/>
        <v>0</v>
      </c>
      <c r="AV189" s="150">
        <f>H189*AS189</f>
        <v>1.4372501785600003E-4</v>
      </c>
    </row>
    <row r="190" spans="1:48">
      <c r="A190" s="79" t="s">
        <v>336</v>
      </c>
      <c r="B190" s="236" t="s">
        <v>493</v>
      </c>
      <c r="C190" s="192" t="s">
        <v>195</v>
      </c>
      <c r="D190" s="193" t="s">
        <v>196</v>
      </c>
      <c r="E190" s="194">
        <v>2.5000000000000001E-5</v>
      </c>
      <c r="F190" s="191">
        <v>1</v>
      </c>
      <c r="G190" s="191">
        <v>1</v>
      </c>
      <c r="H190" s="194">
        <f>E190*F190*G190</f>
        <v>2.5000000000000001E-5</v>
      </c>
      <c r="I190" s="191">
        <v>87.6</v>
      </c>
      <c r="J190" s="247">
        <f>0.6*I190*0.3</f>
        <v>15.767999999999997</v>
      </c>
      <c r="K190" s="85">
        <v>0</v>
      </c>
      <c r="L190" t="str">
        <f t="shared" si="101"/>
        <v>С189</v>
      </c>
      <c r="M190" t="str">
        <f t="shared" si="102"/>
        <v>Линия слива ШФЛУ</v>
      </c>
      <c r="N190" t="str">
        <f t="shared" si="103"/>
        <v>Полное-огненный шар</v>
      </c>
      <c r="O190" s="147" t="s">
        <v>233</v>
      </c>
      <c r="P190" s="147" t="s">
        <v>233</v>
      </c>
      <c r="Q190" s="147" t="s">
        <v>233</v>
      </c>
      <c r="R190" s="147" t="s">
        <v>233</v>
      </c>
      <c r="S190" s="147" t="s">
        <v>233</v>
      </c>
      <c r="T190" s="147" t="s">
        <v>233</v>
      </c>
      <c r="U190" s="147" t="s">
        <v>233</v>
      </c>
      <c r="V190" s="147" t="s">
        <v>233</v>
      </c>
      <c r="W190" s="147" t="s">
        <v>233</v>
      </c>
      <c r="X190" s="147" t="s">
        <v>233</v>
      </c>
      <c r="Y190" s="147" t="s">
        <v>233</v>
      </c>
      <c r="Z190" s="147" t="s">
        <v>233</v>
      </c>
      <c r="AA190" s="147" t="s">
        <v>233</v>
      </c>
      <c r="AB190" s="147" t="s">
        <v>233</v>
      </c>
      <c r="AC190" s="147">
        <v>132</v>
      </c>
      <c r="AD190" s="147">
        <v>183</v>
      </c>
      <c r="AE190" s="147">
        <v>216</v>
      </c>
      <c r="AF190" s="147">
        <v>274</v>
      </c>
      <c r="AG190" s="9">
        <v>1</v>
      </c>
      <c r="AH190" s="9">
        <v>1</v>
      </c>
      <c r="AI190" s="9">
        <f>AI182</f>
        <v>0.19</v>
      </c>
      <c r="AJ190" s="9">
        <v>0.02</v>
      </c>
      <c r="AK190" s="9">
        <v>10</v>
      </c>
      <c r="AL190" s="9"/>
      <c r="AM190" s="9"/>
      <c r="AN190" s="152">
        <f t="shared" si="124"/>
        <v>0.50536000000000003</v>
      </c>
      <c r="AO190" s="152">
        <f t="shared" si="132"/>
        <v>5.0536000000000005E-2</v>
      </c>
      <c r="AP190" s="153">
        <f t="shared" si="141"/>
        <v>3.1</v>
      </c>
      <c r="AQ190" s="153">
        <f t="shared" si="143"/>
        <v>1</v>
      </c>
      <c r="AR190" s="152">
        <f t="shared" ref="AR190" si="146">10068.2*J190*POWER(10,-6)</f>
        <v>0.15875537759999997</v>
      </c>
      <c r="AS190" s="153">
        <f t="shared" si="145"/>
        <v>4.8146513776000006</v>
      </c>
      <c r="AT190" s="150">
        <f t="shared" si="106"/>
        <v>2.5000000000000001E-5</v>
      </c>
      <c r="AU190" s="176">
        <f t="shared" si="107"/>
        <v>2.5000000000000001E-5</v>
      </c>
      <c r="AV190" s="150">
        <f>H190*AS190</f>
        <v>1.2036628444000002E-4</v>
      </c>
    </row>
    <row r="191" spans="1:48">
      <c r="A191" s="79" t="s">
        <v>337</v>
      </c>
      <c r="B191" s="226" t="s">
        <v>494</v>
      </c>
      <c r="C191" s="227" t="s">
        <v>78</v>
      </c>
      <c r="D191" s="228" t="s">
        <v>188</v>
      </c>
      <c r="E191" s="229">
        <v>9.9999999999999995E-8</v>
      </c>
      <c r="F191" s="226">
        <v>1520</v>
      </c>
      <c r="G191" s="226">
        <v>0.05</v>
      </c>
      <c r="H191" s="229">
        <f>E191*F191*G191</f>
        <v>7.5999999999999992E-6</v>
      </c>
      <c r="I191" s="226">
        <v>52</v>
      </c>
      <c r="J191" s="226">
        <f>I191</f>
        <v>52</v>
      </c>
      <c r="K191" s="90">
        <f>J191*20/10</f>
        <v>104</v>
      </c>
      <c r="L191" t="str">
        <f t="shared" si="101"/>
        <v>С190</v>
      </c>
      <c r="M191" t="str">
        <f t="shared" si="102"/>
        <v>Линия бытового пропана эстакады 5/6 завода</v>
      </c>
      <c r="N191" t="str">
        <f t="shared" si="103"/>
        <v>Полное-пожар</v>
      </c>
      <c r="O191" s="147">
        <v>14</v>
      </c>
      <c r="P191" s="147">
        <v>19</v>
      </c>
      <c r="Q191" s="147">
        <v>27</v>
      </c>
      <c r="R191" s="147">
        <v>49</v>
      </c>
      <c r="S191" s="147" t="s">
        <v>233</v>
      </c>
      <c r="T191" s="147" t="s">
        <v>233</v>
      </c>
      <c r="U191" s="147" t="s">
        <v>233</v>
      </c>
      <c r="V191" s="147" t="s">
        <v>233</v>
      </c>
      <c r="W191" s="147" t="s">
        <v>233</v>
      </c>
      <c r="X191" s="147" t="s">
        <v>233</v>
      </c>
      <c r="Y191" s="147" t="s">
        <v>233</v>
      </c>
      <c r="Z191" s="147" t="s">
        <v>233</v>
      </c>
      <c r="AA191" s="147" t="s">
        <v>233</v>
      </c>
      <c r="AB191" s="147" t="s">
        <v>233</v>
      </c>
      <c r="AC191" s="147" t="s">
        <v>233</v>
      </c>
      <c r="AD191" s="147" t="s">
        <v>233</v>
      </c>
      <c r="AE191" s="147" t="s">
        <v>233</v>
      </c>
      <c r="AF191" s="147" t="s">
        <v>233</v>
      </c>
      <c r="AG191" s="160">
        <v>1</v>
      </c>
      <c r="AH191" s="160">
        <v>2</v>
      </c>
      <c r="AI191" s="161">
        <v>0.52</v>
      </c>
      <c r="AJ191" s="161">
        <v>0.02</v>
      </c>
      <c r="AK191" s="161">
        <v>10</v>
      </c>
      <c r="AL191" s="161"/>
      <c r="AM191" s="161"/>
      <c r="AN191" s="162">
        <f t="shared" si="116"/>
        <v>1.56</v>
      </c>
      <c r="AO191" s="162">
        <f>0.1*AN191</f>
        <v>0.15600000000000003</v>
      </c>
      <c r="AP191" s="163">
        <f t="shared" si="141"/>
        <v>4.4800000000000004</v>
      </c>
      <c r="AQ191" s="163">
        <f>AK191*0.1</f>
        <v>1</v>
      </c>
      <c r="AR191" s="162">
        <f>10068.2*J191*POWER(10,-6)+0.0012*K191</f>
        <v>0.64834639999999999</v>
      </c>
      <c r="AS191" s="163">
        <f t="shared" si="145"/>
        <v>7.8443463999999992</v>
      </c>
      <c r="AT191" s="150">
        <f t="shared" si="106"/>
        <v>7.5999999999999992E-6</v>
      </c>
      <c r="AU191" s="176">
        <f t="shared" si="107"/>
        <v>1.5199999999999998E-5</v>
      </c>
      <c r="AV191" s="150">
        <f>H191*AS191</f>
        <v>5.9617032639999985E-5</v>
      </c>
    </row>
    <row r="192" spans="1:48">
      <c r="A192" s="79" t="s">
        <v>338</v>
      </c>
      <c r="B192" s="226" t="s">
        <v>494</v>
      </c>
      <c r="C192" s="196" t="s">
        <v>461</v>
      </c>
      <c r="D192" s="197" t="s">
        <v>191</v>
      </c>
      <c r="E192" s="198">
        <v>9.9999999999999995E-8</v>
      </c>
      <c r="F192" s="226">
        <v>1520</v>
      </c>
      <c r="G192" s="199">
        <v>0.19</v>
      </c>
      <c r="H192" s="198">
        <f t="shared" ref="H192:H197" si="147">E192*F192*G192</f>
        <v>2.8879999999999998E-5</v>
      </c>
      <c r="I192" s="226">
        <v>52</v>
      </c>
      <c r="J192" s="199">
        <f>I192*0.1</f>
        <v>5.2</v>
      </c>
      <c r="K192" s="90">
        <v>0</v>
      </c>
      <c r="L192" t="str">
        <f t="shared" si="101"/>
        <v>С191</v>
      </c>
      <c r="M192" t="str">
        <f t="shared" si="102"/>
        <v>Линия бытового пропана эстакады 5/6 завода</v>
      </c>
      <c r="N192" t="str">
        <f t="shared" si="103"/>
        <v>Полное-взрыв</v>
      </c>
      <c r="O192" s="147" t="s">
        <v>233</v>
      </c>
      <c r="P192" s="147" t="s">
        <v>233</v>
      </c>
      <c r="Q192" s="147" t="s">
        <v>233</v>
      </c>
      <c r="R192" s="147" t="s">
        <v>233</v>
      </c>
      <c r="S192" s="147">
        <v>80</v>
      </c>
      <c r="T192" s="147">
        <v>161</v>
      </c>
      <c r="U192" s="147">
        <v>440</v>
      </c>
      <c r="V192" s="147">
        <v>753</v>
      </c>
      <c r="W192" s="147" t="s">
        <v>233</v>
      </c>
      <c r="X192" s="147" t="s">
        <v>233</v>
      </c>
      <c r="Y192" s="147" t="s">
        <v>233</v>
      </c>
      <c r="Z192" s="147" t="s">
        <v>233</v>
      </c>
      <c r="AA192" s="147" t="s">
        <v>233</v>
      </c>
      <c r="AB192" s="147" t="s">
        <v>233</v>
      </c>
      <c r="AC192" s="147" t="s">
        <v>233</v>
      </c>
      <c r="AD192" s="147" t="s">
        <v>233</v>
      </c>
      <c r="AE192" s="147" t="s">
        <v>233</v>
      </c>
      <c r="AF192" s="147" t="s">
        <v>233</v>
      </c>
      <c r="AG192" s="160">
        <v>2</v>
      </c>
      <c r="AH192" s="160">
        <v>1</v>
      </c>
      <c r="AI192" s="161">
        <v>0.52</v>
      </c>
      <c r="AJ192" s="161">
        <v>0.02</v>
      </c>
      <c r="AK192" s="161">
        <v>10</v>
      </c>
      <c r="AL192" s="161"/>
      <c r="AM192" s="161"/>
      <c r="AN192" s="162">
        <f t="shared" si="118"/>
        <v>1.56</v>
      </c>
      <c r="AO192" s="162">
        <f t="shared" ref="AO192:AO208" si="148">0.1*AN192</f>
        <v>0.15600000000000003</v>
      </c>
      <c r="AP192" s="163">
        <f t="shared" si="141"/>
        <v>4.82</v>
      </c>
      <c r="AQ192" s="163">
        <f t="shared" ref="AQ192:AQ199" si="149">AK192*0.1</f>
        <v>1</v>
      </c>
      <c r="AR192" s="162">
        <f>10068.2*J192*POWER(10,-6)*10+0.0012*K191</f>
        <v>0.64834639999999999</v>
      </c>
      <c r="AS192" s="163">
        <f t="shared" si="145"/>
        <v>8.184346399999999</v>
      </c>
      <c r="AT192" s="150">
        <f t="shared" si="106"/>
        <v>5.7759999999999996E-5</v>
      </c>
      <c r="AU192" s="176">
        <f t="shared" si="107"/>
        <v>2.8879999999999998E-5</v>
      </c>
      <c r="AV192" s="150">
        <f>H192*AS192</f>
        <v>2.3636392403199996E-4</v>
      </c>
    </row>
    <row r="193" spans="1:48">
      <c r="A193" s="79" t="s">
        <v>339</v>
      </c>
      <c r="B193" s="226" t="s">
        <v>494</v>
      </c>
      <c r="C193" s="196" t="s">
        <v>462</v>
      </c>
      <c r="D193" s="197" t="s">
        <v>189</v>
      </c>
      <c r="E193" s="198">
        <v>9.9999999999999995E-8</v>
      </c>
      <c r="F193" s="226">
        <v>1520</v>
      </c>
      <c r="G193" s="199">
        <v>0.76</v>
      </c>
      <c r="H193" s="198">
        <f t="shared" si="147"/>
        <v>1.1551999999999999E-4</v>
      </c>
      <c r="I193" s="226">
        <v>52</v>
      </c>
      <c r="J193" s="199">
        <v>0</v>
      </c>
      <c r="K193" s="91">
        <v>0</v>
      </c>
      <c r="L193" t="str">
        <f t="shared" ref="L193:L208" si="150">A193</f>
        <v>С192</v>
      </c>
      <c r="M193" t="str">
        <f t="shared" ref="M193:M208" si="151">B193</f>
        <v>Линия бытового пропана эстакады 5/6 завода</v>
      </c>
      <c r="N193" t="str">
        <f t="shared" ref="N193:N208" si="152">D193</f>
        <v>Полное-ликвидация</v>
      </c>
      <c r="O193" s="147" t="s">
        <v>233</v>
      </c>
      <c r="P193" s="147" t="s">
        <v>233</v>
      </c>
      <c r="Q193" s="147" t="s">
        <v>233</v>
      </c>
      <c r="R193" s="147" t="s">
        <v>233</v>
      </c>
      <c r="S193" s="147" t="s">
        <v>233</v>
      </c>
      <c r="T193" s="147" t="s">
        <v>233</v>
      </c>
      <c r="U193" s="147" t="s">
        <v>233</v>
      </c>
      <c r="V193" s="147" t="s">
        <v>233</v>
      </c>
      <c r="W193" s="147" t="s">
        <v>233</v>
      </c>
      <c r="X193" s="147" t="s">
        <v>233</v>
      </c>
      <c r="Y193" s="147" t="s">
        <v>233</v>
      </c>
      <c r="Z193" s="147" t="s">
        <v>233</v>
      </c>
      <c r="AA193" s="147" t="s">
        <v>233</v>
      </c>
      <c r="AB193" s="147" t="s">
        <v>233</v>
      </c>
      <c r="AC193" s="147" t="s">
        <v>233</v>
      </c>
      <c r="AD193" s="147" t="s">
        <v>233</v>
      </c>
      <c r="AE193" s="147" t="s">
        <v>233</v>
      </c>
      <c r="AF193" s="147" t="s">
        <v>233</v>
      </c>
      <c r="AG193" s="161">
        <v>0</v>
      </c>
      <c r="AH193" s="161">
        <v>0</v>
      </c>
      <c r="AI193" s="161">
        <v>0.52</v>
      </c>
      <c r="AJ193" s="161">
        <v>0.02</v>
      </c>
      <c r="AK193" s="161">
        <v>10</v>
      </c>
      <c r="AL193" s="161"/>
      <c r="AM193" s="161"/>
      <c r="AN193" s="162">
        <f t="shared" ref="AN193" si="153">AJ193*J193+AI193</f>
        <v>0.52</v>
      </c>
      <c r="AO193" s="162">
        <f t="shared" si="148"/>
        <v>5.2000000000000005E-2</v>
      </c>
      <c r="AP193" s="163">
        <f t="shared" si="141"/>
        <v>0</v>
      </c>
      <c r="AQ193" s="163">
        <f t="shared" si="149"/>
        <v>1</v>
      </c>
      <c r="AR193" s="162">
        <f>1333*J193*POWER(10,-6)+0.0012*K191</f>
        <v>0.12479999999999999</v>
      </c>
      <c r="AS193" s="163">
        <f t="shared" si="145"/>
        <v>1.6968000000000001</v>
      </c>
      <c r="AT193" s="150">
        <f t="shared" si="106"/>
        <v>0</v>
      </c>
      <c r="AU193" s="176">
        <f t="shared" si="107"/>
        <v>0</v>
      </c>
      <c r="AV193" s="150">
        <f>H193*AS193</f>
        <v>1.9601433599999998E-4</v>
      </c>
    </row>
    <row r="194" spans="1:48">
      <c r="A194" s="79" t="s">
        <v>340</v>
      </c>
      <c r="B194" s="226" t="s">
        <v>494</v>
      </c>
      <c r="C194" s="196" t="s">
        <v>82</v>
      </c>
      <c r="D194" s="197" t="s">
        <v>192</v>
      </c>
      <c r="E194" s="198">
        <v>4.9999999999999998E-7</v>
      </c>
      <c r="F194" s="226">
        <v>1520</v>
      </c>
      <c r="G194" s="199">
        <v>4.0000000000000008E-2</v>
      </c>
      <c r="H194" s="198">
        <f t="shared" si="147"/>
        <v>3.0400000000000004E-5</v>
      </c>
      <c r="I194" s="199">
        <f>K194*300/1000</f>
        <v>2.34</v>
      </c>
      <c r="J194" s="199">
        <f>I194</f>
        <v>2.34</v>
      </c>
      <c r="K194" s="90">
        <v>7.8</v>
      </c>
      <c r="L194" t="str">
        <f t="shared" si="150"/>
        <v>С193</v>
      </c>
      <c r="M194" t="str">
        <f t="shared" si="151"/>
        <v>Линия бытового пропана эстакады 5/6 завода</v>
      </c>
      <c r="N194" t="str">
        <f t="shared" si="152"/>
        <v>Частичное-жидкостной факел</v>
      </c>
      <c r="O194" s="147" t="s">
        <v>233</v>
      </c>
      <c r="P194" s="147" t="s">
        <v>233</v>
      </c>
      <c r="Q194" s="147" t="s">
        <v>233</v>
      </c>
      <c r="R194" s="147" t="s">
        <v>233</v>
      </c>
      <c r="S194" s="147" t="s">
        <v>233</v>
      </c>
      <c r="T194" s="147" t="s">
        <v>233</v>
      </c>
      <c r="U194" s="147" t="s">
        <v>233</v>
      </c>
      <c r="V194" s="147" t="s">
        <v>233</v>
      </c>
      <c r="W194" s="147">
        <v>34</v>
      </c>
      <c r="X194" s="147">
        <v>6</v>
      </c>
      <c r="Y194" s="147" t="s">
        <v>233</v>
      </c>
      <c r="Z194" s="147" t="s">
        <v>233</v>
      </c>
      <c r="AA194" s="147" t="s">
        <v>233</v>
      </c>
      <c r="AB194" s="147" t="s">
        <v>233</v>
      </c>
      <c r="AC194" s="147" t="s">
        <v>233</v>
      </c>
      <c r="AD194" s="147" t="s">
        <v>233</v>
      </c>
      <c r="AE194" s="147" t="s">
        <v>233</v>
      </c>
      <c r="AF194" s="147" t="s">
        <v>233</v>
      </c>
      <c r="AG194" s="161">
        <v>1</v>
      </c>
      <c r="AH194" s="161">
        <v>2</v>
      </c>
      <c r="AI194" s="161">
        <f>0.1*AI193</f>
        <v>5.2000000000000005E-2</v>
      </c>
      <c r="AJ194" s="161">
        <v>0.02</v>
      </c>
      <c r="AK194" s="161">
        <v>10</v>
      </c>
      <c r="AL194" s="161"/>
      <c r="AM194" s="161"/>
      <c r="AN194" s="162">
        <f t="shared" si="144"/>
        <v>9.8799999999999999E-2</v>
      </c>
      <c r="AO194" s="162">
        <f t="shared" si="148"/>
        <v>9.8799999999999999E-3</v>
      </c>
      <c r="AP194" s="163">
        <f t="shared" si="141"/>
        <v>4.4800000000000004</v>
      </c>
      <c r="AQ194" s="163">
        <f t="shared" si="149"/>
        <v>1</v>
      </c>
      <c r="AR194" s="162">
        <f>10068.2*J194*POWER(10,-6)+0.0012*J194*20</f>
        <v>7.9719587999999994E-2</v>
      </c>
      <c r="AS194" s="163">
        <f t="shared" si="145"/>
        <v>5.6683995879999998</v>
      </c>
      <c r="AT194" s="150">
        <f t="shared" si="106"/>
        <v>3.0400000000000004E-5</v>
      </c>
      <c r="AU194" s="176">
        <f t="shared" si="107"/>
        <v>6.0800000000000007E-5</v>
      </c>
      <c r="AV194" s="150">
        <f>H194*AS194</f>
        <v>1.7231934747520002E-4</v>
      </c>
    </row>
    <row r="195" spans="1:48">
      <c r="A195" s="79" t="s">
        <v>341</v>
      </c>
      <c r="B195" s="226" t="s">
        <v>494</v>
      </c>
      <c r="C195" s="196" t="s">
        <v>458</v>
      </c>
      <c r="D195" s="197" t="s">
        <v>190</v>
      </c>
      <c r="E195" s="198">
        <v>4.9999999999999998E-7</v>
      </c>
      <c r="F195" s="226">
        <v>1520</v>
      </c>
      <c r="G195" s="199">
        <v>0.16000000000000003</v>
      </c>
      <c r="H195" s="198">
        <f t="shared" si="147"/>
        <v>1.2160000000000001E-4</v>
      </c>
      <c r="I195" s="199">
        <f>K194*300/1000</f>
        <v>2.34</v>
      </c>
      <c r="J195" s="199">
        <v>0</v>
      </c>
      <c r="K195" s="91">
        <v>0</v>
      </c>
      <c r="L195" t="str">
        <f t="shared" si="150"/>
        <v>С194</v>
      </c>
      <c r="M195" t="str">
        <f t="shared" si="151"/>
        <v>Линия бытового пропана эстакады 5/6 завода</v>
      </c>
      <c r="N195" t="str">
        <f t="shared" si="152"/>
        <v>Частичное-ликвидация</v>
      </c>
      <c r="O195" s="147" t="s">
        <v>233</v>
      </c>
      <c r="P195" s="147" t="s">
        <v>233</v>
      </c>
      <c r="Q195" s="147" t="s">
        <v>233</v>
      </c>
      <c r="R195" s="147" t="s">
        <v>233</v>
      </c>
      <c r="S195" s="147" t="s">
        <v>233</v>
      </c>
      <c r="T195" s="147" t="s">
        <v>233</v>
      </c>
      <c r="U195" s="147" t="s">
        <v>233</v>
      </c>
      <c r="V195" s="147" t="s">
        <v>233</v>
      </c>
      <c r="W195" s="147" t="s">
        <v>233</v>
      </c>
      <c r="X195" s="147" t="s">
        <v>233</v>
      </c>
      <c r="Y195" s="147" t="s">
        <v>233</v>
      </c>
      <c r="Z195" s="147" t="s">
        <v>233</v>
      </c>
      <c r="AA195" s="147" t="s">
        <v>233</v>
      </c>
      <c r="AB195" s="147" t="s">
        <v>233</v>
      </c>
      <c r="AC195" s="147" t="s">
        <v>233</v>
      </c>
      <c r="AD195" s="147" t="s">
        <v>233</v>
      </c>
      <c r="AE195" s="147" t="s">
        <v>233</v>
      </c>
      <c r="AF195" s="147" t="s">
        <v>233</v>
      </c>
      <c r="AG195" s="161">
        <v>0</v>
      </c>
      <c r="AH195" s="161">
        <v>0</v>
      </c>
      <c r="AI195" s="161">
        <f>0.1*AI193</f>
        <v>5.2000000000000005E-2</v>
      </c>
      <c r="AJ195" s="161">
        <v>0.02</v>
      </c>
      <c r="AK195" s="161">
        <v>3</v>
      </c>
      <c r="AL195" s="161"/>
      <c r="AM195" s="161"/>
      <c r="AN195" s="162">
        <f t="shared" si="122"/>
        <v>9.8799999999999999E-2</v>
      </c>
      <c r="AO195" s="162">
        <f t="shared" si="148"/>
        <v>9.8799999999999999E-3</v>
      </c>
      <c r="AP195" s="163">
        <f t="shared" si="141"/>
        <v>0</v>
      </c>
      <c r="AQ195" s="163">
        <f t="shared" si="149"/>
        <v>0.30000000000000004</v>
      </c>
      <c r="AR195" s="162">
        <f>1333*I195*POWER(10,-6)+0.0012*I195*20</f>
        <v>5.9279219999999994E-2</v>
      </c>
      <c r="AS195" s="163">
        <f t="shared" si="145"/>
        <v>0.46795922000000001</v>
      </c>
      <c r="AT195" s="150">
        <f t="shared" ref="AT195:AT258" si="154">AG195*H195</f>
        <v>0</v>
      </c>
      <c r="AU195" s="176">
        <f t="shared" ref="AU195:AU258" si="155">AH195*H195</f>
        <v>0</v>
      </c>
      <c r="AV195" s="150">
        <f>H195*AS195</f>
        <v>5.6903841152000009E-5</v>
      </c>
    </row>
    <row r="196" spans="1:48">
      <c r="A196" s="79" t="s">
        <v>342</v>
      </c>
      <c r="B196" s="226" t="s">
        <v>494</v>
      </c>
      <c r="C196" s="196" t="s">
        <v>85</v>
      </c>
      <c r="D196" s="197" t="s">
        <v>193</v>
      </c>
      <c r="E196" s="198">
        <v>4.9999999999999998E-7</v>
      </c>
      <c r="F196" s="226">
        <v>1520</v>
      </c>
      <c r="G196" s="199">
        <v>4.0000000000000008E-2</v>
      </c>
      <c r="H196" s="198">
        <f t="shared" si="147"/>
        <v>3.0400000000000004E-5</v>
      </c>
      <c r="I196" s="199">
        <f>K196*1800/1000</f>
        <v>0.72</v>
      </c>
      <c r="J196" s="199">
        <f>I196</f>
        <v>0.72</v>
      </c>
      <c r="K196" s="90">
        <v>0.4</v>
      </c>
      <c r="L196" t="str">
        <f t="shared" si="150"/>
        <v>С195</v>
      </c>
      <c r="M196" t="str">
        <f t="shared" si="151"/>
        <v>Линия бытового пропана эстакады 5/6 завода</v>
      </c>
      <c r="N196" t="str">
        <f t="shared" si="152"/>
        <v>Частичное-газ факел</v>
      </c>
      <c r="O196" s="147" t="s">
        <v>233</v>
      </c>
      <c r="P196" s="147" t="s">
        <v>233</v>
      </c>
      <c r="Q196" s="147" t="s">
        <v>233</v>
      </c>
      <c r="R196" s="147" t="s">
        <v>233</v>
      </c>
      <c r="S196" s="147" t="s">
        <v>233</v>
      </c>
      <c r="T196" s="147" t="s">
        <v>233</v>
      </c>
      <c r="U196" s="147" t="s">
        <v>233</v>
      </c>
      <c r="V196" s="147" t="s">
        <v>233</v>
      </c>
      <c r="W196" s="147">
        <v>8</v>
      </c>
      <c r="X196" s="147">
        <v>2</v>
      </c>
      <c r="Y196" s="147" t="s">
        <v>233</v>
      </c>
      <c r="Z196" s="147" t="s">
        <v>233</v>
      </c>
      <c r="AA196" s="147" t="s">
        <v>233</v>
      </c>
      <c r="AB196" s="147" t="s">
        <v>233</v>
      </c>
      <c r="AC196" s="147" t="s">
        <v>233</v>
      </c>
      <c r="AD196" s="147" t="s">
        <v>233</v>
      </c>
      <c r="AE196" s="147" t="s">
        <v>233</v>
      </c>
      <c r="AF196" s="147" t="s">
        <v>233</v>
      </c>
      <c r="AG196" s="161">
        <v>1</v>
      </c>
      <c r="AH196" s="161">
        <v>2</v>
      </c>
      <c r="AI196" s="161">
        <f>0.1*AI193</f>
        <v>5.2000000000000005E-2</v>
      </c>
      <c r="AJ196" s="161">
        <v>0.02</v>
      </c>
      <c r="AK196" s="161">
        <v>3</v>
      </c>
      <c r="AL196" s="161"/>
      <c r="AM196" s="161"/>
      <c r="AN196" s="162">
        <f t="shared" si="108"/>
        <v>6.6400000000000001E-2</v>
      </c>
      <c r="AO196" s="162">
        <f t="shared" si="148"/>
        <v>6.6400000000000001E-3</v>
      </c>
      <c r="AP196" s="163">
        <f t="shared" si="141"/>
        <v>4.4800000000000004</v>
      </c>
      <c r="AQ196" s="163">
        <f t="shared" si="149"/>
        <v>0.30000000000000004</v>
      </c>
      <c r="AR196" s="162">
        <f>10068.2*J196*POWER(10,-6)</f>
        <v>7.2491040000000001E-3</v>
      </c>
      <c r="AS196" s="163">
        <f t="shared" si="145"/>
        <v>4.8602891040000005</v>
      </c>
      <c r="AT196" s="150">
        <f t="shared" si="154"/>
        <v>3.0400000000000004E-5</v>
      </c>
      <c r="AU196" s="176">
        <f t="shared" si="155"/>
        <v>6.0800000000000007E-5</v>
      </c>
      <c r="AV196" s="150">
        <f>H196*AS196</f>
        <v>1.4775278876160002E-4</v>
      </c>
    </row>
    <row r="197" spans="1:48">
      <c r="A197" s="79" t="s">
        <v>343</v>
      </c>
      <c r="B197" s="226" t="s">
        <v>494</v>
      </c>
      <c r="C197" s="275" t="s">
        <v>459</v>
      </c>
      <c r="D197" s="276" t="s">
        <v>194</v>
      </c>
      <c r="E197" s="277">
        <v>4.9999999999999998E-7</v>
      </c>
      <c r="F197" s="226">
        <v>1520</v>
      </c>
      <c r="G197" s="278">
        <v>0.15200000000000002</v>
      </c>
      <c r="H197" s="277">
        <f t="shared" si="147"/>
        <v>1.1552000000000001E-4</v>
      </c>
      <c r="I197" s="278">
        <f>K196*1800/1000</f>
        <v>0.72</v>
      </c>
      <c r="J197" s="278">
        <f>I197</f>
        <v>0.72</v>
      </c>
      <c r="K197" s="91">
        <v>0</v>
      </c>
      <c r="L197" t="str">
        <f t="shared" si="150"/>
        <v>С196</v>
      </c>
      <c r="M197" t="str">
        <f t="shared" si="151"/>
        <v>Линия бытового пропана эстакады 5/6 завода</v>
      </c>
      <c r="N197" t="str">
        <f t="shared" si="152"/>
        <v>Частичное-вспышка</v>
      </c>
      <c r="O197" s="147" t="s">
        <v>233</v>
      </c>
      <c r="P197" s="147" t="s">
        <v>233</v>
      </c>
      <c r="Q197" s="147" t="s">
        <v>233</v>
      </c>
      <c r="R197" s="147" t="s">
        <v>233</v>
      </c>
      <c r="S197" s="147" t="s">
        <v>233</v>
      </c>
      <c r="T197" s="147" t="s">
        <v>233</v>
      </c>
      <c r="U197" s="147" t="s">
        <v>233</v>
      </c>
      <c r="V197" s="147" t="s">
        <v>233</v>
      </c>
      <c r="W197" s="147" t="s">
        <v>233</v>
      </c>
      <c r="X197" s="147" t="s">
        <v>233</v>
      </c>
      <c r="Y197" s="147">
        <v>29</v>
      </c>
      <c r="Z197" s="147">
        <v>34</v>
      </c>
      <c r="AA197" s="147" t="s">
        <v>233</v>
      </c>
      <c r="AB197" s="147" t="s">
        <v>233</v>
      </c>
      <c r="AC197" s="147" t="s">
        <v>233</v>
      </c>
      <c r="AD197" s="147" t="s">
        <v>233</v>
      </c>
      <c r="AE197" s="147" t="s">
        <v>233</v>
      </c>
      <c r="AF197" s="147" t="s">
        <v>233</v>
      </c>
      <c r="AG197" s="161">
        <v>1</v>
      </c>
      <c r="AH197" s="161">
        <v>2</v>
      </c>
      <c r="AI197" s="161">
        <f>0.1*AI193</f>
        <v>5.2000000000000005E-2</v>
      </c>
      <c r="AJ197" s="161">
        <v>0.02</v>
      </c>
      <c r="AK197" s="161">
        <v>3</v>
      </c>
      <c r="AL197" s="161"/>
      <c r="AM197" s="161"/>
      <c r="AN197" s="162">
        <f t="shared" si="108"/>
        <v>6.6400000000000001E-2</v>
      </c>
      <c r="AO197" s="162">
        <f t="shared" si="148"/>
        <v>6.6400000000000001E-3</v>
      </c>
      <c r="AP197" s="163">
        <f t="shared" si="141"/>
        <v>4.4800000000000004</v>
      </c>
      <c r="AQ197" s="163">
        <f t="shared" si="149"/>
        <v>0.30000000000000004</v>
      </c>
      <c r="AR197" s="162">
        <f>10068.2*J197*POWER(10,-6)</f>
        <v>7.2491040000000001E-3</v>
      </c>
      <c r="AS197" s="163">
        <f t="shared" si="145"/>
        <v>4.8602891040000005</v>
      </c>
      <c r="AT197" s="150">
        <f t="shared" si="154"/>
        <v>1.1552000000000001E-4</v>
      </c>
      <c r="AU197" s="176">
        <f t="shared" si="155"/>
        <v>2.3104000000000001E-4</v>
      </c>
      <c r="AV197" s="150">
        <f>H197*AS197</f>
        <v>5.6146059729408004E-4</v>
      </c>
    </row>
    <row r="198" spans="1:48">
      <c r="A198" s="79" t="s">
        <v>344</v>
      </c>
      <c r="B198" s="226" t="s">
        <v>494</v>
      </c>
      <c r="C198" s="196" t="s">
        <v>460</v>
      </c>
      <c r="D198" s="197" t="s">
        <v>190</v>
      </c>
      <c r="E198" s="198">
        <v>4.9999999999999998E-7</v>
      </c>
      <c r="F198" s="226">
        <v>1520</v>
      </c>
      <c r="G198" s="199">
        <v>0.6080000000000001</v>
      </c>
      <c r="H198" s="198">
        <f>E198*F198*G198</f>
        <v>4.6208000000000002E-4</v>
      </c>
      <c r="I198" s="199">
        <f>K196*1800/1000</f>
        <v>0.72</v>
      </c>
      <c r="J198" s="199">
        <v>0</v>
      </c>
      <c r="K198" s="89">
        <v>0</v>
      </c>
      <c r="L198" t="str">
        <f t="shared" si="150"/>
        <v>С197</v>
      </c>
      <c r="M198" t="str">
        <f t="shared" si="151"/>
        <v>Линия бытового пропана эстакады 5/6 завода</v>
      </c>
      <c r="N198" t="str">
        <f t="shared" si="152"/>
        <v>Частичное-ликвидация</v>
      </c>
      <c r="O198" s="147" t="s">
        <v>233</v>
      </c>
      <c r="P198" s="147" t="s">
        <v>233</v>
      </c>
      <c r="Q198" s="147" t="s">
        <v>233</v>
      </c>
      <c r="R198" s="147" t="s">
        <v>233</v>
      </c>
      <c r="S198" s="147" t="s">
        <v>233</v>
      </c>
      <c r="T198" s="147" t="s">
        <v>233</v>
      </c>
      <c r="U198" s="147" t="s">
        <v>233</v>
      </c>
      <c r="V198" s="147" t="s">
        <v>233</v>
      </c>
      <c r="W198" s="147" t="s">
        <v>233</v>
      </c>
      <c r="X198" s="147" t="s">
        <v>233</v>
      </c>
      <c r="Y198" s="147" t="s">
        <v>233</v>
      </c>
      <c r="Z198" s="147" t="s">
        <v>233</v>
      </c>
      <c r="AA198" s="147" t="s">
        <v>233</v>
      </c>
      <c r="AB198" s="147" t="s">
        <v>233</v>
      </c>
      <c r="AC198" s="147" t="s">
        <v>233</v>
      </c>
      <c r="AD198" s="147" t="s">
        <v>233</v>
      </c>
      <c r="AE198" s="147" t="s">
        <v>233</v>
      </c>
      <c r="AF198" s="147" t="s">
        <v>233</v>
      </c>
      <c r="AG198" s="161">
        <v>0</v>
      </c>
      <c r="AH198" s="161">
        <v>0</v>
      </c>
      <c r="AI198" s="161">
        <f>0.1*AI193</f>
        <v>5.2000000000000005E-2</v>
      </c>
      <c r="AJ198" s="161">
        <v>0.02</v>
      </c>
      <c r="AK198" s="161">
        <v>3</v>
      </c>
      <c r="AL198" s="161"/>
      <c r="AM198" s="161"/>
      <c r="AN198" s="162">
        <f t="shared" si="123"/>
        <v>6.6400000000000001E-2</v>
      </c>
      <c r="AO198" s="162">
        <f t="shared" si="148"/>
        <v>6.6400000000000001E-3</v>
      </c>
      <c r="AP198" s="163">
        <f t="shared" si="141"/>
        <v>0</v>
      </c>
      <c r="AQ198" s="163">
        <f t="shared" si="149"/>
        <v>0.30000000000000004</v>
      </c>
      <c r="AR198" s="162">
        <f>1333*I198*POWER(10,-6)</f>
        <v>9.5975999999999993E-4</v>
      </c>
      <c r="AS198" s="163">
        <f t="shared" si="145"/>
        <v>0.37399976000000001</v>
      </c>
      <c r="AT198" s="150">
        <f t="shared" si="154"/>
        <v>0</v>
      </c>
      <c r="AU198" s="176">
        <f t="shared" si="155"/>
        <v>0</v>
      </c>
      <c r="AV198" s="150">
        <f>H198*AS198</f>
        <v>1.7281780910080003E-4</v>
      </c>
    </row>
    <row r="199" spans="1:48" ht="15" thickBot="1">
      <c r="A199" s="79" t="s">
        <v>345</v>
      </c>
      <c r="B199" s="226" t="s">
        <v>494</v>
      </c>
      <c r="C199" s="265" t="s">
        <v>195</v>
      </c>
      <c r="D199" s="266" t="s">
        <v>196</v>
      </c>
      <c r="E199" s="267">
        <v>2.5000000000000001E-5</v>
      </c>
      <c r="F199" s="269">
        <v>1</v>
      </c>
      <c r="G199" s="269">
        <v>1</v>
      </c>
      <c r="H199" s="267">
        <f>E199*F199*G199</f>
        <v>2.5000000000000001E-5</v>
      </c>
      <c r="I199" s="269">
        <v>52</v>
      </c>
      <c r="J199" s="269">
        <f>0.6*I199*0.3</f>
        <v>9.36</v>
      </c>
      <c r="K199" s="117">
        <v>0</v>
      </c>
      <c r="L199" t="str">
        <f t="shared" si="150"/>
        <v>С198</v>
      </c>
      <c r="M199" t="str">
        <f t="shared" si="151"/>
        <v>Линия бытового пропана эстакады 5/6 завода</v>
      </c>
      <c r="N199" t="str">
        <f t="shared" si="152"/>
        <v>Полное-огненный шар</v>
      </c>
      <c r="O199" s="147" t="s">
        <v>233</v>
      </c>
      <c r="P199" s="147" t="s">
        <v>233</v>
      </c>
      <c r="Q199" s="147" t="s">
        <v>233</v>
      </c>
      <c r="R199" s="147" t="s">
        <v>233</v>
      </c>
      <c r="S199" s="147" t="s">
        <v>233</v>
      </c>
      <c r="T199" s="147" t="s">
        <v>233</v>
      </c>
      <c r="U199" s="147" t="s">
        <v>233</v>
      </c>
      <c r="V199" s="147" t="s">
        <v>233</v>
      </c>
      <c r="W199" s="147" t="s">
        <v>233</v>
      </c>
      <c r="X199" s="147" t="s">
        <v>233</v>
      </c>
      <c r="Y199" s="147" t="s">
        <v>233</v>
      </c>
      <c r="Z199" s="147" t="s">
        <v>233</v>
      </c>
      <c r="AA199" s="147" t="s">
        <v>233</v>
      </c>
      <c r="AB199" s="147" t="s">
        <v>233</v>
      </c>
      <c r="AC199" s="147">
        <v>101</v>
      </c>
      <c r="AD199" s="147">
        <v>144</v>
      </c>
      <c r="AE199" s="147">
        <v>171</v>
      </c>
      <c r="AF199" s="147">
        <v>220</v>
      </c>
      <c r="AG199" s="161">
        <v>1</v>
      </c>
      <c r="AH199" s="161">
        <v>1</v>
      </c>
      <c r="AI199" s="161">
        <f>AI191</f>
        <v>0.52</v>
      </c>
      <c r="AJ199" s="161">
        <v>0.02</v>
      </c>
      <c r="AK199" s="161">
        <v>10</v>
      </c>
      <c r="AL199" s="161"/>
      <c r="AM199" s="161"/>
      <c r="AN199" s="162">
        <f t="shared" si="124"/>
        <v>0.70720000000000005</v>
      </c>
      <c r="AO199" s="162">
        <f t="shared" si="148"/>
        <v>7.0720000000000005E-2</v>
      </c>
      <c r="AP199" s="163">
        <f t="shared" si="141"/>
        <v>3.1</v>
      </c>
      <c r="AQ199" s="163">
        <f t="shared" si="149"/>
        <v>1</v>
      </c>
      <c r="AR199" s="162">
        <f t="shared" ref="AR199" si="156">10068.2*J199*POWER(10,-6)</f>
        <v>9.4238351999999997E-2</v>
      </c>
      <c r="AS199" s="163">
        <f t="shared" si="145"/>
        <v>4.9721583520000001</v>
      </c>
      <c r="AT199" s="150">
        <f t="shared" si="154"/>
        <v>2.5000000000000001E-5</v>
      </c>
      <c r="AU199" s="176">
        <f t="shared" si="155"/>
        <v>2.5000000000000001E-5</v>
      </c>
      <c r="AV199" s="150">
        <f>H199*AS199</f>
        <v>1.2430395880000001E-4</v>
      </c>
    </row>
    <row r="200" spans="1:48" ht="15" thickTop="1">
      <c r="A200" s="79" t="s">
        <v>346</v>
      </c>
      <c r="B200" s="244" t="s">
        <v>495</v>
      </c>
      <c r="C200" s="245" t="s">
        <v>78</v>
      </c>
      <c r="D200" s="246" t="s">
        <v>188</v>
      </c>
      <c r="E200" s="235">
        <v>9.9999999999999995E-8</v>
      </c>
      <c r="F200" s="244">
        <v>1280</v>
      </c>
      <c r="G200" s="244">
        <v>0.05</v>
      </c>
      <c r="H200" s="235">
        <f>E200*F200*G200</f>
        <v>6.3999999999999997E-6</v>
      </c>
      <c r="I200" s="244">
        <v>81.3</v>
      </c>
      <c r="J200" s="244">
        <f>I200</f>
        <v>81.3</v>
      </c>
      <c r="K200" s="279">
        <f>J200*20/10</f>
        <v>162.6</v>
      </c>
      <c r="L200" t="str">
        <f t="shared" si="150"/>
        <v>С199</v>
      </c>
      <c r="M200" t="str">
        <f t="shared" si="151"/>
        <v>Линия стабильного бензина эстакады 7/8 завода</v>
      </c>
      <c r="N200" t="str">
        <f t="shared" si="152"/>
        <v>Полное-пожар</v>
      </c>
      <c r="O200" s="147">
        <v>15</v>
      </c>
      <c r="P200" s="147">
        <v>21</v>
      </c>
      <c r="Q200" s="147">
        <v>29</v>
      </c>
      <c r="R200" s="147">
        <v>54</v>
      </c>
      <c r="S200" s="147" t="s">
        <v>233</v>
      </c>
      <c r="T200" s="147" t="s">
        <v>233</v>
      </c>
      <c r="U200" s="147" t="s">
        <v>233</v>
      </c>
      <c r="V200" s="147" t="s">
        <v>233</v>
      </c>
      <c r="W200" s="147" t="s">
        <v>233</v>
      </c>
      <c r="X200" s="147" t="s">
        <v>233</v>
      </c>
      <c r="Y200" s="147" t="s">
        <v>233</v>
      </c>
      <c r="Z200" s="147" t="s">
        <v>233</v>
      </c>
      <c r="AA200" s="147" t="s">
        <v>233</v>
      </c>
      <c r="AB200" s="147" t="s">
        <v>233</v>
      </c>
      <c r="AC200" s="147" t="s">
        <v>233</v>
      </c>
      <c r="AD200" s="147" t="s">
        <v>233</v>
      </c>
      <c r="AE200" s="147" t="s">
        <v>233</v>
      </c>
      <c r="AF200" s="147" t="s">
        <v>233</v>
      </c>
      <c r="AG200" s="144">
        <v>1</v>
      </c>
      <c r="AH200" s="144">
        <v>2</v>
      </c>
      <c r="AI200" s="3">
        <v>0.38</v>
      </c>
      <c r="AJ200" s="3">
        <v>0.02</v>
      </c>
      <c r="AK200" s="3">
        <v>10</v>
      </c>
      <c r="AL200" s="3"/>
      <c r="AM200" s="3"/>
      <c r="AN200" s="145">
        <f t="shared" si="116"/>
        <v>2.0059999999999998</v>
      </c>
      <c r="AO200" s="145">
        <f>0.1*AN200</f>
        <v>0.2006</v>
      </c>
      <c r="AP200" s="146">
        <f t="shared" ref="AP200:AP208" si="157">AG200*1.72+115*0.012*AH200</f>
        <v>4.4800000000000004</v>
      </c>
      <c r="AQ200" s="146">
        <f>AK200*0.1</f>
        <v>1</v>
      </c>
      <c r="AR200" s="145">
        <f>10068.2*J200*POWER(10,-6)+0.0012*K200</f>
        <v>1.0136646600000001</v>
      </c>
      <c r="AS200" s="146">
        <f t="shared" si="145"/>
        <v>8.7002646600000002</v>
      </c>
      <c r="AT200" s="150">
        <f t="shared" si="154"/>
        <v>6.3999999999999997E-6</v>
      </c>
      <c r="AU200" s="176">
        <f t="shared" si="155"/>
        <v>1.2799999999999999E-5</v>
      </c>
      <c r="AV200" s="150">
        <f>H200*AS200</f>
        <v>5.5681693824E-5</v>
      </c>
    </row>
    <row r="201" spans="1:48">
      <c r="A201" s="79" t="s">
        <v>347</v>
      </c>
      <c r="B201" s="244" t="s">
        <v>495</v>
      </c>
      <c r="C201" s="188" t="s">
        <v>461</v>
      </c>
      <c r="D201" s="189" t="s">
        <v>191</v>
      </c>
      <c r="E201" s="190">
        <v>9.9999999999999995E-8</v>
      </c>
      <c r="F201" s="244">
        <v>1280</v>
      </c>
      <c r="G201" s="187">
        <v>0.19</v>
      </c>
      <c r="H201" s="190">
        <f t="shared" ref="H201:H206" si="158">E201*F201*G201</f>
        <v>2.4319999999999998E-5</v>
      </c>
      <c r="I201" s="244">
        <v>81.3</v>
      </c>
      <c r="J201" s="187">
        <f>I201*0.1</f>
        <v>8.1300000000000008</v>
      </c>
      <c r="K201" s="279">
        <v>0</v>
      </c>
      <c r="L201" t="str">
        <f t="shared" si="150"/>
        <v>С200</v>
      </c>
      <c r="M201" t="str">
        <f t="shared" si="151"/>
        <v>Линия стабильного бензина эстакады 7/8 завода</v>
      </c>
      <c r="N201" t="str">
        <f t="shared" si="152"/>
        <v>Полное-взрыв</v>
      </c>
      <c r="O201" s="147" t="s">
        <v>233</v>
      </c>
      <c r="P201" s="147" t="s">
        <v>233</v>
      </c>
      <c r="Q201" s="147" t="s">
        <v>233</v>
      </c>
      <c r="R201" s="147" t="s">
        <v>233</v>
      </c>
      <c r="S201" s="147">
        <v>92</v>
      </c>
      <c r="T201" s="147">
        <v>187</v>
      </c>
      <c r="U201" s="147">
        <v>510</v>
      </c>
      <c r="V201" s="147">
        <v>874</v>
      </c>
      <c r="W201" s="147" t="s">
        <v>233</v>
      </c>
      <c r="X201" s="147" t="s">
        <v>233</v>
      </c>
      <c r="Y201" s="147" t="s">
        <v>233</v>
      </c>
      <c r="Z201" s="147" t="s">
        <v>233</v>
      </c>
      <c r="AA201" s="147" t="s">
        <v>233</v>
      </c>
      <c r="AB201" s="147" t="s">
        <v>233</v>
      </c>
      <c r="AC201" s="147" t="s">
        <v>233</v>
      </c>
      <c r="AD201" s="147" t="s">
        <v>233</v>
      </c>
      <c r="AE201" s="147" t="s">
        <v>233</v>
      </c>
      <c r="AF201" s="147" t="s">
        <v>233</v>
      </c>
      <c r="AG201" s="144">
        <v>2</v>
      </c>
      <c r="AH201" s="144">
        <v>1</v>
      </c>
      <c r="AI201" s="3">
        <v>0.38</v>
      </c>
      <c r="AJ201" s="3">
        <v>0.02</v>
      </c>
      <c r="AK201" s="3">
        <v>10</v>
      </c>
      <c r="AL201" s="3"/>
      <c r="AM201" s="3"/>
      <c r="AN201" s="145">
        <f t="shared" si="118"/>
        <v>2.0059999999999998</v>
      </c>
      <c r="AO201" s="145">
        <f t="shared" si="148"/>
        <v>0.2006</v>
      </c>
      <c r="AP201" s="146">
        <f t="shared" si="157"/>
        <v>4.82</v>
      </c>
      <c r="AQ201" s="146">
        <f t="shared" ref="AQ201:AQ208" si="159">AK201*0.1</f>
        <v>1</v>
      </c>
      <c r="AR201" s="145">
        <f>10068.2*J201*POWER(10,-6)*10+0.0012*K200</f>
        <v>1.0136646600000001</v>
      </c>
      <c r="AS201" s="146">
        <f t="shared" si="145"/>
        <v>9.0402646600000001</v>
      </c>
      <c r="AT201" s="150">
        <f t="shared" si="154"/>
        <v>4.8639999999999995E-5</v>
      </c>
      <c r="AU201" s="176">
        <f t="shared" si="155"/>
        <v>2.4319999999999998E-5</v>
      </c>
      <c r="AV201" s="150">
        <f>H201*AS201</f>
        <v>2.1985923653119999E-4</v>
      </c>
    </row>
    <row r="202" spans="1:48">
      <c r="A202" s="79" t="s">
        <v>348</v>
      </c>
      <c r="B202" s="244" t="s">
        <v>495</v>
      </c>
      <c r="C202" s="188" t="s">
        <v>462</v>
      </c>
      <c r="D202" s="189" t="s">
        <v>189</v>
      </c>
      <c r="E202" s="190">
        <v>9.9999999999999995E-8</v>
      </c>
      <c r="F202" s="244">
        <v>1280</v>
      </c>
      <c r="G202" s="187">
        <v>0.76</v>
      </c>
      <c r="H202" s="190">
        <f t="shared" si="158"/>
        <v>9.727999999999999E-5</v>
      </c>
      <c r="I202" s="244">
        <v>81.3</v>
      </c>
      <c r="J202" s="187">
        <v>0</v>
      </c>
      <c r="K202" s="280">
        <v>0</v>
      </c>
      <c r="L202" t="str">
        <f t="shared" si="150"/>
        <v>С201</v>
      </c>
      <c r="M202" t="str">
        <f t="shared" si="151"/>
        <v>Линия стабильного бензина эстакады 7/8 завода</v>
      </c>
      <c r="N202" t="str">
        <f t="shared" si="152"/>
        <v>Полное-ликвидация</v>
      </c>
      <c r="O202" s="147" t="s">
        <v>233</v>
      </c>
      <c r="P202" s="147" t="s">
        <v>233</v>
      </c>
      <c r="Q202" s="147" t="s">
        <v>233</v>
      </c>
      <c r="R202" s="147" t="s">
        <v>233</v>
      </c>
      <c r="S202" s="147" t="s">
        <v>233</v>
      </c>
      <c r="T202" s="147" t="s">
        <v>233</v>
      </c>
      <c r="U202" s="147" t="s">
        <v>233</v>
      </c>
      <c r="V202" s="147" t="s">
        <v>233</v>
      </c>
      <c r="W202" s="147" t="s">
        <v>233</v>
      </c>
      <c r="X202" s="147" t="s">
        <v>233</v>
      </c>
      <c r="Y202" s="147" t="s">
        <v>233</v>
      </c>
      <c r="Z202" s="147" t="s">
        <v>233</v>
      </c>
      <c r="AA202" s="147" t="s">
        <v>233</v>
      </c>
      <c r="AB202" s="147" t="s">
        <v>233</v>
      </c>
      <c r="AC202" s="147" t="s">
        <v>233</v>
      </c>
      <c r="AD202" s="147" t="s">
        <v>233</v>
      </c>
      <c r="AE202" s="147" t="s">
        <v>233</v>
      </c>
      <c r="AF202" s="147" t="s">
        <v>233</v>
      </c>
      <c r="AG202" s="3">
        <v>0</v>
      </c>
      <c r="AH202" s="3">
        <v>0</v>
      </c>
      <c r="AI202" s="3">
        <v>0.38</v>
      </c>
      <c r="AJ202" s="3">
        <v>0.02</v>
      </c>
      <c r="AK202" s="3">
        <v>10</v>
      </c>
      <c r="AL202" s="3"/>
      <c r="AM202" s="3"/>
      <c r="AN202" s="145">
        <f t="shared" ref="AN202" si="160">AJ202*J202+AI202</f>
        <v>0.38</v>
      </c>
      <c r="AO202" s="145">
        <f t="shared" si="148"/>
        <v>3.8000000000000006E-2</v>
      </c>
      <c r="AP202" s="146">
        <f t="shared" si="157"/>
        <v>0</v>
      </c>
      <c r="AQ202" s="146">
        <f t="shared" si="159"/>
        <v>1</v>
      </c>
      <c r="AR202" s="145">
        <f>1333*J202*POWER(10,-6)+0.0012*K200</f>
        <v>0.19511999999999999</v>
      </c>
      <c r="AS202" s="146">
        <f t="shared" si="145"/>
        <v>1.6131199999999999</v>
      </c>
      <c r="AT202" s="150">
        <f t="shared" si="154"/>
        <v>0</v>
      </c>
      <c r="AU202" s="176">
        <f t="shared" si="155"/>
        <v>0</v>
      </c>
      <c r="AV202" s="150">
        <f>H202*AS202</f>
        <v>1.5692431359999996E-4</v>
      </c>
    </row>
    <row r="203" spans="1:48">
      <c r="A203" s="79" t="s">
        <v>349</v>
      </c>
      <c r="B203" s="244" t="s">
        <v>495</v>
      </c>
      <c r="C203" s="188" t="s">
        <v>82</v>
      </c>
      <c r="D203" s="189" t="s">
        <v>192</v>
      </c>
      <c r="E203" s="190">
        <v>4.9999999999999998E-7</v>
      </c>
      <c r="F203" s="244">
        <v>1280</v>
      </c>
      <c r="G203" s="187">
        <v>4.0000000000000008E-2</v>
      </c>
      <c r="H203" s="190">
        <f t="shared" si="158"/>
        <v>2.5600000000000002E-5</v>
      </c>
      <c r="I203" s="187">
        <f>K203*300/1000</f>
        <v>1.38</v>
      </c>
      <c r="J203" s="187">
        <f>I203</f>
        <v>1.38</v>
      </c>
      <c r="K203" s="279">
        <v>4.5999999999999996</v>
      </c>
      <c r="L203" t="str">
        <f t="shared" si="150"/>
        <v>С202</v>
      </c>
      <c r="M203" t="str">
        <f t="shared" si="151"/>
        <v>Линия стабильного бензина эстакады 7/8 завода</v>
      </c>
      <c r="N203" t="str">
        <f t="shared" si="152"/>
        <v>Частичное-жидкостной факел</v>
      </c>
      <c r="O203" s="147" t="s">
        <v>233</v>
      </c>
      <c r="P203" s="147" t="s">
        <v>233</v>
      </c>
      <c r="Q203" s="147" t="s">
        <v>233</v>
      </c>
      <c r="R203" s="147" t="s">
        <v>233</v>
      </c>
      <c r="S203" s="147" t="s">
        <v>233</v>
      </c>
      <c r="T203" s="147" t="s">
        <v>233</v>
      </c>
      <c r="U203" s="147" t="s">
        <v>233</v>
      </c>
      <c r="V203" s="147" t="s">
        <v>233</v>
      </c>
      <c r="W203" s="147">
        <v>27</v>
      </c>
      <c r="X203" s="147">
        <v>5</v>
      </c>
      <c r="Y203" s="147" t="s">
        <v>233</v>
      </c>
      <c r="Z203" s="147" t="s">
        <v>233</v>
      </c>
      <c r="AA203" s="147" t="s">
        <v>233</v>
      </c>
      <c r="AB203" s="147" t="s">
        <v>233</v>
      </c>
      <c r="AC203" s="147" t="s">
        <v>233</v>
      </c>
      <c r="AD203" s="147" t="s">
        <v>233</v>
      </c>
      <c r="AE203" s="147" t="s">
        <v>233</v>
      </c>
      <c r="AF203" s="147" t="s">
        <v>233</v>
      </c>
      <c r="AG203" s="3">
        <v>1</v>
      </c>
      <c r="AH203" s="3">
        <v>2</v>
      </c>
      <c r="AI203" s="3">
        <f>0.1*AI202</f>
        <v>3.8000000000000006E-2</v>
      </c>
      <c r="AJ203" s="3">
        <v>0.02</v>
      </c>
      <c r="AK203" s="3">
        <v>10</v>
      </c>
      <c r="AL203" s="3"/>
      <c r="AM203" s="3"/>
      <c r="AN203" s="145">
        <f t="shared" si="144"/>
        <v>6.5600000000000006E-2</v>
      </c>
      <c r="AO203" s="145">
        <f t="shared" si="148"/>
        <v>6.5600000000000007E-3</v>
      </c>
      <c r="AP203" s="146">
        <f t="shared" si="157"/>
        <v>4.4800000000000004</v>
      </c>
      <c r="AQ203" s="146">
        <f t="shared" si="159"/>
        <v>1</v>
      </c>
      <c r="AR203" s="145">
        <f>10068.2*J203*POWER(10,-6)+0.0012*J203*20</f>
        <v>4.7014115999999995E-2</v>
      </c>
      <c r="AS203" s="146">
        <f t="shared" si="145"/>
        <v>5.5991741160000004</v>
      </c>
      <c r="AT203" s="150">
        <f t="shared" si="154"/>
        <v>2.5600000000000002E-5</v>
      </c>
      <c r="AU203" s="176">
        <f t="shared" si="155"/>
        <v>5.1200000000000004E-5</v>
      </c>
      <c r="AV203" s="150">
        <f>H203*AS203</f>
        <v>1.4333885736960003E-4</v>
      </c>
    </row>
    <row r="204" spans="1:48">
      <c r="A204" s="79" t="s">
        <v>350</v>
      </c>
      <c r="B204" s="244" t="s">
        <v>495</v>
      </c>
      <c r="C204" s="188" t="s">
        <v>458</v>
      </c>
      <c r="D204" s="189" t="s">
        <v>190</v>
      </c>
      <c r="E204" s="190">
        <v>4.9999999999999998E-7</v>
      </c>
      <c r="F204" s="244">
        <v>1280</v>
      </c>
      <c r="G204" s="187">
        <v>0.16000000000000003</v>
      </c>
      <c r="H204" s="190">
        <f t="shared" si="158"/>
        <v>1.0240000000000001E-4</v>
      </c>
      <c r="I204" s="187">
        <f>K203*300/1000</f>
        <v>1.38</v>
      </c>
      <c r="J204" s="187">
        <v>0</v>
      </c>
      <c r="K204" s="280">
        <v>0</v>
      </c>
      <c r="L204" t="str">
        <f t="shared" si="150"/>
        <v>С203</v>
      </c>
      <c r="M204" t="str">
        <f t="shared" si="151"/>
        <v>Линия стабильного бензина эстакады 7/8 завода</v>
      </c>
      <c r="N204" t="str">
        <f t="shared" si="152"/>
        <v>Частичное-ликвидация</v>
      </c>
      <c r="O204" s="147" t="s">
        <v>233</v>
      </c>
      <c r="P204" s="147" t="s">
        <v>233</v>
      </c>
      <c r="Q204" s="147" t="s">
        <v>233</v>
      </c>
      <c r="R204" s="147" t="s">
        <v>233</v>
      </c>
      <c r="S204" s="147" t="s">
        <v>233</v>
      </c>
      <c r="T204" s="147" t="s">
        <v>233</v>
      </c>
      <c r="U204" s="147" t="s">
        <v>233</v>
      </c>
      <c r="V204" s="147" t="s">
        <v>233</v>
      </c>
      <c r="W204" s="147" t="s">
        <v>233</v>
      </c>
      <c r="X204" s="147" t="s">
        <v>233</v>
      </c>
      <c r="Y204" s="147" t="s">
        <v>233</v>
      </c>
      <c r="Z204" s="147" t="s">
        <v>233</v>
      </c>
      <c r="AA204" s="147" t="s">
        <v>233</v>
      </c>
      <c r="AB204" s="147" t="s">
        <v>233</v>
      </c>
      <c r="AC204" s="147" t="s">
        <v>233</v>
      </c>
      <c r="AD204" s="147" t="s">
        <v>233</v>
      </c>
      <c r="AE204" s="147" t="s">
        <v>233</v>
      </c>
      <c r="AF204" s="147" t="s">
        <v>233</v>
      </c>
      <c r="AG204" s="3">
        <v>0</v>
      </c>
      <c r="AH204" s="3">
        <v>0</v>
      </c>
      <c r="AI204" s="3">
        <f>0.1*AI202</f>
        <v>3.8000000000000006E-2</v>
      </c>
      <c r="AJ204" s="3">
        <v>0.02</v>
      </c>
      <c r="AK204" s="3">
        <v>3</v>
      </c>
      <c r="AL204" s="3"/>
      <c r="AM204" s="3"/>
      <c r="AN204" s="145">
        <f t="shared" si="122"/>
        <v>6.5600000000000006E-2</v>
      </c>
      <c r="AO204" s="145">
        <f t="shared" si="148"/>
        <v>6.5600000000000007E-3</v>
      </c>
      <c r="AP204" s="146">
        <f t="shared" si="157"/>
        <v>0</v>
      </c>
      <c r="AQ204" s="146">
        <f t="shared" si="159"/>
        <v>0.30000000000000004</v>
      </c>
      <c r="AR204" s="145">
        <f>1333*I204*POWER(10,-6)+0.0012*I204*20</f>
        <v>3.4959539999999997E-2</v>
      </c>
      <c r="AS204" s="146">
        <f t="shared" si="145"/>
        <v>0.40711954000000006</v>
      </c>
      <c r="AT204" s="150">
        <f t="shared" si="154"/>
        <v>0</v>
      </c>
      <c r="AU204" s="176">
        <f t="shared" si="155"/>
        <v>0</v>
      </c>
      <c r="AV204" s="150">
        <f>H204*AS204</f>
        <v>4.1689040896000006E-5</v>
      </c>
    </row>
    <row r="205" spans="1:48">
      <c r="A205" s="79" t="s">
        <v>351</v>
      </c>
      <c r="B205" s="244" t="s">
        <v>495</v>
      </c>
      <c r="C205" s="188" t="s">
        <v>85</v>
      </c>
      <c r="D205" s="189" t="s">
        <v>193</v>
      </c>
      <c r="E205" s="190">
        <v>4.9999999999999998E-7</v>
      </c>
      <c r="F205" s="244">
        <v>1280</v>
      </c>
      <c r="G205" s="187">
        <v>4.0000000000000008E-2</v>
      </c>
      <c r="H205" s="190">
        <f t="shared" si="158"/>
        <v>2.5600000000000002E-5</v>
      </c>
      <c r="I205" s="187">
        <f>K205*1800/1000</f>
        <v>0.36</v>
      </c>
      <c r="J205" s="187">
        <f>I205</f>
        <v>0.36</v>
      </c>
      <c r="K205" s="279">
        <v>0.2</v>
      </c>
      <c r="L205" t="str">
        <f t="shared" si="150"/>
        <v>С204</v>
      </c>
      <c r="M205" t="str">
        <f t="shared" si="151"/>
        <v>Линия стабильного бензина эстакады 7/8 завода</v>
      </c>
      <c r="N205" t="str">
        <f t="shared" si="152"/>
        <v>Частичное-газ факел</v>
      </c>
      <c r="O205" s="147" t="s">
        <v>233</v>
      </c>
      <c r="P205" s="147" t="s">
        <v>233</v>
      </c>
      <c r="Q205" s="147" t="s">
        <v>233</v>
      </c>
      <c r="R205" s="147" t="s">
        <v>233</v>
      </c>
      <c r="S205" s="147" t="s">
        <v>233</v>
      </c>
      <c r="T205" s="147" t="s">
        <v>233</v>
      </c>
      <c r="U205" s="147" t="s">
        <v>233</v>
      </c>
      <c r="V205" s="147" t="s">
        <v>233</v>
      </c>
      <c r="W205" s="147">
        <v>6</v>
      </c>
      <c r="X205" s="147">
        <v>1</v>
      </c>
      <c r="Y205" s="147" t="s">
        <v>233</v>
      </c>
      <c r="Z205" s="147" t="s">
        <v>233</v>
      </c>
      <c r="AA205" s="147" t="s">
        <v>233</v>
      </c>
      <c r="AB205" s="147" t="s">
        <v>233</v>
      </c>
      <c r="AC205" s="147" t="s">
        <v>233</v>
      </c>
      <c r="AD205" s="147" t="s">
        <v>233</v>
      </c>
      <c r="AE205" s="147" t="s">
        <v>233</v>
      </c>
      <c r="AF205" s="147" t="s">
        <v>233</v>
      </c>
      <c r="AG205" s="3">
        <v>1</v>
      </c>
      <c r="AH205" s="3">
        <v>2</v>
      </c>
      <c r="AI205" s="3">
        <f>0.1*AI202</f>
        <v>3.8000000000000006E-2</v>
      </c>
      <c r="AJ205" s="3">
        <v>0.02</v>
      </c>
      <c r="AK205" s="3">
        <v>3</v>
      </c>
      <c r="AL205" s="3"/>
      <c r="AM205" s="3"/>
      <c r="AN205" s="145">
        <f t="shared" ref="AN205:AN206" si="161">AJ205*J205+AI205</f>
        <v>4.5200000000000004E-2</v>
      </c>
      <c r="AO205" s="145">
        <f t="shared" si="148"/>
        <v>4.5200000000000006E-3</v>
      </c>
      <c r="AP205" s="146">
        <f t="shared" si="157"/>
        <v>4.4800000000000004</v>
      </c>
      <c r="AQ205" s="146">
        <f t="shared" si="159"/>
        <v>0.30000000000000004</v>
      </c>
      <c r="AR205" s="145">
        <f>10068.2*J205*POWER(10,-6)</f>
        <v>3.6245520000000001E-3</v>
      </c>
      <c r="AS205" s="146">
        <f t="shared" si="145"/>
        <v>4.8333445520000016</v>
      </c>
      <c r="AT205" s="150">
        <f t="shared" si="154"/>
        <v>2.5600000000000002E-5</v>
      </c>
      <c r="AU205" s="176">
        <f t="shared" si="155"/>
        <v>5.1200000000000004E-5</v>
      </c>
      <c r="AV205" s="150">
        <f>H205*AS205</f>
        <v>1.2373362053120005E-4</v>
      </c>
    </row>
    <row r="206" spans="1:48">
      <c r="A206" s="79" t="s">
        <v>352</v>
      </c>
      <c r="B206" s="244" t="s">
        <v>495</v>
      </c>
      <c r="C206" s="281" t="s">
        <v>459</v>
      </c>
      <c r="D206" s="282" t="s">
        <v>194</v>
      </c>
      <c r="E206" s="283">
        <v>4.9999999999999998E-7</v>
      </c>
      <c r="F206" s="244">
        <v>1280</v>
      </c>
      <c r="G206" s="284">
        <v>0.15200000000000002</v>
      </c>
      <c r="H206" s="283">
        <f t="shared" si="158"/>
        <v>9.7280000000000004E-5</v>
      </c>
      <c r="I206" s="284">
        <f>K205*1800/1000</f>
        <v>0.36</v>
      </c>
      <c r="J206" s="284">
        <f>I206</f>
        <v>0.36</v>
      </c>
      <c r="K206" s="280">
        <v>0</v>
      </c>
      <c r="L206" t="str">
        <f t="shared" si="150"/>
        <v>С205</v>
      </c>
      <c r="M206" t="str">
        <f t="shared" si="151"/>
        <v>Линия стабильного бензина эстакады 7/8 завода</v>
      </c>
      <c r="N206" t="str">
        <f t="shared" si="152"/>
        <v>Частичное-вспышка</v>
      </c>
      <c r="O206" s="147" t="s">
        <v>233</v>
      </c>
      <c r="P206" s="147" t="s">
        <v>233</v>
      </c>
      <c r="Q206" s="147" t="s">
        <v>233</v>
      </c>
      <c r="R206" s="147" t="s">
        <v>233</v>
      </c>
      <c r="S206" s="147" t="s">
        <v>233</v>
      </c>
      <c r="T206" s="147" t="s">
        <v>233</v>
      </c>
      <c r="U206" s="147" t="s">
        <v>233</v>
      </c>
      <c r="V206" s="147" t="s">
        <v>233</v>
      </c>
      <c r="W206" s="147" t="s">
        <v>233</v>
      </c>
      <c r="X206" s="147" t="s">
        <v>233</v>
      </c>
      <c r="Y206" s="147">
        <v>23</v>
      </c>
      <c r="Z206" s="147">
        <v>27</v>
      </c>
      <c r="AA206" s="147" t="s">
        <v>233</v>
      </c>
      <c r="AB206" s="147" t="s">
        <v>233</v>
      </c>
      <c r="AC206" s="147" t="s">
        <v>233</v>
      </c>
      <c r="AD206" s="147" t="s">
        <v>233</v>
      </c>
      <c r="AE206" s="147" t="s">
        <v>233</v>
      </c>
      <c r="AF206" s="147" t="s">
        <v>233</v>
      </c>
      <c r="AG206" s="3">
        <v>1</v>
      </c>
      <c r="AH206" s="3">
        <v>2</v>
      </c>
      <c r="AI206" s="3">
        <f>0.1*AI202</f>
        <v>3.8000000000000006E-2</v>
      </c>
      <c r="AJ206" s="3">
        <v>0.02</v>
      </c>
      <c r="AK206" s="3">
        <v>3</v>
      </c>
      <c r="AL206" s="3"/>
      <c r="AM206" s="3"/>
      <c r="AN206" s="145">
        <f t="shared" si="161"/>
        <v>4.5200000000000004E-2</v>
      </c>
      <c r="AO206" s="145">
        <f t="shared" si="148"/>
        <v>4.5200000000000006E-3</v>
      </c>
      <c r="AP206" s="146">
        <f t="shared" si="157"/>
        <v>4.4800000000000004</v>
      </c>
      <c r="AQ206" s="146">
        <f t="shared" si="159"/>
        <v>0.30000000000000004</v>
      </c>
      <c r="AR206" s="145">
        <f>10068.2*J206*POWER(10,-6)</f>
        <v>3.6245520000000001E-3</v>
      </c>
      <c r="AS206" s="146">
        <f t="shared" si="145"/>
        <v>4.8333445520000016</v>
      </c>
      <c r="AT206" s="150">
        <f t="shared" si="154"/>
        <v>9.7280000000000004E-5</v>
      </c>
      <c r="AU206" s="176">
        <f t="shared" si="155"/>
        <v>1.9456000000000001E-4</v>
      </c>
      <c r="AV206" s="150">
        <f>H206*AS206</f>
        <v>4.701877580185602E-4</v>
      </c>
    </row>
    <row r="207" spans="1:48">
      <c r="A207" s="79" t="s">
        <v>353</v>
      </c>
      <c r="B207" s="244" t="s">
        <v>495</v>
      </c>
      <c r="C207" s="188" t="s">
        <v>460</v>
      </c>
      <c r="D207" s="189" t="s">
        <v>190</v>
      </c>
      <c r="E207" s="190">
        <v>4.9999999999999998E-7</v>
      </c>
      <c r="F207" s="244">
        <v>1280</v>
      </c>
      <c r="G207" s="187">
        <v>0.6080000000000001</v>
      </c>
      <c r="H207" s="190">
        <f>E207*F207*G207</f>
        <v>3.8912000000000001E-4</v>
      </c>
      <c r="I207" s="187">
        <f>K205*1800/1000</f>
        <v>0.36</v>
      </c>
      <c r="J207" s="187">
        <v>0</v>
      </c>
      <c r="K207" s="187">
        <v>0</v>
      </c>
      <c r="L207" t="str">
        <f t="shared" si="150"/>
        <v>С206</v>
      </c>
      <c r="M207" t="str">
        <f t="shared" si="151"/>
        <v>Линия стабильного бензина эстакады 7/8 завода</v>
      </c>
      <c r="N207" t="str">
        <f t="shared" si="152"/>
        <v>Частичное-ликвидация</v>
      </c>
      <c r="O207" s="147" t="s">
        <v>233</v>
      </c>
      <c r="P207" s="147" t="s">
        <v>233</v>
      </c>
      <c r="Q207" s="147" t="s">
        <v>233</v>
      </c>
      <c r="R207" s="147" t="s">
        <v>233</v>
      </c>
      <c r="S207" s="147" t="s">
        <v>233</v>
      </c>
      <c r="T207" s="147" t="s">
        <v>233</v>
      </c>
      <c r="U207" s="147" t="s">
        <v>233</v>
      </c>
      <c r="V207" s="147" t="s">
        <v>233</v>
      </c>
      <c r="W207" s="147" t="s">
        <v>233</v>
      </c>
      <c r="X207" s="147" t="s">
        <v>233</v>
      </c>
      <c r="Y207" s="147" t="s">
        <v>233</v>
      </c>
      <c r="Z207" s="147" t="s">
        <v>233</v>
      </c>
      <c r="AA207" s="147" t="s">
        <v>233</v>
      </c>
      <c r="AB207" s="147" t="s">
        <v>233</v>
      </c>
      <c r="AC207" s="147" t="s">
        <v>233</v>
      </c>
      <c r="AD207" s="147" t="s">
        <v>233</v>
      </c>
      <c r="AE207" s="147" t="s">
        <v>233</v>
      </c>
      <c r="AF207" s="147" t="s">
        <v>233</v>
      </c>
      <c r="AG207" s="3">
        <v>0</v>
      </c>
      <c r="AH207" s="3">
        <v>0</v>
      </c>
      <c r="AI207" s="3">
        <f>0.1*AI202</f>
        <v>3.8000000000000006E-2</v>
      </c>
      <c r="AJ207" s="3">
        <v>0.02</v>
      </c>
      <c r="AK207" s="3">
        <v>3</v>
      </c>
      <c r="AL207" s="3"/>
      <c r="AM207" s="3"/>
      <c r="AN207" s="145">
        <f t="shared" si="123"/>
        <v>4.5200000000000004E-2</v>
      </c>
      <c r="AO207" s="145">
        <f t="shared" si="148"/>
        <v>4.5200000000000006E-3</v>
      </c>
      <c r="AP207" s="146">
        <f t="shared" si="157"/>
        <v>0</v>
      </c>
      <c r="AQ207" s="146">
        <f t="shared" si="159"/>
        <v>0.30000000000000004</v>
      </c>
      <c r="AR207" s="145">
        <f>1333*I207*POWER(10,-6)</f>
        <v>4.7987999999999997E-4</v>
      </c>
      <c r="AS207" s="146">
        <f t="shared" si="145"/>
        <v>0.35019988000000007</v>
      </c>
      <c r="AT207" s="150">
        <f t="shared" si="154"/>
        <v>0</v>
      </c>
      <c r="AU207" s="176">
        <f t="shared" si="155"/>
        <v>0</v>
      </c>
      <c r="AV207" s="150">
        <f>H207*AS207</f>
        <v>1.3626977730560005E-4</v>
      </c>
    </row>
    <row r="208" spans="1:48">
      <c r="A208" s="79" t="s">
        <v>354</v>
      </c>
      <c r="B208" s="244" t="s">
        <v>495</v>
      </c>
      <c r="C208" s="188" t="s">
        <v>195</v>
      </c>
      <c r="D208" s="189" t="s">
        <v>196</v>
      </c>
      <c r="E208" s="190">
        <v>2.5000000000000001E-5</v>
      </c>
      <c r="F208" s="244">
        <v>1</v>
      </c>
      <c r="G208" s="187">
        <v>1</v>
      </c>
      <c r="H208" s="190">
        <f>E208*F208*G208</f>
        <v>2.5000000000000001E-5</v>
      </c>
      <c r="I208" s="187">
        <v>81.3</v>
      </c>
      <c r="J208" s="250">
        <f>0.6*I208*0.2</f>
        <v>9.7560000000000002</v>
      </c>
      <c r="K208" s="187">
        <v>0</v>
      </c>
      <c r="L208" t="str">
        <f t="shared" si="150"/>
        <v>С207</v>
      </c>
      <c r="M208" t="str">
        <f t="shared" si="151"/>
        <v>Линия стабильного бензина эстакады 7/8 завода</v>
      </c>
      <c r="N208" t="str">
        <f t="shared" si="152"/>
        <v>Полное-огненный шар</v>
      </c>
      <c r="O208" s="147" t="s">
        <v>233</v>
      </c>
      <c r="P208" s="147" t="s">
        <v>233</v>
      </c>
      <c r="Q208" s="147" t="s">
        <v>233</v>
      </c>
      <c r="R208" s="147" t="s">
        <v>233</v>
      </c>
      <c r="S208" s="147" t="s">
        <v>233</v>
      </c>
      <c r="T208" s="147" t="s">
        <v>233</v>
      </c>
      <c r="U208" s="147" t="s">
        <v>233</v>
      </c>
      <c r="V208" s="147" t="s">
        <v>233</v>
      </c>
      <c r="W208" s="147" t="s">
        <v>233</v>
      </c>
      <c r="X208" s="147" t="s">
        <v>233</v>
      </c>
      <c r="Y208" s="147" t="s">
        <v>233</v>
      </c>
      <c r="Z208" s="147" t="s">
        <v>233</v>
      </c>
      <c r="AA208" s="147" t="s">
        <v>233</v>
      </c>
      <c r="AB208" s="147" t="s">
        <v>233</v>
      </c>
      <c r="AC208" s="147">
        <v>103</v>
      </c>
      <c r="AD208" s="147">
        <v>147</v>
      </c>
      <c r="AE208" s="147">
        <v>174</v>
      </c>
      <c r="AF208" s="147">
        <v>223</v>
      </c>
      <c r="AG208" s="3">
        <v>1</v>
      </c>
      <c r="AH208" s="3">
        <v>1</v>
      </c>
      <c r="AI208" s="3">
        <f>AI200</f>
        <v>0.38</v>
      </c>
      <c r="AJ208" s="3">
        <v>0.02</v>
      </c>
      <c r="AK208" s="3">
        <v>10</v>
      </c>
      <c r="AL208" s="3"/>
      <c r="AM208" s="3"/>
      <c r="AN208" s="145">
        <f t="shared" si="124"/>
        <v>0.57512000000000008</v>
      </c>
      <c r="AO208" s="145">
        <f t="shared" si="148"/>
        <v>5.7512000000000008E-2</v>
      </c>
      <c r="AP208" s="146">
        <f t="shared" si="157"/>
        <v>3.1</v>
      </c>
      <c r="AQ208" s="146">
        <f t="shared" si="159"/>
        <v>1</v>
      </c>
      <c r="AR208" s="145">
        <f t="shared" ref="AR208" si="162">10068.2*J208*POWER(10,-6)</f>
        <v>9.8225359200000001E-2</v>
      </c>
      <c r="AS208" s="146">
        <f t="shared" si="145"/>
        <v>4.8308573592000004</v>
      </c>
      <c r="AT208" s="150">
        <f t="shared" si="154"/>
        <v>2.5000000000000001E-5</v>
      </c>
      <c r="AU208" s="176">
        <f t="shared" si="155"/>
        <v>2.5000000000000001E-5</v>
      </c>
      <c r="AV208" s="150">
        <f>H208*AS208</f>
        <v>1.2077143398000002E-4</v>
      </c>
    </row>
    <row r="209" spans="1:48">
      <c r="A209" s="79" t="s">
        <v>355</v>
      </c>
      <c r="B209" s="236" t="s">
        <v>509</v>
      </c>
      <c r="C209" s="237" t="s">
        <v>78</v>
      </c>
      <c r="D209" s="238" t="s">
        <v>188</v>
      </c>
      <c r="E209" s="232">
        <v>4.9999999999999998E-7</v>
      </c>
      <c r="F209" s="236">
        <v>10</v>
      </c>
      <c r="G209" s="236">
        <v>0.05</v>
      </c>
      <c r="H209" s="232">
        <f>E209*F209*G209</f>
        <v>2.4999999999999999E-7</v>
      </c>
      <c r="I209" s="236">
        <v>60</v>
      </c>
      <c r="J209" s="236">
        <f>I209</f>
        <v>60</v>
      </c>
      <c r="K209" s="262">
        <f>J209*20/10</f>
        <v>120</v>
      </c>
      <c r="L209" t="str">
        <f t="shared" ref="L209:L217" si="163">A209</f>
        <v>С208</v>
      </c>
      <c r="M209" t="str">
        <f t="shared" ref="M209:M217" si="164">B209</f>
        <v>Ж/д цистерна (СУГ)</v>
      </c>
      <c r="N209" t="str">
        <f t="shared" ref="N209:N217" si="165">D209</f>
        <v>Полное-пожар</v>
      </c>
      <c r="O209" s="147">
        <v>15</v>
      </c>
      <c r="P209" s="147">
        <v>20</v>
      </c>
      <c r="Q209" s="147">
        <v>28</v>
      </c>
      <c r="R209" s="147">
        <v>50</v>
      </c>
      <c r="S209" s="147" t="s">
        <v>233</v>
      </c>
      <c r="T209" s="147" t="s">
        <v>233</v>
      </c>
      <c r="U209" s="147" t="s">
        <v>233</v>
      </c>
      <c r="V209" s="147" t="s">
        <v>233</v>
      </c>
      <c r="W209" s="147" t="s">
        <v>233</v>
      </c>
      <c r="X209" s="147" t="s">
        <v>233</v>
      </c>
      <c r="Y209" s="147" t="s">
        <v>233</v>
      </c>
      <c r="Z209" s="147" t="s">
        <v>233</v>
      </c>
      <c r="AA209" s="147" t="s">
        <v>233</v>
      </c>
      <c r="AB209" s="147" t="s">
        <v>233</v>
      </c>
      <c r="AC209" s="147" t="s">
        <v>233</v>
      </c>
      <c r="AD209" s="147" t="s">
        <v>233</v>
      </c>
      <c r="AE209" s="147" t="s">
        <v>233</v>
      </c>
      <c r="AF209" s="147" t="s">
        <v>233</v>
      </c>
      <c r="AG209" s="144">
        <v>1</v>
      </c>
      <c r="AH209" s="144">
        <v>2</v>
      </c>
      <c r="AI209" s="3">
        <v>0.38</v>
      </c>
      <c r="AJ209" s="3">
        <v>0.02</v>
      </c>
      <c r="AK209" s="3">
        <v>10</v>
      </c>
      <c r="AL209" s="3"/>
      <c r="AM209" s="3"/>
      <c r="AN209" s="145">
        <f t="shared" si="124"/>
        <v>1.58</v>
      </c>
      <c r="AO209" s="145">
        <f>0.1*AN209</f>
        <v>0.15800000000000003</v>
      </c>
      <c r="AP209" s="146">
        <f t="shared" ref="AP209:AP217" si="166">AG209*1.72+115*0.012*AH209</f>
        <v>4.4800000000000004</v>
      </c>
      <c r="AQ209" s="146">
        <f>AK209*0.1</f>
        <v>1</v>
      </c>
      <c r="AR209" s="145">
        <f>10068.2*J209*POWER(10,-6)+0.0012*K209</f>
        <v>0.74809199999999998</v>
      </c>
      <c r="AS209" s="146">
        <f t="shared" ref="AS209:AS217" si="167">AR209+AQ209+AP209+AO209+AN209</f>
        <v>7.9660920000000006</v>
      </c>
      <c r="AT209" s="150">
        <f t="shared" si="154"/>
        <v>2.4999999999999999E-7</v>
      </c>
      <c r="AU209" s="176">
        <f t="shared" si="155"/>
        <v>4.9999999999999998E-7</v>
      </c>
      <c r="AV209" s="150">
        <f>H209*AS209</f>
        <v>1.9915229999999999E-6</v>
      </c>
    </row>
    <row r="210" spans="1:48">
      <c r="A210" s="79" t="s">
        <v>356</v>
      </c>
      <c r="B210" s="236" t="s">
        <v>509</v>
      </c>
      <c r="C210" s="192" t="s">
        <v>461</v>
      </c>
      <c r="D210" s="193" t="s">
        <v>191</v>
      </c>
      <c r="E210" s="232">
        <v>4.9999999999999998E-7</v>
      </c>
      <c r="F210" s="236">
        <v>10</v>
      </c>
      <c r="G210" s="191">
        <v>0.19</v>
      </c>
      <c r="H210" s="194">
        <f t="shared" ref="H210:H215" si="168">E210*F210*G210</f>
        <v>9.499999999999999E-7</v>
      </c>
      <c r="I210" s="191">
        <v>60</v>
      </c>
      <c r="J210" s="191">
        <f>I210*0.1</f>
        <v>6</v>
      </c>
      <c r="K210" s="262">
        <v>0</v>
      </c>
      <c r="L210" t="str">
        <f t="shared" si="163"/>
        <v>С209</v>
      </c>
      <c r="M210" t="str">
        <f t="shared" si="164"/>
        <v>Ж/д цистерна (СУГ)</v>
      </c>
      <c r="N210" t="str">
        <f t="shared" si="165"/>
        <v>Полное-взрыв</v>
      </c>
      <c r="O210" s="147" t="s">
        <v>233</v>
      </c>
      <c r="P210" s="147" t="s">
        <v>233</v>
      </c>
      <c r="Q210" s="147" t="s">
        <v>233</v>
      </c>
      <c r="R210" s="147" t="s">
        <v>233</v>
      </c>
      <c r="S210" s="147">
        <v>83</v>
      </c>
      <c r="T210" s="147">
        <v>169</v>
      </c>
      <c r="U210" s="147">
        <v>461</v>
      </c>
      <c r="V210" s="147">
        <v>790</v>
      </c>
      <c r="W210" s="147" t="s">
        <v>233</v>
      </c>
      <c r="X210" s="147" t="s">
        <v>233</v>
      </c>
      <c r="Y210" s="147" t="s">
        <v>233</v>
      </c>
      <c r="Z210" s="147" t="s">
        <v>233</v>
      </c>
      <c r="AA210" s="147" t="s">
        <v>233</v>
      </c>
      <c r="AB210" s="147" t="s">
        <v>233</v>
      </c>
      <c r="AC210" s="147" t="s">
        <v>233</v>
      </c>
      <c r="AD210" s="147" t="s">
        <v>233</v>
      </c>
      <c r="AE210" s="147" t="s">
        <v>233</v>
      </c>
      <c r="AF210" s="147" t="s">
        <v>233</v>
      </c>
      <c r="AG210" s="144">
        <v>2</v>
      </c>
      <c r="AH210" s="144">
        <v>3</v>
      </c>
      <c r="AI210" s="3">
        <v>0.38</v>
      </c>
      <c r="AJ210" s="3">
        <v>0.02</v>
      </c>
      <c r="AK210" s="3">
        <v>10</v>
      </c>
      <c r="AL210" s="3"/>
      <c r="AM210" s="3"/>
      <c r="AN210" s="145">
        <f t="shared" ref="AN210" si="169">AJ210*I210+AI210</f>
        <v>1.58</v>
      </c>
      <c r="AO210" s="145">
        <f t="shared" ref="AO210:AO217" si="170">0.1*AN210</f>
        <v>0.15800000000000003</v>
      </c>
      <c r="AP210" s="146">
        <f t="shared" si="166"/>
        <v>7.58</v>
      </c>
      <c r="AQ210" s="146">
        <f t="shared" ref="AQ210:AQ217" si="171">AK210*0.1</f>
        <v>1</v>
      </c>
      <c r="AR210" s="145">
        <f>10068.2*J210*POWER(10,-6)*10+0.0012*K209</f>
        <v>0.74809200000000009</v>
      </c>
      <c r="AS210" s="146">
        <f t="shared" si="167"/>
        <v>11.066091999999999</v>
      </c>
      <c r="AT210" s="150">
        <f t="shared" si="154"/>
        <v>1.8999999999999998E-6</v>
      </c>
      <c r="AU210" s="176">
        <f t="shared" si="155"/>
        <v>2.8499999999999998E-6</v>
      </c>
      <c r="AV210" s="150">
        <f>H210*AS210</f>
        <v>1.0512787399999998E-5</v>
      </c>
    </row>
    <row r="211" spans="1:48">
      <c r="A211" s="79" t="s">
        <v>357</v>
      </c>
      <c r="B211" s="236" t="s">
        <v>509</v>
      </c>
      <c r="C211" s="192" t="s">
        <v>462</v>
      </c>
      <c r="D211" s="193" t="s">
        <v>189</v>
      </c>
      <c r="E211" s="232">
        <v>4.9999999999999998E-7</v>
      </c>
      <c r="F211" s="236">
        <v>10</v>
      </c>
      <c r="G211" s="191">
        <v>0.76</v>
      </c>
      <c r="H211" s="194">
        <f t="shared" si="168"/>
        <v>3.7999999999999996E-6</v>
      </c>
      <c r="I211" s="191">
        <v>60</v>
      </c>
      <c r="J211" s="191">
        <v>0</v>
      </c>
      <c r="K211" s="263">
        <v>0</v>
      </c>
      <c r="L211" t="str">
        <f t="shared" si="163"/>
        <v>С210</v>
      </c>
      <c r="M211" t="str">
        <f t="shared" si="164"/>
        <v>Ж/д цистерна (СУГ)</v>
      </c>
      <c r="N211" t="str">
        <f t="shared" si="165"/>
        <v>Полное-ликвидация</v>
      </c>
      <c r="O211" s="147" t="s">
        <v>233</v>
      </c>
      <c r="P211" s="147" t="s">
        <v>233</v>
      </c>
      <c r="Q211" s="147" t="s">
        <v>233</v>
      </c>
      <c r="R211" s="147" t="s">
        <v>233</v>
      </c>
      <c r="S211" s="147" t="s">
        <v>233</v>
      </c>
      <c r="T211" s="147" t="s">
        <v>233</v>
      </c>
      <c r="U211" s="147" t="s">
        <v>233</v>
      </c>
      <c r="V211" s="147" t="s">
        <v>233</v>
      </c>
      <c r="W211" s="147" t="s">
        <v>233</v>
      </c>
      <c r="X211" s="147" t="s">
        <v>233</v>
      </c>
      <c r="Y211" s="147" t="s">
        <v>233</v>
      </c>
      <c r="Z211" s="147" t="s">
        <v>233</v>
      </c>
      <c r="AA211" s="147" t="s">
        <v>233</v>
      </c>
      <c r="AB211" s="147" t="s">
        <v>233</v>
      </c>
      <c r="AC211" s="147" t="s">
        <v>233</v>
      </c>
      <c r="AD211" s="147" t="s">
        <v>233</v>
      </c>
      <c r="AE211" s="147" t="s">
        <v>233</v>
      </c>
      <c r="AF211" s="147" t="s">
        <v>233</v>
      </c>
      <c r="AG211" s="3">
        <v>0</v>
      </c>
      <c r="AH211" s="3">
        <v>0</v>
      </c>
      <c r="AI211" s="3">
        <v>0.38</v>
      </c>
      <c r="AJ211" s="3">
        <v>0.02</v>
      </c>
      <c r="AK211" s="3">
        <v>10</v>
      </c>
      <c r="AL211" s="3"/>
      <c r="AM211" s="3"/>
      <c r="AN211" s="145">
        <f t="shared" ref="AN211:AN212" si="172">AJ211*J211+AI211</f>
        <v>0.38</v>
      </c>
      <c r="AO211" s="145">
        <f t="shared" si="170"/>
        <v>3.8000000000000006E-2</v>
      </c>
      <c r="AP211" s="146">
        <f t="shared" si="166"/>
        <v>0</v>
      </c>
      <c r="AQ211" s="146">
        <f t="shared" si="171"/>
        <v>1</v>
      </c>
      <c r="AR211" s="145">
        <f>1333*J211*POWER(10,-6)+0.0012*K209</f>
        <v>0.14399999999999999</v>
      </c>
      <c r="AS211" s="146">
        <f t="shared" si="167"/>
        <v>1.5619999999999998</v>
      </c>
      <c r="AT211" s="150">
        <f t="shared" si="154"/>
        <v>0</v>
      </c>
      <c r="AU211" s="176">
        <f t="shared" si="155"/>
        <v>0</v>
      </c>
      <c r="AV211" s="150">
        <f>H211*AS211</f>
        <v>5.9355999999999987E-6</v>
      </c>
    </row>
    <row r="212" spans="1:48">
      <c r="A212" s="79" t="s">
        <v>358</v>
      </c>
      <c r="B212" s="236" t="s">
        <v>509</v>
      </c>
      <c r="C212" s="192" t="s">
        <v>82</v>
      </c>
      <c r="D212" s="193" t="s">
        <v>192</v>
      </c>
      <c r="E212" s="232">
        <v>4.9999999999999998E-7</v>
      </c>
      <c r="F212" s="236">
        <v>10</v>
      </c>
      <c r="G212" s="191">
        <v>4.0000000000000008E-2</v>
      </c>
      <c r="H212" s="194">
        <f t="shared" si="168"/>
        <v>2.0000000000000002E-7</v>
      </c>
      <c r="I212" s="191">
        <f>K212*300/1000</f>
        <v>2.34</v>
      </c>
      <c r="J212" s="191">
        <f>I212</f>
        <v>2.34</v>
      </c>
      <c r="K212" s="262">
        <v>7.8</v>
      </c>
      <c r="L212" t="str">
        <f t="shared" si="163"/>
        <v>С211</v>
      </c>
      <c r="M212" t="str">
        <f t="shared" si="164"/>
        <v>Ж/д цистерна (СУГ)</v>
      </c>
      <c r="N212" t="str">
        <f t="shared" si="165"/>
        <v>Частичное-жидкостной факел</v>
      </c>
      <c r="O212" s="147" t="s">
        <v>233</v>
      </c>
      <c r="P212" s="147" t="s">
        <v>233</v>
      </c>
      <c r="Q212" s="147" t="s">
        <v>233</v>
      </c>
      <c r="R212" s="147" t="s">
        <v>233</v>
      </c>
      <c r="S212" s="147" t="s">
        <v>233</v>
      </c>
      <c r="T212" s="147" t="s">
        <v>233</v>
      </c>
      <c r="U212" s="147" t="s">
        <v>233</v>
      </c>
      <c r="V212" s="147" t="s">
        <v>233</v>
      </c>
      <c r="W212" s="147">
        <v>34</v>
      </c>
      <c r="X212" s="147">
        <v>6</v>
      </c>
      <c r="Y212" s="147" t="s">
        <v>233</v>
      </c>
      <c r="Z212" s="147" t="s">
        <v>233</v>
      </c>
      <c r="AA212" s="147" t="s">
        <v>233</v>
      </c>
      <c r="AB212" s="147" t="s">
        <v>233</v>
      </c>
      <c r="AC212" s="147" t="s">
        <v>233</v>
      </c>
      <c r="AD212" s="147" t="s">
        <v>233</v>
      </c>
      <c r="AE212" s="147" t="s">
        <v>233</v>
      </c>
      <c r="AF212" s="147" t="s">
        <v>233</v>
      </c>
      <c r="AG212" s="3">
        <v>1</v>
      </c>
      <c r="AH212" s="3">
        <v>2</v>
      </c>
      <c r="AI212" s="3">
        <f>0.1*AI211</f>
        <v>3.8000000000000006E-2</v>
      </c>
      <c r="AJ212" s="3">
        <v>0.02</v>
      </c>
      <c r="AK212" s="3">
        <v>10</v>
      </c>
      <c r="AL212" s="3"/>
      <c r="AM212" s="3"/>
      <c r="AN212" s="145">
        <f t="shared" si="172"/>
        <v>8.4800000000000014E-2</v>
      </c>
      <c r="AO212" s="145">
        <f t="shared" si="170"/>
        <v>8.4800000000000014E-3</v>
      </c>
      <c r="AP212" s="146">
        <f t="shared" si="166"/>
        <v>4.4800000000000004</v>
      </c>
      <c r="AQ212" s="146">
        <f t="shared" si="171"/>
        <v>1</v>
      </c>
      <c r="AR212" s="145">
        <f>10068.2*J212*POWER(10,-6)+0.0012*J212*20</f>
        <v>7.9719587999999994E-2</v>
      </c>
      <c r="AS212" s="146">
        <f t="shared" si="167"/>
        <v>5.6529995880000001</v>
      </c>
      <c r="AT212" s="150">
        <f t="shared" si="154"/>
        <v>2.0000000000000002E-7</v>
      </c>
      <c r="AU212" s="176">
        <f t="shared" si="155"/>
        <v>4.0000000000000003E-7</v>
      </c>
      <c r="AV212" s="150">
        <f>H212*AS212</f>
        <v>1.1305999176000001E-6</v>
      </c>
    </row>
    <row r="213" spans="1:48">
      <c r="A213" s="79" t="s">
        <v>359</v>
      </c>
      <c r="B213" s="236" t="s">
        <v>509</v>
      </c>
      <c r="C213" s="192" t="s">
        <v>458</v>
      </c>
      <c r="D213" s="193" t="s">
        <v>190</v>
      </c>
      <c r="E213" s="232">
        <v>4.9999999999999998E-7</v>
      </c>
      <c r="F213" s="236">
        <v>10</v>
      </c>
      <c r="G213" s="191">
        <v>0.16000000000000003</v>
      </c>
      <c r="H213" s="194">
        <f t="shared" si="168"/>
        <v>8.0000000000000007E-7</v>
      </c>
      <c r="I213" s="191">
        <f>K212*300/1000</f>
        <v>2.34</v>
      </c>
      <c r="J213" s="191">
        <v>0</v>
      </c>
      <c r="K213" s="263">
        <v>0</v>
      </c>
      <c r="L213" t="str">
        <f t="shared" si="163"/>
        <v>С212</v>
      </c>
      <c r="M213" t="str">
        <f t="shared" si="164"/>
        <v>Ж/д цистерна (СУГ)</v>
      </c>
      <c r="N213" t="str">
        <f t="shared" si="165"/>
        <v>Частичное-ликвидация</v>
      </c>
      <c r="O213" s="147" t="s">
        <v>233</v>
      </c>
      <c r="P213" s="147" t="s">
        <v>233</v>
      </c>
      <c r="Q213" s="147" t="s">
        <v>233</v>
      </c>
      <c r="R213" s="147" t="s">
        <v>233</v>
      </c>
      <c r="S213" s="147" t="s">
        <v>233</v>
      </c>
      <c r="T213" s="147" t="s">
        <v>233</v>
      </c>
      <c r="U213" s="147" t="s">
        <v>233</v>
      </c>
      <c r="V213" s="147" t="s">
        <v>233</v>
      </c>
      <c r="W213" s="147" t="s">
        <v>233</v>
      </c>
      <c r="X213" s="147" t="s">
        <v>233</v>
      </c>
      <c r="Y213" s="147" t="s">
        <v>233</v>
      </c>
      <c r="Z213" s="147" t="s">
        <v>233</v>
      </c>
      <c r="AA213" s="147" t="s">
        <v>233</v>
      </c>
      <c r="AB213" s="147" t="s">
        <v>233</v>
      </c>
      <c r="AC213" s="147" t="s">
        <v>233</v>
      </c>
      <c r="AD213" s="147" t="s">
        <v>233</v>
      </c>
      <c r="AE213" s="147" t="s">
        <v>233</v>
      </c>
      <c r="AF213" s="147" t="s">
        <v>233</v>
      </c>
      <c r="AG213" s="3">
        <v>0</v>
      </c>
      <c r="AH213" s="3">
        <v>0</v>
      </c>
      <c r="AI213" s="3">
        <f>0.1*AI211</f>
        <v>3.8000000000000006E-2</v>
      </c>
      <c r="AJ213" s="3">
        <v>0.02</v>
      </c>
      <c r="AK213" s="3">
        <v>3</v>
      </c>
      <c r="AL213" s="3"/>
      <c r="AM213" s="3"/>
      <c r="AN213" s="145">
        <f t="shared" ref="AN213" si="173">AJ213*I213+AI213</f>
        <v>8.4800000000000014E-2</v>
      </c>
      <c r="AO213" s="145">
        <f t="shared" si="170"/>
        <v>8.4800000000000014E-3</v>
      </c>
      <c r="AP213" s="146">
        <f t="shared" si="166"/>
        <v>0</v>
      </c>
      <c r="AQ213" s="146">
        <f t="shared" si="171"/>
        <v>0.30000000000000004</v>
      </c>
      <c r="AR213" s="145">
        <f>1333*I213*POWER(10,-6)+0.0012*I213*20</f>
        <v>5.9279219999999994E-2</v>
      </c>
      <c r="AS213" s="146">
        <f t="shared" si="167"/>
        <v>0.45255922000000004</v>
      </c>
      <c r="AT213" s="150">
        <f t="shared" si="154"/>
        <v>0</v>
      </c>
      <c r="AU213" s="176">
        <f t="shared" si="155"/>
        <v>0</v>
      </c>
      <c r="AV213" s="150">
        <f>H213*AS213</f>
        <v>3.6204737600000005E-7</v>
      </c>
    </row>
    <row r="214" spans="1:48">
      <c r="A214" s="79" t="s">
        <v>360</v>
      </c>
      <c r="B214" s="236" t="s">
        <v>509</v>
      </c>
      <c r="C214" s="192" t="s">
        <v>85</v>
      </c>
      <c r="D214" s="193" t="s">
        <v>193</v>
      </c>
      <c r="E214" s="232">
        <v>4.9999999999999998E-7</v>
      </c>
      <c r="F214" s="236">
        <v>10</v>
      </c>
      <c r="G214" s="191">
        <v>4.0000000000000008E-2</v>
      </c>
      <c r="H214" s="194">
        <f t="shared" si="168"/>
        <v>2.0000000000000002E-7</v>
      </c>
      <c r="I214" s="191">
        <f>K214*1800/1000</f>
        <v>0.72</v>
      </c>
      <c r="J214" s="191">
        <f>I214</f>
        <v>0.72</v>
      </c>
      <c r="K214" s="262">
        <v>0.4</v>
      </c>
      <c r="L214" t="str">
        <f t="shared" si="163"/>
        <v>С213</v>
      </c>
      <c r="M214" t="str">
        <f t="shared" si="164"/>
        <v>Ж/д цистерна (СУГ)</v>
      </c>
      <c r="N214" t="str">
        <f t="shared" si="165"/>
        <v>Частичное-газ факел</v>
      </c>
      <c r="O214" s="147" t="s">
        <v>233</v>
      </c>
      <c r="P214" s="147" t="s">
        <v>233</v>
      </c>
      <c r="Q214" s="147" t="s">
        <v>233</v>
      </c>
      <c r="R214" s="147" t="s">
        <v>233</v>
      </c>
      <c r="S214" s="147" t="s">
        <v>233</v>
      </c>
      <c r="T214" s="147" t="s">
        <v>233</v>
      </c>
      <c r="U214" s="147" t="s">
        <v>233</v>
      </c>
      <c r="V214" s="147" t="s">
        <v>233</v>
      </c>
      <c r="W214" s="147">
        <v>8</v>
      </c>
      <c r="X214" s="147">
        <v>2</v>
      </c>
      <c r="Y214" s="147" t="s">
        <v>233</v>
      </c>
      <c r="Z214" s="147" t="s">
        <v>233</v>
      </c>
      <c r="AA214" s="147" t="s">
        <v>233</v>
      </c>
      <c r="AB214" s="147" t="s">
        <v>233</v>
      </c>
      <c r="AC214" s="147" t="s">
        <v>233</v>
      </c>
      <c r="AD214" s="147" t="s">
        <v>233</v>
      </c>
      <c r="AE214" s="147" t="s">
        <v>233</v>
      </c>
      <c r="AF214" s="147" t="s">
        <v>233</v>
      </c>
      <c r="AG214" s="3">
        <v>1</v>
      </c>
      <c r="AH214" s="3">
        <v>2</v>
      </c>
      <c r="AI214" s="3">
        <f>0.1*AI211</f>
        <v>3.8000000000000006E-2</v>
      </c>
      <c r="AJ214" s="3">
        <v>0.02</v>
      </c>
      <c r="AK214" s="3">
        <v>3</v>
      </c>
      <c r="AL214" s="3"/>
      <c r="AM214" s="3"/>
      <c r="AN214" s="145">
        <f t="shared" ref="AN214:AN215" si="174">AJ214*J214+AI214</f>
        <v>5.2400000000000002E-2</v>
      </c>
      <c r="AO214" s="145">
        <f t="shared" si="170"/>
        <v>5.2400000000000007E-3</v>
      </c>
      <c r="AP214" s="146">
        <f t="shared" si="166"/>
        <v>4.4800000000000004</v>
      </c>
      <c r="AQ214" s="146">
        <f t="shared" si="171"/>
        <v>0.30000000000000004</v>
      </c>
      <c r="AR214" s="145">
        <f>10068.2*J214*POWER(10,-6)</f>
        <v>7.2491040000000001E-3</v>
      </c>
      <c r="AS214" s="146">
        <f t="shared" si="167"/>
        <v>4.8448891039999999</v>
      </c>
      <c r="AT214" s="150">
        <f t="shared" si="154"/>
        <v>2.0000000000000002E-7</v>
      </c>
      <c r="AU214" s="176">
        <f t="shared" si="155"/>
        <v>4.0000000000000003E-7</v>
      </c>
      <c r="AV214" s="150">
        <f>H214*AS214</f>
        <v>9.6897782080000014E-7</v>
      </c>
    </row>
    <row r="215" spans="1:48">
      <c r="A215" s="79" t="s">
        <v>361</v>
      </c>
      <c r="B215" s="236" t="s">
        <v>509</v>
      </c>
      <c r="C215" s="192" t="s">
        <v>459</v>
      </c>
      <c r="D215" s="193" t="s">
        <v>194</v>
      </c>
      <c r="E215" s="232">
        <v>4.9999999999999998E-7</v>
      </c>
      <c r="F215" s="236">
        <v>10</v>
      </c>
      <c r="G215" s="191">
        <v>0.15200000000000002</v>
      </c>
      <c r="H215" s="194">
        <f t="shared" si="168"/>
        <v>7.6000000000000003E-7</v>
      </c>
      <c r="I215" s="191">
        <f>K214*1800/1000</f>
        <v>0.72</v>
      </c>
      <c r="J215" s="191">
        <f>I215</f>
        <v>0.72</v>
      </c>
      <c r="K215" s="263">
        <v>0</v>
      </c>
      <c r="L215" t="str">
        <f t="shared" si="163"/>
        <v>С214</v>
      </c>
      <c r="M215" t="str">
        <f t="shared" si="164"/>
        <v>Ж/д цистерна (СУГ)</v>
      </c>
      <c r="N215" t="str">
        <f t="shared" si="165"/>
        <v>Частичное-вспышка</v>
      </c>
      <c r="O215" s="147" t="s">
        <v>233</v>
      </c>
      <c r="P215" s="147" t="s">
        <v>233</v>
      </c>
      <c r="Q215" s="147" t="s">
        <v>233</v>
      </c>
      <c r="R215" s="147" t="s">
        <v>233</v>
      </c>
      <c r="S215" s="147" t="s">
        <v>233</v>
      </c>
      <c r="T215" s="147" t="s">
        <v>233</v>
      </c>
      <c r="U215" s="147" t="s">
        <v>233</v>
      </c>
      <c r="V215" s="147" t="s">
        <v>233</v>
      </c>
      <c r="W215" s="147" t="s">
        <v>233</v>
      </c>
      <c r="X215" s="147" t="s">
        <v>233</v>
      </c>
      <c r="Y215" s="147">
        <v>29</v>
      </c>
      <c r="Z215" s="147">
        <v>34</v>
      </c>
      <c r="AA215" s="147" t="s">
        <v>233</v>
      </c>
      <c r="AB215" s="147" t="s">
        <v>233</v>
      </c>
      <c r="AC215" s="147" t="s">
        <v>233</v>
      </c>
      <c r="AD215" s="147" t="s">
        <v>233</v>
      </c>
      <c r="AE215" s="147" t="s">
        <v>233</v>
      </c>
      <c r="AF215" s="147" t="s">
        <v>233</v>
      </c>
      <c r="AG215" s="3">
        <v>1</v>
      </c>
      <c r="AH215" s="3">
        <v>2</v>
      </c>
      <c r="AI215" s="3">
        <f>0.1*AI211</f>
        <v>3.8000000000000006E-2</v>
      </c>
      <c r="AJ215" s="3">
        <v>0.02</v>
      </c>
      <c r="AK215" s="3">
        <v>3</v>
      </c>
      <c r="AL215" s="3"/>
      <c r="AM215" s="3"/>
      <c r="AN215" s="145">
        <f t="shared" si="174"/>
        <v>5.2400000000000002E-2</v>
      </c>
      <c r="AO215" s="145">
        <f t="shared" si="170"/>
        <v>5.2400000000000007E-3</v>
      </c>
      <c r="AP215" s="146">
        <f t="shared" si="166"/>
        <v>4.4800000000000004</v>
      </c>
      <c r="AQ215" s="146">
        <f t="shared" si="171"/>
        <v>0.30000000000000004</v>
      </c>
      <c r="AR215" s="145">
        <f>10068.2*J215*POWER(10,-6)</f>
        <v>7.2491040000000001E-3</v>
      </c>
      <c r="AS215" s="146">
        <f t="shared" si="167"/>
        <v>4.8448891039999999</v>
      </c>
      <c r="AT215" s="150">
        <f t="shared" si="154"/>
        <v>7.6000000000000003E-7</v>
      </c>
      <c r="AU215" s="176">
        <f t="shared" si="155"/>
        <v>1.5200000000000001E-6</v>
      </c>
      <c r="AV215" s="150">
        <f>H215*AS215</f>
        <v>3.6821157190400001E-6</v>
      </c>
    </row>
    <row r="216" spans="1:48">
      <c r="A216" s="79" t="s">
        <v>362</v>
      </c>
      <c r="B216" s="236" t="s">
        <v>509</v>
      </c>
      <c r="C216" s="192" t="s">
        <v>460</v>
      </c>
      <c r="D216" s="193" t="s">
        <v>190</v>
      </c>
      <c r="E216" s="232">
        <v>4.9999999999999998E-7</v>
      </c>
      <c r="F216" s="236">
        <v>10</v>
      </c>
      <c r="G216" s="191">
        <v>0.6080000000000001</v>
      </c>
      <c r="H216" s="194">
        <f>E216*F216*G216</f>
        <v>3.0400000000000001E-6</v>
      </c>
      <c r="I216" s="191">
        <f>K214*1800/1000</f>
        <v>0.72</v>
      </c>
      <c r="J216" s="191">
        <v>0</v>
      </c>
      <c r="K216" s="263">
        <v>0</v>
      </c>
      <c r="L216" t="str">
        <f t="shared" si="163"/>
        <v>С215</v>
      </c>
      <c r="M216" t="str">
        <f t="shared" si="164"/>
        <v>Ж/д цистерна (СУГ)</v>
      </c>
      <c r="N216" t="str">
        <f t="shared" si="165"/>
        <v>Частичное-ликвидация</v>
      </c>
      <c r="O216" s="147" t="s">
        <v>233</v>
      </c>
      <c r="P216" s="147" t="s">
        <v>233</v>
      </c>
      <c r="Q216" s="147" t="s">
        <v>233</v>
      </c>
      <c r="R216" s="147" t="s">
        <v>233</v>
      </c>
      <c r="S216" s="147" t="s">
        <v>233</v>
      </c>
      <c r="T216" s="147" t="s">
        <v>233</v>
      </c>
      <c r="U216" s="147" t="s">
        <v>233</v>
      </c>
      <c r="V216" s="147" t="s">
        <v>233</v>
      </c>
      <c r="W216" s="147" t="s">
        <v>233</v>
      </c>
      <c r="X216" s="147" t="s">
        <v>233</v>
      </c>
      <c r="Y216" s="147" t="s">
        <v>233</v>
      </c>
      <c r="Z216" s="147" t="s">
        <v>233</v>
      </c>
      <c r="AA216" s="147" t="s">
        <v>233</v>
      </c>
      <c r="AB216" s="147" t="s">
        <v>233</v>
      </c>
      <c r="AC216" s="147" t="s">
        <v>233</v>
      </c>
      <c r="AD216" s="147" t="s">
        <v>233</v>
      </c>
      <c r="AE216" s="147" t="s">
        <v>233</v>
      </c>
      <c r="AF216" s="147" t="s">
        <v>233</v>
      </c>
      <c r="AG216" s="3">
        <v>0</v>
      </c>
      <c r="AH216" s="3">
        <v>0</v>
      </c>
      <c r="AI216" s="3">
        <f>0.1*AI211</f>
        <v>3.8000000000000006E-2</v>
      </c>
      <c r="AJ216" s="3">
        <v>0.02</v>
      </c>
      <c r="AK216" s="3">
        <v>3</v>
      </c>
      <c r="AL216" s="3"/>
      <c r="AM216" s="3"/>
      <c r="AN216" s="145">
        <f t="shared" ref="AN216" si="175">AJ216*I216+AI216</f>
        <v>5.2400000000000002E-2</v>
      </c>
      <c r="AO216" s="145">
        <f t="shared" si="170"/>
        <v>5.2400000000000007E-3</v>
      </c>
      <c r="AP216" s="146">
        <f t="shared" si="166"/>
        <v>0</v>
      </c>
      <c r="AQ216" s="146">
        <f t="shared" si="171"/>
        <v>0.30000000000000004</v>
      </c>
      <c r="AR216" s="145">
        <f>1333*I216*POWER(10,-6)</f>
        <v>9.5975999999999993E-4</v>
      </c>
      <c r="AS216" s="146">
        <f t="shared" si="167"/>
        <v>0.35859976000000005</v>
      </c>
      <c r="AT216" s="150">
        <f t="shared" si="154"/>
        <v>0</v>
      </c>
      <c r="AU216" s="176">
        <f t="shared" si="155"/>
        <v>0</v>
      </c>
      <c r="AV216" s="150">
        <f>H216*AS216</f>
        <v>1.0901432704000001E-6</v>
      </c>
    </row>
    <row r="217" spans="1:48" ht="15" thickBot="1">
      <c r="A217" s="79" t="s">
        <v>363</v>
      </c>
      <c r="B217" s="236" t="s">
        <v>509</v>
      </c>
      <c r="C217" s="256" t="s">
        <v>195</v>
      </c>
      <c r="D217" s="257" t="s">
        <v>196</v>
      </c>
      <c r="E217" s="252">
        <v>2.5000000000000001E-5</v>
      </c>
      <c r="F217" s="236">
        <v>10</v>
      </c>
      <c r="G217" s="259">
        <v>1</v>
      </c>
      <c r="H217" s="252">
        <f>E217*F217*G217</f>
        <v>2.5000000000000001E-4</v>
      </c>
      <c r="I217" s="259">
        <v>60</v>
      </c>
      <c r="J217" s="259">
        <f>0.6*I217</f>
        <v>36</v>
      </c>
      <c r="K217" s="264">
        <v>0</v>
      </c>
      <c r="L217" t="str">
        <f t="shared" si="163"/>
        <v>С216</v>
      </c>
      <c r="M217" t="str">
        <f t="shared" si="164"/>
        <v>Ж/д цистерна (СУГ)</v>
      </c>
      <c r="N217" t="str">
        <f t="shared" si="165"/>
        <v>Полное-огненный шар</v>
      </c>
      <c r="O217" s="147" t="s">
        <v>233</v>
      </c>
      <c r="P217" s="147" t="s">
        <v>233</v>
      </c>
      <c r="Q217" s="147" t="s">
        <v>233</v>
      </c>
      <c r="R217" s="147" t="s">
        <v>233</v>
      </c>
      <c r="S217" s="147" t="s">
        <v>233</v>
      </c>
      <c r="T217" s="147" t="s">
        <v>233</v>
      </c>
      <c r="U217" s="147" t="s">
        <v>233</v>
      </c>
      <c r="V217" s="147" t="s">
        <v>233</v>
      </c>
      <c r="W217" s="147" t="s">
        <v>233</v>
      </c>
      <c r="X217" s="147" t="s">
        <v>233</v>
      </c>
      <c r="Y217" s="147" t="s">
        <v>233</v>
      </c>
      <c r="Z217" s="147" t="s">
        <v>233</v>
      </c>
      <c r="AA217" s="147" t="s">
        <v>233</v>
      </c>
      <c r="AB217" s="147" t="s">
        <v>233</v>
      </c>
      <c r="AC217" s="147">
        <v>196</v>
      </c>
      <c r="AD217" s="147">
        <v>264</v>
      </c>
      <c r="AE217" s="147">
        <v>308</v>
      </c>
      <c r="AF217" s="147">
        <v>386</v>
      </c>
      <c r="AG217" s="3">
        <v>1</v>
      </c>
      <c r="AH217" s="3">
        <v>1</v>
      </c>
      <c r="AI217" s="3">
        <f>AI209</f>
        <v>0.38</v>
      </c>
      <c r="AJ217" s="3">
        <v>0.02</v>
      </c>
      <c r="AK217" s="3">
        <v>10</v>
      </c>
      <c r="AL217" s="3"/>
      <c r="AM217" s="3"/>
      <c r="AN217" s="145">
        <f t="shared" ref="AN217" si="176">AJ217*J217+AI217</f>
        <v>1.1000000000000001</v>
      </c>
      <c r="AO217" s="145">
        <f t="shared" si="170"/>
        <v>0.11000000000000001</v>
      </c>
      <c r="AP217" s="146">
        <f t="shared" si="166"/>
        <v>3.1</v>
      </c>
      <c r="AQ217" s="146">
        <f t="shared" si="171"/>
        <v>1</v>
      </c>
      <c r="AR217" s="145">
        <f t="shared" ref="AR217" si="177">10068.2*J217*POWER(10,-6)</f>
        <v>0.36245519999999998</v>
      </c>
      <c r="AS217" s="146">
        <f t="shared" si="167"/>
        <v>5.6724551999999999</v>
      </c>
      <c r="AT217" s="150">
        <f t="shared" si="154"/>
        <v>2.5000000000000001E-4</v>
      </c>
      <c r="AU217" s="176">
        <f t="shared" si="155"/>
        <v>2.5000000000000001E-4</v>
      </c>
      <c r="AV217" s="150">
        <f>H217*AS217</f>
        <v>1.4181138E-3</v>
      </c>
    </row>
    <row r="218" spans="1:48" ht="15" thickTop="1">
      <c r="O218" s="147" t="s">
        <v>233</v>
      </c>
      <c r="P218" s="147" t="s">
        <v>233</v>
      </c>
      <c r="Q218" s="147" t="s">
        <v>233</v>
      </c>
      <c r="R218" s="147" t="s">
        <v>233</v>
      </c>
      <c r="S218" s="147" t="s">
        <v>233</v>
      </c>
      <c r="T218" s="147" t="s">
        <v>233</v>
      </c>
      <c r="U218" s="147" t="s">
        <v>233</v>
      </c>
      <c r="V218" s="147" t="s">
        <v>233</v>
      </c>
      <c r="W218" s="147" t="s">
        <v>233</v>
      </c>
      <c r="X218" s="147" t="s">
        <v>233</v>
      </c>
      <c r="Y218" s="147" t="s">
        <v>233</v>
      </c>
      <c r="Z218" s="147" t="s">
        <v>233</v>
      </c>
      <c r="AA218" s="147" t="s">
        <v>233</v>
      </c>
      <c r="AB218" s="147" t="s">
        <v>233</v>
      </c>
      <c r="AC218" s="147" t="s">
        <v>233</v>
      </c>
      <c r="AD218" s="147" t="s">
        <v>233</v>
      </c>
      <c r="AE218" s="147" t="s">
        <v>233</v>
      </c>
      <c r="AF218" s="147" t="s">
        <v>233</v>
      </c>
      <c r="AT218" s="150">
        <f t="shared" si="154"/>
        <v>0</v>
      </c>
      <c r="AU218" s="176">
        <f t="shared" si="155"/>
        <v>0</v>
      </c>
    </row>
    <row r="219" spans="1:48">
      <c r="A219" s="79" t="s">
        <v>364</v>
      </c>
      <c r="B219" s="200" t="s">
        <v>497</v>
      </c>
      <c r="C219" s="201" t="s">
        <v>78</v>
      </c>
      <c r="D219" s="202" t="s">
        <v>188</v>
      </c>
      <c r="E219" s="203">
        <v>1.0000000000000001E-5</v>
      </c>
      <c r="F219" s="200">
        <v>3</v>
      </c>
      <c r="G219" s="200">
        <v>0.05</v>
      </c>
      <c r="H219" s="203">
        <f>E219*F219*G219</f>
        <v>1.5000000000000002E-6</v>
      </c>
      <c r="I219" s="200">
        <v>199.2</v>
      </c>
      <c r="J219" s="200">
        <f>I219</f>
        <v>199.2</v>
      </c>
      <c r="K219" s="200">
        <f>J219*20/10</f>
        <v>398.4</v>
      </c>
      <c r="L219" t="str">
        <f t="shared" ref="L219:L242" si="178">A219</f>
        <v>С217</v>
      </c>
      <c r="M219" t="str">
        <f t="shared" ref="M219:M242" si="179">B219</f>
        <v>Емкость Е-1…Е-3</v>
      </c>
      <c r="N219" t="str">
        <f t="shared" ref="N219:N242" si="180">D219</f>
        <v>Полное-пожар</v>
      </c>
      <c r="O219" s="147">
        <v>17</v>
      </c>
      <c r="P219" s="147">
        <v>24</v>
      </c>
      <c r="Q219" s="147">
        <v>35</v>
      </c>
      <c r="R219" s="147">
        <v>65</v>
      </c>
      <c r="S219" s="147" t="s">
        <v>233</v>
      </c>
      <c r="T219" s="147" t="s">
        <v>233</v>
      </c>
      <c r="U219" s="147" t="s">
        <v>233</v>
      </c>
      <c r="V219" s="147" t="s">
        <v>233</v>
      </c>
      <c r="W219" s="147" t="s">
        <v>233</v>
      </c>
      <c r="X219" s="147" t="s">
        <v>233</v>
      </c>
      <c r="Y219" s="147" t="s">
        <v>233</v>
      </c>
      <c r="Z219" s="147" t="s">
        <v>233</v>
      </c>
      <c r="AA219" s="147" t="s">
        <v>233</v>
      </c>
      <c r="AB219" s="147" t="s">
        <v>233</v>
      </c>
      <c r="AC219" s="147" t="s">
        <v>233</v>
      </c>
      <c r="AD219" s="147" t="s">
        <v>233</v>
      </c>
      <c r="AE219" s="147" t="s">
        <v>233</v>
      </c>
      <c r="AF219" s="147" t="s">
        <v>233</v>
      </c>
      <c r="AG219" s="147">
        <v>1</v>
      </c>
      <c r="AH219" s="147">
        <v>1</v>
      </c>
      <c r="AI219" s="147">
        <v>0.25</v>
      </c>
      <c r="AJ219" s="147">
        <v>2.5999999999999999E-2</v>
      </c>
      <c r="AK219" s="147">
        <v>10</v>
      </c>
      <c r="AL219" s="147"/>
      <c r="AM219" s="147"/>
      <c r="AN219" s="148">
        <f>AJ219*I219+AI219</f>
        <v>5.4291999999999998</v>
      </c>
      <c r="AO219" s="148">
        <f>AN219*0.1</f>
        <v>0.54291999999999996</v>
      </c>
      <c r="AP219" s="149">
        <f>AG219*1.72+115*0.012*AH219</f>
        <v>3.1</v>
      </c>
      <c r="AQ219" s="149">
        <f>AK219*0.1</f>
        <v>1</v>
      </c>
      <c r="AR219" s="148">
        <f>10068.2*J219*POWER(10,-6)+0.0012*K222</f>
        <v>2.4836654399999998</v>
      </c>
      <c r="AS219" s="149">
        <f t="shared" ref="AS219:AS248" si="181">AR219+AQ219+AP219+AO219+AN219</f>
        <v>12.555785439999999</v>
      </c>
      <c r="AT219" s="150">
        <f t="shared" si="154"/>
        <v>1.5000000000000002E-6</v>
      </c>
      <c r="AU219" s="176">
        <f t="shared" si="155"/>
        <v>1.5000000000000002E-6</v>
      </c>
      <c r="AV219" s="150">
        <f>H219*AS219</f>
        <v>1.8833678160000003E-5</v>
      </c>
    </row>
    <row r="220" spans="1:48">
      <c r="A220" s="79" t="s">
        <v>365</v>
      </c>
      <c r="B220" s="200" t="s">
        <v>497</v>
      </c>
      <c r="C220" s="201" t="s">
        <v>461</v>
      </c>
      <c r="D220" s="202" t="s">
        <v>191</v>
      </c>
      <c r="E220" s="203">
        <v>1.0000000000000001E-5</v>
      </c>
      <c r="F220" s="200">
        <v>3</v>
      </c>
      <c r="G220" s="200">
        <v>4.7500000000000001E-2</v>
      </c>
      <c r="H220" s="203">
        <f t="shared" ref="H220:H224" si="182">E220*F220*G220</f>
        <v>1.4250000000000001E-6</v>
      </c>
      <c r="I220" s="200">
        <v>199.2</v>
      </c>
      <c r="J220" s="285">
        <f>0.1*SQRT(100)*30*POWER(10,-6)*3600*K219/1000</f>
        <v>4.3027199999999995E-2</v>
      </c>
      <c r="K220" s="201"/>
      <c r="L220" t="str">
        <f t="shared" si="178"/>
        <v>С218</v>
      </c>
      <c r="M220" t="str">
        <f t="shared" si="179"/>
        <v>Емкость Е-1…Е-3</v>
      </c>
      <c r="N220" t="str">
        <f t="shared" si="180"/>
        <v>Полное-взрыв</v>
      </c>
      <c r="O220" s="147" t="s">
        <v>233</v>
      </c>
      <c r="P220" s="147" t="s">
        <v>233</v>
      </c>
      <c r="Q220" s="147" t="s">
        <v>233</v>
      </c>
      <c r="R220" s="147" t="s">
        <v>233</v>
      </c>
      <c r="S220" s="147">
        <v>16</v>
      </c>
      <c r="T220" s="147">
        <v>32</v>
      </c>
      <c r="U220" s="147">
        <v>88</v>
      </c>
      <c r="V220" s="147">
        <v>152</v>
      </c>
      <c r="W220" s="147" t="s">
        <v>233</v>
      </c>
      <c r="X220" s="147" t="s">
        <v>233</v>
      </c>
      <c r="Y220" s="147" t="s">
        <v>233</v>
      </c>
      <c r="Z220" s="147" t="s">
        <v>233</v>
      </c>
      <c r="AA220" s="147" t="s">
        <v>233</v>
      </c>
      <c r="AB220" s="147" t="s">
        <v>233</v>
      </c>
      <c r="AC220" s="147" t="s">
        <v>233</v>
      </c>
      <c r="AD220" s="147" t="s">
        <v>233</v>
      </c>
      <c r="AE220" s="147" t="s">
        <v>233</v>
      </c>
      <c r="AF220" s="147" t="s">
        <v>233</v>
      </c>
      <c r="AG220" s="147">
        <v>2</v>
      </c>
      <c r="AH220" s="147">
        <v>1</v>
      </c>
      <c r="AI220" s="147">
        <v>1</v>
      </c>
      <c r="AJ220" s="147">
        <v>2.5999999999999999E-2</v>
      </c>
      <c r="AK220" s="147">
        <v>10</v>
      </c>
      <c r="AL220" s="147"/>
      <c r="AM220" s="147"/>
      <c r="AN220" s="148">
        <f>AJ220*I220+AI220</f>
        <v>6.1791999999999998</v>
      </c>
      <c r="AO220" s="148">
        <f t="shared" ref="AO220:AO221" si="183">AN220*0.1</f>
        <v>0.61792000000000002</v>
      </c>
      <c r="AP220" s="149">
        <f t="shared" ref="AP220:AP221" si="184">AG220*1.72+115*0.012*AH220</f>
        <v>4.82</v>
      </c>
      <c r="AQ220" s="149">
        <f t="shared" ref="AQ220:AQ221" si="185">AK220*0.1</f>
        <v>1</v>
      </c>
      <c r="AR220" s="148">
        <f>10068.2*J220*POWER(10,-6)*10+0.0012*K222</f>
        <v>0.48241206455039998</v>
      </c>
      <c r="AS220" s="149">
        <f t="shared" si="181"/>
        <v>13.099532064550399</v>
      </c>
      <c r="AT220" s="150">
        <f t="shared" si="154"/>
        <v>2.8500000000000002E-6</v>
      </c>
      <c r="AU220" s="176">
        <f t="shared" si="155"/>
        <v>1.4250000000000001E-6</v>
      </c>
      <c r="AV220" s="150">
        <f>H220*AS220</f>
        <v>1.866683319198432E-5</v>
      </c>
    </row>
    <row r="221" spans="1:48">
      <c r="A221" s="79" t="s">
        <v>366</v>
      </c>
      <c r="B221" s="200" t="s">
        <v>497</v>
      </c>
      <c r="C221" s="201" t="s">
        <v>462</v>
      </c>
      <c r="D221" s="202" t="s">
        <v>189</v>
      </c>
      <c r="E221" s="203">
        <v>1.0000000000000001E-5</v>
      </c>
      <c r="F221" s="200">
        <v>3</v>
      </c>
      <c r="G221" s="200">
        <v>0.90249999999999997</v>
      </c>
      <c r="H221" s="203">
        <f t="shared" si="182"/>
        <v>2.7075000000000004E-5</v>
      </c>
      <c r="I221" s="200">
        <v>199.2</v>
      </c>
      <c r="J221" s="200">
        <v>0</v>
      </c>
      <c r="K221" s="201"/>
      <c r="L221" t="str">
        <f t="shared" si="178"/>
        <v>С219</v>
      </c>
      <c r="M221" t="str">
        <f t="shared" si="179"/>
        <v>Емкость Е-1…Е-3</v>
      </c>
      <c r="N221" t="str">
        <f t="shared" si="180"/>
        <v>Полное-ликвидация</v>
      </c>
      <c r="O221" s="147" t="s">
        <v>233</v>
      </c>
      <c r="P221" s="147" t="s">
        <v>233</v>
      </c>
      <c r="Q221" s="147" t="s">
        <v>233</v>
      </c>
      <c r="R221" s="147" t="s">
        <v>233</v>
      </c>
      <c r="S221" s="147" t="s">
        <v>233</v>
      </c>
      <c r="T221" s="147" t="s">
        <v>233</v>
      </c>
      <c r="U221" s="147" t="s">
        <v>233</v>
      </c>
      <c r="V221" s="147" t="s">
        <v>233</v>
      </c>
      <c r="W221" s="147" t="s">
        <v>233</v>
      </c>
      <c r="X221" s="147" t="s">
        <v>233</v>
      </c>
      <c r="Y221" s="147" t="s">
        <v>233</v>
      </c>
      <c r="Z221" s="147" t="s">
        <v>233</v>
      </c>
      <c r="AA221" s="147" t="s">
        <v>233</v>
      </c>
      <c r="AB221" s="147" t="s">
        <v>233</v>
      </c>
      <c r="AC221" s="147" t="s">
        <v>233</v>
      </c>
      <c r="AD221" s="147" t="s">
        <v>233</v>
      </c>
      <c r="AE221" s="147" t="s">
        <v>233</v>
      </c>
      <c r="AF221" s="147" t="s">
        <v>233</v>
      </c>
      <c r="AG221" s="147">
        <v>0</v>
      </c>
      <c r="AH221" s="147">
        <v>0</v>
      </c>
      <c r="AI221" s="147">
        <v>0.25</v>
      </c>
      <c r="AJ221" s="147">
        <v>2.5999999999999999E-2</v>
      </c>
      <c r="AK221" s="147">
        <v>10</v>
      </c>
      <c r="AL221" s="147"/>
      <c r="AM221" s="147"/>
      <c r="AN221" s="148">
        <f>AJ221*J221+AI221</f>
        <v>0.25</v>
      </c>
      <c r="AO221" s="148">
        <f t="shared" si="183"/>
        <v>2.5000000000000001E-2</v>
      </c>
      <c r="AP221" s="149">
        <f t="shared" si="184"/>
        <v>0</v>
      </c>
      <c r="AQ221" s="149">
        <f t="shared" si="185"/>
        <v>1</v>
      </c>
      <c r="AR221" s="148">
        <f>1333*J220*POWER(10,-6)*10+0.0012*K222</f>
        <v>0.47865355257600001</v>
      </c>
      <c r="AS221" s="149">
        <f t="shared" si="181"/>
        <v>1.753653552576</v>
      </c>
      <c r="AT221" s="150">
        <f t="shared" si="154"/>
        <v>0</v>
      </c>
      <c r="AU221" s="176">
        <f t="shared" si="155"/>
        <v>0</v>
      </c>
      <c r="AV221" s="150">
        <f>H221*AS221</f>
        <v>4.7480169935995207E-5</v>
      </c>
    </row>
    <row r="222" spans="1:48">
      <c r="A222" s="79" t="s">
        <v>367</v>
      </c>
      <c r="B222" s="200" t="s">
        <v>497</v>
      </c>
      <c r="C222" s="201" t="s">
        <v>416</v>
      </c>
      <c r="D222" s="202" t="s">
        <v>417</v>
      </c>
      <c r="E222" s="203">
        <v>1E-4</v>
      </c>
      <c r="F222" s="200">
        <v>3</v>
      </c>
      <c r="G222" s="200">
        <v>0.05</v>
      </c>
      <c r="H222" s="203">
        <f t="shared" si="182"/>
        <v>1.5000000000000002E-5</v>
      </c>
      <c r="I222" s="200">
        <f>I219*0.1</f>
        <v>19.920000000000002</v>
      </c>
      <c r="J222" s="200">
        <f>I222</f>
        <v>19.920000000000002</v>
      </c>
      <c r="K222" s="201">
        <f>J222*20</f>
        <v>398.40000000000003</v>
      </c>
      <c r="L222" t="str">
        <f t="shared" si="178"/>
        <v>С220</v>
      </c>
      <c r="M222" t="str">
        <f t="shared" si="179"/>
        <v>Емкость Е-1…Е-3</v>
      </c>
      <c r="N222" t="str">
        <f t="shared" si="180"/>
        <v>Частичное-пожар</v>
      </c>
      <c r="O222" s="147">
        <v>17</v>
      </c>
      <c r="P222" s="147">
        <v>24</v>
      </c>
      <c r="Q222" s="147">
        <v>35</v>
      </c>
      <c r="R222" s="147">
        <v>65</v>
      </c>
      <c r="S222" s="147" t="s">
        <v>233</v>
      </c>
      <c r="T222" s="147" t="s">
        <v>233</v>
      </c>
      <c r="U222" s="147" t="s">
        <v>233</v>
      </c>
      <c r="V222" s="147" t="s">
        <v>233</v>
      </c>
      <c r="W222" s="147" t="s">
        <v>233</v>
      </c>
      <c r="X222" s="147" t="s">
        <v>233</v>
      </c>
      <c r="Y222" s="147" t="s">
        <v>233</v>
      </c>
      <c r="Z222" s="147" t="s">
        <v>233</v>
      </c>
      <c r="AA222" s="147" t="s">
        <v>233</v>
      </c>
      <c r="AB222" s="147" t="s">
        <v>233</v>
      </c>
      <c r="AC222" s="147" t="s">
        <v>233</v>
      </c>
      <c r="AD222" s="147" t="s">
        <v>233</v>
      </c>
      <c r="AE222" s="147" t="s">
        <v>233</v>
      </c>
      <c r="AF222" s="147" t="s">
        <v>233</v>
      </c>
      <c r="AG222" s="147">
        <v>0</v>
      </c>
      <c r="AH222" s="147">
        <v>1</v>
      </c>
      <c r="AI222" s="147">
        <f>0.1*AI221</f>
        <v>2.5000000000000001E-2</v>
      </c>
      <c r="AJ222" s="147">
        <v>2.5999999999999999E-2</v>
      </c>
      <c r="AK222" s="147">
        <v>5</v>
      </c>
      <c r="AL222" s="147"/>
      <c r="AM222" s="147"/>
      <c r="AN222" s="148">
        <f>AJ222*I222+AI222</f>
        <v>0.54292000000000007</v>
      </c>
      <c r="AO222" s="148">
        <f>AN222*0.1</f>
        <v>5.4292000000000007E-2</v>
      </c>
      <c r="AP222" s="149">
        <f>AG222*1.72+115*0.012*AH222</f>
        <v>1.3800000000000001</v>
      </c>
      <c r="AQ222" s="149">
        <f>AK222*0.1</f>
        <v>0.5</v>
      </c>
      <c r="AR222" s="148">
        <f>10068.2*J222*POWER(10,-6)+0.0012*K222</f>
        <v>0.67863854400000001</v>
      </c>
      <c r="AS222" s="149">
        <f t="shared" si="181"/>
        <v>3.1558505440000002</v>
      </c>
      <c r="AT222" s="150">
        <f t="shared" si="154"/>
        <v>0</v>
      </c>
      <c r="AU222" s="176">
        <f t="shared" si="155"/>
        <v>1.5000000000000002E-5</v>
      </c>
      <c r="AV222" s="150">
        <f>H222*AS222</f>
        <v>4.7337758160000008E-5</v>
      </c>
    </row>
    <row r="223" spans="1:48">
      <c r="A223" s="79" t="s">
        <v>368</v>
      </c>
      <c r="B223" s="200" t="s">
        <v>497</v>
      </c>
      <c r="C223" s="201" t="s">
        <v>463</v>
      </c>
      <c r="D223" s="202" t="s">
        <v>194</v>
      </c>
      <c r="E223" s="203">
        <v>1E-4</v>
      </c>
      <c r="F223" s="200">
        <v>3</v>
      </c>
      <c r="G223" s="200">
        <v>4.7500000000000001E-2</v>
      </c>
      <c r="H223" s="203">
        <f t="shared" si="182"/>
        <v>1.4250000000000001E-5</v>
      </c>
      <c r="I223" s="200">
        <f t="shared" ref="I223:I224" si="186">I220*0.1</f>
        <v>19.920000000000002</v>
      </c>
      <c r="J223" s="285">
        <f>J220*10</f>
        <v>0.43027199999999993</v>
      </c>
      <c r="K223" s="201"/>
      <c r="L223" t="str">
        <f t="shared" si="178"/>
        <v>С221</v>
      </c>
      <c r="M223" t="str">
        <f t="shared" si="179"/>
        <v>Емкость Е-1…Е-3</v>
      </c>
      <c r="N223" t="str">
        <f t="shared" si="180"/>
        <v>Частичное-вспышка</v>
      </c>
      <c r="O223" s="147" t="s">
        <v>233</v>
      </c>
      <c r="P223" s="147" t="s">
        <v>233</v>
      </c>
      <c r="Q223" s="147" t="s">
        <v>233</v>
      </c>
      <c r="R223" s="147" t="s">
        <v>233</v>
      </c>
      <c r="S223" s="147" t="s">
        <v>233</v>
      </c>
      <c r="T223" s="147" t="s">
        <v>233</v>
      </c>
      <c r="U223" s="147" t="s">
        <v>233</v>
      </c>
      <c r="V223" s="147" t="s">
        <v>233</v>
      </c>
      <c r="W223" s="147" t="s">
        <v>233</v>
      </c>
      <c r="X223" s="147" t="s">
        <v>233</v>
      </c>
      <c r="Y223" s="147">
        <v>24</v>
      </c>
      <c r="Z223" s="147">
        <v>28</v>
      </c>
      <c r="AA223" s="147" t="s">
        <v>233</v>
      </c>
      <c r="AB223" s="147" t="s">
        <v>233</v>
      </c>
      <c r="AC223" s="147" t="s">
        <v>233</v>
      </c>
      <c r="AD223" s="147" t="s">
        <v>233</v>
      </c>
      <c r="AE223" s="147" t="s">
        <v>233</v>
      </c>
      <c r="AF223" s="147" t="s">
        <v>233</v>
      </c>
      <c r="AG223" s="147">
        <v>0</v>
      </c>
      <c r="AH223" s="147">
        <v>1</v>
      </c>
      <c r="AI223" s="147">
        <f>0.1*AI221</f>
        <v>2.5000000000000001E-2</v>
      </c>
      <c r="AJ223" s="147">
        <v>2.5999999999999999E-2</v>
      </c>
      <c r="AK223" s="147">
        <v>5</v>
      </c>
      <c r="AL223" s="147"/>
      <c r="AM223" s="147"/>
      <c r="AN223" s="148">
        <f>AJ223*I223+AI223</f>
        <v>0.54292000000000007</v>
      </c>
      <c r="AO223" s="148">
        <f>AN223*0.1</f>
        <v>5.4292000000000007E-2</v>
      </c>
      <c r="AP223" s="149">
        <f>AG223*1.72+115*0.012*AH223</f>
        <v>1.3800000000000001</v>
      </c>
      <c r="AQ223" s="149">
        <f>AK223*0.1</f>
        <v>0.5</v>
      </c>
      <c r="AR223" s="148">
        <f>10068.2*J223*POWER(10,-6)+0.0012*K222</f>
        <v>0.48241206455039998</v>
      </c>
      <c r="AS223" s="149">
        <f t="shared" si="181"/>
        <v>2.9596240645503999</v>
      </c>
      <c r="AT223" s="150">
        <f t="shared" si="154"/>
        <v>0</v>
      </c>
      <c r="AU223" s="176">
        <f t="shared" si="155"/>
        <v>1.4250000000000001E-5</v>
      </c>
      <c r="AV223" s="150">
        <f>H223*AS223</f>
        <v>4.2174642919843204E-5</v>
      </c>
    </row>
    <row r="224" spans="1:48">
      <c r="A224" s="79" t="s">
        <v>369</v>
      </c>
      <c r="B224" s="200" t="s">
        <v>497</v>
      </c>
      <c r="C224" s="201" t="s">
        <v>464</v>
      </c>
      <c r="D224" s="202" t="s">
        <v>190</v>
      </c>
      <c r="E224" s="203">
        <v>1E-4</v>
      </c>
      <c r="F224" s="200">
        <v>3</v>
      </c>
      <c r="G224" s="200">
        <v>0.90249999999999997</v>
      </c>
      <c r="H224" s="203">
        <f t="shared" si="182"/>
        <v>2.7074999999999999E-4</v>
      </c>
      <c r="I224" s="200">
        <f t="shared" si="186"/>
        <v>19.920000000000002</v>
      </c>
      <c r="J224" s="200">
        <v>0</v>
      </c>
      <c r="K224" s="201"/>
      <c r="L224" t="str">
        <f t="shared" si="178"/>
        <v>С222</v>
      </c>
      <c r="M224" t="str">
        <f t="shared" si="179"/>
        <v>Емкость Е-1…Е-3</v>
      </c>
      <c r="N224" t="str">
        <f t="shared" si="180"/>
        <v>Частичное-ликвидация</v>
      </c>
      <c r="O224" s="147" t="s">
        <v>233</v>
      </c>
      <c r="P224" s="147" t="s">
        <v>233</v>
      </c>
      <c r="Q224" s="147" t="s">
        <v>233</v>
      </c>
      <c r="R224" s="147" t="s">
        <v>233</v>
      </c>
      <c r="S224" s="147" t="s">
        <v>233</v>
      </c>
      <c r="T224" s="147" t="s">
        <v>233</v>
      </c>
      <c r="U224" s="147" t="s">
        <v>233</v>
      </c>
      <c r="V224" s="147" t="s">
        <v>233</v>
      </c>
      <c r="W224" s="147" t="s">
        <v>233</v>
      </c>
      <c r="X224" s="147" t="s">
        <v>233</v>
      </c>
      <c r="Y224" s="147" t="s">
        <v>233</v>
      </c>
      <c r="Z224" s="147" t="s">
        <v>233</v>
      </c>
      <c r="AA224" s="147" t="s">
        <v>233</v>
      </c>
      <c r="AB224" s="147" t="s">
        <v>233</v>
      </c>
      <c r="AC224" s="147" t="s">
        <v>233</v>
      </c>
      <c r="AD224" s="147" t="s">
        <v>233</v>
      </c>
      <c r="AE224" s="147" t="s">
        <v>233</v>
      </c>
      <c r="AF224" s="147" t="s">
        <v>233</v>
      </c>
      <c r="AG224" s="147">
        <v>0</v>
      </c>
      <c r="AH224" s="147">
        <v>0</v>
      </c>
      <c r="AI224" s="147">
        <f>0.1*AI221</f>
        <v>2.5000000000000001E-2</v>
      </c>
      <c r="AJ224" s="147">
        <v>2.5999999999999999E-2</v>
      </c>
      <c r="AK224" s="147">
        <v>5</v>
      </c>
      <c r="AL224" s="147"/>
      <c r="AM224" s="147"/>
      <c r="AN224" s="148">
        <f>AJ224*I224+AI224</f>
        <v>0.54292000000000007</v>
      </c>
      <c r="AO224" s="148">
        <f>AN224*0.1</f>
        <v>5.4292000000000007E-2</v>
      </c>
      <c r="AP224" s="149">
        <f>AG224*1.72+115*0.012*AH224</f>
        <v>0</v>
      </c>
      <c r="AQ224" s="149">
        <f>AK224*0.1</f>
        <v>0.5</v>
      </c>
      <c r="AR224" s="148">
        <f>1333*J223*POWER(10,-6)+0.0012*K222</f>
        <v>0.47865355257600001</v>
      </c>
      <c r="AS224" s="149">
        <f t="shared" si="181"/>
        <v>1.5758655525760001</v>
      </c>
      <c r="AT224" s="150">
        <f t="shared" si="154"/>
        <v>0</v>
      </c>
      <c r="AU224" s="176">
        <f t="shared" si="155"/>
        <v>0</v>
      </c>
      <c r="AV224" s="150">
        <f>H224*AS224</f>
        <v>4.2666559835995204E-4</v>
      </c>
    </row>
    <row r="225" spans="1:48">
      <c r="A225" s="79" t="s">
        <v>370</v>
      </c>
      <c r="B225" s="191" t="s">
        <v>498</v>
      </c>
      <c r="C225" s="192" t="s">
        <v>78</v>
      </c>
      <c r="D225" s="193" t="s">
        <v>188</v>
      </c>
      <c r="E225" s="194">
        <v>1.0000000000000001E-5</v>
      </c>
      <c r="F225" s="191">
        <v>2</v>
      </c>
      <c r="G225" s="191">
        <v>0.05</v>
      </c>
      <c r="H225" s="194">
        <f>E225*F225*G225</f>
        <v>1.0000000000000002E-6</v>
      </c>
      <c r="I225" s="191">
        <v>83</v>
      </c>
      <c r="J225" s="191">
        <f>I225</f>
        <v>83</v>
      </c>
      <c r="K225" s="85">
        <f>J225*20/10</f>
        <v>166</v>
      </c>
      <c r="L225" t="str">
        <f t="shared" si="178"/>
        <v>С223</v>
      </c>
      <c r="M225" t="str">
        <f t="shared" si="179"/>
        <v>Емкости Е-4...Е-5</v>
      </c>
      <c r="N225" t="str">
        <f t="shared" si="180"/>
        <v>Полное-пожар</v>
      </c>
      <c r="O225" s="147">
        <v>15</v>
      </c>
      <c r="P225" s="147">
        <v>21</v>
      </c>
      <c r="Q225" s="147">
        <v>29</v>
      </c>
      <c r="R225" s="147">
        <v>54</v>
      </c>
      <c r="S225" s="147" t="s">
        <v>233</v>
      </c>
      <c r="T225" s="147" t="s">
        <v>233</v>
      </c>
      <c r="U225" s="147" t="s">
        <v>233</v>
      </c>
      <c r="V225" s="147" t="s">
        <v>233</v>
      </c>
      <c r="W225" s="147" t="s">
        <v>233</v>
      </c>
      <c r="X225" s="147" t="s">
        <v>233</v>
      </c>
      <c r="Y225" s="147" t="s">
        <v>233</v>
      </c>
      <c r="Z225" s="147" t="s">
        <v>233</v>
      </c>
      <c r="AA225" s="147" t="s">
        <v>233</v>
      </c>
      <c r="AB225" s="147" t="s">
        <v>233</v>
      </c>
      <c r="AC225" s="147" t="s">
        <v>233</v>
      </c>
      <c r="AD225" s="147" t="s">
        <v>233</v>
      </c>
      <c r="AE225" s="147" t="s">
        <v>233</v>
      </c>
      <c r="AF225" s="147" t="s">
        <v>233</v>
      </c>
      <c r="AG225" s="9">
        <v>1</v>
      </c>
      <c r="AH225" s="9">
        <v>1</v>
      </c>
      <c r="AI225" s="147">
        <v>0.25</v>
      </c>
      <c r="AJ225" s="9">
        <v>2.5999999999999999E-2</v>
      </c>
      <c r="AK225" s="9">
        <v>10</v>
      </c>
      <c r="AL225" s="9"/>
      <c r="AM225" s="9"/>
      <c r="AN225" s="152">
        <f>AJ225*420*0.1+AI225</f>
        <v>1.3420000000000001</v>
      </c>
      <c r="AO225" s="152">
        <f>AN225*0.1</f>
        <v>0.13420000000000001</v>
      </c>
      <c r="AP225" s="153">
        <f>AG225*1.72+115*0.012*AH225</f>
        <v>3.1</v>
      </c>
      <c r="AQ225" s="153">
        <f>AK225*0.1</f>
        <v>1</v>
      </c>
      <c r="AR225" s="152">
        <f>10068.2*420*POWER(10,-6)</f>
        <v>4.2286440000000001</v>
      </c>
      <c r="AS225" s="153">
        <f t="shared" si="181"/>
        <v>9.804844000000001</v>
      </c>
      <c r="AT225" s="150">
        <f t="shared" si="154"/>
        <v>1.0000000000000002E-6</v>
      </c>
      <c r="AU225" s="176">
        <f t="shared" si="155"/>
        <v>1.0000000000000002E-6</v>
      </c>
      <c r="AV225" s="172">
        <f>H225*AS225</f>
        <v>9.8048440000000035E-6</v>
      </c>
    </row>
    <row r="226" spans="1:48">
      <c r="A226" s="79" t="s">
        <v>371</v>
      </c>
      <c r="B226" s="191" t="s">
        <v>498</v>
      </c>
      <c r="C226" s="192" t="s">
        <v>461</v>
      </c>
      <c r="D226" s="193" t="s">
        <v>191</v>
      </c>
      <c r="E226" s="194">
        <v>1.0000000000000001E-5</v>
      </c>
      <c r="F226" s="191">
        <v>2</v>
      </c>
      <c r="G226" s="191">
        <v>4.7500000000000001E-2</v>
      </c>
      <c r="H226" s="194">
        <f t="shared" ref="H226:H230" si="187">E226*F226*G226</f>
        <v>9.5000000000000012E-7</v>
      </c>
      <c r="I226" s="191">
        <v>83</v>
      </c>
      <c r="J226" s="247">
        <f>0.1*SQRT(100)*30*POWER(10,-6)*3600*K225/1000</f>
        <v>1.7927999999999996E-2</v>
      </c>
      <c r="K226" s="86"/>
      <c r="L226" t="str">
        <f t="shared" si="178"/>
        <v>С224</v>
      </c>
      <c r="M226" t="str">
        <f t="shared" si="179"/>
        <v>Емкости Е-4...Е-5</v>
      </c>
      <c r="N226" t="str">
        <f t="shared" si="180"/>
        <v>Полное-взрыв</v>
      </c>
      <c r="O226" s="147" t="s">
        <v>233</v>
      </c>
      <c r="P226" s="147" t="s">
        <v>233</v>
      </c>
      <c r="Q226" s="147" t="s">
        <v>233</v>
      </c>
      <c r="R226" s="147" t="s">
        <v>233</v>
      </c>
      <c r="S226" s="147">
        <v>12</v>
      </c>
      <c r="T226" s="147">
        <v>24</v>
      </c>
      <c r="U226" s="147">
        <v>66</v>
      </c>
      <c r="V226" s="147">
        <v>113</v>
      </c>
      <c r="W226" s="147" t="s">
        <v>233</v>
      </c>
      <c r="X226" s="147" t="s">
        <v>233</v>
      </c>
      <c r="Y226" s="147" t="s">
        <v>233</v>
      </c>
      <c r="Z226" s="147" t="s">
        <v>233</v>
      </c>
      <c r="AA226" s="147" t="s">
        <v>233</v>
      </c>
      <c r="AB226" s="147" t="s">
        <v>233</v>
      </c>
      <c r="AC226" s="147" t="s">
        <v>233</v>
      </c>
      <c r="AD226" s="147" t="s">
        <v>233</v>
      </c>
      <c r="AE226" s="147" t="s">
        <v>233</v>
      </c>
      <c r="AF226" s="147" t="s">
        <v>233</v>
      </c>
      <c r="AG226" s="9">
        <v>2</v>
      </c>
      <c r="AH226" s="9">
        <v>1</v>
      </c>
      <c r="AI226" s="147">
        <v>1</v>
      </c>
      <c r="AJ226" s="9">
        <v>2.5999999999999999E-2</v>
      </c>
      <c r="AK226" s="9">
        <v>10</v>
      </c>
      <c r="AL226" s="9"/>
      <c r="AM226" s="9"/>
      <c r="AN226" s="152">
        <f>AJ226*420*0.1+AI226</f>
        <v>2.0920000000000001</v>
      </c>
      <c r="AO226" s="152">
        <f t="shared" ref="AO226:AO227" si="188">AN226*0.1</f>
        <v>0.20920000000000002</v>
      </c>
      <c r="AP226" s="153">
        <f t="shared" ref="AP226:AP227" si="189">AG226*1.72+115*0.012*AH226</f>
        <v>4.82</v>
      </c>
      <c r="AQ226" s="153">
        <f t="shared" ref="AQ226:AQ227" si="190">AK226*0.1</f>
        <v>1</v>
      </c>
      <c r="AR226" s="152">
        <f>10068.2*J226*POWER(10,-6)*10</f>
        <v>1.8050268959999996E-3</v>
      </c>
      <c r="AS226" s="153">
        <f t="shared" si="181"/>
        <v>8.123005026896001</v>
      </c>
      <c r="AT226" s="150">
        <f t="shared" si="154"/>
        <v>1.9000000000000002E-6</v>
      </c>
      <c r="AU226" s="176">
        <f t="shared" si="155"/>
        <v>9.5000000000000012E-7</v>
      </c>
      <c r="AV226" s="172">
        <f>H226*AS226</f>
        <v>7.7168547755512013E-6</v>
      </c>
    </row>
    <row r="227" spans="1:48">
      <c r="A227" s="79" t="s">
        <v>372</v>
      </c>
      <c r="B227" s="191" t="s">
        <v>498</v>
      </c>
      <c r="C227" s="192" t="s">
        <v>462</v>
      </c>
      <c r="D227" s="193" t="s">
        <v>189</v>
      </c>
      <c r="E227" s="194">
        <v>1.0000000000000001E-5</v>
      </c>
      <c r="F227" s="191">
        <v>2</v>
      </c>
      <c r="G227" s="191">
        <v>0.90249999999999997</v>
      </c>
      <c r="H227" s="194">
        <f t="shared" si="187"/>
        <v>1.8050000000000002E-5</v>
      </c>
      <c r="I227" s="191">
        <v>83</v>
      </c>
      <c r="J227" s="247">
        <v>0</v>
      </c>
      <c r="K227" s="86"/>
      <c r="L227" t="str">
        <f t="shared" si="178"/>
        <v>С225</v>
      </c>
      <c r="M227" t="str">
        <f t="shared" si="179"/>
        <v>Емкости Е-4...Е-5</v>
      </c>
      <c r="N227" t="str">
        <f t="shared" si="180"/>
        <v>Полное-ликвидация</v>
      </c>
      <c r="O227" s="147" t="s">
        <v>233</v>
      </c>
      <c r="P227" s="147" t="s">
        <v>233</v>
      </c>
      <c r="Q227" s="147" t="s">
        <v>233</v>
      </c>
      <c r="R227" s="147" t="s">
        <v>233</v>
      </c>
      <c r="S227" s="147" t="s">
        <v>233</v>
      </c>
      <c r="T227" s="147" t="s">
        <v>233</v>
      </c>
      <c r="U227" s="147" t="s">
        <v>233</v>
      </c>
      <c r="V227" s="147" t="s">
        <v>233</v>
      </c>
      <c r="W227" s="147" t="s">
        <v>233</v>
      </c>
      <c r="X227" s="147" t="s">
        <v>233</v>
      </c>
      <c r="Y227" s="147" t="s">
        <v>233</v>
      </c>
      <c r="Z227" s="147" t="s">
        <v>233</v>
      </c>
      <c r="AA227" s="147" t="s">
        <v>233</v>
      </c>
      <c r="AB227" s="147" t="s">
        <v>233</v>
      </c>
      <c r="AC227" s="147" t="s">
        <v>233</v>
      </c>
      <c r="AD227" s="147" t="s">
        <v>233</v>
      </c>
      <c r="AE227" s="147" t="s">
        <v>233</v>
      </c>
      <c r="AF227" s="147" t="s">
        <v>233</v>
      </c>
      <c r="AG227" s="9">
        <v>0</v>
      </c>
      <c r="AH227" s="9">
        <v>0</v>
      </c>
      <c r="AI227" s="147">
        <v>0.25</v>
      </c>
      <c r="AJ227" s="9">
        <v>2.5999999999999999E-2</v>
      </c>
      <c r="AK227" s="9">
        <v>10</v>
      </c>
      <c r="AL227" s="9"/>
      <c r="AM227" s="9"/>
      <c r="AN227" s="152">
        <f>AJ227*J227+AI227</f>
        <v>0.25</v>
      </c>
      <c r="AO227" s="152">
        <f t="shared" si="188"/>
        <v>2.5000000000000001E-2</v>
      </c>
      <c r="AP227" s="153">
        <f t="shared" si="189"/>
        <v>0</v>
      </c>
      <c r="AQ227" s="153">
        <f t="shared" si="190"/>
        <v>1</v>
      </c>
      <c r="AR227" s="152">
        <f>1333*J226*POWER(10,-6)*10</f>
        <v>2.3898023999999995E-4</v>
      </c>
      <c r="AS227" s="153">
        <f t="shared" si="181"/>
        <v>1.2752389802399999</v>
      </c>
      <c r="AT227" s="150">
        <f t="shared" si="154"/>
        <v>0</v>
      </c>
      <c r="AU227" s="176">
        <f t="shared" si="155"/>
        <v>0</v>
      </c>
      <c r="AV227" s="172">
        <f>H227*AS227</f>
        <v>2.3018063593332002E-5</v>
      </c>
    </row>
    <row r="228" spans="1:48">
      <c r="A228" s="79" t="s">
        <v>373</v>
      </c>
      <c r="B228" s="191" t="s">
        <v>498</v>
      </c>
      <c r="C228" s="192" t="s">
        <v>416</v>
      </c>
      <c r="D228" s="193" t="s">
        <v>417</v>
      </c>
      <c r="E228" s="194">
        <v>1E-4</v>
      </c>
      <c r="F228" s="191">
        <v>2</v>
      </c>
      <c r="G228" s="191">
        <v>0.05</v>
      </c>
      <c r="H228" s="194">
        <f t="shared" si="187"/>
        <v>1.0000000000000001E-5</v>
      </c>
      <c r="I228" s="191">
        <f>I225*0.1</f>
        <v>8.3000000000000007</v>
      </c>
      <c r="J228" s="247">
        <f>I228</f>
        <v>8.3000000000000007</v>
      </c>
      <c r="K228" s="86">
        <f>J228*20</f>
        <v>166</v>
      </c>
      <c r="L228" t="str">
        <f t="shared" si="178"/>
        <v>С226</v>
      </c>
      <c r="M228" t="str">
        <f t="shared" si="179"/>
        <v>Емкости Е-4...Е-5</v>
      </c>
      <c r="N228" t="str">
        <f t="shared" si="180"/>
        <v>Частичное-пожар</v>
      </c>
      <c r="O228" s="147">
        <v>15</v>
      </c>
      <c r="P228" s="147">
        <v>21</v>
      </c>
      <c r="Q228" s="147">
        <v>29</v>
      </c>
      <c r="R228" s="147">
        <v>54</v>
      </c>
      <c r="S228" s="147" t="s">
        <v>233</v>
      </c>
      <c r="T228" s="147" t="s">
        <v>233</v>
      </c>
      <c r="U228" s="147" t="s">
        <v>233</v>
      </c>
      <c r="V228" s="147" t="s">
        <v>233</v>
      </c>
      <c r="W228" s="147" t="s">
        <v>233</v>
      </c>
      <c r="X228" s="147" t="s">
        <v>233</v>
      </c>
      <c r="Y228" s="147" t="s">
        <v>233</v>
      </c>
      <c r="Z228" s="147" t="s">
        <v>233</v>
      </c>
      <c r="AA228" s="147" t="s">
        <v>233</v>
      </c>
      <c r="AB228" s="147" t="s">
        <v>233</v>
      </c>
      <c r="AC228" s="147" t="s">
        <v>233</v>
      </c>
      <c r="AD228" s="147" t="s">
        <v>233</v>
      </c>
      <c r="AE228" s="147" t="s">
        <v>233</v>
      </c>
      <c r="AF228" s="147" t="s">
        <v>233</v>
      </c>
      <c r="AG228" s="9">
        <v>0</v>
      </c>
      <c r="AH228" s="9">
        <v>1</v>
      </c>
      <c r="AI228" s="147">
        <f>0.1*AI227</f>
        <v>2.5000000000000001E-2</v>
      </c>
      <c r="AJ228" s="9">
        <v>2.5999999999999999E-2</v>
      </c>
      <c r="AK228" s="9">
        <v>5</v>
      </c>
      <c r="AL228" s="9"/>
      <c r="AM228" s="9"/>
      <c r="AN228" s="152">
        <f>AJ228*42+AI228</f>
        <v>1.1169999999999998</v>
      </c>
      <c r="AO228" s="152">
        <f>AN228*0.1</f>
        <v>0.11169999999999998</v>
      </c>
      <c r="AP228" s="153">
        <f>AG228*1.72+115*0.012*AH228</f>
        <v>1.3800000000000001</v>
      </c>
      <c r="AQ228" s="153">
        <f>AK228*0.1</f>
        <v>0.5</v>
      </c>
      <c r="AR228" s="152">
        <f>10068.2*J228*POWER(10,-6)</f>
        <v>8.3566060000000011E-2</v>
      </c>
      <c r="AS228" s="153">
        <f t="shared" si="181"/>
        <v>3.1922660599999997</v>
      </c>
      <c r="AT228" s="150">
        <f t="shared" si="154"/>
        <v>0</v>
      </c>
      <c r="AU228" s="176">
        <f t="shared" si="155"/>
        <v>1.0000000000000001E-5</v>
      </c>
      <c r="AV228" s="172">
        <f>H228*AS228</f>
        <v>3.1922660599999999E-5</v>
      </c>
    </row>
    <row r="229" spans="1:48">
      <c r="A229" s="79" t="s">
        <v>374</v>
      </c>
      <c r="B229" s="191" t="s">
        <v>498</v>
      </c>
      <c r="C229" s="192" t="s">
        <v>463</v>
      </c>
      <c r="D229" s="193" t="s">
        <v>194</v>
      </c>
      <c r="E229" s="194">
        <v>1E-4</v>
      </c>
      <c r="F229" s="191">
        <v>2</v>
      </c>
      <c r="G229" s="191">
        <v>4.7500000000000001E-2</v>
      </c>
      <c r="H229" s="194">
        <f t="shared" si="187"/>
        <v>9.5000000000000005E-6</v>
      </c>
      <c r="I229" s="191">
        <f t="shared" ref="I229:I230" si="191">I226*0.1</f>
        <v>8.3000000000000007</v>
      </c>
      <c r="J229" s="247">
        <f>J226*10</f>
        <v>0.17927999999999997</v>
      </c>
      <c r="K229" s="86"/>
      <c r="L229" t="str">
        <f t="shared" si="178"/>
        <v>С227</v>
      </c>
      <c r="M229" t="str">
        <f t="shared" si="179"/>
        <v>Емкости Е-4...Е-5</v>
      </c>
      <c r="N229" t="str">
        <f t="shared" si="180"/>
        <v>Частичное-вспышка</v>
      </c>
      <c r="O229" s="147" t="s">
        <v>233</v>
      </c>
      <c r="P229" s="147" t="s">
        <v>233</v>
      </c>
      <c r="Q229" s="147" t="s">
        <v>233</v>
      </c>
      <c r="R229" s="147" t="s">
        <v>233</v>
      </c>
      <c r="S229" s="147" t="s">
        <v>233</v>
      </c>
      <c r="T229" s="147" t="s">
        <v>233</v>
      </c>
      <c r="U229" s="147" t="s">
        <v>233</v>
      </c>
      <c r="V229" s="147" t="s">
        <v>233</v>
      </c>
      <c r="W229" s="147" t="s">
        <v>233</v>
      </c>
      <c r="X229" s="147" t="s">
        <v>233</v>
      </c>
      <c r="Y229" s="147">
        <v>18</v>
      </c>
      <c r="Z229" s="147">
        <v>21</v>
      </c>
      <c r="AA229" s="147" t="s">
        <v>233</v>
      </c>
      <c r="AB229" s="147" t="s">
        <v>233</v>
      </c>
      <c r="AC229" s="147" t="s">
        <v>233</v>
      </c>
      <c r="AD229" s="147" t="s">
        <v>233</v>
      </c>
      <c r="AE229" s="147" t="s">
        <v>233</v>
      </c>
      <c r="AF229" s="147" t="s">
        <v>233</v>
      </c>
      <c r="AG229" s="9">
        <v>0</v>
      </c>
      <c r="AH229" s="9">
        <v>1</v>
      </c>
      <c r="AI229" s="147">
        <f>0.1*AI227</f>
        <v>2.5000000000000001E-2</v>
      </c>
      <c r="AJ229" s="9">
        <v>2.5999999999999999E-2</v>
      </c>
      <c r="AK229" s="9">
        <v>5</v>
      </c>
      <c r="AL229" s="9"/>
      <c r="AM229" s="9"/>
      <c r="AN229" s="152">
        <f>AJ229*42+AI229</f>
        <v>1.1169999999999998</v>
      </c>
      <c r="AO229" s="152">
        <f>AN229*0.1</f>
        <v>0.11169999999999998</v>
      </c>
      <c r="AP229" s="153">
        <f>AG229*1.72+115*0.012*AH229</f>
        <v>1.3800000000000001</v>
      </c>
      <c r="AQ229" s="153">
        <f>AK229*0.1</f>
        <v>0.5</v>
      </c>
      <c r="AR229" s="152">
        <f>10068.2*J229*POWER(10,-6)</f>
        <v>1.8050268959999998E-3</v>
      </c>
      <c r="AS229" s="153">
        <f t="shared" si="181"/>
        <v>3.1105050268959999</v>
      </c>
      <c r="AT229" s="150">
        <f t="shared" si="154"/>
        <v>0</v>
      </c>
      <c r="AU229" s="176">
        <f t="shared" si="155"/>
        <v>9.5000000000000005E-6</v>
      </c>
      <c r="AV229" s="172">
        <f>H229*AS229</f>
        <v>2.9549797755512001E-5</v>
      </c>
    </row>
    <row r="230" spans="1:48">
      <c r="A230" s="79" t="s">
        <v>375</v>
      </c>
      <c r="B230" s="191" t="s">
        <v>498</v>
      </c>
      <c r="C230" s="192" t="s">
        <v>464</v>
      </c>
      <c r="D230" s="193" t="s">
        <v>190</v>
      </c>
      <c r="E230" s="194">
        <v>1E-4</v>
      </c>
      <c r="F230" s="191">
        <v>2</v>
      </c>
      <c r="G230" s="191">
        <v>0.90249999999999997</v>
      </c>
      <c r="H230" s="194">
        <f t="shared" si="187"/>
        <v>1.805E-4</v>
      </c>
      <c r="I230" s="191">
        <f t="shared" si="191"/>
        <v>8.3000000000000007</v>
      </c>
      <c r="J230" s="191">
        <v>0</v>
      </c>
      <c r="K230" s="86"/>
      <c r="L230" t="str">
        <f t="shared" si="178"/>
        <v>С228</v>
      </c>
      <c r="M230" t="str">
        <f t="shared" si="179"/>
        <v>Емкости Е-4...Е-5</v>
      </c>
      <c r="N230" t="str">
        <f t="shared" si="180"/>
        <v>Частичное-ликвидация</v>
      </c>
      <c r="O230" s="147" t="s">
        <v>233</v>
      </c>
      <c r="P230" s="147" t="s">
        <v>233</v>
      </c>
      <c r="Q230" s="147" t="s">
        <v>233</v>
      </c>
      <c r="R230" s="147" t="s">
        <v>233</v>
      </c>
      <c r="S230" s="147" t="s">
        <v>233</v>
      </c>
      <c r="T230" s="147" t="s">
        <v>233</v>
      </c>
      <c r="U230" s="147" t="s">
        <v>233</v>
      </c>
      <c r="V230" s="147" t="s">
        <v>233</v>
      </c>
      <c r="W230" s="147" t="s">
        <v>233</v>
      </c>
      <c r="X230" s="147" t="s">
        <v>233</v>
      </c>
      <c r="Y230" s="147" t="s">
        <v>233</v>
      </c>
      <c r="Z230" s="147" t="s">
        <v>233</v>
      </c>
      <c r="AA230" s="147" t="s">
        <v>233</v>
      </c>
      <c r="AB230" s="147" t="s">
        <v>233</v>
      </c>
      <c r="AC230" s="147" t="s">
        <v>233</v>
      </c>
      <c r="AD230" s="147" t="s">
        <v>233</v>
      </c>
      <c r="AE230" s="147" t="s">
        <v>233</v>
      </c>
      <c r="AF230" s="147" t="s">
        <v>233</v>
      </c>
      <c r="AG230" s="9">
        <v>0</v>
      </c>
      <c r="AH230" s="9">
        <v>0</v>
      </c>
      <c r="AI230" s="147">
        <f>0.1*AI227</f>
        <v>2.5000000000000001E-2</v>
      </c>
      <c r="AJ230" s="9">
        <v>2.5999999999999999E-2</v>
      </c>
      <c r="AK230" s="9">
        <v>5</v>
      </c>
      <c r="AL230" s="9"/>
      <c r="AM230" s="9"/>
      <c r="AN230" s="152">
        <f>AJ230*42+AI230</f>
        <v>1.1169999999999998</v>
      </c>
      <c r="AO230" s="152">
        <f>AN230*0.1</f>
        <v>0.11169999999999998</v>
      </c>
      <c r="AP230" s="153">
        <f>AG230*1.72+115*0.012*AH230</f>
        <v>0</v>
      </c>
      <c r="AQ230" s="153">
        <f>AK230*0.1</f>
        <v>0.5</v>
      </c>
      <c r="AR230" s="152">
        <f>1333*J229*POWER(10,-6)</f>
        <v>2.3898023999999995E-4</v>
      </c>
      <c r="AS230" s="153">
        <f t="shared" si="181"/>
        <v>1.7289389802399997</v>
      </c>
      <c r="AT230" s="150">
        <f t="shared" si="154"/>
        <v>0</v>
      </c>
      <c r="AU230" s="176">
        <f t="shared" si="155"/>
        <v>0</v>
      </c>
      <c r="AV230" s="172">
        <f>H230*AS230</f>
        <v>3.1207348593331996E-4</v>
      </c>
    </row>
    <row r="231" spans="1:48">
      <c r="A231" s="79" t="s">
        <v>376</v>
      </c>
      <c r="B231" s="199" t="s">
        <v>499</v>
      </c>
      <c r="C231" s="196" t="s">
        <v>78</v>
      </c>
      <c r="D231" s="197" t="s">
        <v>188</v>
      </c>
      <c r="E231" s="198">
        <v>1.0000000000000001E-5</v>
      </c>
      <c r="F231" s="199">
        <v>2</v>
      </c>
      <c r="G231" s="199">
        <v>0.05</v>
      </c>
      <c r="H231" s="198">
        <f>E231*F231*G231</f>
        <v>1.0000000000000002E-6</v>
      </c>
      <c r="I231" s="231">
        <v>64.739999999999995</v>
      </c>
      <c r="J231" s="231">
        <f>I231</f>
        <v>64.739999999999995</v>
      </c>
      <c r="K231" s="199">
        <f>J231*20/10</f>
        <v>129.47999999999999</v>
      </c>
      <c r="L231" t="str">
        <f t="shared" si="178"/>
        <v>С229</v>
      </c>
      <c r="M231" t="str">
        <f t="shared" si="179"/>
        <v>Емкости Е-20…Е-21</v>
      </c>
      <c r="N231" t="str">
        <f t="shared" si="180"/>
        <v>Полное-пожар</v>
      </c>
      <c r="O231" s="147">
        <v>15</v>
      </c>
      <c r="P231" s="147">
        <v>20</v>
      </c>
      <c r="Q231" s="147">
        <v>28</v>
      </c>
      <c r="R231" s="147">
        <v>51</v>
      </c>
      <c r="S231" s="147" t="s">
        <v>233</v>
      </c>
      <c r="T231" s="147" t="s">
        <v>233</v>
      </c>
      <c r="U231" s="147" t="s">
        <v>233</v>
      </c>
      <c r="V231" s="147" t="s">
        <v>233</v>
      </c>
      <c r="W231" s="147" t="s">
        <v>233</v>
      </c>
      <c r="X231" s="147" t="s">
        <v>233</v>
      </c>
      <c r="Y231" s="147" t="s">
        <v>233</v>
      </c>
      <c r="Z231" s="147" t="s">
        <v>233</v>
      </c>
      <c r="AA231" s="147" t="s">
        <v>233</v>
      </c>
      <c r="AB231" s="147" t="s">
        <v>233</v>
      </c>
      <c r="AC231" s="147" t="s">
        <v>233</v>
      </c>
      <c r="AD231" s="147" t="s">
        <v>233</v>
      </c>
      <c r="AE231" s="147" t="s">
        <v>233</v>
      </c>
      <c r="AF231" s="147" t="s">
        <v>233</v>
      </c>
      <c r="AG231" s="4">
        <v>1</v>
      </c>
      <c r="AH231" s="4">
        <v>1</v>
      </c>
      <c r="AI231" s="147">
        <v>0.25</v>
      </c>
      <c r="AJ231" s="4">
        <v>2.5999999999999999E-2</v>
      </c>
      <c r="AK231" s="4">
        <v>10</v>
      </c>
      <c r="AL231" s="4"/>
      <c r="AM231" s="4"/>
      <c r="AN231" s="155">
        <f>AJ231*I231+AI231</f>
        <v>1.9332399999999998</v>
      </c>
      <c r="AO231" s="155">
        <f>AN231*0.1</f>
        <v>0.193324</v>
      </c>
      <c r="AP231" s="156">
        <f>AG231*1.72+115*0.012*AH231</f>
        <v>3.1</v>
      </c>
      <c r="AQ231" s="156">
        <f>AK231*0.1</f>
        <v>1</v>
      </c>
      <c r="AR231" s="155">
        <f>10068.2*J231*POWER(10,-6)+0.0012*K234</f>
        <v>0.80719126799999996</v>
      </c>
      <c r="AS231" s="156">
        <f t="shared" si="181"/>
        <v>7.0337552679999993</v>
      </c>
      <c r="AT231" s="150">
        <f t="shared" si="154"/>
        <v>1.0000000000000002E-6</v>
      </c>
      <c r="AU231" s="176">
        <f t="shared" si="155"/>
        <v>1.0000000000000002E-6</v>
      </c>
      <c r="AV231" s="174">
        <f>H231*AS231</f>
        <v>7.0337552680000003E-6</v>
      </c>
    </row>
    <row r="232" spans="1:48">
      <c r="A232" s="79" t="s">
        <v>377</v>
      </c>
      <c r="B232" s="199" t="s">
        <v>499</v>
      </c>
      <c r="C232" s="196" t="s">
        <v>461</v>
      </c>
      <c r="D232" s="197" t="s">
        <v>191</v>
      </c>
      <c r="E232" s="198">
        <v>1.0000000000000001E-5</v>
      </c>
      <c r="F232" s="199">
        <v>2</v>
      </c>
      <c r="G232" s="199">
        <v>4.7500000000000001E-2</v>
      </c>
      <c r="H232" s="198">
        <f t="shared" ref="H232:H236" si="192">E232*F232*G232</f>
        <v>9.5000000000000012E-7</v>
      </c>
      <c r="I232" s="231">
        <v>64.739999999999995</v>
      </c>
      <c r="J232" s="231">
        <f>0.1*SQRT(100)*30*POWER(10,-6)*3600*K231/1000</f>
        <v>1.3983839999999997E-2</v>
      </c>
      <c r="K232" s="196"/>
      <c r="L232" t="str">
        <f t="shared" si="178"/>
        <v>С230</v>
      </c>
      <c r="M232" t="str">
        <f t="shared" si="179"/>
        <v>Емкости Е-20…Е-21</v>
      </c>
      <c r="N232" t="str">
        <f t="shared" si="180"/>
        <v>Полное-взрыв</v>
      </c>
      <c r="O232" s="147" t="s">
        <v>233</v>
      </c>
      <c r="P232" s="147" t="s">
        <v>233</v>
      </c>
      <c r="Q232" s="147" t="s">
        <v>233</v>
      </c>
      <c r="R232" s="147" t="s">
        <v>233</v>
      </c>
      <c r="S232" s="147">
        <v>11</v>
      </c>
      <c r="T232" s="147">
        <v>22</v>
      </c>
      <c r="U232" s="147">
        <v>61</v>
      </c>
      <c r="V232" s="147">
        <v>104</v>
      </c>
      <c r="W232" s="147" t="s">
        <v>233</v>
      </c>
      <c r="X232" s="147" t="s">
        <v>233</v>
      </c>
      <c r="Y232" s="147" t="s">
        <v>233</v>
      </c>
      <c r="Z232" s="147" t="s">
        <v>233</v>
      </c>
      <c r="AA232" s="147" t="s">
        <v>233</v>
      </c>
      <c r="AB232" s="147" t="s">
        <v>233</v>
      </c>
      <c r="AC232" s="147" t="s">
        <v>233</v>
      </c>
      <c r="AD232" s="147" t="s">
        <v>233</v>
      </c>
      <c r="AE232" s="147" t="s">
        <v>233</v>
      </c>
      <c r="AF232" s="147" t="s">
        <v>233</v>
      </c>
      <c r="AG232" s="4">
        <v>2</v>
      </c>
      <c r="AH232" s="4">
        <v>1</v>
      </c>
      <c r="AI232" s="147">
        <v>1</v>
      </c>
      <c r="AJ232" s="4">
        <v>2.5999999999999999E-2</v>
      </c>
      <c r="AK232" s="4">
        <v>10</v>
      </c>
      <c r="AL232" s="4"/>
      <c r="AM232" s="4"/>
      <c r="AN232" s="155">
        <f>AJ232*I232+AI232</f>
        <v>2.6832399999999996</v>
      </c>
      <c r="AO232" s="155">
        <f t="shared" ref="AO232:AO233" si="193">AN232*0.1</f>
        <v>0.26832399999999995</v>
      </c>
      <c r="AP232" s="156">
        <f t="shared" ref="AP232:AP233" si="194">AG232*1.72+115*0.012*AH232</f>
        <v>4.82</v>
      </c>
      <c r="AQ232" s="156">
        <f t="shared" ref="AQ232:AQ233" si="195">AK232*0.1</f>
        <v>1</v>
      </c>
      <c r="AR232" s="155">
        <f>10068.2*J232*POWER(10,-6)*10+0.0012*K234</f>
        <v>0.15678392097888003</v>
      </c>
      <c r="AS232" s="156">
        <f t="shared" si="181"/>
        <v>8.9283479209788794</v>
      </c>
      <c r="AT232" s="150">
        <f t="shared" si="154"/>
        <v>1.9000000000000002E-6</v>
      </c>
      <c r="AU232" s="176">
        <f t="shared" si="155"/>
        <v>9.5000000000000012E-7</v>
      </c>
      <c r="AV232" s="174">
        <f>H232*AS232</f>
        <v>8.4819305249299357E-6</v>
      </c>
    </row>
    <row r="233" spans="1:48">
      <c r="A233" s="79" t="s">
        <v>378</v>
      </c>
      <c r="B233" s="199" t="s">
        <v>499</v>
      </c>
      <c r="C233" s="196" t="s">
        <v>462</v>
      </c>
      <c r="D233" s="197" t="s">
        <v>189</v>
      </c>
      <c r="E233" s="198">
        <v>1.0000000000000001E-5</v>
      </c>
      <c r="F233" s="199">
        <v>2</v>
      </c>
      <c r="G233" s="199">
        <v>0.90249999999999997</v>
      </c>
      <c r="H233" s="198">
        <f t="shared" si="192"/>
        <v>1.8050000000000002E-5</v>
      </c>
      <c r="I233" s="231">
        <v>64.739999999999995</v>
      </c>
      <c r="J233" s="231">
        <v>0</v>
      </c>
      <c r="K233" s="196"/>
      <c r="L233" t="str">
        <f t="shared" si="178"/>
        <v>С231</v>
      </c>
      <c r="M233" t="str">
        <f t="shared" si="179"/>
        <v>Емкости Е-20…Е-21</v>
      </c>
      <c r="N233" t="str">
        <f t="shared" si="180"/>
        <v>Полное-ликвидация</v>
      </c>
      <c r="O233" s="147" t="s">
        <v>233</v>
      </c>
      <c r="P233" s="147" t="s">
        <v>233</v>
      </c>
      <c r="Q233" s="147" t="s">
        <v>233</v>
      </c>
      <c r="R233" s="147" t="s">
        <v>233</v>
      </c>
      <c r="S233" s="147" t="s">
        <v>233</v>
      </c>
      <c r="T233" s="147" t="s">
        <v>233</v>
      </c>
      <c r="U233" s="147" t="s">
        <v>233</v>
      </c>
      <c r="V233" s="147" t="s">
        <v>233</v>
      </c>
      <c r="W233" s="147" t="s">
        <v>233</v>
      </c>
      <c r="X233" s="147" t="s">
        <v>233</v>
      </c>
      <c r="Y233" s="147" t="s">
        <v>233</v>
      </c>
      <c r="Z233" s="147" t="s">
        <v>233</v>
      </c>
      <c r="AA233" s="147" t="s">
        <v>233</v>
      </c>
      <c r="AB233" s="147" t="s">
        <v>233</v>
      </c>
      <c r="AC233" s="147" t="s">
        <v>233</v>
      </c>
      <c r="AD233" s="147" t="s">
        <v>233</v>
      </c>
      <c r="AE233" s="147" t="s">
        <v>233</v>
      </c>
      <c r="AF233" s="147" t="s">
        <v>233</v>
      </c>
      <c r="AG233" s="4">
        <v>0</v>
      </c>
      <c r="AH233" s="4">
        <v>0</v>
      </c>
      <c r="AI233" s="147">
        <v>0.25</v>
      </c>
      <c r="AJ233" s="4">
        <v>2.5999999999999999E-2</v>
      </c>
      <c r="AK233" s="4">
        <v>10</v>
      </c>
      <c r="AL233" s="4"/>
      <c r="AM233" s="4"/>
      <c r="AN233" s="155">
        <f>AJ233*J233+AI233</f>
        <v>0.25</v>
      </c>
      <c r="AO233" s="155">
        <f t="shared" si="193"/>
        <v>2.5000000000000001E-2</v>
      </c>
      <c r="AP233" s="156">
        <f t="shared" si="194"/>
        <v>0</v>
      </c>
      <c r="AQ233" s="156">
        <f t="shared" si="195"/>
        <v>1</v>
      </c>
      <c r="AR233" s="155">
        <f>1333*J232*POWER(10,-6)*10+0.0012*K234</f>
        <v>0.15556240458720003</v>
      </c>
      <c r="AS233" s="156">
        <f t="shared" si="181"/>
        <v>1.4305624045871999</v>
      </c>
      <c r="AT233" s="150">
        <f t="shared" si="154"/>
        <v>0</v>
      </c>
      <c r="AU233" s="176">
        <f t="shared" si="155"/>
        <v>0</v>
      </c>
      <c r="AV233" s="174">
        <f>H233*AS233</f>
        <v>2.5821651402798959E-5</v>
      </c>
    </row>
    <row r="234" spans="1:48">
      <c r="A234" s="79" t="s">
        <v>379</v>
      </c>
      <c r="B234" s="199" t="s">
        <v>499</v>
      </c>
      <c r="C234" s="196" t="s">
        <v>416</v>
      </c>
      <c r="D234" s="197" t="s">
        <v>417</v>
      </c>
      <c r="E234" s="198">
        <v>1E-4</v>
      </c>
      <c r="F234" s="199">
        <v>2</v>
      </c>
      <c r="G234" s="199">
        <v>0.05</v>
      </c>
      <c r="H234" s="198">
        <f t="shared" si="192"/>
        <v>1.0000000000000001E-5</v>
      </c>
      <c r="I234" s="231">
        <f>I231*0.1</f>
        <v>6.4740000000000002</v>
      </c>
      <c r="J234" s="231">
        <f>I234</f>
        <v>6.4740000000000002</v>
      </c>
      <c r="K234" s="196">
        <f>J234*20</f>
        <v>129.48000000000002</v>
      </c>
      <c r="L234" t="str">
        <f t="shared" si="178"/>
        <v>С232</v>
      </c>
      <c r="M234" t="str">
        <f t="shared" si="179"/>
        <v>Емкости Е-20…Е-21</v>
      </c>
      <c r="N234" t="str">
        <f t="shared" si="180"/>
        <v>Частичное-пожар</v>
      </c>
      <c r="O234" s="147">
        <v>15</v>
      </c>
      <c r="P234" s="147">
        <v>20</v>
      </c>
      <c r="Q234" s="147">
        <v>28</v>
      </c>
      <c r="R234" s="147">
        <v>51</v>
      </c>
      <c r="S234" s="147" t="s">
        <v>233</v>
      </c>
      <c r="T234" s="147" t="s">
        <v>233</v>
      </c>
      <c r="U234" s="147" t="s">
        <v>233</v>
      </c>
      <c r="V234" s="147" t="s">
        <v>233</v>
      </c>
      <c r="W234" s="147" t="s">
        <v>233</v>
      </c>
      <c r="X234" s="147" t="s">
        <v>233</v>
      </c>
      <c r="Y234" s="147" t="s">
        <v>233</v>
      </c>
      <c r="Z234" s="147" t="s">
        <v>233</v>
      </c>
      <c r="AA234" s="147" t="s">
        <v>233</v>
      </c>
      <c r="AB234" s="147" t="s">
        <v>233</v>
      </c>
      <c r="AC234" s="147" t="s">
        <v>233</v>
      </c>
      <c r="AD234" s="147" t="s">
        <v>233</v>
      </c>
      <c r="AE234" s="147" t="s">
        <v>233</v>
      </c>
      <c r="AF234" s="147" t="s">
        <v>233</v>
      </c>
      <c r="AG234" s="4">
        <v>0</v>
      </c>
      <c r="AH234" s="4">
        <v>1</v>
      </c>
      <c r="AI234" s="147">
        <f>0.1*AI233</f>
        <v>2.5000000000000001E-2</v>
      </c>
      <c r="AJ234" s="4">
        <v>2.5999999999999999E-2</v>
      </c>
      <c r="AK234" s="4">
        <v>5</v>
      </c>
      <c r="AL234" s="4"/>
      <c r="AM234" s="4"/>
      <c r="AN234" s="155">
        <f>AJ234*I234+AI234</f>
        <v>0.193324</v>
      </c>
      <c r="AO234" s="155">
        <f>AN234*0.1</f>
        <v>1.93324E-2</v>
      </c>
      <c r="AP234" s="156">
        <f>AG234*1.72+115*0.012*AH234</f>
        <v>1.3800000000000001</v>
      </c>
      <c r="AQ234" s="156">
        <f>AK234*0.1</f>
        <v>0.5</v>
      </c>
      <c r="AR234" s="155">
        <f>10068.2*J234*POWER(10,-6)+0.0012*K234</f>
        <v>0.22055752680000001</v>
      </c>
      <c r="AS234" s="156">
        <f t="shared" si="181"/>
        <v>2.3132139268000005</v>
      </c>
      <c r="AT234" s="150">
        <f t="shared" si="154"/>
        <v>0</v>
      </c>
      <c r="AU234" s="176">
        <f t="shared" si="155"/>
        <v>1.0000000000000001E-5</v>
      </c>
      <c r="AV234" s="174">
        <f>H234*AS234</f>
        <v>2.3132139268000006E-5</v>
      </c>
    </row>
    <row r="235" spans="1:48">
      <c r="A235" s="79" t="s">
        <v>380</v>
      </c>
      <c r="B235" s="199" t="s">
        <v>499</v>
      </c>
      <c r="C235" s="196" t="s">
        <v>463</v>
      </c>
      <c r="D235" s="197" t="s">
        <v>194</v>
      </c>
      <c r="E235" s="198">
        <v>1E-4</v>
      </c>
      <c r="F235" s="199">
        <v>2</v>
      </c>
      <c r="G235" s="199">
        <v>4.7500000000000001E-2</v>
      </c>
      <c r="H235" s="198">
        <f t="shared" si="192"/>
        <v>9.5000000000000005E-6</v>
      </c>
      <c r="I235" s="231">
        <f t="shared" ref="I235:I236" si="196">I232*0.1</f>
        <v>6.4740000000000002</v>
      </c>
      <c r="J235" s="231">
        <f>J232*10</f>
        <v>0.13983839999999997</v>
      </c>
      <c r="K235" s="196"/>
      <c r="L235" t="str">
        <f t="shared" si="178"/>
        <v>С233</v>
      </c>
      <c r="M235" t="str">
        <f t="shared" si="179"/>
        <v>Емкости Е-20…Е-21</v>
      </c>
      <c r="N235" t="str">
        <f t="shared" si="180"/>
        <v>Частичное-вспышка</v>
      </c>
      <c r="O235" s="147" t="s">
        <v>233</v>
      </c>
      <c r="P235" s="147" t="s">
        <v>233</v>
      </c>
      <c r="Q235" s="147" t="s">
        <v>233</v>
      </c>
      <c r="R235" s="147" t="s">
        <v>233</v>
      </c>
      <c r="S235" s="147" t="s">
        <v>233</v>
      </c>
      <c r="T235" s="147" t="s">
        <v>233</v>
      </c>
      <c r="U235" s="147" t="s">
        <v>233</v>
      </c>
      <c r="V235" s="147" t="s">
        <v>233</v>
      </c>
      <c r="W235" s="147" t="s">
        <v>233</v>
      </c>
      <c r="X235" s="147" t="s">
        <v>233</v>
      </c>
      <c r="Y235" s="147">
        <v>16</v>
      </c>
      <c r="Z235" s="147">
        <v>19</v>
      </c>
      <c r="AA235" s="147" t="s">
        <v>233</v>
      </c>
      <c r="AB235" s="147" t="s">
        <v>233</v>
      </c>
      <c r="AC235" s="147" t="s">
        <v>233</v>
      </c>
      <c r="AD235" s="147" t="s">
        <v>233</v>
      </c>
      <c r="AE235" s="147" t="s">
        <v>233</v>
      </c>
      <c r="AF235" s="147" t="s">
        <v>233</v>
      </c>
      <c r="AG235" s="4">
        <v>0</v>
      </c>
      <c r="AH235" s="4">
        <v>1</v>
      </c>
      <c r="AI235" s="147">
        <f>0.1*AI233</f>
        <v>2.5000000000000001E-2</v>
      </c>
      <c r="AJ235" s="4">
        <v>2.5999999999999999E-2</v>
      </c>
      <c r="AK235" s="4">
        <v>5</v>
      </c>
      <c r="AL235" s="4"/>
      <c r="AM235" s="4"/>
      <c r="AN235" s="155">
        <f>AJ235*I235+AI235</f>
        <v>0.193324</v>
      </c>
      <c r="AO235" s="155">
        <f>AN235*0.1</f>
        <v>1.93324E-2</v>
      </c>
      <c r="AP235" s="156">
        <f>AG235*1.72+115*0.012*AH235</f>
        <v>1.3800000000000001</v>
      </c>
      <c r="AQ235" s="156">
        <f>AK235*0.1</f>
        <v>0.5</v>
      </c>
      <c r="AR235" s="155">
        <f>10068.2*J235*POWER(10,-6)+0.0012*K234</f>
        <v>0.15678392097888003</v>
      </c>
      <c r="AS235" s="156">
        <f t="shared" si="181"/>
        <v>2.2494403209788802</v>
      </c>
      <c r="AT235" s="150">
        <f t="shared" si="154"/>
        <v>0</v>
      </c>
      <c r="AU235" s="176">
        <f t="shared" si="155"/>
        <v>9.5000000000000005E-6</v>
      </c>
      <c r="AV235" s="174">
        <f>H235*AS235</f>
        <v>2.1369683049299364E-5</v>
      </c>
    </row>
    <row r="236" spans="1:48">
      <c r="A236" s="79" t="s">
        <v>383</v>
      </c>
      <c r="B236" s="199" t="s">
        <v>499</v>
      </c>
      <c r="C236" s="196" t="s">
        <v>464</v>
      </c>
      <c r="D236" s="197" t="s">
        <v>190</v>
      </c>
      <c r="E236" s="198">
        <v>1E-4</v>
      </c>
      <c r="F236" s="199">
        <v>2</v>
      </c>
      <c r="G236" s="199">
        <v>0.90249999999999997</v>
      </c>
      <c r="H236" s="198">
        <f t="shared" si="192"/>
        <v>1.805E-4</v>
      </c>
      <c r="I236" s="231">
        <f t="shared" si="196"/>
        <v>6.4740000000000002</v>
      </c>
      <c r="J236" s="231">
        <v>0</v>
      </c>
      <c r="K236" s="196"/>
      <c r="L236" t="str">
        <f t="shared" si="178"/>
        <v>С234</v>
      </c>
      <c r="M236" t="str">
        <f t="shared" si="179"/>
        <v>Емкости Е-20…Е-21</v>
      </c>
      <c r="N236" t="str">
        <f t="shared" si="180"/>
        <v>Частичное-ликвидация</v>
      </c>
      <c r="O236" s="147" t="s">
        <v>233</v>
      </c>
      <c r="P236" s="147" t="s">
        <v>233</v>
      </c>
      <c r="Q236" s="147" t="s">
        <v>233</v>
      </c>
      <c r="R236" s="147" t="s">
        <v>233</v>
      </c>
      <c r="S236" s="147" t="s">
        <v>233</v>
      </c>
      <c r="T236" s="147" t="s">
        <v>233</v>
      </c>
      <c r="U236" s="147" t="s">
        <v>233</v>
      </c>
      <c r="V236" s="147" t="s">
        <v>233</v>
      </c>
      <c r="W236" s="147" t="s">
        <v>233</v>
      </c>
      <c r="X236" s="147" t="s">
        <v>233</v>
      </c>
      <c r="Y236" s="147" t="s">
        <v>233</v>
      </c>
      <c r="Z236" s="147" t="s">
        <v>233</v>
      </c>
      <c r="AA236" s="147" t="s">
        <v>233</v>
      </c>
      <c r="AB236" s="147" t="s">
        <v>233</v>
      </c>
      <c r="AC236" s="147" t="s">
        <v>233</v>
      </c>
      <c r="AD236" s="147" t="s">
        <v>233</v>
      </c>
      <c r="AE236" s="147" t="s">
        <v>233</v>
      </c>
      <c r="AF236" s="147" t="s">
        <v>233</v>
      </c>
      <c r="AG236" s="4">
        <v>0</v>
      </c>
      <c r="AH236" s="4">
        <v>0</v>
      </c>
      <c r="AI236" s="147">
        <f>0.1*AI233</f>
        <v>2.5000000000000001E-2</v>
      </c>
      <c r="AJ236" s="4">
        <v>2.5999999999999999E-2</v>
      </c>
      <c r="AK236" s="4">
        <v>5</v>
      </c>
      <c r="AL236" s="4"/>
      <c r="AM236" s="4"/>
      <c r="AN236" s="155">
        <f>AJ236*I236+AI236</f>
        <v>0.193324</v>
      </c>
      <c r="AO236" s="155">
        <f>AN236*0.1</f>
        <v>1.93324E-2</v>
      </c>
      <c r="AP236" s="156">
        <f>AG236*1.72+115*0.012*AH236</f>
        <v>0</v>
      </c>
      <c r="AQ236" s="156">
        <f>AK236*0.1</f>
        <v>0.5</v>
      </c>
      <c r="AR236" s="155">
        <f>1333*J235*POWER(10,-6)+0.0012*K234</f>
        <v>0.15556240458720003</v>
      </c>
      <c r="AS236" s="156">
        <f t="shared" si="181"/>
        <v>0.86821880458720013</v>
      </c>
      <c r="AT236" s="150">
        <f t="shared" si="154"/>
        <v>0</v>
      </c>
      <c r="AU236" s="176">
        <f t="shared" si="155"/>
        <v>0</v>
      </c>
      <c r="AV236" s="174">
        <f>H236*AS236</f>
        <v>1.5671349422798962E-4</v>
      </c>
    </row>
    <row r="237" spans="1:48">
      <c r="A237" s="79" t="s">
        <v>384</v>
      </c>
      <c r="B237" s="191" t="s">
        <v>500</v>
      </c>
      <c r="C237" s="192" t="s">
        <v>78</v>
      </c>
      <c r="D237" s="193" t="s">
        <v>188</v>
      </c>
      <c r="E237" s="194">
        <v>1.0000000000000001E-5</v>
      </c>
      <c r="F237" s="191">
        <v>6</v>
      </c>
      <c r="G237" s="191">
        <v>0.05</v>
      </c>
      <c r="H237" s="194">
        <f>E237*F237*G237</f>
        <v>3.0000000000000005E-6</v>
      </c>
      <c r="I237" s="191">
        <v>8.5</v>
      </c>
      <c r="J237" s="191">
        <v>8.5</v>
      </c>
      <c r="K237" s="191">
        <v>170</v>
      </c>
      <c r="L237" t="str">
        <f t="shared" si="178"/>
        <v>С235</v>
      </c>
      <c r="M237" t="str">
        <f t="shared" si="179"/>
        <v>Автоцистерна (метанол)</v>
      </c>
      <c r="N237" t="str">
        <f t="shared" si="180"/>
        <v>Полное-пожар</v>
      </c>
      <c r="O237" s="147">
        <v>15</v>
      </c>
      <c r="P237" s="147">
        <v>21</v>
      </c>
      <c r="Q237" s="147">
        <v>29</v>
      </c>
      <c r="R237" s="147">
        <v>54</v>
      </c>
      <c r="S237" s="147" t="s">
        <v>233</v>
      </c>
      <c r="T237" s="147" t="s">
        <v>233</v>
      </c>
      <c r="U237" s="147" t="s">
        <v>233</v>
      </c>
      <c r="V237" s="147" t="s">
        <v>233</v>
      </c>
      <c r="W237" s="147" t="s">
        <v>233</v>
      </c>
      <c r="X237" s="147" t="s">
        <v>233</v>
      </c>
      <c r="Y237" s="147" t="s">
        <v>233</v>
      </c>
      <c r="Z237" s="147" t="s">
        <v>233</v>
      </c>
      <c r="AA237" s="147" t="s">
        <v>233</v>
      </c>
      <c r="AB237" s="147" t="s">
        <v>233</v>
      </c>
      <c r="AC237" s="147" t="s">
        <v>233</v>
      </c>
      <c r="AD237" s="147" t="s">
        <v>233</v>
      </c>
      <c r="AE237" s="147" t="s">
        <v>233</v>
      </c>
      <c r="AF237" s="147" t="s">
        <v>233</v>
      </c>
      <c r="AG237" s="9">
        <v>1</v>
      </c>
      <c r="AH237" s="9">
        <v>1</v>
      </c>
      <c r="AI237" s="147">
        <v>0.25</v>
      </c>
      <c r="AJ237" s="9">
        <v>2.5999999999999999E-2</v>
      </c>
      <c r="AK237" s="9">
        <v>10</v>
      </c>
      <c r="AL237" s="9"/>
      <c r="AM237" s="9"/>
      <c r="AN237" s="152">
        <f>AJ237*I237+AI237</f>
        <v>0.47099999999999997</v>
      </c>
      <c r="AO237" s="152">
        <f>AN237*0.1</f>
        <v>4.7100000000000003E-2</v>
      </c>
      <c r="AP237" s="153">
        <f>AG237*1.72+115*0.012*AH237</f>
        <v>3.1</v>
      </c>
      <c r="AQ237" s="153">
        <f>AK237*0.1</f>
        <v>1</v>
      </c>
      <c r="AR237" s="152">
        <f>10068.2*J237*POWER(10,-6)+0.0012*K240</f>
        <v>0.10597970000000001</v>
      </c>
      <c r="AS237" s="153">
        <f t="shared" si="181"/>
        <v>4.7240797000000008</v>
      </c>
      <c r="AT237" s="150">
        <f t="shared" si="154"/>
        <v>3.0000000000000005E-6</v>
      </c>
      <c r="AU237" s="176">
        <f t="shared" si="155"/>
        <v>3.0000000000000005E-6</v>
      </c>
      <c r="AV237" s="172">
        <f>H237*AS237</f>
        <v>1.4172239100000005E-5</v>
      </c>
    </row>
    <row r="238" spans="1:48">
      <c r="A238" s="79" t="s">
        <v>385</v>
      </c>
      <c r="B238" s="191" t="s">
        <v>500</v>
      </c>
      <c r="C238" s="192" t="s">
        <v>461</v>
      </c>
      <c r="D238" s="193" t="s">
        <v>191</v>
      </c>
      <c r="E238" s="194">
        <v>1.0000000000000001E-5</v>
      </c>
      <c r="F238" s="191">
        <v>6</v>
      </c>
      <c r="G238" s="191">
        <v>4.7500000000000001E-2</v>
      </c>
      <c r="H238" s="194">
        <f t="shared" ref="H238:H242" si="197">E238*F238*G238</f>
        <v>2.8500000000000002E-6</v>
      </c>
      <c r="I238" s="191">
        <v>8.5</v>
      </c>
      <c r="J238" s="191">
        <v>3.1E-2</v>
      </c>
      <c r="K238" s="192"/>
      <c r="L238" t="str">
        <f t="shared" si="178"/>
        <v>С236</v>
      </c>
      <c r="M238" t="str">
        <f t="shared" si="179"/>
        <v>Автоцистерна (метанол)</v>
      </c>
      <c r="N238" t="str">
        <f t="shared" si="180"/>
        <v>Полное-взрыв</v>
      </c>
      <c r="O238" s="147" t="s">
        <v>233</v>
      </c>
      <c r="P238" s="147" t="s">
        <v>233</v>
      </c>
      <c r="Q238" s="147" t="s">
        <v>233</v>
      </c>
      <c r="R238" s="147" t="s">
        <v>233</v>
      </c>
      <c r="S238" s="147">
        <v>14</v>
      </c>
      <c r="T238" s="147">
        <v>29</v>
      </c>
      <c r="U238" s="147">
        <v>79</v>
      </c>
      <c r="V238" s="147">
        <v>136</v>
      </c>
      <c r="W238" s="147" t="s">
        <v>233</v>
      </c>
      <c r="X238" s="147" t="s">
        <v>233</v>
      </c>
      <c r="Y238" s="147" t="s">
        <v>233</v>
      </c>
      <c r="Z238" s="147" t="s">
        <v>233</v>
      </c>
      <c r="AA238" s="147" t="s">
        <v>233</v>
      </c>
      <c r="AB238" s="147" t="s">
        <v>233</v>
      </c>
      <c r="AC238" s="147" t="s">
        <v>233</v>
      </c>
      <c r="AD238" s="147" t="s">
        <v>233</v>
      </c>
      <c r="AE238" s="147" t="s">
        <v>233</v>
      </c>
      <c r="AF238" s="147" t="s">
        <v>233</v>
      </c>
      <c r="AG238" s="9">
        <v>1</v>
      </c>
      <c r="AH238" s="9">
        <v>1</v>
      </c>
      <c r="AI238" s="147">
        <v>1</v>
      </c>
      <c r="AJ238" s="9">
        <v>2.5999999999999999E-2</v>
      </c>
      <c r="AK238" s="9">
        <v>10</v>
      </c>
      <c r="AL238" s="9"/>
      <c r="AM238" s="9"/>
      <c r="AN238" s="152">
        <f>AJ238*I238+AI238</f>
        <v>1.2210000000000001</v>
      </c>
      <c r="AO238" s="152">
        <f t="shared" ref="AO238:AO239" si="198">AN238*0.1</f>
        <v>0.12210000000000001</v>
      </c>
      <c r="AP238" s="153">
        <f t="shared" ref="AP238:AP239" si="199">AG238*1.72+115*0.012*AH238</f>
        <v>3.1</v>
      </c>
      <c r="AQ238" s="153">
        <f t="shared" ref="AQ238:AQ239" si="200">AK238*0.1</f>
        <v>1</v>
      </c>
      <c r="AR238" s="152">
        <f>10068.2*J238*POWER(10,-6)*10+0.0012*K240</f>
        <v>2.3521141999999998E-2</v>
      </c>
      <c r="AS238" s="153">
        <f t="shared" si="181"/>
        <v>5.4666211420000002</v>
      </c>
      <c r="AT238" s="150">
        <f t="shared" si="154"/>
        <v>2.8500000000000002E-6</v>
      </c>
      <c r="AU238" s="176">
        <f t="shared" si="155"/>
        <v>2.8500000000000002E-6</v>
      </c>
      <c r="AV238" s="172">
        <f>H238*AS238</f>
        <v>1.5579870254700003E-5</v>
      </c>
    </row>
    <row r="239" spans="1:48">
      <c r="A239" s="79" t="s">
        <v>386</v>
      </c>
      <c r="B239" s="191" t="s">
        <v>500</v>
      </c>
      <c r="C239" s="192" t="s">
        <v>462</v>
      </c>
      <c r="D239" s="193" t="s">
        <v>189</v>
      </c>
      <c r="E239" s="194">
        <v>1.0000000000000001E-5</v>
      </c>
      <c r="F239" s="191">
        <v>6</v>
      </c>
      <c r="G239" s="191">
        <v>0.90249999999999997</v>
      </c>
      <c r="H239" s="194">
        <f t="shared" si="197"/>
        <v>5.4150000000000008E-5</v>
      </c>
      <c r="I239" s="191">
        <v>8.5</v>
      </c>
      <c r="J239" s="191">
        <v>0</v>
      </c>
      <c r="K239" s="192"/>
      <c r="L239" t="str">
        <f t="shared" si="178"/>
        <v>С237</v>
      </c>
      <c r="M239" t="str">
        <f t="shared" si="179"/>
        <v>Автоцистерна (метанол)</v>
      </c>
      <c r="N239" t="str">
        <f t="shared" si="180"/>
        <v>Полное-ликвидация</v>
      </c>
      <c r="O239" s="147" t="s">
        <v>233</v>
      </c>
      <c r="P239" s="147" t="s">
        <v>233</v>
      </c>
      <c r="Q239" s="147" t="s">
        <v>233</v>
      </c>
      <c r="R239" s="147" t="s">
        <v>233</v>
      </c>
      <c r="S239" s="147" t="s">
        <v>233</v>
      </c>
      <c r="T239" s="147" t="s">
        <v>233</v>
      </c>
      <c r="U239" s="147" t="s">
        <v>233</v>
      </c>
      <c r="V239" s="147" t="s">
        <v>233</v>
      </c>
      <c r="W239" s="147" t="s">
        <v>233</v>
      </c>
      <c r="X239" s="147" t="s">
        <v>233</v>
      </c>
      <c r="Y239" s="147" t="s">
        <v>233</v>
      </c>
      <c r="Z239" s="147" t="s">
        <v>233</v>
      </c>
      <c r="AA239" s="147" t="s">
        <v>233</v>
      </c>
      <c r="AB239" s="147" t="s">
        <v>233</v>
      </c>
      <c r="AC239" s="147" t="s">
        <v>233</v>
      </c>
      <c r="AD239" s="147" t="s">
        <v>233</v>
      </c>
      <c r="AE239" s="147" t="s">
        <v>233</v>
      </c>
      <c r="AF239" s="147" t="s">
        <v>233</v>
      </c>
      <c r="AG239" s="9">
        <v>0</v>
      </c>
      <c r="AH239" s="9">
        <v>0</v>
      </c>
      <c r="AI239" s="147">
        <v>0.25</v>
      </c>
      <c r="AJ239" s="9">
        <v>2.5999999999999999E-2</v>
      </c>
      <c r="AK239" s="9">
        <v>10</v>
      </c>
      <c r="AL239" s="9"/>
      <c r="AM239" s="9"/>
      <c r="AN239" s="152">
        <f>AJ239*J239+AI239</f>
        <v>0.25</v>
      </c>
      <c r="AO239" s="152">
        <f t="shared" si="198"/>
        <v>2.5000000000000001E-2</v>
      </c>
      <c r="AP239" s="153">
        <f t="shared" si="199"/>
        <v>0</v>
      </c>
      <c r="AQ239" s="153">
        <f t="shared" si="200"/>
        <v>1</v>
      </c>
      <c r="AR239" s="152">
        <f>1333*J238*POWER(10,-6)*10+0.0012*K240</f>
        <v>2.0813229999999999E-2</v>
      </c>
      <c r="AS239" s="153">
        <f t="shared" si="181"/>
        <v>1.2958132299999998</v>
      </c>
      <c r="AT239" s="150">
        <f t="shared" si="154"/>
        <v>0</v>
      </c>
      <c r="AU239" s="176">
        <f t="shared" si="155"/>
        <v>0</v>
      </c>
      <c r="AV239" s="172">
        <f>H239*AS239</f>
        <v>7.0168286404500007E-5</v>
      </c>
    </row>
    <row r="240" spans="1:48">
      <c r="A240" s="79" t="s">
        <v>387</v>
      </c>
      <c r="B240" s="191" t="s">
        <v>500</v>
      </c>
      <c r="C240" s="192" t="s">
        <v>416</v>
      </c>
      <c r="D240" s="193" t="s">
        <v>417</v>
      </c>
      <c r="E240" s="194">
        <v>4.9999999999999998E-7</v>
      </c>
      <c r="F240" s="191">
        <v>6</v>
      </c>
      <c r="G240" s="191">
        <v>0.05</v>
      </c>
      <c r="H240" s="194">
        <f t="shared" si="197"/>
        <v>1.5000000000000002E-7</v>
      </c>
      <c r="I240" s="191">
        <v>0.85</v>
      </c>
      <c r="J240" s="191">
        <v>0.85</v>
      </c>
      <c r="K240" s="192">
        <f>J240*20</f>
        <v>17</v>
      </c>
      <c r="L240" t="str">
        <f t="shared" si="178"/>
        <v>С238</v>
      </c>
      <c r="M240" t="str">
        <f t="shared" si="179"/>
        <v>Автоцистерна (метанол)</v>
      </c>
      <c r="N240" t="str">
        <f t="shared" si="180"/>
        <v>Частичное-пожар</v>
      </c>
      <c r="O240" s="147">
        <v>12</v>
      </c>
      <c r="P240" s="147">
        <v>15</v>
      </c>
      <c r="Q240" s="147">
        <v>19</v>
      </c>
      <c r="R240" s="147">
        <v>32</v>
      </c>
      <c r="S240" s="147" t="s">
        <v>233</v>
      </c>
      <c r="T240" s="147" t="s">
        <v>233</v>
      </c>
      <c r="U240" s="147" t="s">
        <v>233</v>
      </c>
      <c r="V240" s="147" t="s">
        <v>233</v>
      </c>
      <c r="W240" s="147" t="s">
        <v>233</v>
      </c>
      <c r="X240" s="147" t="s">
        <v>233</v>
      </c>
      <c r="Y240" s="147" t="s">
        <v>233</v>
      </c>
      <c r="Z240" s="147" t="s">
        <v>233</v>
      </c>
      <c r="AA240" s="147" t="s">
        <v>233</v>
      </c>
      <c r="AB240" s="147" t="s">
        <v>233</v>
      </c>
      <c r="AC240" s="147" t="s">
        <v>233</v>
      </c>
      <c r="AD240" s="147" t="s">
        <v>233</v>
      </c>
      <c r="AE240" s="147" t="s">
        <v>233</v>
      </c>
      <c r="AF240" s="147" t="s">
        <v>233</v>
      </c>
      <c r="AG240" s="9">
        <v>0</v>
      </c>
      <c r="AH240" s="9">
        <v>1</v>
      </c>
      <c r="AI240" s="147">
        <f>0.1*AI239</f>
        <v>2.5000000000000001E-2</v>
      </c>
      <c r="AJ240" s="9">
        <v>2.5999999999999999E-2</v>
      </c>
      <c r="AK240" s="9">
        <v>5</v>
      </c>
      <c r="AL240" s="9"/>
      <c r="AM240" s="9"/>
      <c r="AN240" s="152">
        <f>AJ240*I240+AI240</f>
        <v>4.7100000000000003E-2</v>
      </c>
      <c r="AO240" s="152">
        <f>AN240*0.1</f>
        <v>4.7100000000000006E-3</v>
      </c>
      <c r="AP240" s="153">
        <f>AG240*1.72+115*0.012*AH240</f>
        <v>1.3800000000000001</v>
      </c>
      <c r="AQ240" s="153">
        <f>AK240*0.1</f>
        <v>0.5</v>
      </c>
      <c r="AR240" s="152">
        <f>10068.2*J240*POWER(10,-6)+0.0012*K240</f>
        <v>2.895797E-2</v>
      </c>
      <c r="AS240" s="153">
        <f t="shared" si="181"/>
        <v>1.96076797</v>
      </c>
      <c r="AT240" s="150">
        <f t="shared" si="154"/>
        <v>0</v>
      </c>
      <c r="AU240" s="176">
        <f t="shared" si="155"/>
        <v>1.5000000000000002E-7</v>
      </c>
      <c r="AV240" s="172">
        <f>H240*AS240</f>
        <v>2.9411519550000003E-7</v>
      </c>
    </row>
    <row r="241" spans="1:48">
      <c r="A241" s="79" t="s">
        <v>388</v>
      </c>
      <c r="B241" s="191" t="s">
        <v>500</v>
      </c>
      <c r="C241" s="192" t="s">
        <v>463</v>
      </c>
      <c r="D241" s="193" t="s">
        <v>194</v>
      </c>
      <c r="E241" s="194">
        <v>4.9999999999999998E-7</v>
      </c>
      <c r="F241" s="191">
        <v>6</v>
      </c>
      <c r="G241" s="191">
        <v>4.7500000000000001E-2</v>
      </c>
      <c r="H241" s="194">
        <f t="shared" si="197"/>
        <v>1.4250000000000001E-7</v>
      </c>
      <c r="I241" s="191">
        <v>0.85</v>
      </c>
      <c r="J241" s="191">
        <v>0.03</v>
      </c>
      <c r="K241" s="192"/>
      <c r="L241" t="str">
        <f t="shared" si="178"/>
        <v>С239</v>
      </c>
      <c r="M241" t="str">
        <f t="shared" si="179"/>
        <v>Автоцистерна (метанол)</v>
      </c>
      <c r="N241" t="str">
        <f t="shared" si="180"/>
        <v>Частичное-вспышка</v>
      </c>
      <c r="O241" s="147" t="s">
        <v>233</v>
      </c>
      <c r="P241" s="147" t="s">
        <v>233</v>
      </c>
      <c r="Q241" s="147" t="s">
        <v>233</v>
      </c>
      <c r="R241" s="147" t="s">
        <v>233</v>
      </c>
      <c r="S241" s="147" t="s">
        <v>233</v>
      </c>
      <c r="T241" s="147" t="s">
        <v>233</v>
      </c>
      <c r="U241" s="147" t="s">
        <v>233</v>
      </c>
      <c r="V241" s="147" t="s">
        <v>233</v>
      </c>
      <c r="W241" s="147" t="s">
        <v>233</v>
      </c>
      <c r="X241" s="147" t="s">
        <v>233</v>
      </c>
      <c r="Y241" s="147">
        <v>10</v>
      </c>
      <c r="Z241" s="147">
        <v>12</v>
      </c>
      <c r="AA241" s="147" t="s">
        <v>233</v>
      </c>
      <c r="AB241" s="147" t="s">
        <v>233</v>
      </c>
      <c r="AC241" s="147" t="s">
        <v>233</v>
      </c>
      <c r="AD241" s="147" t="s">
        <v>233</v>
      </c>
      <c r="AE241" s="147" t="s">
        <v>233</v>
      </c>
      <c r="AF241" s="147" t="s">
        <v>233</v>
      </c>
      <c r="AG241" s="9">
        <v>0</v>
      </c>
      <c r="AH241" s="9">
        <v>1</v>
      </c>
      <c r="AI241" s="147">
        <f>0.1*AI239</f>
        <v>2.5000000000000001E-2</v>
      </c>
      <c r="AJ241" s="9">
        <v>2.5999999999999999E-2</v>
      </c>
      <c r="AK241" s="9">
        <v>5</v>
      </c>
      <c r="AL241" s="9"/>
      <c r="AM241" s="9"/>
      <c r="AN241" s="152">
        <f>AJ241*I241+AI241</f>
        <v>4.7100000000000003E-2</v>
      </c>
      <c r="AO241" s="152">
        <f>AN241*0.1</f>
        <v>4.7100000000000006E-3</v>
      </c>
      <c r="AP241" s="153">
        <f>AG241*1.72+115*0.012*AH241</f>
        <v>1.3800000000000001</v>
      </c>
      <c r="AQ241" s="153">
        <f>AK241*0.1</f>
        <v>0.5</v>
      </c>
      <c r="AR241" s="152">
        <f>10068.2*J241*POWER(10,-6)+0.0012*K240</f>
        <v>2.0702045999999998E-2</v>
      </c>
      <c r="AS241" s="153">
        <f t="shared" si="181"/>
        <v>1.9525120460000001</v>
      </c>
      <c r="AT241" s="150">
        <f t="shared" si="154"/>
        <v>0</v>
      </c>
      <c r="AU241" s="176">
        <f t="shared" si="155"/>
        <v>1.4250000000000001E-7</v>
      </c>
      <c r="AV241" s="172">
        <f>H241*AS241</f>
        <v>2.7823296655500006E-7</v>
      </c>
    </row>
    <row r="242" spans="1:48">
      <c r="A242" s="79" t="s">
        <v>389</v>
      </c>
      <c r="B242" s="191" t="s">
        <v>500</v>
      </c>
      <c r="C242" s="192" t="s">
        <v>464</v>
      </c>
      <c r="D242" s="193" t="s">
        <v>190</v>
      </c>
      <c r="E242" s="194">
        <v>4.9999999999999998E-7</v>
      </c>
      <c r="F242" s="191">
        <v>6</v>
      </c>
      <c r="G242" s="191">
        <v>0.90249999999999997</v>
      </c>
      <c r="H242" s="194">
        <f t="shared" si="197"/>
        <v>2.7074999999999999E-6</v>
      </c>
      <c r="I242" s="191">
        <v>0.85</v>
      </c>
      <c r="J242" s="191">
        <v>0</v>
      </c>
      <c r="K242" s="192"/>
      <c r="L242" t="str">
        <f t="shared" si="178"/>
        <v>С240</v>
      </c>
      <c r="M242" t="str">
        <f t="shared" si="179"/>
        <v>Автоцистерна (метанол)</v>
      </c>
      <c r="N242" t="str">
        <f t="shared" si="180"/>
        <v>Частичное-ликвидация</v>
      </c>
      <c r="O242" s="147" t="s">
        <v>233</v>
      </c>
      <c r="P242" s="147" t="s">
        <v>233</v>
      </c>
      <c r="Q242" s="147" t="s">
        <v>233</v>
      </c>
      <c r="R242" s="147" t="s">
        <v>233</v>
      </c>
      <c r="S242" s="147" t="s">
        <v>233</v>
      </c>
      <c r="T242" s="147" t="s">
        <v>233</v>
      </c>
      <c r="U242" s="147" t="s">
        <v>233</v>
      </c>
      <c r="V242" s="147" t="s">
        <v>233</v>
      </c>
      <c r="W242" s="147" t="s">
        <v>233</v>
      </c>
      <c r="X242" s="147" t="s">
        <v>233</v>
      </c>
      <c r="Y242" s="147" t="s">
        <v>233</v>
      </c>
      <c r="Z242" s="147" t="s">
        <v>233</v>
      </c>
      <c r="AA242" s="147" t="s">
        <v>233</v>
      </c>
      <c r="AB242" s="147" t="s">
        <v>233</v>
      </c>
      <c r="AC242" s="147" t="s">
        <v>233</v>
      </c>
      <c r="AD242" s="147" t="s">
        <v>233</v>
      </c>
      <c r="AE242" s="147" t="s">
        <v>233</v>
      </c>
      <c r="AF242" s="147" t="s">
        <v>233</v>
      </c>
      <c r="AG242" s="9">
        <v>0</v>
      </c>
      <c r="AH242" s="9">
        <v>0</v>
      </c>
      <c r="AI242" s="147">
        <f>0.1*AI239</f>
        <v>2.5000000000000001E-2</v>
      </c>
      <c r="AJ242" s="9">
        <v>2.5999999999999999E-2</v>
      </c>
      <c r="AK242" s="9">
        <v>5</v>
      </c>
      <c r="AL242" s="9"/>
      <c r="AM242" s="9"/>
      <c r="AN242" s="152">
        <f>AJ242*I242+AI242</f>
        <v>4.7100000000000003E-2</v>
      </c>
      <c r="AO242" s="152">
        <f>AN242*0.1</f>
        <v>4.7100000000000006E-3</v>
      </c>
      <c r="AP242" s="153">
        <f>AG242*1.72+115*0.012*AH242</f>
        <v>0</v>
      </c>
      <c r="AQ242" s="153">
        <f>AK242*0.1</f>
        <v>0.5</v>
      </c>
      <c r="AR242" s="152">
        <f>1333*J241*POWER(10,-6)+0.0012*K240</f>
        <v>2.0439989999999998E-2</v>
      </c>
      <c r="AS242" s="153">
        <f t="shared" si="181"/>
        <v>0.57224998999999999</v>
      </c>
      <c r="AT242" s="150">
        <f t="shared" si="154"/>
        <v>0</v>
      </c>
      <c r="AU242" s="176">
        <f t="shared" si="155"/>
        <v>0</v>
      </c>
      <c r="AV242" s="172">
        <f>H242*AS242</f>
        <v>1.5493668479249998E-6</v>
      </c>
    </row>
    <row r="243" spans="1:48">
      <c r="A243" s="79" t="s">
        <v>390</v>
      </c>
      <c r="B243" s="187" t="s">
        <v>501</v>
      </c>
      <c r="C243" s="188" t="s">
        <v>78</v>
      </c>
      <c r="D243" s="189" t="s">
        <v>188</v>
      </c>
      <c r="E243" s="190">
        <v>9.9999999999999995E-8</v>
      </c>
      <c r="F243" s="187">
        <v>80</v>
      </c>
      <c r="G243" s="187">
        <v>0.2</v>
      </c>
      <c r="H243" s="190">
        <f>E243*F243*G243</f>
        <v>1.5999999999999999E-6</v>
      </c>
      <c r="I243" s="187">
        <v>3.04</v>
      </c>
      <c r="J243" s="187">
        <v>3.04</v>
      </c>
      <c r="K243" s="187">
        <v>63</v>
      </c>
      <c r="L243" t="str">
        <f t="shared" ref="L243:L248" si="201">A243</f>
        <v>С241</v>
      </c>
      <c r="M243" t="str">
        <f t="shared" ref="M243:M248" si="202">B243</f>
        <v>Керосинопровод  от емкостей Е-1, Е-2, Е-3 склада ГСМ на ГФУ 7/8 завода и на сливо-наливные стояки</v>
      </c>
      <c r="N243" t="str">
        <f t="shared" ref="N243:N248" si="203">D243</f>
        <v>Полное-пожар</v>
      </c>
      <c r="O243" s="147">
        <v>13</v>
      </c>
      <c r="P243" s="147">
        <v>17</v>
      </c>
      <c r="Q243" s="147">
        <v>24</v>
      </c>
      <c r="R243" s="147">
        <v>44</v>
      </c>
      <c r="S243" s="147" t="s">
        <v>233</v>
      </c>
      <c r="T243" s="147" t="s">
        <v>233</v>
      </c>
      <c r="U243" s="147" t="s">
        <v>233</v>
      </c>
      <c r="V243" s="147" t="s">
        <v>233</v>
      </c>
      <c r="W243" s="147" t="s">
        <v>233</v>
      </c>
      <c r="X243" s="147" t="s">
        <v>233</v>
      </c>
      <c r="Y243" s="147" t="s">
        <v>233</v>
      </c>
      <c r="Z243" s="147" t="s">
        <v>233</v>
      </c>
      <c r="AA243" s="147" t="s">
        <v>233</v>
      </c>
      <c r="AB243" s="147" t="s">
        <v>233</v>
      </c>
      <c r="AC243" s="147" t="s">
        <v>233</v>
      </c>
      <c r="AD243" s="147" t="s">
        <v>233</v>
      </c>
      <c r="AE243" s="147" t="s">
        <v>233</v>
      </c>
      <c r="AF243" s="147" t="s">
        <v>233</v>
      </c>
      <c r="AG243" s="3">
        <v>0</v>
      </c>
      <c r="AH243" s="3">
        <v>1</v>
      </c>
      <c r="AI243" s="147">
        <v>0.25</v>
      </c>
      <c r="AJ243" s="3">
        <v>2.5999999999999999E-2</v>
      </c>
      <c r="AK243" s="3">
        <v>10</v>
      </c>
      <c r="AL243" s="3"/>
      <c r="AM243" s="3"/>
      <c r="AN243" s="145">
        <f>AJ243*I243+AI243</f>
        <v>0.32904</v>
      </c>
      <c r="AO243" s="145">
        <f>AN243*0.1</f>
        <v>3.2904000000000003E-2</v>
      </c>
      <c r="AP243" s="146">
        <f>AG243*1.72+115*0.012*AH243</f>
        <v>1.3800000000000001</v>
      </c>
      <c r="AQ243" s="146">
        <f>AK243*0.1</f>
        <v>1</v>
      </c>
      <c r="AR243" s="145">
        <f>10068.2*J243*POWER(10,-6)+0.0012*K246</f>
        <v>3.8047327999999998E-2</v>
      </c>
      <c r="AS243" s="146">
        <f t="shared" si="181"/>
        <v>2.7799913279999999</v>
      </c>
      <c r="AT243" s="150">
        <f t="shared" si="154"/>
        <v>0</v>
      </c>
      <c r="AU243" s="176">
        <f t="shared" si="155"/>
        <v>1.5999999999999999E-6</v>
      </c>
      <c r="AV243" s="173">
        <f>H243*AS243</f>
        <v>4.4479861247999994E-6</v>
      </c>
    </row>
    <row r="244" spans="1:48">
      <c r="A244" s="79" t="s">
        <v>391</v>
      </c>
      <c r="B244" s="187" t="s">
        <v>501</v>
      </c>
      <c r="C244" s="188" t="s">
        <v>461</v>
      </c>
      <c r="D244" s="189" t="s">
        <v>191</v>
      </c>
      <c r="E244" s="190">
        <v>9.9999999999999995E-8</v>
      </c>
      <c r="F244" s="187">
        <v>80</v>
      </c>
      <c r="G244" s="187">
        <v>4.0000000000000008E-2</v>
      </c>
      <c r="H244" s="190">
        <f t="shared" ref="H244:H248" si="204">E244*F244*G244</f>
        <v>3.2000000000000006E-7</v>
      </c>
      <c r="I244" s="187">
        <v>3.04</v>
      </c>
      <c r="J244" s="187">
        <v>0.01</v>
      </c>
      <c r="K244" s="188"/>
      <c r="L244" t="str">
        <f t="shared" si="201"/>
        <v>С242</v>
      </c>
      <c r="M244" t="str">
        <f t="shared" si="202"/>
        <v>Керосинопровод  от емкостей Е-1, Е-2, Е-3 склада ГСМ на ГФУ 7/8 завода и на сливо-наливные стояки</v>
      </c>
      <c r="N244" t="str">
        <f t="shared" si="203"/>
        <v>Полное-взрыв</v>
      </c>
      <c r="O244" s="147" t="s">
        <v>233</v>
      </c>
      <c r="P244" s="147" t="s">
        <v>233</v>
      </c>
      <c r="Q244" s="147" t="s">
        <v>233</v>
      </c>
      <c r="R244" s="147" t="s">
        <v>233</v>
      </c>
      <c r="S244" s="147">
        <v>9</v>
      </c>
      <c r="T244" s="147">
        <v>20</v>
      </c>
      <c r="U244" s="147">
        <v>54</v>
      </c>
      <c r="V244" s="147">
        <v>93</v>
      </c>
      <c r="W244" s="147" t="s">
        <v>233</v>
      </c>
      <c r="X244" s="147" t="s">
        <v>233</v>
      </c>
      <c r="Y244" s="147" t="s">
        <v>233</v>
      </c>
      <c r="Z244" s="147" t="s">
        <v>233</v>
      </c>
      <c r="AA244" s="147" t="s">
        <v>233</v>
      </c>
      <c r="AB244" s="147" t="s">
        <v>233</v>
      </c>
      <c r="AC244" s="147" t="s">
        <v>233</v>
      </c>
      <c r="AD244" s="147" t="s">
        <v>233</v>
      </c>
      <c r="AE244" s="147" t="s">
        <v>233</v>
      </c>
      <c r="AF244" s="147" t="s">
        <v>233</v>
      </c>
      <c r="AG244" s="3">
        <v>0</v>
      </c>
      <c r="AH244" s="3">
        <v>1</v>
      </c>
      <c r="AI244" s="147">
        <v>1</v>
      </c>
      <c r="AJ244" s="3">
        <v>2.5999999999999999E-2</v>
      </c>
      <c r="AK244" s="3">
        <v>10</v>
      </c>
      <c r="AL244" s="3"/>
      <c r="AM244" s="3"/>
      <c r="AN244" s="145">
        <f>AJ244*I244+AI244</f>
        <v>1.07904</v>
      </c>
      <c r="AO244" s="145">
        <f t="shared" ref="AO244:AO245" si="205">AN244*0.1</f>
        <v>0.107904</v>
      </c>
      <c r="AP244" s="146">
        <f t="shared" ref="AP244:AP245" si="206">AG244*1.72+115*0.012*AH244</f>
        <v>1.3800000000000001</v>
      </c>
      <c r="AQ244" s="146">
        <f t="shared" ref="AQ244:AQ245" si="207">AK244*0.1</f>
        <v>1</v>
      </c>
      <c r="AR244" s="145">
        <f>10068.2*J244*POWER(10,-6)*10+0.0012*K246</f>
        <v>8.446819999999999E-3</v>
      </c>
      <c r="AS244" s="146">
        <f t="shared" si="181"/>
        <v>3.5753908200000004</v>
      </c>
      <c r="AT244" s="150">
        <f t="shared" si="154"/>
        <v>0</v>
      </c>
      <c r="AU244" s="176">
        <f t="shared" si="155"/>
        <v>3.2000000000000006E-7</v>
      </c>
      <c r="AV244" s="173">
        <f>H244*AS244</f>
        <v>1.1441250624000003E-6</v>
      </c>
    </row>
    <row r="245" spans="1:48">
      <c r="A245" s="79" t="s">
        <v>392</v>
      </c>
      <c r="B245" s="187" t="s">
        <v>501</v>
      </c>
      <c r="C245" s="188" t="s">
        <v>462</v>
      </c>
      <c r="D245" s="189" t="s">
        <v>189</v>
      </c>
      <c r="E245" s="190">
        <v>9.9999999999999995E-8</v>
      </c>
      <c r="F245" s="187">
        <v>80</v>
      </c>
      <c r="G245" s="187">
        <v>0.76</v>
      </c>
      <c r="H245" s="190">
        <f t="shared" si="204"/>
        <v>6.0799999999999994E-6</v>
      </c>
      <c r="I245" s="187">
        <v>3.04</v>
      </c>
      <c r="J245" s="187">
        <v>0</v>
      </c>
      <c r="K245" s="188"/>
      <c r="L245" t="str">
        <f t="shared" si="201"/>
        <v>С243</v>
      </c>
      <c r="M245" t="str">
        <f t="shared" si="202"/>
        <v>Керосинопровод  от емкостей Е-1, Е-2, Е-3 склада ГСМ на ГФУ 7/8 завода и на сливо-наливные стояки</v>
      </c>
      <c r="N245" t="str">
        <f t="shared" si="203"/>
        <v>Полное-ликвидация</v>
      </c>
      <c r="O245" s="147" t="s">
        <v>233</v>
      </c>
      <c r="P245" s="147" t="s">
        <v>233</v>
      </c>
      <c r="Q245" s="147" t="s">
        <v>233</v>
      </c>
      <c r="R245" s="147" t="s">
        <v>233</v>
      </c>
      <c r="S245" s="147" t="s">
        <v>233</v>
      </c>
      <c r="T245" s="147" t="s">
        <v>233</v>
      </c>
      <c r="U245" s="147" t="s">
        <v>233</v>
      </c>
      <c r="V245" s="147" t="s">
        <v>233</v>
      </c>
      <c r="W245" s="147" t="s">
        <v>233</v>
      </c>
      <c r="X245" s="147" t="s">
        <v>233</v>
      </c>
      <c r="Y245" s="147" t="s">
        <v>233</v>
      </c>
      <c r="Z245" s="147" t="s">
        <v>233</v>
      </c>
      <c r="AA245" s="147" t="s">
        <v>233</v>
      </c>
      <c r="AB245" s="147" t="s">
        <v>233</v>
      </c>
      <c r="AC245" s="147" t="s">
        <v>233</v>
      </c>
      <c r="AD245" s="147" t="s">
        <v>233</v>
      </c>
      <c r="AE245" s="147" t="s">
        <v>233</v>
      </c>
      <c r="AF245" s="147" t="s">
        <v>233</v>
      </c>
      <c r="AG245" s="3">
        <v>0</v>
      </c>
      <c r="AH245" s="3">
        <v>0</v>
      </c>
      <c r="AI245" s="147">
        <v>0.25</v>
      </c>
      <c r="AJ245" s="3">
        <v>2.5999999999999999E-2</v>
      </c>
      <c r="AK245" s="3">
        <v>10</v>
      </c>
      <c r="AL245" s="3"/>
      <c r="AM245" s="3"/>
      <c r="AN245" s="145">
        <f>AJ245*J245+AI245</f>
        <v>0.25</v>
      </c>
      <c r="AO245" s="145">
        <f t="shared" si="205"/>
        <v>2.5000000000000001E-2</v>
      </c>
      <c r="AP245" s="146">
        <f t="shared" si="206"/>
        <v>0</v>
      </c>
      <c r="AQ245" s="146">
        <f t="shared" si="207"/>
        <v>1</v>
      </c>
      <c r="AR245" s="145">
        <f>1333*J244*POWER(10,-6)*10+0.0012*K246</f>
        <v>7.5732999999999998E-3</v>
      </c>
      <c r="AS245" s="146">
        <f t="shared" si="181"/>
        <v>1.2825732999999999</v>
      </c>
      <c r="AT245" s="150">
        <f t="shared" si="154"/>
        <v>0</v>
      </c>
      <c r="AU245" s="176">
        <f t="shared" si="155"/>
        <v>0</v>
      </c>
      <c r="AV245" s="173">
        <f>H245*AS245</f>
        <v>7.7980456639999985E-6</v>
      </c>
    </row>
    <row r="246" spans="1:48">
      <c r="A246" s="79" t="s">
        <v>393</v>
      </c>
      <c r="B246" s="187" t="s">
        <v>501</v>
      </c>
      <c r="C246" s="188" t="s">
        <v>416</v>
      </c>
      <c r="D246" s="189" t="s">
        <v>417</v>
      </c>
      <c r="E246" s="190">
        <v>4.9999999999999998E-7</v>
      </c>
      <c r="F246" s="187">
        <v>80</v>
      </c>
      <c r="G246" s="187">
        <v>0.2</v>
      </c>
      <c r="H246" s="190">
        <f t="shared" si="204"/>
        <v>7.9999999999999996E-6</v>
      </c>
      <c r="I246" s="187">
        <v>0.31</v>
      </c>
      <c r="J246" s="187">
        <v>0.31</v>
      </c>
      <c r="K246" s="188">
        <f>J246*20</f>
        <v>6.2</v>
      </c>
      <c r="L246" t="str">
        <f t="shared" si="201"/>
        <v>С244</v>
      </c>
      <c r="M246" t="str">
        <f t="shared" si="202"/>
        <v>Керосинопровод  от емкостей Е-1, Е-2, Е-3 склада ГСМ на ГФУ 7/8 завода и на сливо-наливные стояки</v>
      </c>
      <c r="N246" t="str">
        <f t="shared" si="203"/>
        <v>Частичное-пожар</v>
      </c>
      <c r="O246" s="147">
        <v>9</v>
      </c>
      <c r="P246" s="147">
        <v>11</v>
      </c>
      <c r="Q246" s="147">
        <v>14</v>
      </c>
      <c r="R246" s="147">
        <v>23</v>
      </c>
      <c r="S246" s="147" t="s">
        <v>233</v>
      </c>
      <c r="T246" s="147" t="s">
        <v>233</v>
      </c>
      <c r="U246" s="147" t="s">
        <v>233</v>
      </c>
      <c r="V246" s="147" t="s">
        <v>233</v>
      </c>
      <c r="W246" s="147" t="s">
        <v>233</v>
      </c>
      <c r="X246" s="147" t="s">
        <v>233</v>
      </c>
      <c r="Y246" s="147" t="s">
        <v>233</v>
      </c>
      <c r="Z246" s="147" t="s">
        <v>233</v>
      </c>
      <c r="AA246" s="147" t="s">
        <v>233</v>
      </c>
      <c r="AB246" s="147" t="s">
        <v>233</v>
      </c>
      <c r="AC246" s="147" t="s">
        <v>233</v>
      </c>
      <c r="AD246" s="147" t="s">
        <v>233</v>
      </c>
      <c r="AE246" s="147" t="s">
        <v>233</v>
      </c>
      <c r="AF246" s="147" t="s">
        <v>233</v>
      </c>
      <c r="AG246" s="3">
        <v>0</v>
      </c>
      <c r="AH246" s="3">
        <v>1</v>
      </c>
      <c r="AI246" s="147">
        <f>0.1*AI245</f>
        <v>2.5000000000000001E-2</v>
      </c>
      <c r="AJ246" s="3">
        <v>2.5999999999999999E-2</v>
      </c>
      <c r="AK246" s="3">
        <v>5</v>
      </c>
      <c r="AL246" s="3"/>
      <c r="AM246" s="3"/>
      <c r="AN246" s="145">
        <f>AJ246*I246+AI246</f>
        <v>3.3059999999999999E-2</v>
      </c>
      <c r="AO246" s="145">
        <f>AN246*0.1</f>
        <v>3.3059999999999999E-3</v>
      </c>
      <c r="AP246" s="146">
        <f>AG246*1.72+115*0.012*AH246</f>
        <v>1.3800000000000001</v>
      </c>
      <c r="AQ246" s="146">
        <f>AK246*0.1</f>
        <v>0.5</v>
      </c>
      <c r="AR246" s="145">
        <f>10068.2*J246*POWER(10,-6)+0.0012*K246</f>
        <v>1.0561141999999999E-2</v>
      </c>
      <c r="AS246" s="146">
        <f t="shared" si="181"/>
        <v>1.9269271420000003</v>
      </c>
      <c r="AT246" s="150">
        <f t="shared" si="154"/>
        <v>0</v>
      </c>
      <c r="AU246" s="176">
        <f t="shared" si="155"/>
        <v>7.9999999999999996E-6</v>
      </c>
      <c r="AV246" s="173">
        <f>H246*AS246</f>
        <v>1.5415417136000001E-5</v>
      </c>
    </row>
    <row r="247" spans="1:48">
      <c r="A247" s="79" t="s">
        <v>394</v>
      </c>
      <c r="B247" s="187" t="s">
        <v>501</v>
      </c>
      <c r="C247" s="188" t="s">
        <v>463</v>
      </c>
      <c r="D247" s="189" t="s">
        <v>194</v>
      </c>
      <c r="E247" s="190">
        <v>4.9999999999999998E-7</v>
      </c>
      <c r="F247" s="187">
        <v>80</v>
      </c>
      <c r="G247" s="187">
        <v>4.0000000000000008E-2</v>
      </c>
      <c r="H247" s="190">
        <f t="shared" si="204"/>
        <v>1.6000000000000001E-6</v>
      </c>
      <c r="I247" s="187">
        <v>0.31</v>
      </c>
      <c r="J247" s="187">
        <v>0.02</v>
      </c>
      <c r="K247" s="188"/>
      <c r="L247" t="str">
        <f t="shared" si="201"/>
        <v>С245</v>
      </c>
      <c r="M247" t="str">
        <f t="shared" si="202"/>
        <v>Керосинопровод  от емкостей Е-1, Е-2, Е-3 склада ГСМ на ГФУ 7/8 завода и на сливо-наливные стояки</v>
      </c>
      <c r="N247" t="str">
        <f t="shared" si="203"/>
        <v>Частичное-вспышка</v>
      </c>
      <c r="O247" s="147" t="s">
        <v>233</v>
      </c>
      <c r="P247" s="147" t="s">
        <v>233</v>
      </c>
      <c r="Q247" s="147" t="s">
        <v>233</v>
      </c>
      <c r="R247" s="147" t="s">
        <v>233</v>
      </c>
      <c r="S247" s="147" t="s">
        <v>233</v>
      </c>
      <c r="T247" s="147" t="s">
        <v>233</v>
      </c>
      <c r="U247" s="147" t="s">
        <v>233</v>
      </c>
      <c r="V247" s="147" t="s">
        <v>233</v>
      </c>
      <c r="W247" s="147" t="s">
        <v>233</v>
      </c>
      <c r="X247" s="147" t="s">
        <v>233</v>
      </c>
      <c r="Y247" s="147">
        <v>8</v>
      </c>
      <c r="Z247" s="147">
        <v>9</v>
      </c>
      <c r="AA247" s="147" t="s">
        <v>233</v>
      </c>
      <c r="AB247" s="147" t="s">
        <v>233</v>
      </c>
      <c r="AC247" s="147" t="s">
        <v>233</v>
      </c>
      <c r="AD247" s="147" t="s">
        <v>233</v>
      </c>
      <c r="AE247" s="147" t="s">
        <v>233</v>
      </c>
      <c r="AF247" s="147" t="s">
        <v>233</v>
      </c>
      <c r="AG247" s="3">
        <v>0</v>
      </c>
      <c r="AH247" s="3">
        <v>1</v>
      </c>
      <c r="AI247" s="147">
        <f>0.1*AI245</f>
        <v>2.5000000000000001E-2</v>
      </c>
      <c r="AJ247" s="3">
        <v>2.5999999999999999E-2</v>
      </c>
      <c r="AK247" s="3">
        <v>5</v>
      </c>
      <c r="AL247" s="3"/>
      <c r="AM247" s="3"/>
      <c r="AN247" s="145">
        <f>AJ247*I247+AI247</f>
        <v>3.3059999999999999E-2</v>
      </c>
      <c r="AO247" s="145">
        <f>AN247*0.1</f>
        <v>3.3059999999999999E-3</v>
      </c>
      <c r="AP247" s="146">
        <f>AG247*1.72+115*0.012*AH247</f>
        <v>1.3800000000000001</v>
      </c>
      <c r="AQ247" s="146">
        <f>AK247*0.1</f>
        <v>0.5</v>
      </c>
      <c r="AR247" s="145">
        <f>10068.2*J247*POWER(10,-6)+0.0012*K246</f>
        <v>7.6413639999999994E-3</v>
      </c>
      <c r="AS247" s="146">
        <f t="shared" si="181"/>
        <v>1.9240073640000004</v>
      </c>
      <c r="AT247" s="150">
        <f t="shared" si="154"/>
        <v>0</v>
      </c>
      <c r="AU247" s="176">
        <f t="shared" si="155"/>
        <v>1.6000000000000001E-6</v>
      </c>
      <c r="AV247" s="173">
        <f>H247*AS247</f>
        <v>3.0784117824000009E-6</v>
      </c>
    </row>
    <row r="248" spans="1:48">
      <c r="A248" s="79" t="s">
        <v>395</v>
      </c>
      <c r="B248" s="187" t="s">
        <v>501</v>
      </c>
      <c r="C248" s="188" t="s">
        <v>464</v>
      </c>
      <c r="D248" s="189" t="s">
        <v>190</v>
      </c>
      <c r="E248" s="190">
        <v>4.9999999999999998E-7</v>
      </c>
      <c r="F248" s="187">
        <v>80</v>
      </c>
      <c r="G248" s="187">
        <v>0.76</v>
      </c>
      <c r="H248" s="190">
        <f t="shared" si="204"/>
        <v>3.0399999999999997E-5</v>
      </c>
      <c r="I248" s="187">
        <v>0.31</v>
      </c>
      <c r="J248" s="187">
        <v>0</v>
      </c>
      <c r="K248" s="188"/>
      <c r="L248" t="str">
        <f t="shared" si="201"/>
        <v>С246</v>
      </c>
      <c r="M248" t="str">
        <f t="shared" si="202"/>
        <v>Керосинопровод  от емкостей Е-1, Е-2, Е-3 склада ГСМ на ГФУ 7/8 завода и на сливо-наливные стояки</v>
      </c>
      <c r="N248" t="str">
        <f t="shared" si="203"/>
        <v>Частичное-ликвидация</v>
      </c>
      <c r="O248" s="147" t="s">
        <v>233</v>
      </c>
      <c r="P248" s="147" t="s">
        <v>233</v>
      </c>
      <c r="Q248" s="147" t="s">
        <v>233</v>
      </c>
      <c r="R248" s="147" t="s">
        <v>233</v>
      </c>
      <c r="S248" s="147" t="s">
        <v>233</v>
      </c>
      <c r="T248" s="147" t="s">
        <v>233</v>
      </c>
      <c r="U248" s="147" t="s">
        <v>233</v>
      </c>
      <c r="V248" s="147" t="s">
        <v>233</v>
      </c>
      <c r="W248" s="147" t="s">
        <v>233</v>
      </c>
      <c r="X248" s="147" t="s">
        <v>233</v>
      </c>
      <c r="Y248" s="147" t="s">
        <v>233</v>
      </c>
      <c r="Z248" s="147" t="s">
        <v>233</v>
      </c>
      <c r="AA248" s="147" t="s">
        <v>233</v>
      </c>
      <c r="AB248" s="147" t="s">
        <v>233</v>
      </c>
      <c r="AC248" s="147" t="s">
        <v>233</v>
      </c>
      <c r="AD248" s="147" t="s">
        <v>233</v>
      </c>
      <c r="AE248" s="147" t="s">
        <v>233</v>
      </c>
      <c r="AF248" s="147" t="s">
        <v>233</v>
      </c>
      <c r="AG248" s="3">
        <v>0</v>
      </c>
      <c r="AH248" s="3">
        <v>0</v>
      </c>
      <c r="AI248" s="147">
        <f>0.1*AI245</f>
        <v>2.5000000000000001E-2</v>
      </c>
      <c r="AJ248" s="3">
        <v>2.5999999999999999E-2</v>
      </c>
      <c r="AK248" s="3">
        <v>5</v>
      </c>
      <c r="AL248" s="3"/>
      <c r="AM248" s="3"/>
      <c r="AN248" s="145">
        <f>AJ248*I248+AI248</f>
        <v>3.3059999999999999E-2</v>
      </c>
      <c r="AO248" s="145">
        <f>AN248*0.1</f>
        <v>3.3059999999999999E-3</v>
      </c>
      <c r="AP248" s="146">
        <f>AG248*1.72+115*0.012*AH248</f>
        <v>0</v>
      </c>
      <c r="AQ248" s="146">
        <f>AK248*0.1</f>
        <v>0.5</v>
      </c>
      <c r="AR248" s="145">
        <f>1333*J247*POWER(10,-6)+0.0012*K246</f>
        <v>7.46666E-3</v>
      </c>
      <c r="AS248" s="146">
        <f t="shared" si="181"/>
        <v>0.54383265999999997</v>
      </c>
      <c r="AT248" s="150">
        <f t="shared" si="154"/>
        <v>0</v>
      </c>
      <c r="AU248" s="176">
        <f t="shared" si="155"/>
        <v>0</v>
      </c>
      <c r="AV248" s="173">
        <f>H248*AS248</f>
        <v>1.6532512863999997E-5</v>
      </c>
    </row>
    <row r="249" spans="1:48">
      <c r="A249" s="79" t="s">
        <v>396</v>
      </c>
      <c r="B249" s="204" t="s">
        <v>502</v>
      </c>
      <c r="C249" s="205" t="s">
        <v>78</v>
      </c>
      <c r="D249" s="206" t="s">
        <v>188</v>
      </c>
      <c r="E249" s="207">
        <v>9.9999999999999995E-8</v>
      </c>
      <c r="F249" s="204">
        <v>107</v>
      </c>
      <c r="G249" s="204">
        <v>0.2</v>
      </c>
      <c r="H249" s="207">
        <f>E249*F249*G249</f>
        <v>2.1399999999999998E-6</v>
      </c>
      <c r="I249" s="204">
        <v>3.54</v>
      </c>
      <c r="J249" s="204">
        <v>3.54</v>
      </c>
      <c r="K249" s="204">
        <v>70</v>
      </c>
      <c r="L249" t="str">
        <f t="shared" ref="L249:L254" si="208">A249</f>
        <v>С247</v>
      </c>
      <c r="M249" t="str">
        <f t="shared" ref="M249:M254" si="209">B249</f>
        <v>Линия компаудирования</v>
      </c>
      <c r="N249" t="str">
        <f t="shared" ref="N249:N254" si="210">D249</f>
        <v>Полное-пожар</v>
      </c>
      <c r="O249" s="147">
        <v>13</v>
      </c>
      <c r="P249" s="147">
        <v>18</v>
      </c>
      <c r="Q249" s="147">
        <v>25</v>
      </c>
      <c r="R249" s="147">
        <v>45</v>
      </c>
      <c r="S249" s="147" t="s">
        <v>233</v>
      </c>
      <c r="T249" s="147" t="s">
        <v>233</v>
      </c>
      <c r="U249" s="147" t="s">
        <v>233</v>
      </c>
      <c r="V249" s="147" t="s">
        <v>233</v>
      </c>
      <c r="W249" s="147" t="s">
        <v>233</v>
      </c>
      <c r="X249" s="147" t="s">
        <v>233</v>
      </c>
      <c r="Y249" s="147" t="s">
        <v>233</v>
      </c>
      <c r="Z249" s="147" t="s">
        <v>233</v>
      </c>
      <c r="AA249" s="147" t="s">
        <v>233</v>
      </c>
      <c r="AB249" s="147" t="s">
        <v>233</v>
      </c>
      <c r="AC249" s="147" t="s">
        <v>233</v>
      </c>
      <c r="AD249" s="147" t="s">
        <v>233</v>
      </c>
      <c r="AE249" s="147" t="s">
        <v>233</v>
      </c>
      <c r="AF249" s="147" t="s">
        <v>233</v>
      </c>
      <c r="AG249" s="6">
        <v>0</v>
      </c>
      <c r="AH249" s="6">
        <v>1</v>
      </c>
      <c r="AI249" s="147">
        <v>0.25</v>
      </c>
      <c r="AJ249" s="6">
        <v>2.5999999999999999E-2</v>
      </c>
      <c r="AK249" s="6">
        <v>10</v>
      </c>
      <c r="AL249" s="6"/>
      <c r="AM249" s="6"/>
      <c r="AN249" s="158">
        <f>AJ249*I249+AI249</f>
        <v>0.34204000000000001</v>
      </c>
      <c r="AO249" s="158">
        <f>AN249*0.1</f>
        <v>3.4204000000000005E-2</v>
      </c>
      <c r="AP249" s="159">
        <f>AG249*1.72+115*0.012*AH249</f>
        <v>1.3800000000000001</v>
      </c>
      <c r="AQ249" s="159">
        <f>AK249*0.1</f>
        <v>1</v>
      </c>
      <c r="AR249" s="158">
        <f>10068.2*J249*POWER(10,-6)+0.0012*K252</f>
        <v>4.4041427999999994E-2</v>
      </c>
      <c r="AS249" s="159">
        <f t="shared" ref="AS249:AS266" si="211">AR249+AQ249+AP249+AO249+AN249</f>
        <v>2.8002854279999996</v>
      </c>
      <c r="AT249" s="150">
        <f t="shared" si="154"/>
        <v>0</v>
      </c>
      <c r="AU249" s="176">
        <f t="shared" si="155"/>
        <v>2.1399999999999998E-6</v>
      </c>
      <c r="AV249" s="175">
        <f>H249*AS249</f>
        <v>5.9926108159199989E-6</v>
      </c>
    </row>
    <row r="250" spans="1:48">
      <c r="A250" s="79" t="s">
        <v>397</v>
      </c>
      <c r="B250" s="204" t="s">
        <v>502</v>
      </c>
      <c r="C250" s="205" t="s">
        <v>461</v>
      </c>
      <c r="D250" s="206" t="s">
        <v>191</v>
      </c>
      <c r="E250" s="207">
        <v>9.9999999999999995E-8</v>
      </c>
      <c r="F250" s="204">
        <v>107</v>
      </c>
      <c r="G250" s="204">
        <v>4.0000000000000008E-2</v>
      </c>
      <c r="H250" s="207">
        <f t="shared" ref="H250:H254" si="212">E250*F250*G250</f>
        <v>4.2800000000000007E-7</v>
      </c>
      <c r="I250" s="204">
        <v>3.54</v>
      </c>
      <c r="J250" s="204">
        <v>2.5000000000000001E-2</v>
      </c>
      <c r="K250" s="205"/>
      <c r="L250" t="str">
        <f t="shared" si="208"/>
        <v>С248</v>
      </c>
      <c r="M250" t="str">
        <f t="shared" si="209"/>
        <v>Линия компаудирования</v>
      </c>
      <c r="N250" t="str">
        <f t="shared" si="210"/>
        <v>Полное-взрыв</v>
      </c>
      <c r="O250" s="147" t="s">
        <v>233</v>
      </c>
      <c r="P250" s="147" t="s">
        <v>233</v>
      </c>
      <c r="Q250" s="147" t="s">
        <v>233</v>
      </c>
      <c r="R250" s="147" t="s">
        <v>233</v>
      </c>
      <c r="S250" s="147">
        <v>13</v>
      </c>
      <c r="T250" s="147">
        <v>27</v>
      </c>
      <c r="U250" s="147">
        <v>74</v>
      </c>
      <c r="V250" s="147">
        <v>127</v>
      </c>
      <c r="W250" s="147" t="s">
        <v>233</v>
      </c>
      <c r="X250" s="147" t="s">
        <v>233</v>
      </c>
      <c r="Y250" s="147" t="s">
        <v>233</v>
      </c>
      <c r="Z250" s="147" t="s">
        <v>233</v>
      </c>
      <c r="AA250" s="147" t="s">
        <v>233</v>
      </c>
      <c r="AB250" s="147" t="s">
        <v>233</v>
      </c>
      <c r="AC250" s="147" t="s">
        <v>233</v>
      </c>
      <c r="AD250" s="147" t="s">
        <v>233</v>
      </c>
      <c r="AE250" s="147" t="s">
        <v>233</v>
      </c>
      <c r="AF250" s="147" t="s">
        <v>233</v>
      </c>
      <c r="AG250" s="6">
        <v>0</v>
      </c>
      <c r="AH250" s="6">
        <v>1</v>
      </c>
      <c r="AI250" s="147">
        <v>1</v>
      </c>
      <c r="AJ250" s="6">
        <v>2.5999999999999999E-2</v>
      </c>
      <c r="AK250" s="6">
        <v>10</v>
      </c>
      <c r="AL250" s="6"/>
      <c r="AM250" s="6"/>
      <c r="AN250" s="158">
        <f>AJ250*I250+AI250</f>
        <v>1.0920399999999999</v>
      </c>
      <c r="AO250" s="158">
        <f t="shared" ref="AO250:AO251" si="213">AN250*0.1</f>
        <v>0.109204</v>
      </c>
      <c r="AP250" s="159">
        <f t="shared" ref="AP250:AP251" si="214">AG250*1.72+115*0.012*AH250</f>
        <v>1.3800000000000001</v>
      </c>
      <c r="AQ250" s="159">
        <f t="shared" ref="AQ250:AQ251" si="215">AK250*0.1</f>
        <v>1</v>
      </c>
      <c r="AR250" s="158">
        <f>10068.2*J250*POWER(10,-6)*10+0.0012*K252</f>
        <v>1.0917049999999999E-2</v>
      </c>
      <c r="AS250" s="159">
        <f t="shared" si="211"/>
        <v>3.5921610500000001</v>
      </c>
      <c r="AT250" s="150">
        <f t="shared" si="154"/>
        <v>0</v>
      </c>
      <c r="AU250" s="176">
        <f t="shared" si="155"/>
        <v>4.2800000000000007E-7</v>
      </c>
      <c r="AV250" s="175">
        <f>H250*AS250</f>
        <v>1.5374449294000002E-6</v>
      </c>
    </row>
    <row r="251" spans="1:48">
      <c r="A251" s="79" t="s">
        <v>398</v>
      </c>
      <c r="B251" s="204" t="s">
        <v>502</v>
      </c>
      <c r="C251" s="205" t="s">
        <v>462</v>
      </c>
      <c r="D251" s="206" t="s">
        <v>189</v>
      </c>
      <c r="E251" s="207">
        <v>9.9999999999999995E-8</v>
      </c>
      <c r="F251" s="204">
        <v>107</v>
      </c>
      <c r="G251" s="204">
        <v>0.76</v>
      </c>
      <c r="H251" s="207">
        <f t="shared" si="212"/>
        <v>8.1319999999999994E-6</v>
      </c>
      <c r="I251" s="204">
        <v>3.54</v>
      </c>
      <c r="J251" s="204">
        <v>0</v>
      </c>
      <c r="K251" s="205"/>
      <c r="L251" t="str">
        <f t="shared" si="208"/>
        <v>С249</v>
      </c>
      <c r="M251" t="str">
        <f t="shared" si="209"/>
        <v>Линия компаудирования</v>
      </c>
      <c r="N251" t="str">
        <f t="shared" si="210"/>
        <v>Полное-ликвидация</v>
      </c>
      <c r="O251" s="147" t="s">
        <v>233</v>
      </c>
      <c r="P251" s="147" t="s">
        <v>233</v>
      </c>
      <c r="Q251" s="147" t="s">
        <v>233</v>
      </c>
      <c r="R251" s="147" t="s">
        <v>233</v>
      </c>
      <c r="S251" s="147" t="s">
        <v>233</v>
      </c>
      <c r="T251" s="147" t="s">
        <v>233</v>
      </c>
      <c r="U251" s="147" t="s">
        <v>233</v>
      </c>
      <c r="V251" s="147" t="s">
        <v>233</v>
      </c>
      <c r="W251" s="147" t="s">
        <v>233</v>
      </c>
      <c r="X251" s="147" t="s">
        <v>233</v>
      </c>
      <c r="Y251" s="147" t="s">
        <v>233</v>
      </c>
      <c r="Z251" s="147" t="s">
        <v>233</v>
      </c>
      <c r="AA251" s="147" t="s">
        <v>233</v>
      </c>
      <c r="AB251" s="147" t="s">
        <v>233</v>
      </c>
      <c r="AC251" s="147" t="s">
        <v>233</v>
      </c>
      <c r="AD251" s="147" t="s">
        <v>233</v>
      </c>
      <c r="AE251" s="147" t="s">
        <v>233</v>
      </c>
      <c r="AF251" s="147" t="s">
        <v>233</v>
      </c>
      <c r="AG251" s="6">
        <v>0</v>
      </c>
      <c r="AH251" s="6">
        <v>0</v>
      </c>
      <c r="AI251" s="147">
        <v>0.25</v>
      </c>
      <c r="AJ251" s="6">
        <v>2.5999999999999999E-2</v>
      </c>
      <c r="AK251" s="6">
        <v>10</v>
      </c>
      <c r="AL251" s="6"/>
      <c r="AM251" s="6"/>
      <c r="AN251" s="158">
        <f>AJ251*J251+AI251</f>
        <v>0.25</v>
      </c>
      <c r="AO251" s="158">
        <f t="shared" si="213"/>
        <v>2.5000000000000001E-2</v>
      </c>
      <c r="AP251" s="159">
        <f t="shared" si="214"/>
        <v>0</v>
      </c>
      <c r="AQ251" s="159">
        <f t="shared" si="215"/>
        <v>1</v>
      </c>
      <c r="AR251" s="158">
        <f>1333*J250*POWER(10,-6)*10+0.0012*K252</f>
        <v>8.7332499999999997E-3</v>
      </c>
      <c r="AS251" s="159">
        <f t="shared" si="211"/>
        <v>1.2837332499999998</v>
      </c>
      <c r="AT251" s="150">
        <f t="shared" si="154"/>
        <v>0</v>
      </c>
      <c r="AU251" s="176">
        <f t="shared" si="155"/>
        <v>0</v>
      </c>
      <c r="AV251" s="175">
        <f>H251*AS251</f>
        <v>1.0439318788999997E-5</v>
      </c>
    </row>
    <row r="252" spans="1:48">
      <c r="A252" s="79" t="s">
        <v>399</v>
      </c>
      <c r="B252" s="204" t="s">
        <v>502</v>
      </c>
      <c r="C252" s="205" t="s">
        <v>416</v>
      </c>
      <c r="D252" s="206" t="s">
        <v>417</v>
      </c>
      <c r="E252" s="207">
        <v>4.9999999999999998E-7</v>
      </c>
      <c r="F252" s="204">
        <v>107</v>
      </c>
      <c r="G252" s="204">
        <v>0.2</v>
      </c>
      <c r="H252" s="207">
        <f t="shared" si="212"/>
        <v>1.0700000000000001E-5</v>
      </c>
      <c r="I252" s="204">
        <v>0.35</v>
      </c>
      <c r="J252" s="204">
        <v>0.35</v>
      </c>
      <c r="K252" s="205">
        <f>J252*20</f>
        <v>7</v>
      </c>
      <c r="L252" t="str">
        <f t="shared" si="208"/>
        <v>С250</v>
      </c>
      <c r="M252" t="str">
        <f t="shared" si="209"/>
        <v>Линия компаудирования</v>
      </c>
      <c r="N252" t="str">
        <f t="shared" si="210"/>
        <v>Частичное-пожар</v>
      </c>
      <c r="O252" s="147">
        <v>9</v>
      </c>
      <c r="P252" s="147">
        <v>12</v>
      </c>
      <c r="Q252" s="147">
        <v>15</v>
      </c>
      <c r="R252" s="147">
        <v>24</v>
      </c>
      <c r="S252" s="147" t="s">
        <v>233</v>
      </c>
      <c r="T252" s="147" t="s">
        <v>233</v>
      </c>
      <c r="U252" s="147" t="s">
        <v>233</v>
      </c>
      <c r="V252" s="147" t="s">
        <v>233</v>
      </c>
      <c r="W252" s="147" t="s">
        <v>233</v>
      </c>
      <c r="X252" s="147" t="s">
        <v>233</v>
      </c>
      <c r="Y252" s="147" t="s">
        <v>233</v>
      </c>
      <c r="Z252" s="147" t="s">
        <v>233</v>
      </c>
      <c r="AA252" s="147" t="s">
        <v>233</v>
      </c>
      <c r="AB252" s="147" t="s">
        <v>233</v>
      </c>
      <c r="AC252" s="147" t="s">
        <v>233</v>
      </c>
      <c r="AD252" s="147" t="s">
        <v>233</v>
      </c>
      <c r="AE252" s="147" t="s">
        <v>233</v>
      </c>
      <c r="AF252" s="147" t="s">
        <v>233</v>
      </c>
      <c r="AG252" s="6">
        <v>0</v>
      </c>
      <c r="AH252" s="6">
        <v>1</v>
      </c>
      <c r="AI252" s="147">
        <f>0.1*AI251</f>
        <v>2.5000000000000001E-2</v>
      </c>
      <c r="AJ252" s="6">
        <v>2.5999999999999999E-2</v>
      </c>
      <c r="AK252" s="6">
        <v>5</v>
      </c>
      <c r="AL252" s="6"/>
      <c r="AM252" s="6"/>
      <c r="AN252" s="158">
        <f>AJ252*I252+AI252</f>
        <v>3.4099999999999998E-2</v>
      </c>
      <c r="AO252" s="158">
        <f>AN252*0.1</f>
        <v>3.4099999999999998E-3</v>
      </c>
      <c r="AP252" s="159">
        <f>AG252*1.72+115*0.012*AH252</f>
        <v>1.3800000000000001</v>
      </c>
      <c r="AQ252" s="159">
        <f>AK252*0.1</f>
        <v>0.5</v>
      </c>
      <c r="AR252" s="158">
        <f>10068.2*J252*POWER(10,-6)+0.0012*K252</f>
        <v>1.192387E-2</v>
      </c>
      <c r="AS252" s="159">
        <f t="shared" si="211"/>
        <v>1.92943387</v>
      </c>
      <c r="AT252" s="150">
        <f t="shared" si="154"/>
        <v>0</v>
      </c>
      <c r="AU252" s="176">
        <f t="shared" si="155"/>
        <v>1.0700000000000001E-5</v>
      </c>
      <c r="AV252" s="175">
        <f>H252*AS252</f>
        <v>2.0644942409E-5</v>
      </c>
    </row>
    <row r="253" spans="1:48">
      <c r="A253" s="79" t="s">
        <v>400</v>
      </c>
      <c r="B253" s="204" t="s">
        <v>502</v>
      </c>
      <c r="C253" s="205" t="s">
        <v>463</v>
      </c>
      <c r="D253" s="206" t="s">
        <v>194</v>
      </c>
      <c r="E253" s="207">
        <v>4.9999999999999998E-7</v>
      </c>
      <c r="F253" s="204">
        <v>107</v>
      </c>
      <c r="G253" s="204">
        <v>4.0000000000000008E-2</v>
      </c>
      <c r="H253" s="207">
        <f t="shared" si="212"/>
        <v>2.1400000000000003E-6</v>
      </c>
      <c r="I253" s="204">
        <v>0.35</v>
      </c>
      <c r="J253" s="204">
        <v>0.01</v>
      </c>
      <c r="K253" s="205"/>
      <c r="L253" t="str">
        <f t="shared" si="208"/>
        <v>С251</v>
      </c>
      <c r="M253" t="str">
        <f t="shared" si="209"/>
        <v>Линия компаудирования</v>
      </c>
      <c r="N253" t="str">
        <f t="shared" si="210"/>
        <v>Частичное-вспышка</v>
      </c>
      <c r="O253" s="147" t="s">
        <v>233</v>
      </c>
      <c r="P253" s="147" t="s">
        <v>233</v>
      </c>
      <c r="Q253" s="147" t="s">
        <v>233</v>
      </c>
      <c r="R253" s="147" t="s">
        <v>233</v>
      </c>
      <c r="S253" s="147" t="s">
        <v>233</v>
      </c>
      <c r="T253" s="147" t="s">
        <v>233</v>
      </c>
      <c r="U253" s="147" t="s">
        <v>233</v>
      </c>
      <c r="V253" s="147" t="s">
        <v>233</v>
      </c>
      <c r="W253" s="147" t="s">
        <v>233</v>
      </c>
      <c r="X253" s="147" t="s">
        <v>233</v>
      </c>
      <c r="Y253" s="147">
        <v>7</v>
      </c>
      <c r="Z253" s="147">
        <v>8</v>
      </c>
      <c r="AA253" s="147" t="s">
        <v>233</v>
      </c>
      <c r="AB253" s="147" t="s">
        <v>233</v>
      </c>
      <c r="AC253" s="147" t="s">
        <v>233</v>
      </c>
      <c r="AD253" s="147" t="s">
        <v>233</v>
      </c>
      <c r="AE253" s="147" t="s">
        <v>233</v>
      </c>
      <c r="AF253" s="147" t="s">
        <v>233</v>
      </c>
      <c r="AG253" s="6">
        <v>0</v>
      </c>
      <c r="AH253" s="6">
        <v>1</v>
      </c>
      <c r="AI253" s="147">
        <f>0.1*AI251</f>
        <v>2.5000000000000001E-2</v>
      </c>
      <c r="AJ253" s="6">
        <v>2.5999999999999999E-2</v>
      </c>
      <c r="AK253" s="6">
        <v>5</v>
      </c>
      <c r="AL253" s="6"/>
      <c r="AM253" s="6"/>
      <c r="AN253" s="158">
        <f>AJ253*I253+AI253</f>
        <v>3.4099999999999998E-2</v>
      </c>
      <c r="AO253" s="158">
        <f>AN253*0.1</f>
        <v>3.4099999999999998E-3</v>
      </c>
      <c r="AP253" s="159">
        <f>AG253*1.72+115*0.012*AH253</f>
        <v>1.3800000000000001</v>
      </c>
      <c r="AQ253" s="159">
        <f>AK253*0.1</f>
        <v>0.5</v>
      </c>
      <c r="AR253" s="158">
        <f>10068.2*J253*POWER(10,-6)+0.0012*K252</f>
        <v>8.500681999999999E-3</v>
      </c>
      <c r="AS253" s="159">
        <f t="shared" si="211"/>
        <v>1.926010682</v>
      </c>
      <c r="AT253" s="150">
        <f t="shared" si="154"/>
        <v>0</v>
      </c>
      <c r="AU253" s="176">
        <f t="shared" si="155"/>
        <v>2.1400000000000003E-6</v>
      </c>
      <c r="AV253" s="175">
        <f>H253*AS253</f>
        <v>4.1216628594800008E-6</v>
      </c>
    </row>
    <row r="254" spans="1:48">
      <c r="A254" s="79" t="s">
        <v>401</v>
      </c>
      <c r="B254" s="204" t="s">
        <v>502</v>
      </c>
      <c r="C254" s="205" t="s">
        <v>464</v>
      </c>
      <c r="D254" s="206" t="s">
        <v>190</v>
      </c>
      <c r="E254" s="207">
        <v>4.9999999999999998E-7</v>
      </c>
      <c r="F254" s="204">
        <v>107</v>
      </c>
      <c r="G254" s="204">
        <v>0.76</v>
      </c>
      <c r="H254" s="207">
        <f t="shared" si="212"/>
        <v>4.066E-5</v>
      </c>
      <c r="I254" s="204">
        <v>0.35</v>
      </c>
      <c r="J254" s="204">
        <v>0</v>
      </c>
      <c r="K254" s="205"/>
      <c r="L254" t="str">
        <f t="shared" si="208"/>
        <v>С252</v>
      </c>
      <c r="M254" t="str">
        <f t="shared" si="209"/>
        <v>Линия компаудирования</v>
      </c>
      <c r="N254" t="str">
        <f t="shared" si="210"/>
        <v>Частичное-ликвидация</v>
      </c>
      <c r="O254" s="147" t="s">
        <v>233</v>
      </c>
      <c r="P254" s="147" t="s">
        <v>233</v>
      </c>
      <c r="Q254" s="147" t="s">
        <v>233</v>
      </c>
      <c r="R254" s="147" t="s">
        <v>233</v>
      </c>
      <c r="S254" s="147" t="s">
        <v>233</v>
      </c>
      <c r="T254" s="147" t="s">
        <v>233</v>
      </c>
      <c r="U254" s="147" t="s">
        <v>233</v>
      </c>
      <c r="V254" s="147" t="s">
        <v>233</v>
      </c>
      <c r="W254" s="147" t="s">
        <v>233</v>
      </c>
      <c r="X254" s="147" t="s">
        <v>233</v>
      </c>
      <c r="Y254" s="147" t="s">
        <v>233</v>
      </c>
      <c r="Z254" s="147" t="s">
        <v>233</v>
      </c>
      <c r="AA254" s="147" t="s">
        <v>233</v>
      </c>
      <c r="AB254" s="147" t="s">
        <v>233</v>
      </c>
      <c r="AC254" s="147" t="s">
        <v>233</v>
      </c>
      <c r="AD254" s="147" t="s">
        <v>233</v>
      </c>
      <c r="AE254" s="147" t="s">
        <v>233</v>
      </c>
      <c r="AF254" s="147" t="s">
        <v>233</v>
      </c>
      <c r="AG254" s="6">
        <v>0</v>
      </c>
      <c r="AH254" s="6">
        <v>0</v>
      </c>
      <c r="AI254" s="147">
        <f>0.1*AI251</f>
        <v>2.5000000000000001E-2</v>
      </c>
      <c r="AJ254" s="6">
        <v>2.5999999999999999E-2</v>
      </c>
      <c r="AK254" s="6">
        <v>5</v>
      </c>
      <c r="AL254" s="6"/>
      <c r="AM254" s="6"/>
      <c r="AN254" s="158">
        <f>AJ254*I254+AI254</f>
        <v>3.4099999999999998E-2</v>
      </c>
      <c r="AO254" s="158">
        <f>AN254*0.1</f>
        <v>3.4099999999999998E-3</v>
      </c>
      <c r="AP254" s="159">
        <f>AG254*1.72+115*0.012*AH254</f>
        <v>0</v>
      </c>
      <c r="AQ254" s="159">
        <f>AK254*0.1</f>
        <v>0.5</v>
      </c>
      <c r="AR254" s="158">
        <f>1333*J253*POWER(10,-6)+0.0012*K252</f>
        <v>8.4133300000000001E-3</v>
      </c>
      <c r="AS254" s="159">
        <f t="shared" si="211"/>
        <v>0.54592333000000004</v>
      </c>
      <c r="AT254" s="150">
        <f t="shared" si="154"/>
        <v>0</v>
      </c>
      <c r="AU254" s="176">
        <f t="shared" si="155"/>
        <v>0</v>
      </c>
      <c r="AV254" s="175">
        <f>H254*AS254</f>
        <v>2.2197242597800001E-5</v>
      </c>
    </row>
    <row r="255" spans="1:48">
      <c r="A255" s="79" t="s">
        <v>402</v>
      </c>
      <c r="B255" s="187" t="s">
        <v>504</v>
      </c>
      <c r="C255" s="188" t="s">
        <v>78</v>
      </c>
      <c r="D255" s="189" t="s">
        <v>188</v>
      </c>
      <c r="E255" s="190">
        <v>2.9999999999999999E-7</v>
      </c>
      <c r="F255" s="187">
        <v>272</v>
      </c>
      <c r="G255" s="187">
        <v>0.2</v>
      </c>
      <c r="H255" s="190">
        <f>E255*F255*G255</f>
        <v>1.632E-5</v>
      </c>
      <c r="I255" s="187">
        <v>1.81</v>
      </c>
      <c r="J255" s="187">
        <v>1.81</v>
      </c>
      <c r="K255" s="187">
        <v>36</v>
      </c>
      <c r="L255" t="str">
        <f t="shared" ref="L255:L266" si="216">A255</f>
        <v>С253</v>
      </c>
      <c r="M255" t="str">
        <f t="shared" ref="M255:M266" si="217">B255</f>
        <v>Линия толуола</v>
      </c>
      <c r="N255" t="str">
        <f t="shared" ref="N255:N266" si="218">D255</f>
        <v>Полное-пожар</v>
      </c>
      <c r="O255" s="147">
        <v>13</v>
      </c>
      <c r="P255" s="147">
        <v>17</v>
      </c>
      <c r="Q255" s="147">
        <v>22</v>
      </c>
      <c r="R255" s="147">
        <v>39</v>
      </c>
      <c r="S255" s="147" t="s">
        <v>233</v>
      </c>
      <c r="T255" s="147" t="s">
        <v>233</v>
      </c>
      <c r="U255" s="147" t="s">
        <v>233</v>
      </c>
      <c r="V255" s="147" t="s">
        <v>233</v>
      </c>
      <c r="W255" s="147" t="s">
        <v>233</v>
      </c>
      <c r="X255" s="147" t="s">
        <v>233</v>
      </c>
      <c r="Y255" s="147" t="s">
        <v>233</v>
      </c>
      <c r="Z255" s="147" t="s">
        <v>233</v>
      </c>
      <c r="AA255" s="147" t="s">
        <v>233</v>
      </c>
      <c r="AB255" s="147" t="s">
        <v>233</v>
      </c>
      <c r="AC255" s="147" t="s">
        <v>233</v>
      </c>
      <c r="AD255" s="147" t="s">
        <v>233</v>
      </c>
      <c r="AE255" s="147" t="s">
        <v>233</v>
      </c>
      <c r="AF255" s="147" t="s">
        <v>233</v>
      </c>
      <c r="AG255" s="3">
        <v>0</v>
      </c>
      <c r="AH255" s="3">
        <v>1</v>
      </c>
      <c r="AI255" s="147">
        <v>0.25</v>
      </c>
      <c r="AJ255" s="3">
        <v>2.5999999999999999E-2</v>
      </c>
      <c r="AK255" s="3">
        <v>10</v>
      </c>
      <c r="AL255" s="3"/>
      <c r="AM255" s="3"/>
      <c r="AN255" s="145">
        <f>AJ255*I255+AI255</f>
        <v>0.29705999999999999</v>
      </c>
      <c r="AO255" s="145">
        <f>AN255*0.1</f>
        <v>2.9706E-2</v>
      </c>
      <c r="AP255" s="146">
        <f>AG255*1.72+115*0.012*AH255</f>
        <v>1.3800000000000001</v>
      </c>
      <c r="AQ255" s="146">
        <f>AK255*0.1</f>
        <v>1</v>
      </c>
      <c r="AR255" s="145">
        <f>10068.2*J255*POWER(10,-6)+0.0012*K258</f>
        <v>2.3023442000000002E-2</v>
      </c>
      <c r="AS255" s="146">
        <f t="shared" si="211"/>
        <v>2.7297894420000004</v>
      </c>
      <c r="AT255" s="150">
        <f t="shared" si="154"/>
        <v>0</v>
      </c>
      <c r="AU255" s="176">
        <f t="shared" si="155"/>
        <v>1.632E-5</v>
      </c>
      <c r="AV255" s="173">
        <f>H255*AS255</f>
        <v>4.4550163693440007E-5</v>
      </c>
    </row>
    <row r="256" spans="1:48">
      <c r="A256" s="79" t="s">
        <v>403</v>
      </c>
      <c r="B256" s="187" t="s">
        <v>504</v>
      </c>
      <c r="C256" s="188" t="s">
        <v>461</v>
      </c>
      <c r="D256" s="189" t="s">
        <v>191</v>
      </c>
      <c r="E256" s="190">
        <v>2.9999999999999999E-7</v>
      </c>
      <c r="F256" s="187">
        <v>272</v>
      </c>
      <c r="G256" s="187">
        <v>4.0000000000000008E-2</v>
      </c>
      <c r="H256" s="190">
        <f t="shared" ref="H256:H260" si="219">E256*F256*G256</f>
        <v>3.2640000000000004E-6</v>
      </c>
      <c r="I256" s="187">
        <v>1.81</v>
      </c>
      <c r="J256" s="187">
        <v>8.0000000000000002E-3</v>
      </c>
      <c r="K256" s="188"/>
      <c r="L256" t="str">
        <f t="shared" si="216"/>
        <v>С254</v>
      </c>
      <c r="M256" t="str">
        <f t="shared" si="217"/>
        <v>Линия толуола</v>
      </c>
      <c r="N256" t="str">
        <f t="shared" si="218"/>
        <v>Полное-взрыв</v>
      </c>
      <c r="O256" s="147" t="s">
        <v>233</v>
      </c>
      <c r="P256" s="147" t="s">
        <v>233</v>
      </c>
      <c r="Q256" s="147" t="s">
        <v>233</v>
      </c>
      <c r="R256" s="147" t="s">
        <v>233</v>
      </c>
      <c r="S256" s="147">
        <v>9</v>
      </c>
      <c r="T256" s="147">
        <v>18</v>
      </c>
      <c r="U256" s="147">
        <v>50</v>
      </c>
      <c r="V256" s="147">
        <v>87</v>
      </c>
      <c r="W256" s="147" t="s">
        <v>233</v>
      </c>
      <c r="X256" s="147" t="s">
        <v>233</v>
      </c>
      <c r="Y256" s="147" t="s">
        <v>233</v>
      </c>
      <c r="Z256" s="147" t="s">
        <v>233</v>
      </c>
      <c r="AA256" s="147" t="s">
        <v>233</v>
      </c>
      <c r="AB256" s="147" t="s">
        <v>233</v>
      </c>
      <c r="AC256" s="147" t="s">
        <v>233</v>
      </c>
      <c r="AD256" s="147" t="s">
        <v>233</v>
      </c>
      <c r="AE256" s="147" t="s">
        <v>233</v>
      </c>
      <c r="AF256" s="147" t="s">
        <v>233</v>
      </c>
      <c r="AG256" s="3">
        <v>0</v>
      </c>
      <c r="AH256" s="3">
        <v>1</v>
      </c>
      <c r="AI256" s="147">
        <v>1</v>
      </c>
      <c r="AJ256" s="3">
        <v>2.5999999999999999E-2</v>
      </c>
      <c r="AK256" s="3">
        <v>10</v>
      </c>
      <c r="AL256" s="3"/>
      <c r="AM256" s="3"/>
      <c r="AN256" s="145">
        <f>AJ256*I256+AI256</f>
        <v>1.0470600000000001</v>
      </c>
      <c r="AO256" s="145">
        <f t="shared" ref="AO256:AO257" si="220">AN256*0.1</f>
        <v>0.10470600000000002</v>
      </c>
      <c r="AP256" s="146">
        <f t="shared" ref="AP256:AP257" si="221">AG256*1.72+115*0.012*AH256</f>
        <v>1.3800000000000001</v>
      </c>
      <c r="AQ256" s="146">
        <f t="shared" ref="AQ256:AQ257" si="222">AK256*0.1</f>
        <v>1</v>
      </c>
      <c r="AR256" s="145">
        <f>10068.2*J256*POWER(10,-6)*10+0.0012*K258</f>
        <v>5.605456E-3</v>
      </c>
      <c r="AS256" s="146">
        <f t="shared" si="211"/>
        <v>3.5373714560000007</v>
      </c>
      <c r="AT256" s="150">
        <f t="shared" si="154"/>
        <v>0</v>
      </c>
      <c r="AU256" s="176">
        <f t="shared" si="155"/>
        <v>3.2640000000000004E-6</v>
      </c>
      <c r="AV256" s="173">
        <f>H256*AS256</f>
        <v>1.1545980432384003E-5</v>
      </c>
    </row>
    <row r="257" spans="1:48">
      <c r="A257" s="79" t="s">
        <v>404</v>
      </c>
      <c r="B257" s="187" t="s">
        <v>504</v>
      </c>
      <c r="C257" s="188" t="s">
        <v>462</v>
      </c>
      <c r="D257" s="189" t="s">
        <v>189</v>
      </c>
      <c r="E257" s="190">
        <v>2.9999999999999999E-7</v>
      </c>
      <c r="F257" s="187">
        <v>272</v>
      </c>
      <c r="G257" s="187">
        <v>0.76</v>
      </c>
      <c r="H257" s="190">
        <f t="shared" si="219"/>
        <v>6.2015999999999997E-5</v>
      </c>
      <c r="I257" s="187">
        <v>1.81</v>
      </c>
      <c r="J257" s="187">
        <v>0</v>
      </c>
      <c r="K257" s="188"/>
      <c r="L257" t="str">
        <f t="shared" si="216"/>
        <v>С255</v>
      </c>
      <c r="M257" t="str">
        <f t="shared" si="217"/>
        <v>Линия толуола</v>
      </c>
      <c r="N257" t="str">
        <f t="shared" si="218"/>
        <v>Полное-ликвидация</v>
      </c>
      <c r="O257" s="147" t="s">
        <v>233</v>
      </c>
      <c r="P257" s="147" t="s">
        <v>233</v>
      </c>
      <c r="Q257" s="147" t="s">
        <v>233</v>
      </c>
      <c r="R257" s="147" t="s">
        <v>233</v>
      </c>
      <c r="S257" s="147" t="s">
        <v>233</v>
      </c>
      <c r="T257" s="147" t="s">
        <v>233</v>
      </c>
      <c r="U257" s="147" t="s">
        <v>233</v>
      </c>
      <c r="V257" s="147" t="s">
        <v>233</v>
      </c>
      <c r="W257" s="147" t="s">
        <v>233</v>
      </c>
      <c r="X257" s="147" t="s">
        <v>233</v>
      </c>
      <c r="Y257" s="147" t="s">
        <v>233</v>
      </c>
      <c r="Z257" s="147" t="s">
        <v>233</v>
      </c>
      <c r="AA257" s="147" t="s">
        <v>233</v>
      </c>
      <c r="AB257" s="147" t="s">
        <v>233</v>
      </c>
      <c r="AC257" s="147" t="s">
        <v>233</v>
      </c>
      <c r="AD257" s="147" t="s">
        <v>233</v>
      </c>
      <c r="AE257" s="147" t="s">
        <v>233</v>
      </c>
      <c r="AF257" s="147" t="s">
        <v>233</v>
      </c>
      <c r="AG257" s="3">
        <v>0</v>
      </c>
      <c r="AH257" s="3">
        <v>0</v>
      </c>
      <c r="AI257" s="147">
        <v>0.25</v>
      </c>
      <c r="AJ257" s="3">
        <v>2.5999999999999999E-2</v>
      </c>
      <c r="AK257" s="3">
        <v>10</v>
      </c>
      <c r="AL257" s="3"/>
      <c r="AM257" s="3"/>
      <c r="AN257" s="145">
        <f>AJ257*J257+AI257</f>
        <v>0.25</v>
      </c>
      <c r="AO257" s="145">
        <f t="shared" si="220"/>
        <v>2.5000000000000001E-2</v>
      </c>
      <c r="AP257" s="146">
        <f t="shared" si="221"/>
        <v>0</v>
      </c>
      <c r="AQ257" s="146">
        <f t="shared" si="222"/>
        <v>1</v>
      </c>
      <c r="AR257" s="145">
        <f>1333*J256*POWER(10,-6)*10+0.0012*K258</f>
        <v>4.9066399999999994E-3</v>
      </c>
      <c r="AS257" s="146">
        <f t="shared" si="211"/>
        <v>1.2799066399999999</v>
      </c>
      <c r="AT257" s="150">
        <f t="shared" si="154"/>
        <v>0</v>
      </c>
      <c r="AU257" s="176">
        <f t="shared" si="155"/>
        <v>0</v>
      </c>
      <c r="AV257" s="173">
        <f>H257*AS257</f>
        <v>7.937469018623999E-5</v>
      </c>
    </row>
    <row r="258" spans="1:48">
      <c r="A258" s="79" t="s">
        <v>405</v>
      </c>
      <c r="B258" s="187" t="s">
        <v>504</v>
      </c>
      <c r="C258" s="188" t="s">
        <v>416</v>
      </c>
      <c r="D258" s="189" t="s">
        <v>417</v>
      </c>
      <c r="E258" s="190">
        <v>1.9999999999999999E-6</v>
      </c>
      <c r="F258" s="187">
        <v>272</v>
      </c>
      <c r="G258" s="187">
        <v>0.2</v>
      </c>
      <c r="H258" s="190">
        <f t="shared" si="219"/>
        <v>1.088E-4</v>
      </c>
      <c r="I258" s="187">
        <v>0.18</v>
      </c>
      <c r="J258" s="187">
        <v>0.18</v>
      </c>
      <c r="K258" s="188">
        <v>4</v>
      </c>
      <c r="L258" t="str">
        <f t="shared" si="216"/>
        <v>С256</v>
      </c>
      <c r="M258" t="str">
        <f t="shared" si="217"/>
        <v>Линия толуола</v>
      </c>
      <c r="N258" t="str">
        <f t="shared" si="218"/>
        <v>Частичное-пожар</v>
      </c>
      <c r="O258" s="147">
        <v>8</v>
      </c>
      <c r="P258" s="147">
        <v>10</v>
      </c>
      <c r="Q258" s="147">
        <v>12</v>
      </c>
      <c r="R258" s="147">
        <v>20</v>
      </c>
      <c r="S258" s="147" t="s">
        <v>233</v>
      </c>
      <c r="T258" s="147" t="s">
        <v>233</v>
      </c>
      <c r="U258" s="147" t="s">
        <v>233</v>
      </c>
      <c r="V258" s="147" t="s">
        <v>233</v>
      </c>
      <c r="W258" s="147" t="s">
        <v>233</v>
      </c>
      <c r="X258" s="147" t="s">
        <v>233</v>
      </c>
      <c r="Y258" s="147" t="s">
        <v>233</v>
      </c>
      <c r="Z258" s="147" t="s">
        <v>233</v>
      </c>
      <c r="AA258" s="147" t="s">
        <v>233</v>
      </c>
      <c r="AB258" s="147" t="s">
        <v>233</v>
      </c>
      <c r="AC258" s="147" t="s">
        <v>233</v>
      </c>
      <c r="AD258" s="147" t="s">
        <v>233</v>
      </c>
      <c r="AE258" s="147" t="s">
        <v>233</v>
      </c>
      <c r="AF258" s="147" t="s">
        <v>233</v>
      </c>
      <c r="AG258" s="3">
        <v>0</v>
      </c>
      <c r="AH258" s="3">
        <v>1</v>
      </c>
      <c r="AI258" s="147">
        <f>0.1*AI257</f>
        <v>2.5000000000000001E-2</v>
      </c>
      <c r="AJ258" s="3">
        <v>2.5999999999999999E-2</v>
      </c>
      <c r="AK258" s="3">
        <v>5</v>
      </c>
      <c r="AL258" s="3"/>
      <c r="AM258" s="3"/>
      <c r="AN258" s="145">
        <f>AJ258*I258+AI258</f>
        <v>2.9680000000000002E-2</v>
      </c>
      <c r="AO258" s="145">
        <f>AN258*0.1</f>
        <v>2.9680000000000002E-3</v>
      </c>
      <c r="AP258" s="146">
        <f>AG258*1.72+115*0.012*AH258</f>
        <v>1.3800000000000001</v>
      </c>
      <c r="AQ258" s="146">
        <f>AK258*0.1</f>
        <v>0.5</v>
      </c>
      <c r="AR258" s="145">
        <f>10068.2*J258*POWER(10,-6)+0.0012*K258</f>
        <v>6.6122759999999994E-3</v>
      </c>
      <c r="AS258" s="146">
        <f t="shared" si="211"/>
        <v>1.9192602760000002</v>
      </c>
      <c r="AT258" s="150">
        <f t="shared" si="154"/>
        <v>0</v>
      </c>
      <c r="AU258" s="176">
        <f t="shared" si="155"/>
        <v>1.088E-4</v>
      </c>
      <c r="AV258" s="173">
        <f>H258*AS258</f>
        <v>2.0881551802880003E-4</v>
      </c>
    </row>
    <row r="259" spans="1:48">
      <c r="A259" s="79" t="s">
        <v>406</v>
      </c>
      <c r="B259" s="187" t="s">
        <v>504</v>
      </c>
      <c r="C259" s="188" t="s">
        <v>463</v>
      </c>
      <c r="D259" s="189" t="s">
        <v>194</v>
      </c>
      <c r="E259" s="190">
        <v>1.9999999999999999E-6</v>
      </c>
      <c r="F259" s="187">
        <v>272</v>
      </c>
      <c r="G259" s="187">
        <v>4.0000000000000008E-2</v>
      </c>
      <c r="H259" s="190">
        <f t="shared" si="219"/>
        <v>2.1760000000000005E-5</v>
      </c>
      <c r="I259" s="187">
        <v>0.18</v>
      </c>
      <c r="J259" s="187">
        <v>7.0000000000000001E-3</v>
      </c>
      <c r="K259" s="188"/>
      <c r="L259" t="str">
        <f t="shared" si="216"/>
        <v>С257</v>
      </c>
      <c r="M259" t="str">
        <f t="shared" si="217"/>
        <v>Линия толуола</v>
      </c>
      <c r="N259" t="str">
        <f t="shared" si="218"/>
        <v>Частичное-вспышка</v>
      </c>
      <c r="O259" s="147" t="s">
        <v>233</v>
      </c>
      <c r="P259" s="147" t="s">
        <v>233</v>
      </c>
      <c r="Q259" s="147" t="s">
        <v>233</v>
      </c>
      <c r="R259" s="147" t="s">
        <v>233</v>
      </c>
      <c r="S259" s="147" t="s">
        <v>233</v>
      </c>
      <c r="T259" s="147" t="s">
        <v>233</v>
      </c>
      <c r="U259" s="147" t="s">
        <v>233</v>
      </c>
      <c r="V259" s="147" t="s">
        <v>233</v>
      </c>
      <c r="W259" s="147" t="s">
        <v>233</v>
      </c>
      <c r="X259" s="147" t="s">
        <v>233</v>
      </c>
      <c r="Y259" s="147">
        <v>6</v>
      </c>
      <c r="Z259" s="147">
        <v>7</v>
      </c>
      <c r="AA259" s="147" t="s">
        <v>233</v>
      </c>
      <c r="AB259" s="147" t="s">
        <v>233</v>
      </c>
      <c r="AC259" s="147" t="s">
        <v>233</v>
      </c>
      <c r="AD259" s="147" t="s">
        <v>233</v>
      </c>
      <c r="AE259" s="147" t="s">
        <v>233</v>
      </c>
      <c r="AF259" s="147" t="s">
        <v>233</v>
      </c>
      <c r="AG259" s="3">
        <v>0</v>
      </c>
      <c r="AH259" s="3">
        <v>1</v>
      </c>
      <c r="AI259" s="147">
        <f>0.1*AI257</f>
        <v>2.5000000000000001E-2</v>
      </c>
      <c r="AJ259" s="3">
        <v>2.5999999999999999E-2</v>
      </c>
      <c r="AK259" s="3">
        <v>5</v>
      </c>
      <c r="AL259" s="3"/>
      <c r="AM259" s="3"/>
      <c r="AN259" s="145">
        <f>AJ259*I259+AI259</f>
        <v>2.9680000000000002E-2</v>
      </c>
      <c r="AO259" s="145">
        <f>AN259*0.1</f>
        <v>2.9680000000000002E-3</v>
      </c>
      <c r="AP259" s="146">
        <f>AG259*1.72+115*0.012*AH259</f>
        <v>1.3800000000000001</v>
      </c>
      <c r="AQ259" s="146">
        <f>AK259*0.1</f>
        <v>0.5</v>
      </c>
      <c r="AR259" s="145">
        <f>10068.2*J259*POWER(10,-6)+0.0012*K258</f>
        <v>4.8704773999999999E-3</v>
      </c>
      <c r="AS259" s="146">
        <f t="shared" si="211"/>
        <v>1.9175184774000003</v>
      </c>
      <c r="AT259" s="150">
        <f t="shared" ref="AT259:AT266" si="223">AG259*H259</f>
        <v>0</v>
      </c>
      <c r="AU259" s="176">
        <f t="shared" ref="AU259:AU266" si="224">AH259*H259</f>
        <v>2.1760000000000005E-5</v>
      </c>
      <c r="AV259" s="173">
        <f>H259*AS259</f>
        <v>4.1725202068224015E-5</v>
      </c>
    </row>
    <row r="260" spans="1:48">
      <c r="A260" s="79" t="s">
        <v>407</v>
      </c>
      <c r="B260" s="187" t="s">
        <v>504</v>
      </c>
      <c r="C260" s="188" t="s">
        <v>464</v>
      </c>
      <c r="D260" s="189" t="s">
        <v>190</v>
      </c>
      <c r="E260" s="190">
        <v>1.9999999999999999E-6</v>
      </c>
      <c r="F260" s="187">
        <v>272</v>
      </c>
      <c r="G260" s="187">
        <v>0.76</v>
      </c>
      <c r="H260" s="190">
        <f t="shared" si="219"/>
        <v>4.1344E-4</v>
      </c>
      <c r="I260" s="187">
        <v>0.18</v>
      </c>
      <c r="J260" s="187">
        <v>0</v>
      </c>
      <c r="K260" s="188"/>
      <c r="L260" t="str">
        <f t="shared" si="216"/>
        <v>С258</v>
      </c>
      <c r="M260" t="str">
        <f t="shared" si="217"/>
        <v>Линия толуола</v>
      </c>
      <c r="N260" t="str">
        <f t="shared" si="218"/>
        <v>Частичное-ликвидация</v>
      </c>
      <c r="O260" s="147" t="s">
        <v>233</v>
      </c>
      <c r="P260" s="147" t="s">
        <v>233</v>
      </c>
      <c r="Q260" s="147" t="s">
        <v>233</v>
      </c>
      <c r="R260" s="147" t="s">
        <v>233</v>
      </c>
      <c r="S260" s="147" t="s">
        <v>233</v>
      </c>
      <c r="T260" s="147" t="s">
        <v>233</v>
      </c>
      <c r="U260" s="147" t="s">
        <v>233</v>
      </c>
      <c r="V260" s="147" t="s">
        <v>233</v>
      </c>
      <c r="W260" s="147" t="s">
        <v>233</v>
      </c>
      <c r="X260" s="147" t="s">
        <v>233</v>
      </c>
      <c r="Y260" s="147" t="s">
        <v>233</v>
      </c>
      <c r="Z260" s="147" t="s">
        <v>233</v>
      </c>
      <c r="AA260" s="147" t="s">
        <v>233</v>
      </c>
      <c r="AB260" s="147" t="s">
        <v>233</v>
      </c>
      <c r="AC260" s="147" t="s">
        <v>233</v>
      </c>
      <c r="AD260" s="147" t="s">
        <v>233</v>
      </c>
      <c r="AE260" s="147" t="s">
        <v>233</v>
      </c>
      <c r="AF260" s="147" t="s">
        <v>233</v>
      </c>
      <c r="AG260" s="3">
        <v>0</v>
      </c>
      <c r="AH260" s="3">
        <v>0</v>
      </c>
      <c r="AI260" s="147">
        <f>0.1*AI257</f>
        <v>2.5000000000000001E-2</v>
      </c>
      <c r="AJ260" s="3">
        <v>2.5999999999999999E-2</v>
      </c>
      <c r="AK260" s="3">
        <v>5</v>
      </c>
      <c r="AL260" s="3"/>
      <c r="AM260" s="3"/>
      <c r="AN260" s="145">
        <f>AJ260*I260+AI260</f>
        <v>2.9680000000000002E-2</v>
      </c>
      <c r="AO260" s="145">
        <f>AN260*0.1</f>
        <v>2.9680000000000002E-3</v>
      </c>
      <c r="AP260" s="146">
        <f>AG260*1.72+115*0.012*AH260</f>
        <v>0</v>
      </c>
      <c r="AQ260" s="146">
        <f>AK260*0.1</f>
        <v>0.5</v>
      </c>
      <c r="AR260" s="145">
        <f>1333*J259*POWER(10,-6)+0.0012*K258</f>
        <v>4.8093309999999992E-3</v>
      </c>
      <c r="AS260" s="146">
        <f t="shared" si="211"/>
        <v>0.53745733100000004</v>
      </c>
      <c r="AT260" s="150">
        <f t="shared" si="223"/>
        <v>0</v>
      </c>
      <c r="AU260" s="176">
        <f t="shared" si="224"/>
        <v>0</v>
      </c>
      <c r="AV260" s="173">
        <f>H260*AS260</f>
        <v>2.2220635892864E-4</v>
      </c>
    </row>
    <row r="261" spans="1:48">
      <c r="A261" s="79" t="s">
        <v>408</v>
      </c>
      <c r="B261" s="286" t="s">
        <v>503</v>
      </c>
      <c r="C261" s="287" t="s">
        <v>78</v>
      </c>
      <c r="D261" s="288" t="s">
        <v>188</v>
      </c>
      <c r="E261" s="289">
        <v>9.9999999999999995E-8</v>
      </c>
      <c r="F261" s="286">
        <v>237</v>
      </c>
      <c r="G261" s="286">
        <v>0.2</v>
      </c>
      <c r="H261" s="289">
        <f>E261*F261*G261</f>
        <v>4.7400000000000004E-6</v>
      </c>
      <c r="I261" s="286">
        <v>1.33</v>
      </c>
      <c r="J261" s="286">
        <v>1.33</v>
      </c>
      <c r="K261" s="286">
        <v>26</v>
      </c>
      <c r="L261" t="str">
        <f t="shared" si="216"/>
        <v>С259</v>
      </c>
      <c r="M261" t="str">
        <f t="shared" si="217"/>
        <v>Линия автомобильного бензина</v>
      </c>
      <c r="N261" t="str">
        <f t="shared" si="218"/>
        <v>Полное-пожар</v>
      </c>
      <c r="O261" s="147">
        <v>13</v>
      </c>
      <c r="P261" s="147">
        <v>16</v>
      </c>
      <c r="Q261" s="147">
        <v>21</v>
      </c>
      <c r="R261" s="147">
        <v>36</v>
      </c>
      <c r="S261" s="147" t="s">
        <v>233</v>
      </c>
      <c r="T261" s="147" t="s">
        <v>233</v>
      </c>
      <c r="U261" s="147" t="s">
        <v>233</v>
      </c>
      <c r="V261" s="147" t="s">
        <v>233</v>
      </c>
      <c r="W261" s="147" t="s">
        <v>233</v>
      </c>
      <c r="X261" s="147" t="s">
        <v>233</v>
      </c>
      <c r="Y261" s="147" t="s">
        <v>233</v>
      </c>
      <c r="Z261" s="147" t="s">
        <v>233</v>
      </c>
      <c r="AA261" s="147" t="s">
        <v>233</v>
      </c>
      <c r="AB261" s="147" t="s">
        <v>233</v>
      </c>
      <c r="AC261" s="147" t="s">
        <v>233</v>
      </c>
      <c r="AD261" s="147" t="s">
        <v>233</v>
      </c>
      <c r="AE261" s="147" t="s">
        <v>233</v>
      </c>
      <c r="AF261" s="147" t="s">
        <v>233</v>
      </c>
      <c r="AG261" s="4">
        <v>0</v>
      </c>
      <c r="AH261" s="4">
        <v>1</v>
      </c>
      <c r="AI261" s="147">
        <v>0.25</v>
      </c>
      <c r="AJ261" s="4">
        <v>2.5999999999999999E-2</v>
      </c>
      <c r="AK261" s="4">
        <v>10</v>
      </c>
      <c r="AL261" s="4"/>
      <c r="AM261" s="4"/>
      <c r="AN261" s="155">
        <f>AJ261*I261+AI261</f>
        <v>0.28458</v>
      </c>
      <c r="AO261" s="155">
        <f>AN261*0.1</f>
        <v>2.8458000000000001E-2</v>
      </c>
      <c r="AP261" s="156">
        <f>AG261*1.72+115*0.012*AH261</f>
        <v>1.3800000000000001</v>
      </c>
      <c r="AQ261" s="156">
        <f>AK261*0.1</f>
        <v>1</v>
      </c>
      <c r="AR261" s="155">
        <f>10068.2*J261*POWER(10,-6)+0.0012*K264</f>
        <v>1.8190706000000001E-2</v>
      </c>
      <c r="AS261" s="156">
        <f t="shared" si="211"/>
        <v>2.7112287060000004</v>
      </c>
      <c r="AT261" s="150">
        <f t="shared" si="223"/>
        <v>0</v>
      </c>
      <c r="AU261" s="176">
        <f t="shared" si="224"/>
        <v>4.7400000000000004E-6</v>
      </c>
      <c r="AV261" s="174">
        <f>H261*AS261</f>
        <v>1.2851224066440003E-5</v>
      </c>
    </row>
    <row r="262" spans="1:48">
      <c r="A262" s="79" t="s">
        <v>409</v>
      </c>
      <c r="B262" s="286" t="s">
        <v>503</v>
      </c>
      <c r="C262" s="287" t="s">
        <v>461</v>
      </c>
      <c r="D262" s="288" t="s">
        <v>191</v>
      </c>
      <c r="E262" s="289">
        <v>9.9999999999999995E-8</v>
      </c>
      <c r="F262" s="286">
        <v>237</v>
      </c>
      <c r="G262" s="286">
        <v>4.0000000000000008E-2</v>
      </c>
      <c r="H262" s="289">
        <f t="shared" ref="H262:H266" si="225">E262*F262*G262</f>
        <v>9.4800000000000018E-7</v>
      </c>
      <c r="I262" s="286">
        <v>1.33</v>
      </c>
      <c r="J262" s="286">
        <v>5.0000000000000001E-3</v>
      </c>
      <c r="K262" s="287"/>
      <c r="L262" t="str">
        <f t="shared" si="216"/>
        <v>С260</v>
      </c>
      <c r="M262" t="str">
        <f t="shared" si="217"/>
        <v>Линия автомобильного бензина</v>
      </c>
      <c r="N262" t="str">
        <f t="shared" si="218"/>
        <v>Полное-взрыв</v>
      </c>
      <c r="O262" s="147" t="s">
        <v>233</v>
      </c>
      <c r="P262" s="147" t="s">
        <v>233</v>
      </c>
      <c r="Q262" s="147" t="s">
        <v>233</v>
      </c>
      <c r="R262" s="147" t="s">
        <v>233</v>
      </c>
      <c r="S262" s="147">
        <v>7</v>
      </c>
      <c r="T262" s="147">
        <v>15</v>
      </c>
      <c r="U262" s="147">
        <v>43</v>
      </c>
      <c r="V262" s="147">
        <v>74</v>
      </c>
      <c r="W262" s="147" t="s">
        <v>233</v>
      </c>
      <c r="X262" s="147" t="s">
        <v>233</v>
      </c>
      <c r="Y262" s="147" t="s">
        <v>233</v>
      </c>
      <c r="Z262" s="147" t="s">
        <v>233</v>
      </c>
      <c r="AA262" s="147" t="s">
        <v>233</v>
      </c>
      <c r="AB262" s="147" t="s">
        <v>233</v>
      </c>
      <c r="AC262" s="147" t="s">
        <v>233</v>
      </c>
      <c r="AD262" s="147" t="s">
        <v>233</v>
      </c>
      <c r="AE262" s="147" t="s">
        <v>233</v>
      </c>
      <c r="AF262" s="147" t="s">
        <v>233</v>
      </c>
      <c r="AG262" s="4">
        <v>0</v>
      </c>
      <c r="AH262" s="4">
        <v>1</v>
      </c>
      <c r="AI262" s="147">
        <v>1</v>
      </c>
      <c r="AJ262" s="4">
        <v>2.5999999999999999E-2</v>
      </c>
      <c r="AK262" s="4">
        <v>10</v>
      </c>
      <c r="AL262" s="4"/>
      <c r="AM262" s="4"/>
      <c r="AN262" s="155">
        <f>AJ262*I262+AI262</f>
        <v>1.0345800000000001</v>
      </c>
      <c r="AO262" s="155">
        <f t="shared" ref="AO262:AO263" si="226">AN262*0.1</f>
        <v>0.10345800000000001</v>
      </c>
      <c r="AP262" s="156">
        <f t="shared" ref="AP262:AP263" si="227">AG262*1.72+115*0.012*AH262</f>
        <v>1.3800000000000001</v>
      </c>
      <c r="AQ262" s="156">
        <f t="shared" ref="AQ262:AQ263" si="228">AK262*0.1</f>
        <v>1</v>
      </c>
      <c r="AR262" s="155">
        <f>10068.2*J262*POWER(10,-6)*10+0.0012*K264</f>
        <v>5.3034099999999997E-3</v>
      </c>
      <c r="AS262" s="156">
        <f t="shared" si="211"/>
        <v>3.52334141</v>
      </c>
      <c r="AT262" s="150">
        <f t="shared" si="223"/>
        <v>0</v>
      </c>
      <c r="AU262" s="176">
        <f t="shared" si="224"/>
        <v>9.4800000000000018E-7</v>
      </c>
      <c r="AV262" s="174">
        <f>H262*AS262</f>
        <v>3.3401276566800005E-6</v>
      </c>
    </row>
    <row r="263" spans="1:48">
      <c r="A263" s="79" t="s">
        <v>411</v>
      </c>
      <c r="B263" s="286" t="s">
        <v>503</v>
      </c>
      <c r="C263" s="287" t="s">
        <v>462</v>
      </c>
      <c r="D263" s="288" t="s">
        <v>189</v>
      </c>
      <c r="E263" s="289">
        <v>9.9999999999999995E-8</v>
      </c>
      <c r="F263" s="286">
        <v>237</v>
      </c>
      <c r="G263" s="286">
        <v>0.76</v>
      </c>
      <c r="H263" s="289">
        <f t="shared" si="225"/>
        <v>1.8012E-5</v>
      </c>
      <c r="I263" s="286">
        <v>1.33</v>
      </c>
      <c r="J263" s="286">
        <v>0</v>
      </c>
      <c r="K263" s="287"/>
      <c r="L263" t="str">
        <f t="shared" si="216"/>
        <v>С261</v>
      </c>
      <c r="M263" t="str">
        <f t="shared" si="217"/>
        <v>Линия автомобильного бензина</v>
      </c>
      <c r="N263" t="str">
        <f t="shared" si="218"/>
        <v>Полное-ликвидация</v>
      </c>
      <c r="O263" s="147" t="s">
        <v>233</v>
      </c>
      <c r="P263" s="147" t="s">
        <v>233</v>
      </c>
      <c r="Q263" s="147" t="s">
        <v>233</v>
      </c>
      <c r="R263" s="147" t="s">
        <v>233</v>
      </c>
      <c r="S263" s="147" t="s">
        <v>233</v>
      </c>
      <c r="T263" s="147" t="s">
        <v>233</v>
      </c>
      <c r="U263" s="147" t="s">
        <v>233</v>
      </c>
      <c r="V263" s="147" t="s">
        <v>233</v>
      </c>
      <c r="W263" s="147" t="s">
        <v>233</v>
      </c>
      <c r="X263" s="147" t="s">
        <v>233</v>
      </c>
      <c r="Y263" s="147" t="s">
        <v>233</v>
      </c>
      <c r="Z263" s="147" t="s">
        <v>233</v>
      </c>
      <c r="AA263" s="147" t="s">
        <v>233</v>
      </c>
      <c r="AB263" s="147" t="s">
        <v>233</v>
      </c>
      <c r="AC263" s="147" t="s">
        <v>233</v>
      </c>
      <c r="AD263" s="147" t="s">
        <v>233</v>
      </c>
      <c r="AE263" s="147" t="s">
        <v>233</v>
      </c>
      <c r="AF263" s="147" t="s">
        <v>233</v>
      </c>
      <c r="AG263" s="4">
        <v>0</v>
      </c>
      <c r="AH263" s="4">
        <v>0</v>
      </c>
      <c r="AI263" s="147">
        <v>0.25</v>
      </c>
      <c r="AJ263" s="4">
        <v>2.5999999999999999E-2</v>
      </c>
      <c r="AK263" s="4">
        <v>10</v>
      </c>
      <c r="AL263" s="4"/>
      <c r="AM263" s="4"/>
      <c r="AN263" s="155">
        <f>AJ263*J263+AI263</f>
        <v>0.25</v>
      </c>
      <c r="AO263" s="155">
        <f t="shared" si="226"/>
        <v>2.5000000000000001E-2</v>
      </c>
      <c r="AP263" s="156">
        <f t="shared" si="227"/>
        <v>0</v>
      </c>
      <c r="AQ263" s="156">
        <f t="shared" si="228"/>
        <v>1</v>
      </c>
      <c r="AR263" s="155">
        <f>1333*J262*POWER(10,-6)*10+0.0012*K264</f>
        <v>4.8666499999999993E-3</v>
      </c>
      <c r="AS263" s="156">
        <f t="shared" si="211"/>
        <v>1.27986665</v>
      </c>
      <c r="AT263" s="150">
        <f t="shared" si="223"/>
        <v>0</v>
      </c>
      <c r="AU263" s="176">
        <f t="shared" si="224"/>
        <v>0</v>
      </c>
      <c r="AV263" s="174">
        <f>H263*AS263</f>
        <v>2.30529580998E-5</v>
      </c>
    </row>
    <row r="264" spans="1:48">
      <c r="A264" s="79" t="s">
        <v>412</v>
      </c>
      <c r="B264" s="286" t="s">
        <v>503</v>
      </c>
      <c r="C264" s="287" t="s">
        <v>416</v>
      </c>
      <c r="D264" s="288" t="s">
        <v>417</v>
      </c>
      <c r="E264" s="289">
        <v>4.9999999999999998E-7</v>
      </c>
      <c r="F264" s="286">
        <v>237</v>
      </c>
      <c r="G264" s="286">
        <v>0.2</v>
      </c>
      <c r="H264" s="289">
        <f t="shared" si="225"/>
        <v>2.37E-5</v>
      </c>
      <c r="I264" s="286">
        <v>0.13</v>
      </c>
      <c r="J264" s="286">
        <v>0.13</v>
      </c>
      <c r="K264" s="287">
        <v>4</v>
      </c>
      <c r="L264" t="str">
        <f t="shared" si="216"/>
        <v>С262</v>
      </c>
      <c r="M264" t="str">
        <f t="shared" si="217"/>
        <v>Линия автомобильного бензина</v>
      </c>
      <c r="N264" t="str">
        <f t="shared" si="218"/>
        <v>Частичное-пожар</v>
      </c>
      <c r="O264" s="147">
        <v>8</v>
      </c>
      <c r="P264" s="147">
        <v>10</v>
      </c>
      <c r="Q264" s="147">
        <v>12</v>
      </c>
      <c r="R264" s="147">
        <v>20</v>
      </c>
      <c r="S264" s="147" t="s">
        <v>233</v>
      </c>
      <c r="T264" s="147" t="s">
        <v>233</v>
      </c>
      <c r="U264" s="147" t="s">
        <v>233</v>
      </c>
      <c r="V264" s="147" t="s">
        <v>233</v>
      </c>
      <c r="W264" s="147" t="s">
        <v>233</v>
      </c>
      <c r="X264" s="147" t="s">
        <v>233</v>
      </c>
      <c r="Y264" s="147" t="s">
        <v>233</v>
      </c>
      <c r="Z264" s="147" t="s">
        <v>233</v>
      </c>
      <c r="AA264" s="147" t="s">
        <v>233</v>
      </c>
      <c r="AB264" s="147" t="s">
        <v>233</v>
      </c>
      <c r="AC264" s="147" t="s">
        <v>233</v>
      </c>
      <c r="AD264" s="147" t="s">
        <v>233</v>
      </c>
      <c r="AE264" s="147" t="s">
        <v>233</v>
      </c>
      <c r="AF264" s="147" t="s">
        <v>233</v>
      </c>
      <c r="AG264" s="4">
        <v>0</v>
      </c>
      <c r="AH264" s="4">
        <v>1</v>
      </c>
      <c r="AI264" s="147">
        <f>0.1*AI263</f>
        <v>2.5000000000000001E-2</v>
      </c>
      <c r="AJ264" s="4">
        <v>2.5999999999999999E-2</v>
      </c>
      <c r="AK264" s="4">
        <v>5</v>
      </c>
      <c r="AL264" s="4"/>
      <c r="AM264" s="4"/>
      <c r="AN264" s="155">
        <f>AJ264*I264+AI264</f>
        <v>2.8380000000000002E-2</v>
      </c>
      <c r="AO264" s="155">
        <f>AN264*0.1</f>
        <v>2.8380000000000002E-3</v>
      </c>
      <c r="AP264" s="156">
        <f>AG264*1.72+115*0.012*AH264</f>
        <v>1.3800000000000001</v>
      </c>
      <c r="AQ264" s="156">
        <f>AK264*0.1</f>
        <v>0.5</v>
      </c>
      <c r="AR264" s="155">
        <f>10068.2*J264*POWER(10,-6)+0.0012*K264</f>
        <v>6.1088659999999993E-3</v>
      </c>
      <c r="AS264" s="156">
        <f t="shared" si="211"/>
        <v>1.9173268660000002</v>
      </c>
      <c r="AT264" s="150">
        <f t="shared" si="223"/>
        <v>0</v>
      </c>
      <c r="AU264" s="176">
        <f t="shared" si="224"/>
        <v>2.37E-5</v>
      </c>
      <c r="AV264" s="174">
        <f>H264*AS264</f>
        <v>4.5440646724200003E-5</v>
      </c>
    </row>
    <row r="265" spans="1:48">
      <c r="A265" s="79" t="s">
        <v>413</v>
      </c>
      <c r="B265" s="286" t="s">
        <v>503</v>
      </c>
      <c r="C265" s="287" t="s">
        <v>463</v>
      </c>
      <c r="D265" s="288" t="s">
        <v>194</v>
      </c>
      <c r="E265" s="289">
        <v>4.9999999999999998E-7</v>
      </c>
      <c r="F265" s="286">
        <v>237</v>
      </c>
      <c r="G265" s="286">
        <v>4.0000000000000008E-2</v>
      </c>
      <c r="H265" s="289">
        <f t="shared" si="225"/>
        <v>4.7400000000000004E-6</v>
      </c>
      <c r="I265" s="286">
        <v>0.13</v>
      </c>
      <c r="J265" s="286">
        <v>7.0000000000000001E-3</v>
      </c>
      <c r="K265" s="287"/>
      <c r="L265" t="str">
        <f t="shared" si="216"/>
        <v>С263</v>
      </c>
      <c r="M265" t="str">
        <f t="shared" si="217"/>
        <v>Линия автомобильного бензина</v>
      </c>
      <c r="N265" t="str">
        <f t="shared" si="218"/>
        <v>Частичное-вспышка</v>
      </c>
      <c r="O265" s="147" t="s">
        <v>233</v>
      </c>
      <c r="P265" s="147" t="s">
        <v>233</v>
      </c>
      <c r="Q265" s="147" t="s">
        <v>233</v>
      </c>
      <c r="R265" s="147" t="s">
        <v>233</v>
      </c>
      <c r="S265" s="147" t="s">
        <v>233</v>
      </c>
      <c r="T265" s="147" t="s">
        <v>233</v>
      </c>
      <c r="U265" s="147" t="s">
        <v>233</v>
      </c>
      <c r="V265" s="147" t="s">
        <v>233</v>
      </c>
      <c r="W265" s="147" t="s">
        <v>233</v>
      </c>
      <c r="X265" s="147" t="s">
        <v>233</v>
      </c>
      <c r="Y265" s="147">
        <v>6</v>
      </c>
      <c r="Z265" s="147">
        <v>7</v>
      </c>
      <c r="AA265" s="147" t="s">
        <v>233</v>
      </c>
      <c r="AB265" s="147" t="s">
        <v>233</v>
      </c>
      <c r="AC265" s="147" t="s">
        <v>233</v>
      </c>
      <c r="AD265" s="147" t="s">
        <v>233</v>
      </c>
      <c r="AE265" s="147" t="s">
        <v>233</v>
      </c>
      <c r="AF265" s="147" t="s">
        <v>233</v>
      </c>
      <c r="AG265" s="4">
        <v>0</v>
      </c>
      <c r="AH265" s="4">
        <v>1</v>
      </c>
      <c r="AI265" s="147">
        <f>0.1*AI263</f>
        <v>2.5000000000000001E-2</v>
      </c>
      <c r="AJ265" s="4">
        <v>2.5999999999999999E-2</v>
      </c>
      <c r="AK265" s="4">
        <v>5</v>
      </c>
      <c r="AL265" s="4"/>
      <c r="AM265" s="4"/>
      <c r="AN265" s="155">
        <f>AJ265*I265+AI265</f>
        <v>2.8380000000000002E-2</v>
      </c>
      <c r="AO265" s="155">
        <f>AN265*0.1</f>
        <v>2.8380000000000002E-3</v>
      </c>
      <c r="AP265" s="156">
        <f>AG265*1.72+115*0.012*AH265</f>
        <v>1.3800000000000001</v>
      </c>
      <c r="AQ265" s="156">
        <f>AK265*0.1</f>
        <v>0.5</v>
      </c>
      <c r="AR265" s="155">
        <f>10068.2*J265*POWER(10,-6)+0.0012*K264</f>
        <v>4.8704773999999999E-3</v>
      </c>
      <c r="AS265" s="156">
        <f t="shared" si="211"/>
        <v>1.9160884774000002</v>
      </c>
      <c r="AT265" s="150">
        <f t="shared" si="223"/>
        <v>0</v>
      </c>
      <c r="AU265" s="176">
        <f t="shared" si="224"/>
        <v>4.7400000000000004E-6</v>
      </c>
      <c r="AV265" s="174">
        <f>H265*AS265</f>
        <v>9.0822593828760012E-6</v>
      </c>
    </row>
    <row r="266" spans="1:48">
      <c r="A266" s="79" t="s">
        <v>414</v>
      </c>
      <c r="B266" s="286" t="s">
        <v>503</v>
      </c>
      <c r="C266" s="287" t="s">
        <v>464</v>
      </c>
      <c r="D266" s="288" t="s">
        <v>190</v>
      </c>
      <c r="E266" s="289">
        <v>4.9999999999999998E-7</v>
      </c>
      <c r="F266" s="286">
        <v>237</v>
      </c>
      <c r="G266" s="286">
        <v>0.76</v>
      </c>
      <c r="H266" s="289">
        <f t="shared" si="225"/>
        <v>9.0060000000000002E-5</v>
      </c>
      <c r="I266" s="286">
        <v>0.13</v>
      </c>
      <c r="J266" s="286">
        <v>0</v>
      </c>
      <c r="K266" s="287"/>
      <c r="L266" t="str">
        <f t="shared" si="216"/>
        <v>С264</v>
      </c>
      <c r="M266" t="str">
        <f t="shared" si="217"/>
        <v>Линия автомобильного бензина</v>
      </c>
      <c r="N266" t="str">
        <f t="shared" si="218"/>
        <v>Частичное-ликвидация</v>
      </c>
      <c r="O266" s="147" t="s">
        <v>233</v>
      </c>
      <c r="P266" s="147" t="s">
        <v>233</v>
      </c>
      <c r="Q266" s="147" t="s">
        <v>233</v>
      </c>
      <c r="R266" s="147" t="s">
        <v>233</v>
      </c>
      <c r="S266" s="147" t="s">
        <v>233</v>
      </c>
      <c r="T266" s="147" t="s">
        <v>233</v>
      </c>
      <c r="U266" s="147" t="s">
        <v>233</v>
      </c>
      <c r="V266" s="147" t="s">
        <v>233</v>
      </c>
      <c r="W266" s="147" t="s">
        <v>233</v>
      </c>
      <c r="X266" s="147" t="s">
        <v>233</v>
      </c>
      <c r="Y266" s="147" t="s">
        <v>233</v>
      </c>
      <c r="Z266" s="147" t="s">
        <v>233</v>
      </c>
      <c r="AA266" s="147" t="s">
        <v>233</v>
      </c>
      <c r="AB266" s="147" t="s">
        <v>233</v>
      </c>
      <c r="AC266" s="147" t="s">
        <v>233</v>
      </c>
      <c r="AD266" s="147" t="s">
        <v>233</v>
      </c>
      <c r="AE266" s="147" t="s">
        <v>233</v>
      </c>
      <c r="AF266" s="147" t="s">
        <v>233</v>
      </c>
      <c r="AG266" s="4">
        <v>0</v>
      </c>
      <c r="AH266" s="4">
        <v>0</v>
      </c>
      <c r="AI266" s="147">
        <f>0.1*AI263</f>
        <v>2.5000000000000001E-2</v>
      </c>
      <c r="AJ266" s="4">
        <v>2.5999999999999999E-2</v>
      </c>
      <c r="AK266" s="4">
        <v>5</v>
      </c>
      <c r="AL266" s="4"/>
      <c r="AM266" s="4"/>
      <c r="AN266" s="155">
        <f>AJ266*I266+AI266</f>
        <v>2.8380000000000002E-2</v>
      </c>
      <c r="AO266" s="155">
        <f>AN266*0.1</f>
        <v>2.8380000000000002E-3</v>
      </c>
      <c r="AP266" s="156">
        <f>AG266*1.72+115*0.012*AH266</f>
        <v>0</v>
      </c>
      <c r="AQ266" s="156">
        <f>AK266*0.1</f>
        <v>0.5</v>
      </c>
      <c r="AR266" s="155">
        <f>1333*J265*POWER(10,-6)+0.0012*K264</f>
        <v>4.8093309999999992E-3</v>
      </c>
      <c r="AS266" s="156">
        <f t="shared" si="211"/>
        <v>0.536027331</v>
      </c>
      <c r="AT266" s="150">
        <f t="shared" si="223"/>
        <v>0</v>
      </c>
      <c r="AU266" s="176">
        <f t="shared" si="224"/>
        <v>0</v>
      </c>
      <c r="AV266" s="174">
        <f>H266*AS266</f>
        <v>4.8274621429860003E-5</v>
      </c>
    </row>
    <row r="267" spans="1:48">
      <c r="AV267" s="291">
        <f>SUM(AV2:AV266)</f>
        <v>3.4100876822722462E-2</v>
      </c>
    </row>
    <row r="268" spans="1:48">
      <c r="AT268" t="s">
        <v>514</v>
      </c>
      <c r="AU268" t="s">
        <v>515</v>
      </c>
    </row>
    <row r="269" spans="1:48" ht="28.8">
      <c r="AS269" s="34" t="s">
        <v>511</v>
      </c>
      <c r="AT269" s="176">
        <f>SUM(AT2:AT127)</f>
        <v>3.4533999999999984E-3</v>
      </c>
      <c r="AU269" s="176">
        <f>SUM(AU2:AU127)</f>
        <v>3.6269799999999984E-3</v>
      </c>
    </row>
    <row r="270" spans="1:48" ht="28.8">
      <c r="AS270" s="34" t="s">
        <v>516</v>
      </c>
      <c r="AT270" s="176">
        <f>SUM(AT128:AT217)</f>
        <v>1.5290699999999996E-3</v>
      </c>
      <c r="AU270" s="176">
        <f>SUM(AU128:AU217)</f>
        <v>1.8257500000000003E-3</v>
      </c>
    </row>
    <row r="271" spans="1:48" ht="43.2">
      <c r="AS271" s="34" t="s">
        <v>517</v>
      </c>
      <c r="AT271" s="176">
        <f>SUM(AT219:AT266)</f>
        <v>1.6000000000000003E-5</v>
      </c>
      <c r="AU271" s="176">
        <f>SUM(AU219:AU266)</f>
        <v>2.9241750000000001E-4</v>
      </c>
    </row>
    <row r="273" spans="45:47">
      <c r="AS273" s="34"/>
      <c r="AT273" s="34" t="s">
        <v>512</v>
      </c>
      <c r="AU273" s="34" t="s">
        <v>513</v>
      </c>
    </row>
    <row r="274" spans="45:47" ht="28.8">
      <c r="AS274" s="34" t="s">
        <v>511</v>
      </c>
      <c r="AT274" s="290">
        <f>SUM(AT2:AT127)/SUM(AG2:AG127)</f>
        <v>3.6738297872340407E-5</v>
      </c>
      <c r="AU274" s="290">
        <f>SUM(AU2:AU127)/SUM(AH2:AH127)</f>
        <v>2.7270526315789462E-5</v>
      </c>
    </row>
    <row r="275" spans="45:47" ht="28.8">
      <c r="AS275" s="34" t="s">
        <v>516</v>
      </c>
      <c r="AT275" s="290">
        <f>SUM(AT128:AT217)/SUM(AG128:AG217)</f>
        <v>2.3167727272727268E-5</v>
      </c>
      <c r="AU275" s="290">
        <f>SUM(AU128:AU217)/SUM(AH128:AH217)</f>
        <v>2.12296511627907E-5</v>
      </c>
    </row>
    <row r="276" spans="45:47" ht="43.2">
      <c r="AS276" s="34" t="s">
        <v>517</v>
      </c>
      <c r="AT276" s="290">
        <f>SUM(AT219:AT266)/SUM(AG219:AG266)</f>
        <v>1.4545454545454548E-6</v>
      </c>
      <c r="AU276" s="290">
        <f>SUM(AU219:AU266)/SUM(AH219:AH266)</f>
        <v>9.1380468750000003E-6</v>
      </c>
    </row>
  </sheetData>
  <phoneticPr fontId="3" type="noConversion"/>
  <conditionalFormatting sqref="N1:N217 N219:N1048576">
    <cfRule type="containsText" dxfId="5" priority="5" operator="containsText" text="факел">
      <formula>NOT(ISERROR(SEARCH("факел",N1)))</formula>
    </cfRule>
    <cfRule type="containsText" dxfId="4" priority="6" operator="containsText" text="пожар">
      <formula>NOT(ISERROR(SEARCH("пожар",N1)))</formula>
    </cfRule>
  </conditionalFormatting>
  <conditionalFormatting sqref="N1:N217 N219:N1048576">
    <cfRule type="containsText" dxfId="3" priority="4" operator="containsText" text="взрыв">
      <formula>NOT(ISERROR(SEARCH("взрыв",N1)))</formula>
    </cfRule>
  </conditionalFormatting>
  <conditionalFormatting sqref="N219:N266">
    <cfRule type="containsText" dxfId="2" priority="1" operator="containsText" text="взрыв">
      <formula>NOT(ISERROR(SEARCH("взрыв",N219)))</formula>
    </cfRule>
    <cfRule type="containsText" dxfId="1" priority="2" operator="containsText" text="факел">
      <formula>NOT(ISERROR(SEARCH("факел",N219)))</formula>
    </cfRule>
    <cfRule type="containsText" dxfId="0" priority="3" operator="containsText" text="пожар">
      <formula>NOT(ISERROR(SEARCH("пожар",N219)))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>
      <c r="A1" s="179" t="s">
        <v>439</v>
      </c>
      <c r="B1" s="180"/>
      <c r="G1" s="132"/>
    </row>
    <row r="2" spans="1:15" ht="78.599999999999994" thickBot="1">
      <c r="A2" s="133" t="s">
        <v>440</v>
      </c>
      <c r="B2" s="134" t="s">
        <v>441</v>
      </c>
      <c r="C2" s="135" t="s">
        <v>453</v>
      </c>
      <c r="D2" s="135" t="s">
        <v>454</v>
      </c>
      <c r="E2" s="135" t="s">
        <v>455</v>
      </c>
      <c r="F2" s="135" t="s">
        <v>442</v>
      </c>
      <c r="G2" s="135" t="s">
        <v>443</v>
      </c>
    </row>
    <row r="3" spans="1:15" ht="16.2" thickBot="1">
      <c r="A3" s="136">
        <v>1</v>
      </c>
      <c r="B3" s="137" t="s">
        <v>444</v>
      </c>
      <c r="C3" s="138">
        <v>5000</v>
      </c>
      <c r="D3" s="138">
        <v>1.08</v>
      </c>
      <c r="E3" s="138">
        <v>0.10042</v>
      </c>
      <c r="F3" s="138">
        <v>0.79800000000000004</v>
      </c>
      <c r="G3" s="139">
        <f>C3*F3*E3*D3</f>
        <v>432.72986400000002</v>
      </c>
    </row>
    <row r="4" spans="1:15" ht="18.600000000000001" thickBot="1">
      <c r="A4" s="136">
        <v>2</v>
      </c>
      <c r="B4" s="137" t="s">
        <v>445</v>
      </c>
      <c r="C4" s="138">
        <v>64289</v>
      </c>
      <c r="D4" s="138">
        <v>1.08</v>
      </c>
      <c r="E4" s="138">
        <v>0.10042</v>
      </c>
      <c r="F4" s="138">
        <v>6.6000000000000003E-2</v>
      </c>
      <c r="G4" s="139">
        <f t="shared" ref="G4:G10" si="0">C4*F4*E4*D4</f>
        <v>460.17665036640005</v>
      </c>
    </row>
    <row r="5" spans="1:15" ht="18.600000000000001" thickBot="1">
      <c r="A5" s="136">
        <v>3</v>
      </c>
      <c r="B5" s="137" t="s">
        <v>446</v>
      </c>
      <c r="C5" s="138">
        <v>10723</v>
      </c>
      <c r="D5" s="138">
        <v>1.08</v>
      </c>
      <c r="E5" s="138">
        <v>0.10042</v>
      </c>
      <c r="F5" s="138">
        <v>0.26</v>
      </c>
      <c r="G5" s="139">
        <f t="shared" si="0"/>
        <v>302.36646772799998</v>
      </c>
    </row>
    <row r="6" spans="1:15" ht="18.600000000000001" thickBot="1">
      <c r="A6" s="136">
        <v>4</v>
      </c>
      <c r="B6" s="137" t="s">
        <v>447</v>
      </c>
      <c r="C6" s="138">
        <v>50000</v>
      </c>
      <c r="D6" s="138">
        <v>1.08</v>
      </c>
      <c r="E6" s="138">
        <v>0.10042</v>
      </c>
      <c r="F6" s="138">
        <v>1E-3</v>
      </c>
      <c r="G6" s="139">
        <f t="shared" si="0"/>
        <v>5.4226800000000006</v>
      </c>
    </row>
    <row r="7" spans="1:15" ht="16.2" thickBot="1">
      <c r="A7" s="136">
        <v>5</v>
      </c>
      <c r="B7" s="137" t="s">
        <v>448</v>
      </c>
      <c r="C7" s="138">
        <v>50000</v>
      </c>
      <c r="D7" s="138">
        <v>1.08</v>
      </c>
      <c r="E7" s="138">
        <v>0.10042</v>
      </c>
      <c r="F7" s="138">
        <v>1.615</v>
      </c>
      <c r="G7" s="139">
        <f t="shared" si="0"/>
        <v>8757.628200000001</v>
      </c>
    </row>
    <row r="8" spans="1:15" ht="16.2" thickBot="1">
      <c r="A8" s="136">
        <v>6</v>
      </c>
      <c r="B8" s="137" t="s">
        <v>449</v>
      </c>
      <c r="C8" s="138">
        <v>50000</v>
      </c>
      <c r="D8" s="138">
        <v>1.08</v>
      </c>
      <c r="E8" s="138">
        <v>0.10042</v>
      </c>
      <c r="F8" s="138">
        <v>0.01</v>
      </c>
      <c r="G8" s="139">
        <f t="shared" si="0"/>
        <v>54.226800000000004</v>
      </c>
    </row>
    <row r="9" spans="1:15" ht="16.2" thickBot="1">
      <c r="A9" s="136">
        <v>8</v>
      </c>
      <c r="B9" s="137" t="s">
        <v>450</v>
      </c>
      <c r="C9" s="138">
        <v>50000</v>
      </c>
      <c r="D9" s="138">
        <v>1.08</v>
      </c>
      <c r="E9" s="138">
        <v>0.10042</v>
      </c>
      <c r="F9" s="138">
        <v>0.01</v>
      </c>
      <c r="G9" s="139">
        <f t="shared" si="0"/>
        <v>54.226800000000004</v>
      </c>
    </row>
    <row r="10" spans="1:15" ht="18.600000000000001" thickBot="1">
      <c r="A10" s="136">
        <v>9</v>
      </c>
      <c r="B10" s="137" t="s">
        <v>451</v>
      </c>
      <c r="C10" s="138">
        <v>93.5</v>
      </c>
      <c r="D10" s="138">
        <v>1.08</v>
      </c>
      <c r="E10" s="138">
        <v>0.10042</v>
      </c>
      <c r="F10" s="138">
        <v>0.14000000000000001</v>
      </c>
      <c r="G10" s="139">
        <f t="shared" si="0"/>
        <v>1.4196576240000001</v>
      </c>
    </row>
    <row r="11" spans="1:15" ht="16.2" thickBot="1">
      <c r="A11" s="140"/>
      <c r="B11" s="141"/>
      <c r="C11" s="141"/>
      <c r="D11" s="141"/>
      <c r="E11" s="181" t="s">
        <v>452</v>
      </c>
      <c r="F11" s="182"/>
      <c r="G11" s="142">
        <f>SUM(G3:G10)</f>
        <v>10068.197119718401</v>
      </c>
    </row>
    <row r="13" spans="1:15" ht="15" thickBot="1"/>
    <row r="14" spans="1:15" ht="113.4" thickBot="1">
      <c r="A14" s="133" t="s">
        <v>440</v>
      </c>
      <c r="B14" s="134" t="s">
        <v>441</v>
      </c>
      <c r="C14" s="135" t="s">
        <v>453</v>
      </c>
      <c r="D14" s="135" t="s">
        <v>454</v>
      </c>
      <c r="E14" s="135" t="s">
        <v>455</v>
      </c>
      <c r="F14" s="135" t="s">
        <v>442</v>
      </c>
      <c r="G14" s="135" t="s">
        <v>443</v>
      </c>
      <c r="O14" s="143" t="s">
        <v>457</v>
      </c>
    </row>
    <row r="15" spans="1:15" ht="16.2" thickBot="1">
      <c r="A15" s="136">
        <v>1</v>
      </c>
      <c r="B15" s="137" t="s">
        <v>456</v>
      </c>
      <c r="C15" s="138">
        <v>12292</v>
      </c>
      <c r="D15" s="138">
        <v>1.08</v>
      </c>
      <c r="E15" s="138">
        <v>0.10042</v>
      </c>
      <c r="F15" s="138">
        <v>1</v>
      </c>
      <c r="G15" s="139">
        <f>C15*F15*E15*D15</f>
        <v>1333.1116512000001</v>
      </c>
    </row>
    <row r="19" spans="14:15" ht="15" thickBot="1"/>
    <row r="20" spans="14:15" ht="16.2" thickBot="1">
      <c r="N20" s="177">
        <v>1.2300000000000001E-4</v>
      </c>
      <c r="O20" s="176">
        <f>N20*(1/24)/4</f>
        <v>1.28125E-6</v>
      </c>
    </row>
    <row r="21" spans="14:15" ht="16.2" thickBot="1">
      <c r="N21" s="178">
        <v>4.4799999999999999E-4</v>
      </c>
      <c r="O21" s="17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2023-07-11T14:39:09Z</dcterms:modified>
</cp:coreProperties>
</file>