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E6167815-9211-4BDE-A9FF-BDF0445B4269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O21" i="8"/>
  <c r="O20" i="8"/>
  <c r="AH81" i="2"/>
  <c r="AI81" i="2" s="1"/>
  <c r="AJ81" i="2"/>
  <c r="AK81" i="2"/>
  <c r="AL81" i="2"/>
  <c r="AH82" i="2"/>
  <c r="AI82" i="2" s="1"/>
  <c r="AJ82" i="2"/>
  <c r="AK82" i="2"/>
  <c r="AL82" i="2"/>
  <c r="AH83" i="2"/>
  <c r="AI83" i="2" s="1"/>
  <c r="AJ83" i="2"/>
  <c r="AK83" i="2"/>
  <c r="AL83" i="2"/>
  <c r="AH84" i="2"/>
  <c r="AI84" i="2" s="1"/>
  <c r="AJ84" i="2"/>
  <c r="AK84" i="2"/>
  <c r="AH85" i="2"/>
  <c r="AI85" i="2" s="1"/>
  <c r="AJ85" i="2"/>
  <c r="AK85" i="2"/>
  <c r="AL85" i="2"/>
  <c r="AH86" i="2"/>
  <c r="AI86" i="2" s="1"/>
  <c r="AJ86" i="2"/>
  <c r="AK86" i="2"/>
  <c r="AL86" i="2"/>
  <c r="AH87" i="2"/>
  <c r="AI87" i="2" s="1"/>
  <c r="AJ87" i="2"/>
  <c r="AK87" i="2"/>
  <c r="AL87" i="2"/>
  <c r="AH88" i="2"/>
  <c r="AI88" i="2" s="1"/>
  <c r="AJ88" i="2"/>
  <c r="AK88" i="2"/>
  <c r="AL88" i="2"/>
  <c r="AH89" i="2"/>
  <c r="AI89" i="2" s="1"/>
  <c r="AJ89" i="2"/>
  <c r="AK89" i="2"/>
  <c r="AL89" i="2"/>
  <c r="AH90" i="2"/>
  <c r="AI90" i="2" s="1"/>
  <c r="AJ90" i="2"/>
  <c r="AK90" i="2"/>
  <c r="AH91" i="2"/>
  <c r="AI91" i="2"/>
  <c r="AJ91" i="2"/>
  <c r="AK91" i="2"/>
  <c r="AL91" i="2"/>
  <c r="AH92" i="2"/>
  <c r="AI92" i="2" s="1"/>
  <c r="AJ92" i="2"/>
  <c r="AK92" i="2"/>
  <c r="AL92" i="2"/>
  <c r="AH93" i="2"/>
  <c r="AI93" i="2" s="1"/>
  <c r="AJ93" i="2"/>
  <c r="AK93" i="2"/>
  <c r="AL93" i="2"/>
  <c r="AH94" i="2"/>
  <c r="AI94" i="2" s="1"/>
  <c r="AJ94" i="2"/>
  <c r="AK94" i="2"/>
  <c r="AL94" i="2"/>
  <c r="AH95" i="2"/>
  <c r="AI95" i="2" s="1"/>
  <c r="AJ95" i="2"/>
  <c r="AK95" i="2"/>
  <c r="AL95" i="2"/>
  <c r="AH96" i="2"/>
  <c r="AI96" i="2" s="1"/>
  <c r="AJ96" i="2"/>
  <c r="AK96" i="2"/>
  <c r="AH97" i="2"/>
  <c r="AI97" i="2" s="1"/>
  <c r="AJ97" i="2"/>
  <c r="AK97" i="2"/>
  <c r="AL97" i="2"/>
  <c r="AH98" i="2"/>
  <c r="AI98" i="2" s="1"/>
  <c r="AJ98" i="2"/>
  <c r="AK98" i="2"/>
  <c r="AL98" i="2"/>
  <c r="AH99" i="2"/>
  <c r="AI99" i="2" s="1"/>
  <c r="AJ99" i="2"/>
  <c r="AK99" i="2"/>
  <c r="AL99" i="2"/>
  <c r="AH100" i="2"/>
  <c r="AI100" i="2" s="1"/>
  <c r="AJ100" i="2"/>
  <c r="AK100" i="2"/>
  <c r="AL100" i="2"/>
  <c r="AH101" i="2"/>
  <c r="AI101" i="2" s="1"/>
  <c r="AJ101" i="2"/>
  <c r="AK101" i="2"/>
  <c r="AL101" i="2"/>
  <c r="AH102" i="2"/>
  <c r="AI102" i="2" s="1"/>
  <c r="AJ102" i="2"/>
  <c r="AK102" i="2"/>
  <c r="AH103" i="2"/>
  <c r="AI103" i="2" s="1"/>
  <c r="AJ103" i="2"/>
  <c r="AK103" i="2"/>
  <c r="AL103" i="2"/>
  <c r="AH104" i="2"/>
  <c r="AI104" i="2" s="1"/>
  <c r="AJ104" i="2"/>
  <c r="AK104" i="2"/>
  <c r="AL104" i="2"/>
  <c r="AH105" i="2"/>
  <c r="AI105" i="2" s="1"/>
  <c r="AJ105" i="2"/>
  <c r="AK105" i="2"/>
  <c r="AL105" i="2"/>
  <c r="AH106" i="2"/>
  <c r="AI106" i="2" s="1"/>
  <c r="AJ106" i="2"/>
  <c r="AK106" i="2"/>
  <c r="AL106" i="2"/>
  <c r="AH107" i="2"/>
  <c r="AI107" i="2" s="1"/>
  <c r="AJ107" i="2"/>
  <c r="AK107" i="2"/>
  <c r="AL107" i="2"/>
  <c r="AH108" i="2"/>
  <c r="AI108" i="2" s="1"/>
  <c r="AJ108" i="2"/>
  <c r="AK108" i="2"/>
  <c r="AH109" i="2"/>
  <c r="AI109" i="2" s="1"/>
  <c r="AJ109" i="2"/>
  <c r="AK109" i="2"/>
  <c r="AL109" i="2"/>
  <c r="AH110" i="2"/>
  <c r="AI110" i="2" s="1"/>
  <c r="AJ110" i="2"/>
  <c r="AK110" i="2"/>
  <c r="AL110" i="2"/>
  <c r="AH111" i="2"/>
  <c r="AI111" i="2" s="1"/>
  <c r="AJ111" i="2"/>
  <c r="AK111" i="2"/>
  <c r="AL111" i="2"/>
  <c r="AH112" i="2"/>
  <c r="AI112" i="2" s="1"/>
  <c r="AJ112" i="2"/>
  <c r="AK112" i="2"/>
  <c r="AL112" i="2"/>
  <c r="AH113" i="2"/>
  <c r="AI113" i="2" s="1"/>
  <c r="AJ113" i="2"/>
  <c r="AK113" i="2"/>
  <c r="AL113" i="2"/>
  <c r="AH114" i="2"/>
  <c r="AI114" i="2" s="1"/>
  <c r="AJ114" i="2"/>
  <c r="AK114" i="2"/>
  <c r="AH115" i="2"/>
  <c r="AI115" i="2" s="1"/>
  <c r="AJ115" i="2"/>
  <c r="AK115" i="2"/>
  <c r="AL115" i="2"/>
  <c r="AH116" i="2"/>
  <c r="AI116" i="2" s="1"/>
  <c r="AJ116" i="2"/>
  <c r="AK116" i="2"/>
  <c r="AL116" i="2"/>
  <c r="AH117" i="2"/>
  <c r="AI117" i="2" s="1"/>
  <c r="AJ117" i="2"/>
  <c r="AK117" i="2"/>
  <c r="AL117" i="2"/>
  <c r="AH118" i="2"/>
  <c r="AI118" i="2" s="1"/>
  <c r="AJ118" i="2"/>
  <c r="AK118" i="2"/>
  <c r="AL118" i="2"/>
  <c r="AH119" i="2"/>
  <c r="AI119" i="2" s="1"/>
  <c r="AJ119" i="2"/>
  <c r="AK119" i="2"/>
  <c r="AL119" i="2"/>
  <c r="AH120" i="2"/>
  <c r="AI120" i="2" s="1"/>
  <c r="AJ120" i="2"/>
  <c r="AK120" i="2"/>
  <c r="AH121" i="2"/>
  <c r="AI121" i="2" s="1"/>
  <c r="AJ121" i="2"/>
  <c r="AK121" i="2"/>
  <c r="AL121" i="2"/>
  <c r="AH122" i="2"/>
  <c r="AI122" i="2" s="1"/>
  <c r="AJ122" i="2"/>
  <c r="AK122" i="2"/>
  <c r="AL122" i="2"/>
  <c r="AH123" i="2"/>
  <c r="AI123" i="2" s="1"/>
  <c r="AJ123" i="2"/>
  <c r="AK123" i="2"/>
  <c r="AL123" i="2"/>
  <c r="AH124" i="2"/>
  <c r="AI124" i="2" s="1"/>
  <c r="AJ124" i="2"/>
  <c r="AK124" i="2"/>
  <c r="AL124" i="2"/>
  <c r="AH125" i="2"/>
  <c r="AI125" i="2" s="1"/>
  <c r="AJ125" i="2"/>
  <c r="AK125" i="2"/>
  <c r="AL125" i="2"/>
  <c r="AH126" i="2"/>
  <c r="AI126" i="2" s="1"/>
  <c r="AJ126" i="2"/>
  <c r="AK126" i="2"/>
  <c r="AH127" i="2"/>
  <c r="AI127" i="2" s="1"/>
  <c r="AJ127" i="2"/>
  <c r="AK127" i="2"/>
  <c r="AL127" i="2"/>
  <c r="AH128" i="2"/>
  <c r="AI128" i="2" s="1"/>
  <c r="AJ128" i="2"/>
  <c r="AK128" i="2"/>
  <c r="AL128" i="2"/>
  <c r="AH2" i="2"/>
  <c r="AI2" i="2" s="1"/>
  <c r="AJ2" i="2"/>
  <c r="AK2" i="2"/>
  <c r="AH3" i="2"/>
  <c r="AI3" i="2" s="1"/>
  <c r="AJ3" i="2"/>
  <c r="AK3" i="2"/>
  <c r="AH4" i="2"/>
  <c r="AI4" i="2" s="1"/>
  <c r="AJ4" i="2"/>
  <c r="AK4" i="2"/>
  <c r="AC5" i="2"/>
  <c r="AH5" i="2" s="1"/>
  <c r="AI5" i="2" s="1"/>
  <c r="AJ5" i="2"/>
  <c r="AK5" i="2"/>
  <c r="AC6" i="2"/>
  <c r="AH6" i="2" s="1"/>
  <c r="AI6" i="2" s="1"/>
  <c r="AJ6" i="2"/>
  <c r="AK6" i="2"/>
  <c r="AC7" i="2"/>
  <c r="AH7" i="2" s="1"/>
  <c r="AI7" i="2" s="1"/>
  <c r="AJ7" i="2"/>
  <c r="AK7" i="2"/>
  <c r="AH8" i="2"/>
  <c r="AI8" i="2" s="1"/>
  <c r="AJ8" i="2"/>
  <c r="AK8" i="2"/>
  <c r="AL8" i="2"/>
  <c r="AH9" i="2"/>
  <c r="AI9" i="2" s="1"/>
  <c r="AJ9" i="2"/>
  <c r="AK9" i="2"/>
  <c r="AL9" i="2"/>
  <c r="AH10" i="2"/>
  <c r="AI10" i="2" s="1"/>
  <c r="AJ10" i="2"/>
  <c r="AK10" i="2"/>
  <c r="AL10" i="2"/>
  <c r="AC11" i="2"/>
  <c r="AH11" i="2" s="1"/>
  <c r="AI11" i="2" s="1"/>
  <c r="AJ11" i="2"/>
  <c r="AK11" i="2"/>
  <c r="AL11" i="2"/>
  <c r="AC12" i="2"/>
  <c r="AH12" i="2" s="1"/>
  <c r="AI12" i="2" s="1"/>
  <c r="AJ12" i="2"/>
  <c r="AK12" i="2"/>
  <c r="AL12" i="2"/>
  <c r="AC13" i="2"/>
  <c r="AH13" i="2" s="1"/>
  <c r="AI13" i="2" s="1"/>
  <c r="AJ13" i="2"/>
  <c r="AK13" i="2"/>
  <c r="AL13" i="2"/>
  <c r="AH14" i="2"/>
  <c r="AI14" i="2" s="1"/>
  <c r="AJ14" i="2"/>
  <c r="AK14" i="2"/>
  <c r="AH15" i="2"/>
  <c r="AI15" i="2" s="1"/>
  <c r="AJ15" i="2"/>
  <c r="AK15" i="2"/>
  <c r="AH16" i="2"/>
  <c r="AI16" i="2" s="1"/>
  <c r="AJ16" i="2"/>
  <c r="AK16" i="2"/>
  <c r="AC17" i="2"/>
  <c r="AH17" i="2" s="1"/>
  <c r="AI17" i="2" s="1"/>
  <c r="AJ17" i="2"/>
  <c r="AK17" i="2"/>
  <c r="AC18" i="2"/>
  <c r="AH18" i="2" s="1"/>
  <c r="AI18" i="2" s="1"/>
  <c r="AJ18" i="2"/>
  <c r="AK18" i="2"/>
  <c r="AC19" i="2"/>
  <c r="AH19" i="2" s="1"/>
  <c r="AI19" i="2" s="1"/>
  <c r="AJ19" i="2"/>
  <c r="AK19" i="2"/>
  <c r="AH20" i="2"/>
  <c r="AI20" i="2" s="1"/>
  <c r="AJ20" i="2"/>
  <c r="AK20" i="2"/>
  <c r="AH21" i="2"/>
  <c r="AI21" i="2" s="1"/>
  <c r="AJ21" i="2"/>
  <c r="AK21" i="2"/>
  <c r="AH22" i="2"/>
  <c r="AI22" i="2" s="1"/>
  <c r="AJ22" i="2"/>
  <c r="AK22" i="2"/>
  <c r="AC23" i="2"/>
  <c r="AH23" i="2" s="1"/>
  <c r="AI23" i="2" s="1"/>
  <c r="AJ23" i="2"/>
  <c r="AK23" i="2"/>
  <c r="AC24" i="2"/>
  <c r="AH24" i="2" s="1"/>
  <c r="AI24" i="2" s="1"/>
  <c r="AJ24" i="2"/>
  <c r="AK24" i="2"/>
  <c r="AC25" i="2"/>
  <c r="AH25" i="2" s="1"/>
  <c r="AI25" i="2" s="1"/>
  <c r="AJ25" i="2"/>
  <c r="AK25" i="2"/>
  <c r="AH74" i="2"/>
  <c r="AI74" i="2" s="1"/>
  <c r="AJ74" i="2"/>
  <c r="AK74" i="2"/>
  <c r="AH75" i="2"/>
  <c r="AI75" i="2" s="1"/>
  <c r="AJ75" i="2"/>
  <c r="AK75" i="2"/>
  <c r="AH76" i="2"/>
  <c r="AI76" i="2" s="1"/>
  <c r="AJ76" i="2"/>
  <c r="AK76" i="2"/>
  <c r="AC77" i="2"/>
  <c r="AH77" i="2" s="1"/>
  <c r="AI77" i="2" s="1"/>
  <c r="AJ77" i="2"/>
  <c r="AK77" i="2"/>
  <c r="AC78" i="2"/>
  <c r="AH78" i="2" s="1"/>
  <c r="AI78" i="2" s="1"/>
  <c r="AJ78" i="2"/>
  <c r="AK78" i="2"/>
  <c r="AC79" i="2"/>
  <c r="AH79" i="2" s="1"/>
  <c r="AI79" i="2" s="1"/>
  <c r="AJ79" i="2"/>
  <c r="AK79" i="2"/>
  <c r="I28" i="3"/>
  <c r="AM85" i="2" l="1"/>
  <c r="AM81" i="2"/>
  <c r="AM86" i="2"/>
  <c r="AM82" i="2"/>
  <c r="AM83" i="2"/>
  <c r="AM11" i="2"/>
  <c r="AM9" i="2"/>
  <c r="AM12" i="2"/>
  <c r="AM8" i="2"/>
  <c r="AM10" i="2"/>
  <c r="AM13" i="2"/>
  <c r="AM124" i="2"/>
  <c r="AM127" i="2"/>
  <c r="AM123" i="2"/>
  <c r="AM125" i="2"/>
  <c r="AM128" i="2"/>
  <c r="AM119" i="2"/>
  <c r="AM122" i="2"/>
  <c r="AM118" i="2"/>
  <c r="AM121" i="2"/>
  <c r="AM117" i="2"/>
  <c r="AM112" i="2"/>
  <c r="AM115" i="2"/>
  <c r="AM111" i="2"/>
  <c r="AM113" i="2"/>
  <c r="AM116" i="2"/>
  <c r="AM106" i="2"/>
  <c r="AM109" i="2"/>
  <c r="AM105" i="2"/>
  <c r="AM107" i="2"/>
  <c r="AM110" i="2"/>
  <c r="AM100" i="2"/>
  <c r="AM103" i="2"/>
  <c r="AM99" i="2"/>
  <c r="AM101" i="2"/>
  <c r="AM104" i="2"/>
  <c r="AM94" i="2"/>
  <c r="AM97" i="2"/>
  <c r="AM93" i="2"/>
  <c r="AM95" i="2"/>
  <c r="AM98" i="2"/>
  <c r="AM88" i="2"/>
  <c r="AM91" i="2"/>
  <c r="AM87" i="2"/>
  <c r="AM89" i="2"/>
  <c r="AM92" i="2"/>
  <c r="G15" i="8"/>
  <c r="G4" i="8"/>
  <c r="G5" i="8"/>
  <c r="G6" i="8"/>
  <c r="G7" i="8"/>
  <c r="G8" i="8"/>
  <c r="G9" i="8"/>
  <c r="G10" i="8"/>
  <c r="G3" i="8"/>
  <c r="G11" i="8" l="1"/>
  <c r="L74" i="2" l="1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H79" i="2"/>
  <c r="H78" i="2"/>
  <c r="H77" i="2"/>
  <c r="H76" i="2"/>
  <c r="H75" i="2"/>
  <c r="H74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H25" i="2"/>
  <c r="H24" i="2"/>
  <c r="H23" i="2"/>
  <c r="H22" i="2"/>
  <c r="H21" i="2"/>
  <c r="H20" i="2"/>
  <c r="H19" i="2"/>
  <c r="H18" i="2"/>
  <c r="H17" i="2"/>
  <c r="H16" i="2"/>
  <c r="H15" i="2"/>
  <c r="H14" i="2"/>
  <c r="O43" i="1"/>
  <c r="O46" i="1"/>
  <c r="O47" i="1"/>
  <c r="O45" i="1"/>
  <c r="H13" i="2"/>
  <c r="H12" i="2"/>
  <c r="H11" i="2"/>
  <c r="H10" i="2"/>
  <c r="H9" i="2"/>
  <c r="H8" i="2"/>
  <c r="H128" i="2"/>
  <c r="H127" i="2"/>
  <c r="J126" i="2"/>
  <c r="AL126" i="2" s="1"/>
  <c r="AM126" i="2" s="1"/>
  <c r="H126" i="2"/>
  <c r="H125" i="2"/>
  <c r="H124" i="2"/>
  <c r="K123" i="2"/>
  <c r="H123" i="2"/>
  <c r="B48" i="1"/>
  <c r="M48" i="1"/>
  <c r="J48" i="1"/>
  <c r="AL3" i="2" l="1"/>
  <c r="AM3" i="2" s="1"/>
  <c r="AL4" i="2"/>
  <c r="AM4" i="2" s="1"/>
  <c r="AL6" i="2"/>
  <c r="AM6" i="2" s="1"/>
  <c r="AL2" i="2"/>
  <c r="AM2" i="2" s="1"/>
  <c r="AL5" i="2"/>
  <c r="AM5" i="2" s="1"/>
  <c r="AL7" i="2"/>
  <c r="AM7" i="2" s="1"/>
  <c r="AL76" i="2"/>
  <c r="AM76" i="2" s="1"/>
  <c r="AO76" i="2" s="1"/>
  <c r="AL78" i="2"/>
  <c r="AM78" i="2" s="1"/>
  <c r="AO78" i="2" s="1"/>
  <c r="AL74" i="2"/>
  <c r="AM74" i="2" s="1"/>
  <c r="AO74" i="2" s="1"/>
  <c r="AL77" i="2"/>
  <c r="AM77" i="2" s="1"/>
  <c r="AO77" i="2" s="1"/>
  <c r="AL79" i="2"/>
  <c r="AM79" i="2" s="1"/>
  <c r="AO79" i="2" s="1"/>
  <c r="AL75" i="2"/>
  <c r="AM75" i="2" s="1"/>
  <c r="AO75" i="2" s="1"/>
  <c r="AL14" i="2"/>
  <c r="AM14" i="2" s="1"/>
  <c r="AO14" i="2" s="1"/>
  <c r="AL17" i="2"/>
  <c r="AM17" i="2" s="1"/>
  <c r="AO17" i="2" s="1"/>
  <c r="AL19" i="2"/>
  <c r="AM19" i="2" s="1"/>
  <c r="AO19" i="2" s="1"/>
  <c r="AL15" i="2"/>
  <c r="AM15" i="2" s="1"/>
  <c r="AO15" i="2" s="1"/>
  <c r="AL16" i="2"/>
  <c r="AM16" i="2" s="1"/>
  <c r="AO16" i="2" s="1"/>
  <c r="AL18" i="2"/>
  <c r="AM18" i="2" s="1"/>
  <c r="AO18" i="2" s="1"/>
  <c r="AL23" i="2"/>
  <c r="AM23" i="2" s="1"/>
  <c r="AO23" i="2" s="1"/>
  <c r="AL25" i="2"/>
  <c r="AM25" i="2" s="1"/>
  <c r="AO25" i="2" s="1"/>
  <c r="AL21" i="2"/>
  <c r="AM21" i="2" s="1"/>
  <c r="AO21" i="2" s="1"/>
  <c r="AL22" i="2"/>
  <c r="AM22" i="2" s="1"/>
  <c r="AO22" i="2" s="1"/>
  <c r="AL24" i="2"/>
  <c r="AM24" i="2" s="1"/>
  <c r="AO24" i="2" s="1"/>
  <c r="AL20" i="2"/>
  <c r="AM20" i="2" s="1"/>
  <c r="AO20" i="2" s="1"/>
  <c r="AN125" i="2"/>
  <c r="AO125" i="2"/>
  <c r="AN126" i="2"/>
  <c r="AO126" i="2"/>
  <c r="AN127" i="2"/>
  <c r="AO127" i="2"/>
  <c r="AN124" i="2"/>
  <c r="AO124" i="2"/>
  <c r="AN128" i="2"/>
  <c r="AO128" i="2"/>
  <c r="AN8" i="2"/>
  <c r="AO8" i="2"/>
  <c r="AN9" i="2"/>
  <c r="AO9" i="2"/>
  <c r="AN10" i="2"/>
  <c r="AO10" i="2"/>
  <c r="AN13" i="2"/>
  <c r="AO13" i="2"/>
  <c r="AN11" i="2"/>
  <c r="AO11" i="2"/>
  <c r="AN123" i="2"/>
  <c r="AO123" i="2"/>
  <c r="AN12" i="2"/>
  <c r="AO12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N22" i="2" l="1"/>
  <c r="AN20" i="2"/>
  <c r="AN76" i="2"/>
  <c r="AN78" i="2"/>
  <c r="AN21" i="2"/>
  <c r="AN16" i="2"/>
  <c r="AN17" i="2"/>
  <c r="AN77" i="2"/>
  <c r="AN74" i="2"/>
  <c r="AN24" i="2"/>
  <c r="AN19" i="2"/>
  <c r="AN18" i="2"/>
  <c r="AN25" i="2"/>
  <c r="AN14" i="2"/>
  <c r="AN15" i="2"/>
  <c r="AN79" i="2"/>
  <c r="AN23" i="2"/>
  <c r="AN75" i="2"/>
  <c r="H7" i="2"/>
  <c r="H6" i="2"/>
  <c r="H5" i="2"/>
  <c r="H4" i="2"/>
  <c r="H3" i="2"/>
  <c r="H2" i="2"/>
  <c r="H122" i="2"/>
  <c r="H121" i="2"/>
  <c r="J120" i="2"/>
  <c r="AL120" i="2" s="1"/>
  <c r="AM120" i="2" s="1"/>
  <c r="H120" i="2"/>
  <c r="H119" i="2"/>
  <c r="H118" i="2"/>
  <c r="K117" i="2"/>
  <c r="H117" i="2"/>
  <c r="H116" i="2"/>
  <c r="H115" i="2"/>
  <c r="N114" i="2"/>
  <c r="M114" i="2"/>
  <c r="L114" i="2"/>
  <c r="J114" i="2"/>
  <c r="AL114" i="2" s="1"/>
  <c r="AM114" i="2" s="1"/>
  <c r="H114" i="2"/>
  <c r="N113" i="2"/>
  <c r="M113" i="2"/>
  <c r="L113" i="2"/>
  <c r="H113" i="2"/>
  <c r="N112" i="2"/>
  <c r="M112" i="2"/>
  <c r="L112" i="2"/>
  <c r="H112" i="2"/>
  <c r="N111" i="2"/>
  <c r="M111" i="2"/>
  <c r="L111" i="2"/>
  <c r="K111" i="2"/>
  <c r="H111" i="2"/>
  <c r="N110" i="2"/>
  <c r="M110" i="2"/>
  <c r="L110" i="2"/>
  <c r="H110" i="2"/>
  <c r="N109" i="2"/>
  <c r="M109" i="2"/>
  <c r="L109" i="2"/>
  <c r="H109" i="2"/>
  <c r="N108" i="2"/>
  <c r="M108" i="2"/>
  <c r="L108" i="2"/>
  <c r="J108" i="2"/>
  <c r="AL108" i="2" s="1"/>
  <c r="AM108" i="2" s="1"/>
  <c r="H108" i="2"/>
  <c r="N107" i="2"/>
  <c r="M107" i="2"/>
  <c r="L107" i="2"/>
  <c r="H107" i="2"/>
  <c r="N106" i="2"/>
  <c r="M106" i="2"/>
  <c r="L106" i="2"/>
  <c r="H106" i="2"/>
  <c r="N105" i="2"/>
  <c r="M105" i="2"/>
  <c r="L105" i="2"/>
  <c r="K105" i="2"/>
  <c r="H105" i="2"/>
  <c r="B36" i="1"/>
  <c r="N36" i="1" s="1"/>
  <c r="J36" i="1"/>
  <c r="M36" i="1"/>
  <c r="O32" i="1"/>
  <c r="N104" i="2"/>
  <c r="M104" i="2"/>
  <c r="L104" i="2"/>
  <c r="H104" i="2"/>
  <c r="N103" i="2"/>
  <c r="M103" i="2"/>
  <c r="L103" i="2"/>
  <c r="H103" i="2"/>
  <c r="N102" i="2"/>
  <c r="M102" i="2"/>
  <c r="L102" i="2"/>
  <c r="J102" i="2"/>
  <c r="AL102" i="2" s="1"/>
  <c r="AM102" i="2" s="1"/>
  <c r="H102" i="2"/>
  <c r="N101" i="2"/>
  <c r="M101" i="2"/>
  <c r="L101" i="2"/>
  <c r="H101" i="2"/>
  <c r="N100" i="2"/>
  <c r="M100" i="2"/>
  <c r="L100" i="2"/>
  <c r="H100" i="2"/>
  <c r="N99" i="2"/>
  <c r="M99" i="2"/>
  <c r="L99" i="2"/>
  <c r="K99" i="2"/>
  <c r="H99" i="2"/>
  <c r="O28" i="1"/>
  <c r="N98" i="2"/>
  <c r="M98" i="2"/>
  <c r="L98" i="2"/>
  <c r="H98" i="2"/>
  <c r="N97" i="2"/>
  <c r="M97" i="2"/>
  <c r="L97" i="2"/>
  <c r="H97" i="2"/>
  <c r="N96" i="2"/>
  <c r="M96" i="2"/>
  <c r="L96" i="2"/>
  <c r="J96" i="2"/>
  <c r="AL96" i="2" s="1"/>
  <c r="AM96" i="2" s="1"/>
  <c r="H96" i="2"/>
  <c r="N95" i="2"/>
  <c r="M95" i="2"/>
  <c r="L95" i="2"/>
  <c r="H95" i="2"/>
  <c r="N94" i="2"/>
  <c r="M94" i="2"/>
  <c r="L94" i="2"/>
  <c r="H94" i="2"/>
  <c r="N93" i="2"/>
  <c r="M93" i="2"/>
  <c r="L93" i="2"/>
  <c r="K93" i="2"/>
  <c r="H93" i="2"/>
  <c r="K81" i="2"/>
  <c r="K87" i="2"/>
  <c r="N92" i="2"/>
  <c r="M92" i="2"/>
  <c r="L92" i="2"/>
  <c r="H92" i="2"/>
  <c r="N91" i="2"/>
  <c r="M91" i="2"/>
  <c r="L91" i="2"/>
  <c r="H91" i="2"/>
  <c r="N90" i="2"/>
  <c r="M90" i="2"/>
  <c r="L90" i="2"/>
  <c r="J90" i="2"/>
  <c r="AL90" i="2" s="1"/>
  <c r="AM90" i="2" s="1"/>
  <c r="H90" i="2"/>
  <c r="N89" i="2"/>
  <c r="M89" i="2"/>
  <c r="L89" i="2"/>
  <c r="H89" i="2"/>
  <c r="N88" i="2"/>
  <c r="M88" i="2"/>
  <c r="L88" i="2"/>
  <c r="H88" i="2"/>
  <c r="N87" i="2"/>
  <c r="M87" i="2"/>
  <c r="L87" i="2"/>
  <c r="H87" i="2"/>
  <c r="AN102" i="2" l="1"/>
  <c r="AO102" i="2"/>
  <c r="AN89" i="2"/>
  <c r="AO89" i="2"/>
  <c r="AN119" i="2"/>
  <c r="AO119" i="2"/>
  <c r="AN120" i="2"/>
  <c r="AO120" i="2"/>
  <c r="AN93" i="2"/>
  <c r="AO93" i="2"/>
  <c r="AN96" i="2"/>
  <c r="AO96" i="2"/>
  <c r="AN110" i="2"/>
  <c r="AO110" i="2"/>
  <c r="AN112" i="2"/>
  <c r="AO112" i="2"/>
  <c r="AN121" i="2"/>
  <c r="AO121" i="2"/>
  <c r="AN107" i="2"/>
  <c r="AO107" i="2"/>
  <c r="AN87" i="2"/>
  <c r="AO87" i="2"/>
  <c r="AN90" i="2"/>
  <c r="AO90" i="2"/>
  <c r="AN115" i="2"/>
  <c r="AO115" i="2"/>
  <c r="AN122" i="2"/>
  <c r="AO122" i="2"/>
  <c r="AN105" i="2"/>
  <c r="AO105" i="2"/>
  <c r="AN116" i="2"/>
  <c r="AO116" i="2"/>
  <c r="AN2" i="2"/>
  <c r="AO2" i="2"/>
  <c r="AN100" i="2"/>
  <c r="AO100" i="2"/>
  <c r="AN108" i="2"/>
  <c r="AO108" i="2"/>
  <c r="AN3" i="2"/>
  <c r="AO3" i="2"/>
  <c r="AN94" i="2"/>
  <c r="AO94" i="2"/>
  <c r="AN103" i="2"/>
  <c r="AO103" i="2"/>
  <c r="AN113" i="2"/>
  <c r="AO113" i="2"/>
  <c r="AN4" i="2"/>
  <c r="AO4" i="2"/>
  <c r="AN92" i="2"/>
  <c r="AO92" i="2"/>
  <c r="AN5" i="2"/>
  <c r="AO5" i="2"/>
  <c r="AN117" i="2"/>
  <c r="AO117" i="2"/>
  <c r="AN6" i="2"/>
  <c r="AO6" i="2"/>
  <c r="AN98" i="2"/>
  <c r="AO98" i="2"/>
  <c r="AN99" i="2"/>
  <c r="AO99" i="2"/>
  <c r="AN88" i="2"/>
  <c r="AO88" i="2"/>
  <c r="AN97" i="2"/>
  <c r="AO97" i="2"/>
  <c r="AN91" i="2"/>
  <c r="AO91" i="2"/>
  <c r="AN101" i="2"/>
  <c r="AO101" i="2"/>
  <c r="AN106" i="2"/>
  <c r="AO106" i="2"/>
  <c r="AN111" i="2"/>
  <c r="AO111" i="2"/>
  <c r="AN7" i="2"/>
  <c r="AO7" i="2"/>
  <c r="AN95" i="2"/>
  <c r="AO95" i="2"/>
  <c r="AN104" i="2"/>
  <c r="AO104" i="2"/>
  <c r="AN109" i="2"/>
  <c r="AO109" i="2"/>
  <c r="AN114" i="2"/>
  <c r="AO114" i="2"/>
  <c r="AN118" i="2"/>
  <c r="AO118" i="2"/>
  <c r="O36" i="1"/>
  <c r="P36" i="1"/>
  <c r="N81" i="2"/>
  <c r="N82" i="2"/>
  <c r="N83" i="2"/>
  <c r="N84" i="2"/>
  <c r="N85" i="2"/>
  <c r="N86" i="2"/>
  <c r="N1" i="2"/>
  <c r="L81" i="2"/>
  <c r="M81" i="2"/>
  <c r="L82" i="2"/>
  <c r="M82" i="2"/>
  <c r="L83" i="2"/>
  <c r="M83" i="2"/>
  <c r="L84" i="2"/>
  <c r="M84" i="2"/>
  <c r="L85" i="2"/>
  <c r="M85" i="2"/>
  <c r="L86" i="2"/>
  <c r="M86" i="2"/>
  <c r="M1" i="2"/>
  <c r="L1" i="2"/>
  <c r="R5" i="1" l="1"/>
  <c r="H86" i="2"/>
  <c r="H85" i="2"/>
  <c r="J84" i="2"/>
  <c r="AL84" i="2" s="1"/>
  <c r="AM84" i="2" s="1"/>
  <c r="H84" i="2"/>
  <c r="H83" i="2"/>
  <c r="H82" i="2"/>
  <c r="H81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N81" i="2" l="1"/>
  <c r="AO81" i="2"/>
  <c r="AN83" i="2"/>
  <c r="AO83" i="2"/>
  <c r="AN84" i="2"/>
  <c r="AO84" i="2"/>
  <c r="AN82" i="2"/>
  <c r="AO82" i="2"/>
  <c r="AN85" i="2"/>
  <c r="AO85" i="2"/>
  <c r="AN86" i="2"/>
  <c r="AO86" i="2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<sst xmlns="http://schemas.openxmlformats.org/spreadsheetml/2006/main" count="2444" uniqueCount="339">
  <si>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</si>
  <si>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</si>
  <si>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</si>
  <si>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</si>
  <si>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</si>
  <si>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</si>
  <si>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</si>
  <si>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</si>
  <si>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</si>
  <si>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</si>
  <si>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</si>
  <si>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</si>
  <si>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</si>
  <si>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</si>
  <si>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</si>
  <si>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</si>
  <si>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</si>
  <si>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</si>
  <si>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</si>
  <si>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</si>
  <si>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</si>
  <si>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</si>
  <si>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</si>
  <si>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</si>
  <si>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</si>
  <si>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</si>
  <si>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</si>
  <si>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</si>
  <si>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</si>
  <si>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</si>
  <si>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</si>
  <si>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</si>
  <si>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</si>
  <si>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</si>
  <si>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</si>
  <si>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</si>
  <si>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</si>
  <si>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</si>
  <si>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</si>
  <si>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</si>
  <si>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</si>
  <si>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</si>
  <si>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</si>
  <si>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</si>
  <si>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</si>
  <si>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</si>
  <si>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</si>
  <si>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</si>
  <si>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</si>
  <si>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</si>
  <si>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</si>
  <si>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</si>
  <si>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</si>
  <si>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</si>
  <si>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</si>
  <si>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</si>
  <si>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</si>
  <si>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</si>
  <si>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</si>
  <si>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</si>
  <si>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</si>
  <si>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</si>
  <si>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</si>
  <si>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</si>
  <si>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</si>
  <si>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</si>
  <si>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</si>
  <si>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</si>
  <si>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</si>
  <si>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</si>
  <si>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</si>
  <si>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</si>
  <si>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</si>
  <si>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</si>
  <si>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</si>
  <si>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</si>
  <si>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</si>
  <si>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</si>
  <si>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</si>
  <si>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</si>
  <si>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</si>
  <si>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</si>
  <si>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</si>
  <si>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</si>
  <si>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</si>
  <si>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</si>
  <si>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</si>
  <si>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</si>
  <si>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</si>
  <si>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</si>
  <si>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</si>
  <si>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</si>
  <si>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</si>
  <si>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</si>
  <si>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</si>
  <si>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</si>
  <si>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</si>
  <si>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</si>
  <si>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</si>
  <si>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</si>
  <si>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</si>
  <si>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</si>
  <si>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</si>
  <si>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</si>
  <si>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</si>
  <si>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</si>
  <si>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</si>
  <si>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</si>
  <si>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</si>
  <si>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</si>
  <si>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</si>
  <si>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</si>
  <si>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</si>
  <si>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</si>
  <si>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</si>
  <si>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</si>
  <si>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</si>
  <si>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</si>
  <si>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</si>
  <si>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</si>
  <si>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</si>
  <si>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</si>
  <si>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</si>
  <si>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</si>
  <si>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</si>
  <si>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</si>
  <si>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</si>
  <si>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</si>
  <si>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</si>
  <si>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</si>
  <si>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</si>
  <si>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</si>
  <si>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</si>
  <si>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</si>
  <si>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</si>
  <si>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</si>
  <si>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</si>
  <si>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</si>
  <si>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</si>
  <si>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</si>
  <si>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</si>
  <si>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</si>
  <si>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</si>
  <si>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</si>
  <si>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</si>
  <si>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</si>
  <si>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</si>
  <si>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</si>
  <si>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</si>
  <si>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</si>
  <si>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</si>
  <si>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</si>
  <si>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</si>
  <si>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</si>
  <si>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</si>
  <si>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</si>
  <si>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</si>
  <si>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</si>
  <si>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</si>
  <si>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</si>
  <si>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</si>
  <si>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</si>
  <si>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</si>
  <si>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</si>
  <si>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</si>
  <si>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</si>
  <si>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</si>
  <si>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</si>
  <si>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</si>
  <si>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</si>
  <si>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</si>
  <si>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</si>
  <si>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</si>
  <si>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</si>
  <si>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</si>
  <si>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</si>
  <si>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</si>
  <si>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</si>
  <si>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</si>
  <si>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</si>
  <si>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</si>
  <si>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</si>
  <si>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</si>
  <si>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</si>
  <si>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</si>
  <si>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</si>
  <si>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</si>
  <si>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</si>
  <si>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</si>
  <si>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</si>
  <si>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</si>
  <si>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Частичное-вспышка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</si>
  <si>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</si>
  <si>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</si>
  <si>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</si>
  <si>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</si>
  <si>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</si>
  <si>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</si>
  <si>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</si>
  <si>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</si>
  <si>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</si>
  <si>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</si>
  <si>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</si>
  <si>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</si>
  <si>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</si>
  <si>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</si>
  <si>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</si>
  <si>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</si>
  <si>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</si>
  <si>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</si>
  <si>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</si>
  <si>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</si>
  <si>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</si>
  <si>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</si>
  <si>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</si>
  <si>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</si>
  <si>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</si>
  <si>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</si>
  <si>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</si>
  <si>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</si>
  <si>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</si>
  <si>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</si>
  <si>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</si>
  <si>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</si>
  <si>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</si>
  <si>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</si>
  <si>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</si>
  <si>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</si>
  <si>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</si>
  <si>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</si>
  <si>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</si>
  <si>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</si>
  <si>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</si>
  <si>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</si>
  <si>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</si>
  <si>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</si>
  <si>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</si>
  <si>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</si>
  <si>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</si>
  <si>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</si>
  <si>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</si>
  <si>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</si>
  <si>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</si>
  <si>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</si>
  <si>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</si>
  <si>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</si>
  <si>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</si>
  <si>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</si>
  <si>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</si>
  <si>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</si>
  <si>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</si>
  <si>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</si>
  <si>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</si>
  <si>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</si>
  <si>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</si>
  <si>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</si>
  <si>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</si>
  <si>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</si>
  <si>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</si>
  <si>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</si>
  <si>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</si>
  <si>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</si>
  <si>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</si>
  <si>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</si>
  <si>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</si>
  <si>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</si>
  <si>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</si>
  <si>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</si>
  <si>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Емкость V-205, V-206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</si>
  <si>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</si>
  <si>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</si>
  <si>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</si>
  <si>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</si>
  <si>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Насос центробежный, 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</si>
  <si>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</si>
  <si>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</si>
  <si>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</si>
  <si>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</si>
  <si>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</si>
  <si>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</si>
  <si>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</si>
  <si>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</si>
  <si>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</si>
  <si>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</si>
  <si>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</si>
  <si>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</si>
  <si>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</si>
  <si>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</si>
  <si>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</si>
  <si>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</si>
  <si>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</si>
  <si>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</si>
  <si>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</si>
  <si>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</si>
  <si>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</si>
  <si>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</si>
  <si>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</si>
  <si>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</si>
  <si>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</si>
  <si>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</si>
  <si>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</si>
  <si>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</si>
  <si>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</si>
  <si>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</si>
  <si>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</si>
  <si>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</si>
  <si>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</si>
  <si>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</si>
  <si>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</si>
  <si>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</si>
  <si>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</si>
  <si>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</si>
  <si>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</si>
  <si>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</si>
  <si>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</si>
  <si>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</si>
  <si>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</si>
  <si>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</si>
  <si>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</si>
  <si>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</si>
  <si>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</si>
  <si>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Реактор Р-1</t>
  </si>
  <si>
    <t>Реактор Р-2</t>
  </si>
  <si>
    <t>Емкость Е-8/1</t>
  </si>
  <si>
    <t>Емкость Е-6/1</t>
  </si>
  <si>
    <t>Емкость Е-14/1</t>
  </si>
  <si>
    <t>Емкость Е-21/1</t>
  </si>
  <si>
    <t>Емкость Е-23</t>
  </si>
  <si>
    <t>Емкость Е-11/1</t>
  </si>
  <si>
    <t>Емкость Е-3</t>
  </si>
  <si>
    <t>Емкость Р-5</t>
  </si>
  <si>
    <t>Емкость Р-7/1</t>
  </si>
  <si>
    <t>Емкость Е-24</t>
  </si>
  <si>
    <t>Емкость Е-25</t>
  </si>
  <si>
    <t>Емкость Е-26</t>
  </si>
  <si>
    <t>Емкость Е-27</t>
  </si>
  <si>
    <t>Емкость Е-28</t>
  </si>
  <si>
    <t>Емкость Е-29</t>
  </si>
  <si>
    <t>Технологический трубопровод транспортировки спиртового растворителя от емкости Н14/4 до всех емкостей площадки ТСЕ, пл. ИКН-4, ПК ИКН, ПК ИКАР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</si>
</sst>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164" fontId="7" fillId="6" borderId="1" xfId="0" applyNumberFormat="1" applyFont="1" applyFill="1" applyBorder="1"/>
    <xf numFmtId="0" fontId="7" fillId="6" borderId="15" xfId="0" applyFont="1" applyFill="1" applyBorder="1"/>
    <xf numFmtId="0" fontId="0" fillId="6" borderId="14" xfId="0" applyFill="1" applyBorder="1"/>
    <xf numFmtId="0" fontId="0" fillId="6" borderId="14" xfId="0" applyFill="1" applyBorder="1" applyAlignment="1">
      <alignment wrapText="1"/>
    </xf>
    <xf numFmtId="11" fontId="7" fillId="6" borderId="14" xfId="0" applyNumberFormat="1" applyFont="1" applyFill="1" applyBorder="1"/>
    <xf numFmtId="0" fontId="7" fillId="6" borderId="14" xfId="0" applyFont="1" applyFill="1" applyBorder="1"/>
    <xf numFmtId="0" fontId="7" fillId="7" borderId="15" xfId="0" applyFont="1" applyFill="1" applyBorder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11" fontId="7" fillId="7" borderId="14" xfId="0" applyNumberFormat="1" applyFont="1" applyFill="1" applyBorder="1"/>
    <xf numFmtId="0" fontId="7" fillId="7" borderId="14" xfId="0" applyFont="1" applyFill="1" applyBorder="1"/>
    <xf numFmtId="164" fontId="7" fillId="3" borderId="1" xfId="0" applyNumberFormat="1" applyFont="1" applyFill="1" applyBorder="1"/>
    <xf numFmtId="164" fontId="7" fillId="7" borderId="1" xfId="0" applyNumberFormat="1" applyFont="1" applyFill="1" applyBorder="1"/>
    <xf numFmtId="164" fontId="7" fillId="7" borderId="14" xfId="0" applyNumberFormat="1" applyFont="1" applyFill="1" applyBorder="1"/>
    <xf numFmtId="164" fontId="7" fillId="6" borderId="14" xfId="0" applyNumberFormat="1" applyFont="1" applyFill="1" applyBorder="1"/>
    <xf numFmtId="0" fontId="7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6" fillId="12" borderId="0" xfId="0" applyFont="1" applyFill="1" applyAlignment="1">
      <alignment wrapText="1"/>
    </xf>
    <xf numFmtId="0" fontId="0" fillId="0" borderId="20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2" fillId="0" borderId="21" xfId="0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0" fillId="0" borderId="0" xfId="0" applyNumberFormat="1"/>
    <xf numFmtId="11" fontId="4" fillId="0" borderId="24" xfId="0" applyNumberFormat="1" applyFont="1" applyBorder="1" applyAlignment="1">
      <alignment horizontal="center" vertical="center" wrapText="1"/>
    </xf>
    <xf numFmtId="11" fontId="4" fillId="0" borderId="25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7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11" fontId="7" fillId="14" borderId="1" xfId="0" applyNumberFormat="1" applyFont="1" applyFill="1" applyBorder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51" customWidth="1"/>
    <col min="9" max="9" width="16.6640625" style="33" customWidth="1"/>
    <col min="10" max="13" width="8.88671875" style="33"/>
    <col min="14" max="14" width="8.88671875" style="124"/>
    <col min="15" max="16384" width="8.88671875" style="33"/>
  </cols>
  <sheetData>
    <row r="1" spans="2:14" ht="58.95" customHeight="1">
      <c r="B1" s="36" t="s">
        <v>275</v>
      </c>
      <c r="C1" s="146" t="s">
        <v>153</v>
      </c>
      <c r="D1" s="36" t="s">
        <v>154</v>
      </c>
      <c r="E1" s="36" t="s">
        <v>155</v>
      </c>
      <c r="F1" s="36" t="s">
        <v>156</v>
      </c>
      <c r="G1" s="36" t="s">
        <v>70</v>
      </c>
      <c r="H1" s="148" t="s">
        <v>74</v>
      </c>
      <c r="I1" s="37" t="s">
        <v>157</v>
      </c>
    </row>
    <row r="2" spans="2:14">
      <c r="B2" s="108"/>
      <c r="C2" s="108"/>
      <c r="D2" s="108"/>
      <c r="E2" s="108"/>
      <c r="F2" s="108"/>
      <c r="G2" s="108"/>
      <c r="H2" s="149"/>
      <c r="I2" s="110"/>
    </row>
    <row r="3" spans="2:14">
      <c r="B3" s="108"/>
      <c r="C3" s="108"/>
      <c r="D3" s="108"/>
      <c r="E3" s="108"/>
      <c r="F3" s="70" t="s">
        <v>158</v>
      </c>
      <c r="G3" s="111"/>
      <c r="H3" s="150">
        <f>C9*D4</f>
        <v>0.2</v>
      </c>
      <c r="I3" s="113">
        <f>B14*H3</f>
        <v>2.0000000000000002E-5</v>
      </c>
    </row>
    <row r="4" spans="2:14">
      <c r="B4" s="108"/>
      <c r="C4" s="70" t="s">
        <v>161</v>
      </c>
      <c r="D4" s="44">
        <v>0.2</v>
      </c>
      <c r="E4" s="114"/>
      <c r="F4" s="114"/>
      <c r="G4" s="108"/>
      <c r="H4" s="149"/>
      <c r="I4" s="110"/>
    </row>
    <row r="5" spans="2:14">
      <c r="B5" s="108"/>
      <c r="C5" s="116"/>
      <c r="D5" s="117"/>
      <c r="E5" s="108"/>
      <c r="F5" s="70" t="s">
        <v>274</v>
      </c>
      <c r="G5" s="111"/>
      <c r="H5" s="150">
        <f>C9*D7*F6</f>
        <v>4.0000000000000008E-2</v>
      </c>
      <c r="I5" s="113">
        <f>B14*H5</f>
        <v>4.0000000000000007E-6</v>
      </c>
    </row>
    <row r="6" spans="2:14">
      <c r="B6" s="152"/>
      <c r="C6" s="108"/>
      <c r="D6" s="117"/>
      <c r="E6" s="70" t="s">
        <v>159</v>
      </c>
      <c r="F6" s="44">
        <v>0.05</v>
      </c>
      <c r="G6" s="108"/>
      <c r="H6" s="149"/>
      <c r="I6" s="118"/>
    </row>
    <row r="7" spans="2:14">
      <c r="B7" s="152"/>
      <c r="C7" s="70" t="s">
        <v>165</v>
      </c>
      <c r="D7" s="49">
        <v>0.8</v>
      </c>
      <c r="E7" s="108"/>
      <c r="F7" s="117"/>
      <c r="G7" s="108"/>
      <c r="H7" s="149"/>
      <c r="I7" s="118"/>
    </row>
    <row r="8" spans="2:14">
      <c r="B8" s="152"/>
      <c r="C8" s="108"/>
      <c r="D8" s="117"/>
      <c r="E8" s="44">
        <v>1</v>
      </c>
      <c r="F8" s="49">
        <v>0.95</v>
      </c>
      <c r="G8" s="108"/>
      <c r="H8" s="149"/>
      <c r="I8" s="118"/>
    </row>
    <row r="9" spans="2:14">
      <c r="B9" s="153" t="s">
        <v>163</v>
      </c>
      <c r="C9" s="63">
        <v>1</v>
      </c>
      <c r="D9" s="119" t="s">
        <v>164</v>
      </c>
      <c r="E9" s="119" t="s">
        <v>162</v>
      </c>
      <c r="F9" s="120" t="s">
        <v>166</v>
      </c>
      <c r="G9" s="111"/>
      <c r="H9" s="150">
        <f>C9*D7*E8*F8</f>
        <v>0.76</v>
      </c>
      <c r="I9" s="113">
        <f>B14*H9</f>
        <v>7.6000000000000004E-5</v>
      </c>
    </row>
    <row r="10" spans="2:14">
      <c r="B10" s="152"/>
      <c r="C10" s="108"/>
      <c r="D10" s="117"/>
      <c r="E10" s="117"/>
      <c r="F10" s="108"/>
      <c r="G10" s="108"/>
      <c r="H10" s="149"/>
      <c r="I10" s="118"/>
    </row>
    <row r="11" spans="2:14">
      <c r="B11" s="152"/>
      <c r="C11" s="108"/>
      <c r="D11" s="121"/>
      <c r="E11" s="117"/>
      <c r="F11" s="108"/>
      <c r="G11" s="108"/>
      <c r="H11" s="149"/>
      <c r="I11" s="118"/>
      <c r="N11" s="124">
        <v>0.2</v>
      </c>
    </row>
    <row r="12" spans="2:14">
      <c r="B12" s="152"/>
      <c r="C12" s="108"/>
      <c r="D12" s="108"/>
      <c r="E12" s="117"/>
      <c r="F12" s="108"/>
      <c r="G12" s="108"/>
      <c r="H12" s="149"/>
      <c r="I12" s="118"/>
      <c r="N12" s="124">
        <v>4.0000000000000008E-2</v>
      </c>
    </row>
    <row r="13" spans="2:14">
      <c r="B13" s="152"/>
      <c r="C13" s="108"/>
      <c r="D13" s="108"/>
      <c r="E13" s="49">
        <v>0</v>
      </c>
      <c r="F13" s="70" t="s">
        <v>158</v>
      </c>
      <c r="G13" s="111"/>
      <c r="H13" s="150">
        <f>F14*E13*D7*C9</f>
        <v>0</v>
      </c>
      <c r="I13" s="113">
        <f>H13*B14</f>
        <v>0</v>
      </c>
      <c r="N13" s="124">
        <v>0.76</v>
      </c>
    </row>
    <row r="14" spans="2:14">
      <c r="B14" s="154">
        <f>0.0001</f>
        <v>1E-4</v>
      </c>
      <c r="C14" s="108"/>
      <c r="D14" s="70" t="s">
        <v>167</v>
      </c>
      <c r="E14" s="122" t="s">
        <v>159</v>
      </c>
      <c r="F14" s="44">
        <v>0.05</v>
      </c>
      <c r="G14" s="108"/>
      <c r="H14" s="149"/>
      <c r="I14" s="118"/>
      <c r="N14" s="124">
        <v>0.2</v>
      </c>
    </row>
    <row r="15" spans="2:14">
      <c r="B15" s="155"/>
      <c r="C15" s="108"/>
      <c r="D15" s="108"/>
      <c r="E15" s="121"/>
      <c r="F15" s="117"/>
      <c r="G15" s="108"/>
      <c r="H15" s="149"/>
      <c r="I15" s="118"/>
      <c r="N15" s="124">
        <v>4.0000000000000008E-2</v>
      </c>
    </row>
    <row r="16" spans="2:14">
      <c r="B16" s="152"/>
      <c r="C16" s="108"/>
      <c r="D16" s="108"/>
      <c r="E16" s="108"/>
      <c r="F16" s="49">
        <v>0.95</v>
      </c>
      <c r="G16" s="108"/>
      <c r="H16" s="149"/>
      <c r="I16" s="118"/>
      <c r="N16" s="124">
        <v>0.76</v>
      </c>
    </row>
    <row r="17" spans="2:9">
      <c r="B17" s="152"/>
      <c r="C17" s="108"/>
      <c r="D17" s="108"/>
      <c r="E17" s="70" t="s">
        <v>162</v>
      </c>
      <c r="F17" s="120" t="s">
        <v>166</v>
      </c>
      <c r="G17" s="111"/>
      <c r="H17" s="150">
        <f>F16*E13*D7*C9</f>
        <v>0</v>
      </c>
      <c r="I17" s="113">
        <f>B14*H17</f>
        <v>0</v>
      </c>
    </row>
    <row r="18" spans="2:9">
      <c r="B18" s="153" t="s">
        <v>169</v>
      </c>
      <c r="C18" s="63">
        <v>1</v>
      </c>
      <c r="D18" s="108"/>
      <c r="E18" s="108"/>
      <c r="F18" s="108"/>
      <c r="G18" s="108"/>
      <c r="H18" s="149"/>
      <c r="I18" s="118"/>
    </row>
    <row r="19" spans="2:9">
      <c r="B19" s="152"/>
      <c r="C19" s="108"/>
      <c r="D19" s="108"/>
      <c r="E19" s="108"/>
      <c r="F19" s="108"/>
      <c r="G19" s="108"/>
      <c r="H19" s="149"/>
      <c r="I19" s="110"/>
    </row>
    <row r="20" spans="2:9">
      <c r="B20" s="152"/>
      <c r="C20" s="108"/>
      <c r="D20" s="108"/>
      <c r="E20" s="108"/>
      <c r="F20" s="70" t="s">
        <v>158</v>
      </c>
      <c r="G20" s="111"/>
      <c r="H20" s="150">
        <f>C18*D21</f>
        <v>0.2</v>
      </c>
      <c r="I20" s="113">
        <f>B14*H20</f>
        <v>2.0000000000000002E-5</v>
      </c>
    </row>
    <row r="21" spans="2:9">
      <c r="B21" s="152"/>
      <c r="C21" s="70" t="s">
        <v>161</v>
      </c>
      <c r="D21" s="44">
        <v>0.2</v>
      </c>
      <c r="E21" s="114"/>
      <c r="F21" s="114"/>
      <c r="G21" s="108"/>
      <c r="H21" s="149"/>
      <c r="I21" s="110"/>
    </row>
    <row r="22" spans="2:9">
      <c r="B22" s="156"/>
      <c r="C22" s="116"/>
      <c r="D22" s="117"/>
      <c r="E22" s="108"/>
      <c r="F22" s="70" t="s">
        <v>173</v>
      </c>
      <c r="G22" s="111"/>
      <c r="H22" s="150">
        <f>C18*D24*F23</f>
        <v>4.0000000000000008E-2</v>
      </c>
      <c r="I22" s="113">
        <f>B14*H22</f>
        <v>4.0000000000000007E-6</v>
      </c>
    </row>
    <row r="23" spans="2:9">
      <c r="B23" s="108"/>
      <c r="C23" s="108"/>
      <c r="D23" s="117"/>
      <c r="E23" s="70" t="s">
        <v>159</v>
      </c>
      <c r="F23" s="44">
        <v>0.05</v>
      </c>
      <c r="G23" s="108"/>
      <c r="H23" s="149"/>
      <c r="I23" s="118"/>
    </row>
    <row r="24" spans="2:9">
      <c r="B24" s="108"/>
      <c r="C24" s="70" t="s">
        <v>165</v>
      </c>
      <c r="D24" s="49">
        <v>0.8</v>
      </c>
      <c r="E24" s="108"/>
      <c r="F24" s="117"/>
      <c r="G24" s="108"/>
      <c r="H24" s="149"/>
      <c r="I24" s="118"/>
    </row>
    <row r="25" spans="2:9">
      <c r="B25" s="108"/>
      <c r="C25" s="108"/>
      <c r="D25" s="117"/>
      <c r="E25" s="44">
        <v>1</v>
      </c>
      <c r="F25" s="49">
        <v>0.95</v>
      </c>
      <c r="G25" s="108"/>
      <c r="H25" s="149"/>
      <c r="I25" s="118"/>
    </row>
    <row r="26" spans="2:9">
      <c r="B26" s="108"/>
      <c r="C26" s="108"/>
      <c r="D26" s="119" t="s">
        <v>164</v>
      </c>
      <c r="E26" s="119" t="s">
        <v>162</v>
      </c>
      <c r="F26" s="120" t="s">
        <v>166</v>
      </c>
      <c r="G26" s="111"/>
      <c r="H26" s="150">
        <f>C18*D24*E25*F25</f>
        <v>0.76</v>
      </c>
      <c r="I26" s="113">
        <f>B14*H26</f>
        <v>7.6000000000000004E-5</v>
      </c>
    </row>
    <row r="27" spans="2:9">
      <c r="B27" s="108"/>
      <c r="C27" s="108"/>
      <c r="D27" s="117"/>
      <c r="E27" s="117"/>
      <c r="F27" s="108"/>
      <c r="G27" s="108"/>
      <c r="H27" s="149"/>
      <c r="I27" s="118"/>
    </row>
    <row r="28" spans="2:9">
      <c r="B28" s="108"/>
      <c r="C28" s="108"/>
      <c r="D28" s="121"/>
      <c r="E28" s="117"/>
      <c r="F28" s="108"/>
      <c r="G28" s="108"/>
      <c r="H28" s="149"/>
      <c r="I28" s="118"/>
    </row>
    <row r="29" spans="2:9">
      <c r="B29" s="108"/>
      <c r="C29" s="108"/>
      <c r="D29" s="108"/>
      <c r="E29" s="117"/>
      <c r="F29" s="108"/>
      <c r="G29" s="108"/>
      <c r="H29" s="149"/>
      <c r="I29" s="118"/>
    </row>
    <row r="30" spans="2:9">
      <c r="B30" s="108"/>
      <c r="C30" s="108"/>
      <c r="D30" s="108"/>
      <c r="E30" s="49">
        <v>0</v>
      </c>
      <c r="F30" s="70" t="s">
        <v>158</v>
      </c>
      <c r="G30" s="111"/>
      <c r="H30" s="150">
        <f>F31*E30*D24*C18</f>
        <v>0</v>
      </c>
      <c r="I30" s="113">
        <f>H30*B14</f>
        <v>0</v>
      </c>
    </row>
    <row r="31" spans="2:9">
      <c r="B31" s="108"/>
      <c r="C31" s="108"/>
      <c r="D31" s="70" t="s">
        <v>167</v>
      </c>
      <c r="E31" s="122" t="s">
        <v>159</v>
      </c>
      <c r="F31" s="44">
        <v>0.05</v>
      </c>
      <c r="G31" s="108"/>
      <c r="H31" s="149"/>
      <c r="I31" s="118"/>
    </row>
    <row r="32" spans="2:9">
      <c r="B32" s="108"/>
      <c r="C32" s="108"/>
      <c r="D32" s="108"/>
      <c r="E32" s="121"/>
      <c r="F32" s="117"/>
      <c r="G32" s="108"/>
      <c r="H32" s="149"/>
      <c r="I32" s="118"/>
    </row>
    <row r="33" spans="2:9">
      <c r="B33" s="108"/>
      <c r="C33" s="108"/>
      <c r="D33" s="108"/>
      <c r="E33" s="108"/>
      <c r="F33" s="49">
        <v>0.95</v>
      </c>
      <c r="G33" s="108"/>
      <c r="H33" s="149"/>
      <c r="I33" s="118"/>
    </row>
    <row r="34" spans="2:9">
      <c r="B34" s="108"/>
      <c r="C34" s="108"/>
      <c r="D34" s="108"/>
      <c r="E34" s="70" t="s">
        <v>162</v>
      </c>
      <c r="F34" s="120" t="s">
        <v>166</v>
      </c>
      <c r="G34" s="111"/>
      <c r="H34" s="150">
        <f>F33*E30*D24*C18</f>
        <v>0</v>
      </c>
      <c r="I34" s="113">
        <f>B14*H34</f>
        <v>0</v>
      </c>
    </row>
    <row r="35" spans="2:9">
      <c r="C35" s="108"/>
      <c r="D35" s="108"/>
      <c r="E35" s="108"/>
      <c r="F35" s="108"/>
      <c r="G35" s="108"/>
      <c r="H35" s="149"/>
      <c r="I35" s="118"/>
    </row>
  </sheetData>
  <conditionalFormatting sqref="I3:I18 I20:I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51" customWidth="1"/>
    <col min="9" max="9" width="16.6640625" style="33" customWidth="1"/>
    <col min="10" max="13" width="8.88671875" style="33"/>
    <col min="14" max="14" width="8.88671875" style="124"/>
    <col min="15" max="16384" width="8.88671875" style="33"/>
  </cols>
  <sheetData>
    <row r="1" spans="2:9" ht="58.95" customHeight="1">
      <c r="B1" s="36" t="s">
        <v>151</v>
      </c>
      <c r="C1" s="146" t="s">
        <v>153</v>
      </c>
      <c r="D1" s="36" t="s">
        <v>154</v>
      </c>
      <c r="E1" s="36" t="s">
        <v>155</v>
      </c>
      <c r="F1" s="36" t="s">
        <v>156</v>
      </c>
      <c r="G1" s="36" t="s">
        <v>70</v>
      </c>
      <c r="H1" s="148" t="s">
        <v>74</v>
      </c>
      <c r="I1" s="37" t="s">
        <v>157</v>
      </c>
    </row>
    <row r="2" spans="2:9">
      <c r="B2" s="108"/>
      <c r="C2" s="108"/>
      <c r="D2" s="108"/>
      <c r="E2" s="108"/>
      <c r="F2" s="108"/>
      <c r="G2" s="108"/>
      <c r="H2" s="149"/>
      <c r="I2" s="110"/>
    </row>
    <row r="3" spans="2:9">
      <c r="B3" s="108"/>
      <c r="C3" s="108"/>
      <c r="D3" s="108"/>
      <c r="E3" s="108"/>
      <c r="F3" s="70" t="s">
        <v>158</v>
      </c>
      <c r="G3" s="111"/>
      <c r="H3" s="150">
        <f>C9*D4</f>
        <v>0.05</v>
      </c>
      <c r="I3" s="113">
        <f>B14*H3</f>
        <v>5.0000000000000004E-6</v>
      </c>
    </row>
    <row r="4" spans="2:9">
      <c r="B4" s="108"/>
      <c r="C4" s="70" t="s">
        <v>159</v>
      </c>
      <c r="D4" s="44">
        <v>0.05</v>
      </c>
      <c r="E4" s="114"/>
      <c r="F4" s="114"/>
      <c r="G4" s="108"/>
      <c r="H4" s="149"/>
      <c r="I4" s="110"/>
    </row>
    <row r="5" spans="2:9">
      <c r="B5" s="108"/>
      <c r="C5" s="116"/>
      <c r="D5" s="117"/>
      <c r="E5" s="108"/>
      <c r="F5" s="70" t="s">
        <v>274</v>
      </c>
      <c r="G5" s="111"/>
      <c r="H5" s="150">
        <f>C9*D7*F6</f>
        <v>4.7500000000000001E-2</v>
      </c>
      <c r="I5" s="113">
        <f>B14*H5</f>
        <v>4.7500000000000003E-6</v>
      </c>
    </row>
    <row r="6" spans="2:9">
      <c r="B6" s="152"/>
      <c r="C6" s="108"/>
      <c r="D6" s="117"/>
      <c r="E6" s="70" t="s">
        <v>159</v>
      </c>
      <c r="F6" s="44">
        <v>0.05</v>
      </c>
      <c r="G6" s="108"/>
      <c r="H6" s="149"/>
      <c r="I6" s="118"/>
    </row>
    <row r="7" spans="2:9">
      <c r="B7" s="152"/>
      <c r="C7" s="70" t="s">
        <v>162</v>
      </c>
      <c r="D7" s="49">
        <v>0.95</v>
      </c>
      <c r="E7" s="108"/>
      <c r="F7" s="117"/>
      <c r="G7" s="108"/>
      <c r="H7" s="149"/>
      <c r="I7" s="118"/>
    </row>
    <row r="8" spans="2:9">
      <c r="B8" s="152"/>
      <c r="C8" s="108"/>
      <c r="D8" s="117"/>
      <c r="E8" s="44">
        <v>1</v>
      </c>
      <c r="F8" s="49">
        <v>0.95</v>
      </c>
      <c r="G8" s="108"/>
      <c r="H8" s="149"/>
      <c r="I8" s="118"/>
    </row>
    <row r="9" spans="2:9">
      <c r="B9" s="153" t="s">
        <v>163</v>
      </c>
      <c r="C9" s="63">
        <v>1</v>
      </c>
      <c r="D9" s="119" t="s">
        <v>164</v>
      </c>
      <c r="E9" s="119" t="s">
        <v>162</v>
      </c>
      <c r="F9" s="120" t="s">
        <v>166</v>
      </c>
      <c r="G9" s="111"/>
      <c r="H9" s="150">
        <f>C9*D7*E8*F8</f>
        <v>0.90249999999999997</v>
      </c>
      <c r="I9" s="113">
        <f>B14*H9</f>
        <v>9.0249999999999998E-5</v>
      </c>
    </row>
    <row r="10" spans="2:9">
      <c r="B10" s="152"/>
      <c r="C10" s="108"/>
      <c r="D10" s="117"/>
      <c r="E10" s="117"/>
      <c r="F10" s="108"/>
      <c r="G10" s="108"/>
      <c r="H10" s="149"/>
      <c r="I10" s="118"/>
    </row>
    <row r="11" spans="2:9">
      <c r="B11" s="152"/>
      <c r="C11" s="108"/>
      <c r="D11" s="121"/>
      <c r="E11" s="117"/>
      <c r="F11" s="108"/>
      <c r="G11" s="108"/>
      <c r="H11" s="149"/>
      <c r="I11" s="118"/>
    </row>
    <row r="12" spans="2:9">
      <c r="B12" s="152"/>
      <c r="C12" s="108"/>
      <c r="D12" s="108"/>
      <c r="E12" s="117"/>
      <c r="F12" s="108"/>
      <c r="G12" s="108"/>
      <c r="H12" s="149"/>
      <c r="I12" s="118"/>
    </row>
    <row r="13" spans="2:9">
      <c r="B13" s="152"/>
      <c r="C13" s="108"/>
      <c r="D13" s="108"/>
      <c r="E13" s="49">
        <v>0</v>
      </c>
      <c r="F13" s="70" t="s">
        <v>158</v>
      </c>
      <c r="G13" s="111"/>
      <c r="H13" s="150">
        <f>F14*E13*D7*C9</f>
        <v>0</v>
      </c>
      <c r="I13" s="113">
        <f>H13*B14</f>
        <v>0</v>
      </c>
    </row>
    <row r="14" spans="2:9">
      <c r="B14" s="154">
        <f>0.0001</f>
        <v>1E-4</v>
      </c>
      <c r="C14" s="108"/>
      <c r="D14" s="70" t="s">
        <v>167</v>
      </c>
      <c r="E14" s="122" t="s">
        <v>159</v>
      </c>
      <c r="F14" s="44">
        <v>0.05</v>
      </c>
      <c r="G14" s="108"/>
      <c r="H14" s="149"/>
      <c r="I14" s="118"/>
    </row>
    <row r="15" spans="2:9">
      <c r="B15" s="155"/>
      <c r="C15" s="108"/>
      <c r="D15" s="108"/>
      <c r="E15" s="121"/>
      <c r="F15" s="117"/>
      <c r="G15" s="108"/>
      <c r="H15" s="149"/>
      <c r="I15" s="118"/>
    </row>
    <row r="16" spans="2:9">
      <c r="B16" s="152"/>
      <c r="C16" s="108"/>
      <c r="D16" s="108"/>
      <c r="E16" s="108"/>
      <c r="F16" s="49">
        <v>0.95</v>
      </c>
      <c r="G16" s="108"/>
      <c r="H16" s="149"/>
      <c r="I16" s="118"/>
    </row>
    <row r="17" spans="2:9">
      <c r="B17" s="152"/>
      <c r="C17" s="108"/>
      <c r="D17" s="108"/>
      <c r="E17" s="70" t="s">
        <v>162</v>
      </c>
      <c r="F17" s="120" t="s">
        <v>166</v>
      </c>
      <c r="G17" s="111"/>
      <c r="H17" s="150">
        <f>F16*E13*D7*C9</f>
        <v>0</v>
      </c>
      <c r="I17" s="113">
        <f>B14*H17</f>
        <v>0</v>
      </c>
    </row>
    <row r="18" spans="2:9">
      <c r="B18" s="153" t="s">
        <v>169</v>
      </c>
      <c r="C18" s="63">
        <v>1</v>
      </c>
      <c r="D18" s="108"/>
      <c r="E18" s="108"/>
      <c r="F18" s="108"/>
      <c r="G18" s="108"/>
      <c r="H18" s="149"/>
      <c r="I18" s="118"/>
    </row>
    <row r="19" spans="2:9">
      <c r="B19" s="152"/>
      <c r="C19" s="108"/>
      <c r="D19" s="108"/>
      <c r="E19" s="108"/>
      <c r="F19" s="108"/>
      <c r="G19" s="108"/>
      <c r="H19" s="149"/>
      <c r="I19" s="110"/>
    </row>
    <row r="20" spans="2:9">
      <c r="B20" s="152"/>
      <c r="C20" s="108"/>
      <c r="D20" s="108"/>
      <c r="E20" s="108"/>
      <c r="F20" s="70" t="s">
        <v>158</v>
      </c>
      <c r="G20" s="111"/>
      <c r="H20" s="150">
        <f>C18*D21</f>
        <v>0.05</v>
      </c>
      <c r="I20" s="113">
        <f>B14*H20</f>
        <v>5.0000000000000004E-6</v>
      </c>
    </row>
    <row r="21" spans="2:9">
      <c r="B21" s="152"/>
      <c r="C21" s="70" t="s">
        <v>159</v>
      </c>
      <c r="D21" s="44">
        <v>0.05</v>
      </c>
      <c r="E21" s="114"/>
      <c r="F21" s="114"/>
      <c r="G21" s="108"/>
      <c r="H21" s="149"/>
      <c r="I21" s="110"/>
    </row>
    <row r="22" spans="2:9">
      <c r="B22" s="156"/>
      <c r="C22" s="116"/>
      <c r="D22" s="117"/>
      <c r="E22" s="108"/>
      <c r="F22" s="70" t="s">
        <v>173</v>
      </c>
      <c r="G22" s="111"/>
      <c r="H22" s="150">
        <f>C18*D24*F23</f>
        <v>4.7500000000000001E-2</v>
      </c>
      <c r="I22" s="113">
        <f>B14*H22</f>
        <v>4.7500000000000003E-6</v>
      </c>
    </row>
    <row r="23" spans="2:9">
      <c r="B23" s="108"/>
      <c r="C23" s="108"/>
      <c r="D23" s="117"/>
      <c r="E23" s="70" t="s">
        <v>159</v>
      </c>
      <c r="F23" s="44">
        <v>0.05</v>
      </c>
      <c r="G23" s="108"/>
      <c r="H23" s="149"/>
      <c r="I23" s="118"/>
    </row>
    <row r="24" spans="2:9">
      <c r="B24" s="108"/>
      <c r="C24" s="70" t="s">
        <v>162</v>
      </c>
      <c r="D24" s="49">
        <v>0.95</v>
      </c>
      <c r="E24" s="108"/>
      <c r="F24" s="117"/>
      <c r="G24" s="108"/>
      <c r="H24" s="149"/>
      <c r="I24" s="118"/>
    </row>
    <row r="25" spans="2:9">
      <c r="B25" s="108"/>
      <c r="C25" s="108"/>
      <c r="D25" s="117"/>
      <c r="E25" s="44">
        <v>1</v>
      </c>
      <c r="F25" s="49">
        <v>0.95</v>
      </c>
      <c r="G25" s="108"/>
      <c r="H25" s="149"/>
      <c r="I25" s="118"/>
    </row>
    <row r="26" spans="2:9">
      <c r="B26" s="108"/>
      <c r="C26" s="108"/>
      <c r="D26" s="119" t="s">
        <v>164</v>
      </c>
      <c r="E26" s="119" t="s">
        <v>162</v>
      </c>
      <c r="F26" s="120" t="s">
        <v>166</v>
      </c>
      <c r="G26" s="111"/>
      <c r="H26" s="150">
        <f>C18*D24*E25*F25</f>
        <v>0.90249999999999997</v>
      </c>
      <c r="I26" s="113">
        <f>B14*H26</f>
        <v>9.0249999999999998E-5</v>
      </c>
    </row>
    <row r="27" spans="2:9">
      <c r="B27" s="108"/>
      <c r="C27" s="108"/>
      <c r="D27" s="117"/>
      <c r="E27" s="117"/>
      <c r="F27" s="108"/>
      <c r="G27" s="108"/>
      <c r="H27" s="149"/>
      <c r="I27" s="118"/>
    </row>
    <row r="28" spans="2:9">
      <c r="B28" s="108"/>
      <c r="C28" s="108"/>
      <c r="D28" s="121"/>
      <c r="E28" s="117"/>
      <c r="F28" s="108"/>
      <c r="G28" s="108"/>
      <c r="H28" s="149"/>
      <c r="I28" s="118"/>
    </row>
    <row r="29" spans="2:9">
      <c r="B29" s="108"/>
      <c r="C29" s="108"/>
      <c r="D29" s="108"/>
      <c r="E29" s="117"/>
      <c r="F29" s="108"/>
      <c r="G29" s="108"/>
      <c r="H29" s="149"/>
      <c r="I29" s="118"/>
    </row>
    <row r="30" spans="2:9">
      <c r="B30" s="108"/>
      <c r="C30" s="108"/>
      <c r="D30" s="108"/>
      <c r="E30" s="49">
        <v>0</v>
      </c>
      <c r="F30" s="70" t="s">
        <v>158</v>
      </c>
      <c r="G30" s="111"/>
      <c r="H30" s="150">
        <f>F31*E30*D24*C18</f>
        <v>0</v>
      </c>
      <c r="I30" s="113">
        <f>H30*B14</f>
        <v>0</v>
      </c>
    </row>
    <row r="31" spans="2:9">
      <c r="B31" s="108"/>
      <c r="C31" s="108"/>
      <c r="D31" s="70" t="s">
        <v>167</v>
      </c>
      <c r="E31" s="122" t="s">
        <v>159</v>
      </c>
      <c r="F31" s="44">
        <v>0.05</v>
      </c>
      <c r="G31" s="108"/>
      <c r="H31" s="149"/>
      <c r="I31" s="118"/>
    </row>
    <row r="32" spans="2:9">
      <c r="B32" s="108"/>
      <c r="C32" s="108"/>
      <c r="D32" s="108"/>
      <c r="E32" s="121"/>
      <c r="F32" s="117"/>
      <c r="G32" s="108"/>
      <c r="H32" s="149"/>
      <c r="I32" s="118"/>
    </row>
    <row r="33" spans="2:9">
      <c r="B33" s="108"/>
      <c r="C33" s="108"/>
      <c r="D33" s="108"/>
      <c r="E33" s="108"/>
      <c r="F33" s="49">
        <v>0.95</v>
      </c>
      <c r="G33" s="108"/>
      <c r="H33" s="149"/>
      <c r="I33" s="118"/>
    </row>
    <row r="34" spans="2:9">
      <c r="B34" s="108"/>
      <c r="C34" s="108"/>
      <c r="D34" s="108"/>
      <c r="E34" s="70" t="s">
        <v>162</v>
      </c>
      <c r="F34" s="120" t="s">
        <v>166</v>
      </c>
      <c r="G34" s="111"/>
      <c r="H34" s="150">
        <f>F33*E30*D24*C18</f>
        <v>0</v>
      </c>
      <c r="I34" s="113">
        <f>B14*H34</f>
        <v>0</v>
      </c>
    </row>
    <row r="35" spans="2:9">
      <c r="C35" s="108"/>
      <c r="D35" s="108"/>
      <c r="E35" s="108"/>
      <c r="F35" s="108"/>
      <c r="G35" s="108"/>
      <c r="H35" s="149"/>
      <c r="I35" s="118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24"/>
    <col min="16" max="16384" width="8.88671875" style="33"/>
  </cols>
  <sheetData>
    <row r="1" spans="2:10" ht="58.95" customHeight="1">
      <c r="B1" s="147" t="s">
        <v>201</v>
      </c>
      <c r="C1" s="146"/>
      <c r="D1" s="146" t="s">
        <v>153</v>
      </c>
      <c r="E1" s="36" t="s">
        <v>154</v>
      </c>
      <c r="F1" s="36" t="s">
        <v>155</v>
      </c>
      <c r="G1" s="36" t="s">
        <v>156</v>
      </c>
      <c r="H1" s="36" t="s">
        <v>70</v>
      </c>
      <c r="I1" s="36" t="s">
        <v>74</v>
      </c>
      <c r="J1" s="37" t="s">
        <v>157</v>
      </c>
    </row>
    <row r="2" spans="2:10">
      <c r="B2" s="108"/>
      <c r="C2" s="108"/>
      <c r="D2" s="108"/>
      <c r="E2" s="108"/>
      <c r="F2" s="108"/>
      <c r="G2" s="108"/>
      <c r="H2" s="108"/>
      <c r="I2" s="109"/>
      <c r="J2" s="110"/>
    </row>
    <row r="3" spans="2:10">
      <c r="B3" s="108"/>
      <c r="C3" s="108"/>
      <c r="D3" s="108"/>
      <c r="E3" s="108"/>
      <c r="F3" s="108"/>
      <c r="G3" s="70" t="s">
        <v>168</v>
      </c>
      <c r="H3" s="111"/>
      <c r="I3" s="112">
        <f>C9*E4</f>
        <v>1.4999999999999999E-2</v>
      </c>
      <c r="J3" s="113">
        <f>B14*I3</f>
        <v>1.5E-6</v>
      </c>
    </row>
    <row r="4" spans="2:10">
      <c r="B4" s="108"/>
      <c r="C4" s="108"/>
      <c r="D4" s="70" t="s">
        <v>159</v>
      </c>
      <c r="E4" s="44">
        <v>0.05</v>
      </c>
      <c r="F4" s="114"/>
      <c r="G4" s="114"/>
      <c r="H4" s="108"/>
      <c r="I4" s="115"/>
      <c r="J4" s="110"/>
    </row>
    <row r="5" spans="2:10">
      <c r="B5" s="108"/>
      <c r="C5" s="116"/>
      <c r="D5" s="116"/>
      <c r="E5" s="117"/>
      <c r="F5" s="108"/>
      <c r="G5" s="70" t="s">
        <v>160</v>
      </c>
      <c r="H5" s="111"/>
      <c r="I5" s="112">
        <f>C9*E7*G6</f>
        <v>1.4249999999999999E-2</v>
      </c>
      <c r="J5" s="113">
        <f>B14*I5</f>
        <v>1.4249999999999999E-6</v>
      </c>
    </row>
    <row r="6" spans="2:10">
      <c r="B6" s="108"/>
      <c r="C6" s="117"/>
      <c r="D6" s="108"/>
      <c r="E6" s="117"/>
      <c r="F6" s="70" t="s">
        <v>159</v>
      </c>
      <c r="G6" s="44">
        <v>0.05</v>
      </c>
      <c r="H6" s="108"/>
      <c r="I6" s="115"/>
      <c r="J6" s="118"/>
    </row>
    <row r="7" spans="2:10">
      <c r="B7" s="108"/>
      <c r="C7" s="117"/>
      <c r="D7" s="70" t="s">
        <v>162</v>
      </c>
      <c r="E7" s="49">
        <v>0.95</v>
      </c>
      <c r="F7" s="108"/>
      <c r="G7" s="117"/>
      <c r="H7" s="108"/>
      <c r="I7" s="115"/>
      <c r="J7" s="118"/>
    </row>
    <row r="8" spans="2:10">
      <c r="B8" s="108"/>
      <c r="C8" s="117"/>
      <c r="D8" s="108"/>
      <c r="E8" s="117"/>
      <c r="F8" s="44">
        <v>1</v>
      </c>
      <c r="G8" s="49">
        <v>0.95</v>
      </c>
      <c r="H8" s="108"/>
      <c r="I8" s="115"/>
      <c r="J8" s="118"/>
    </row>
    <row r="9" spans="2:10">
      <c r="B9" s="70" t="s">
        <v>202</v>
      </c>
      <c r="C9" s="49">
        <v>0.3</v>
      </c>
      <c r="D9" s="108"/>
      <c r="E9" s="119" t="s">
        <v>164</v>
      </c>
      <c r="F9" s="119" t="s">
        <v>162</v>
      </c>
      <c r="G9" s="120" t="s">
        <v>166</v>
      </c>
      <c r="H9" s="111"/>
      <c r="I9" s="112">
        <f>C9*E7*F8*G8</f>
        <v>0.27074999999999999</v>
      </c>
      <c r="J9" s="113">
        <f>B14*I9</f>
        <v>2.7075000000000001E-5</v>
      </c>
    </row>
    <row r="10" spans="2:10">
      <c r="B10" s="108"/>
      <c r="C10" s="117"/>
      <c r="D10" s="108"/>
      <c r="E10" s="117"/>
      <c r="F10" s="117"/>
      <c r="G10" s="108"/>
      <c r="H10" s="108"/>
      <c r="I10" s="115"/>
      <c r="J10" s="118"/>
    </row>
    <row r="11" spans="2:10">
      <c r="B11" s="108"/>
      <c r="C11" s="117"/>
      <c r="D11" s="108"/>
      <c r="E11" s="121"/>
      <c r="F11" s="117"/>
      <c r="G11" s="108"/>
      <c r="H11" s="108"/>
      <c r="I11" s="115"/>
      <c r="J11" s="118"/>
    </row>
    <row r="12" spans="2:10">
      <c r="B12" s="108"/>
      <c r="C12" s="117"/>
      <c r="D12" s="108"/>
      <c r="E12" s="108"/>
      <c r="F12" s="117"/>
      <c r="G12" s="108"/>
      <c r="H12" s="108"/>
      <c r="I12" s="115"/>
      <c r="J12" s="118"/>
    </row>
    <row r="13" spans="2:10">
      <c r="B13" s="108"/>
      <c r="C13" s="117"/>
      <c r="D13" s="108"/>
      <c r="E13" s="108"/>
      <c r="F13" s="49">
        <v>0</v>
      </c>
      <c r="G13" s="70" t="s">
        <v>158</v>
      </c>
      <c r="H13" s="111"/>
      <c r="I13" s="112">
        <f>G14*F13*E7*C9</f>
        <v>0</v>
      </c>
      <c r="J13" s="113">
        <f>I13*B14</f>
        <v>0</v>
      </c>
    </row>
    <row r="14" spans="2:10">
      <c r="B14" s="53">
        <f>0.0001</f>
        <v>1E-4</v>
      </c>
      <c r="C14" s="117"/>
      <c r="D14" s="108"/>
      <c r="E14" s="70" t="s">
        <v>167</v>
      </c>
      <c r="F14" s="122" t="s">
        <v>159</v>
      </c>
      <c r="G14" s="44">
        <v>0.05</v>
      </c>
      <c r="H14" s="108"/>
      <c r="I14" s="115"/>
      <c r="J14" s="118"/>
    </row>
    <row r="15" spans="2:10">
      <c r="B15" s="55"/>
      <c r="C15" s="117"/>
      <c r="D15" s="108"/>
      <c r="E15" s="108"/>
      <c r="F15" s="121"/>
      <c r="G15" s="117"/>
      <c r="H15" s="108"/>
      <c r="I15" s="115"/>
      <c r="J15" s="118"/>
    </row>
    <row r="16" spans="2:10">
      <c r="B16" s="108"/>
      <c r="C16" s="117"/>
      <c r="D16" s="108"/>
      <c r="E16" s="108"/>
      <c r="F16" s="108"/>
      <c r="G16" s="49">
        <v>0.95</v>
      </c>
      <c r="H16" s="108"/>
      <c r="I16" s="115"/>
      <c r="J16" s="118"/>
    </row>
    <row r="17" spans="2:15">
      <c r="B17" s="108"/>
      <c r="C17" s="117"/>
      <c r="D17" s="108"/>
      <c r="E17" s="108"/>
      <c r="F17" s="70" t="s">
        <v>162</v>
      </c>
      <c r="G17" s="120" t="s">
        <v>166</v>
      </c>
      <c r="H17" s="111"/>
      <c r="I17" s="112">
        <f>G16*F13*E7*C9</f>
        <v>0</v>
      </c>
      <c r="J17" s="113">
        <f>B14*I17</f>
        <v>0</v>
      </c>
    </row>
    <row r="18" spans="2:15">
      <c r="B18" s="70" t="s">
        <v>203</v>
      </c>
      <c r="C18" s="49">
        <v>0.7</v>
      </c>
      <c r="D18" s="108"/>
      <c r="E18" s="108"/>
      <c r="F18" s="108"/>
      <c r="G18" s="108"/>
      <c r="H18" s="108"/>
      <c r="I18" s="115"/>
      <c r="J18" s="118"/>
    </row>
    <row r="19" spans="2:15">
      <c r="B19" s="108"/>
      <c r="C19" s="117"/>
      <c r="D19" s="108"/>
      <c r="E19" s="108"/>
      <c r="F19" s="108"/>
      <c r="G19" s="108"/>
      <c r="H19" s="108"/>
      <c r="I19" s="109"/>
      <c r="J19" s="110"/>
      <c r="O19" s="124">
        <v>1.4999999999999999E-2</v>
      </c>
    </row>
    <row r="20" spans="2:15">
      <c r="B20" s="108"/>
      <c r="C20" s="117"/>
      <c r="D20" s="108"/>
      <c r="E20" s="108"/>
      <c r="F20" s="108"/>
      <c r="G20" s="70" t="s">
        <v>158</v>
      </c>
      <c r="H20" s="111"/>
      <c r="I20" s="112">
        <f>C18*E21</f>
        <v>3.4999999999999996E-2</v>
      </c>
      <c r="J20" s="113">
        <f>B14*I20</f>
        <v>3.4999999999999999E-6</v>
      </c>
      <c r="O20" s="124">
        <v>1.4249999999999999E-2</v>
      </c>
    </row>
    <row r="21" spans="2:15">
      <c r="B21" s="108"/>
      <c r="C21" s="117"/>
      <c r="D21" s="70" t="s">
        <v>159</v>
      </c>
      <c r="E21" s="44">
        <v>0.05</v>
      </c>
      <c r="F21" s="114"/>
      <c r="G21" s="114"/>
      <c r="H21" s="108"/>
      <c r="I21" s="115"/>
      <c r="J21" s="110"/>
      <c r="O21" s="124">
        <v>0.27074999999999999</v>
      </c>
    </row>
    <row r="22" spans="2:15">
      <c r="C22" s="123"/>
      <c r="D22" s="116"/>
      <c r="E22" s="117"/>
      <c r="F22" s="108"/>
      <c r="G22" s="70" t="s">
        <v>173</v>
      </c>
      <c r="H22" s="111"/>
      <c r="I22" s="112">
        <f>C18*E24*G23</f>
        <v>3.3249999999999995E-2</v>
      </c>
      <c r="J22" s="113">
        <f>B14*I22</f>
        <v>3.3249999999999995E-6</v>
      </c>
      <c r="O22" s="124">
        <v>3.4999999999999996E-2</v>
      </c>
    </row>
    <row r="23" spans="2:15">
      <c r="B23" s="108"/>
      <c r="C23" s="108"/>
      <c r="D23" s="108"/>
      <c r="E23" s="117"/>
      <c r="F23" s="70" t="s">
        <v>159</v>
      </c>
      <c r="G23" s="44">
        <v>0.05</v>
      </c>
      <c r="H23" s="108"/>
      <c r="I23" s="115"/>
      <c r="J23" s="118"/>
      <c r="O23" s="124">
        <v>3.3249999999999995E-2</v>
      </c>
    </row>
    <row r="24" spans="2:15">
      <c r="B24" s="108"/>
      <c r="C24" s="108"/>
      <c r="D24" s="70" t="s">
        <v>162</v>
      </c>
      <c r="E24" s="49">
        <v>0.95</v>
      </c>
      <c r="F24" s="108"/>
      <c r="G24" s="117"/>
      <c r="H24" s="108"/>
      <c r="I24" s="115"/>
      <c r="J24" s="118"/>
      <c r="O24" s="124">
        <v>0.63174999999999992</v>
      </c>
    </row>
    <row r="25" spans="2:15">
      <c r="B25" s="108"/>
      <c r="C25" s="70"/>
      <c r="D25" s="108"/>
      <c r="E25" s="117"/>
      <c r="F25" s="44">
        <v>1</v>
      </c>
      <c r="G25" s="49">
        <v>0.95</v>
      </c>
      <c r="H25" s="108"/>
      <c r="I25" s="115"/>
      <c r="J25" s="118"/>
    </row>
    <row r="26" spans="2:15">
      <c r="B26" s="108"/>
      <c r="C26" s="108"/>
      <c r="D26" s="108"/>
      <c r="E26" s="119" t="s">
        <v>164</v>
      </c>
      <c r="F26" s="119" t="s">
        <v>162</v>
      </c>
      <c r="G26" s="120" t="s">
        <v>166</v>
      </c>
      <c r="H26" s="111"/>
      <c r="I26" s="112">
        <f>C18*E24*F25*G25</f>
        <v>0.63174999999999992</v>
      </c>
      <c r="J26" s="113">
        <f>B14*I26</f>
        <v>6.3174999999999991E-5</v>
      </c>
    </row>
    <row r="27" spans="2:15">
      <c r="B27" s="108"/>
      <c r="C27" s="108"/>
      <c r="D27" s="108"/>
      <c r="E27" s="117"/>
      <c r="F27" s="117"/>
      <c r="G27" s="108"/>
      <c r="H27" s="108"/>
      <c r="I27" s="115"/>
      <c r="J27" s="118"/>
    </row>
    <row r="28" spans="2:15">
      <c r="B28" s="108"/>
      <c r="C28" s="108"/>
      <c r="D28" s="108"/>
      <c r="E28" s="121"/>
      <c r="F28" s="117"/>
      <c r="G28" s="108"/>
      <c r="H28" s="108"/>
      <c r="I28" s="115"/>
      <c r="J28" s="118"/>
    </row>
    <row r="29" spans="2:15">
      <c r="B29" s="108"/>
      <c r="C29" s="70"/>
      <c r="D29" s="108"/>
      <c r="E29" s="108"/>
      <c r="F29" s="117"/>
      <c r="G29" s="108"/>
      <c r="H29" s="108"/>
      <c r="I29" s="115"/>
      <c r="J29" s="118"/>
    </row>
    <row r="30" spans="2:15">
      <c r="B30" s="108"/>
      <c r="C30" s="108"/>
      <c r="D30" s="108"/>
      <c r="E30" s="108"/>
      <c r="F30" s="49">
        <v>0</v>
      </c>
      <c r="G30" s="70" t="s">
        <v>158</v>
      </c>
      <c r="H30" s="111"/>
      <c r="I30" s="112">
        <f>G31*F30*E24*C18</f>
        <v>0</v>
      </c>
      <c r="J30" s="113">
        <f>I30*B14</f>
        <v>0</v>
      </c>
    </row>
    <row r="31" spans="2:15">
      <c r="B31" s="108"/>
      <c r="C31" s="108"/>
      <c r="D31" s="108"/>
      <c r="E31" s="70" t="s">
        <v>167</v>
      </c>
      <c r="F31" s="122" t="s">
        <v>159</v>
      </c>
      <c r="G31" s="44">
        <v>0.05</v>
      </c>
      <c r="H31" s="108"/>
      <c r="I31" s="115"/>
      <c r="J31" s="118"/>
    </row>
    <row r="32" spans="2:15">
      <c r="B32" s="108"/>
      <c r="C32" s="108"/>
      <c r="D32" s="108"/>
      <c r="E32" s="108"/>
      <c r="F32" s="121"/>
      <c r="G32" s="117"/>
      <c r="H32" s="108"/>
      <c r="I32" s="115"/>
      <c r="J32" s="118"/>
    </row>
    <row r="33" spans="2:10">
      <c r="B33" s="108"/>
      <c r="C33" s="108"/>
      <c r="D33" s="108"/>
      <c r="E33" s="108"/>
      <c r="F33" s="108"/>
      <c r="G33" s="49">
        <v>0.95</v>
      </c>
      <c r="H33" s="108"/>
      <c r="I33" s="115"/>
      <c r="J33" s="118"/>
    </row>
    <row r="34" spans="2:10">
      <c r="B34" s="108"/>
      <c r="C34" s="108"/>
      <c r="D34" s="108"/>
      <c r="E34" s="108"/>
      <c r="F34" s="70" t="s">
        <v>162</v>
      </c>
      <c r="G34" s="120" t="s">
        <v>166</v>
      </c>
      <c r="H34" s="111"/>
      <c r="I34" s="112">
        <f>G33*F30*E24*C18</f>
        <v>0</v>
      </c>
      <c r="J34" s="113">
        <f>B14*I34</f>
        <v>0</v>
      </c>
    </row>
    <row r="35" spans="2:10">
      <c r="D35" s="108"/>
      <c r="E35" s="108"/>
      <c r="F35" s="108"/>
      <c r="G35" s="108"/>
      <c r="H35" s="108"/>
      <c r="I35" s="115"/>
      <c r="J35" s="118"/>
    </row>
  </sheetData>
  <conditionalFormatting sqref="J3:J18 J20:J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71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151</v>
      </c>
      <c r="D1" s="36" t="s">
        <v>174</v>
      </c>
      <c r="E1" s="36" t="s">
        <v>175</v>
      </c>
      <c r="F1" s="36" t="s">
        <v>176</v>
      </c>
      <c r="G1" s="36" t="s">
        <v>177</v>
      </c>
      <c r="H1" s="36" t="s">
        <v>178</v>
      </c>
      <c r="I1" s="36" t="s">
        <v>179</v>
      </c>
      <c r="J1" s="36" t="s">
        <v>156</v>
      </c>
      <c r="K1" s="36" t="s">
        <v>70</v>
      </c>
      <c r="L1" s="36" t="s">
        <v>74</v>
      </c>
      <c r="M1" s="37" t="s">
        <v>157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180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159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181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159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164</v>
      </c>
      <c r="F8" s="49">
        <v>1</v>
      </c>
      <c r="G8" s="50" t="s">
        <v>164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162</v>
      </c>
      <c r="G9" s="58">
        <v>0.95</v>
      </c>
      <c r="H9" s="48"/>
      <c r="I9" s="40" t="s">
        <v>162</v>
      </c>
      <c r="J9" s="51" t="s">
        <v>166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167</v>
      </c>
      <c r="H12" s="57">
        <v>0</v>
      </c>
      <c r="I12" s="38"/>
      <c r="J12" s="40" t="s">
        <v>158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182</v>
      </c>
      <c r="E13" s="49">
        <v>0</v>
      </c>
      <c r="F13" s="48"/>
      <c r="G13" s="38"/>
      <c r="H13" s="48"/>
      <c r="I13" s="40" t="s">
        <v>159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167</v>
      </c>
      <c r="F16" s="57">
        <v>0</v>
      </c>
      <c r="G16" s="38"/>
      <c r="H16" s="38"/>
      <c r="I16" s="40" t="s">
        <v>162</v>
      </c>
      <c r="J16" s="51" t="s">
        <v>166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180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159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181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159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164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183</v>
      </c>
      <c r="E25" s="49">
        <v>1</v>
      </c>
      <c r="F25" s="40" t="s">
        <v>162</v>
      </c>
      <c r="G25" s="58">
        <v>0.95</v>
      </c>
      <c r="H25" s="48"/>
      <c r="I25" s="40" t="s">
        <v>162</v>
      </c>
      <c r="J25" s="51" t="s">
        <v>166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167</v>
      </c>
      <c r="H28" s="49">
        <v>0</v>
      </c>
      <c r="I28" s="38"/>
      <c r="J28" s="40" t="s">
        <v>158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159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162</v>
      </c>
      <c r="J32" s="51" t="s">
        <v>166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180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159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181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159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164</v>
      </c>
      <c r="F41" s="49">
        <v>1</v>
      </c>
      <c r="G41" s="50" t="s">
        <v>164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162</v>
      </c>
      <c r="G42" s="58">
        <v>0.95</v>
      </c>
      <c r="H42" s="48"/>
      <c r="I42" s="40" t="s">
        <v>162</v>
      </c>
      <c r="J42" s="51" t="s">
        <v>166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167</v>
      </c>
      <c r="H45" s="49">
        <v>0</v>
      </c>
      <c r="I45" s="38"/>
      <c r="J45" s="40" t="s">
        <v>158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159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167</v>
      </c>
      <c r="F49" s="49">
        <v>0</v>
      </c>
      <c r="G49" s="38"/>
      <c r="H49" s="38"/>
      <c r="I49" s="40" t="s">
        <v>162</v>
      </c>
      <c r="J49" s="51" t="s">
        <v>166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184</v>
      </c>
      <c r="D52" s="49">
        <v>1</v>
      </c>
      <c r="E52" s="38"/>
      <c r="F52" s="48"/>
      <c r="G52" s="47"/>
      <c r="H52" s="47"/>
      <c r="I52" s="47"/>
      <c r="J52" s="66" t="s">
        <v>180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159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181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159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164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162</v>
      </c>
      <c r="G58" s="58">
        <v>0.95</v>
      </c>
      <c r="H58" s="48"/>
      <c r="I58" s="40" t="s">
        <v>162</v>
      </c>
      <c r="J58" s="51" t="s">
        <v>166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167</v>
      </c>
      <c r="H61" s="49">
        <v>0</v>
      </c>
      <c r="I61" s="38"/>
      <c r="J61" s="40" t="s">
        <v>158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159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162</v>
      </c>
      <c r="J65" s="51" t="s">
        <v>166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158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159</v>
      </c>
      <c r="G72" s="49">
        <v>0.05</v>
      </c>
      <c r="H72" s="38"/>
      <c r="I72" s="38"/>
      <c r="J72" s="56" t="s">
        <v>185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159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164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162</v>
      </c>
      <c r="J76" s="51" t="s">
        <v>166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169</v>
      </c>
      <c r="D77" s="49">
        <v>1</v>
      </c>
      <c r="E77" s="38"/>
      <c r="F77" s="48"/>
      <c r="G77" s="50" t="s">
        <v>164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162</v>
      </c>
      <c r="G78" s="58">
        <v>0.95</v>
      </c>
      <c r="H78" s="50" t="s">
        <v>167</v>
      </c>
      <c r="I78" s="49">
        <v>0</v>
      </c>
      <c r="J78" s="56" t="s">
        <v>158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159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162</v>
      </c>
      <c r="J82" s="51" t="s">
        <v>166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164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158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167</v>
      </c>
      <c r="H86" s="49">
        <v>0</v>
      </c>
      <c r="I86" s="40" t="s">
        <v>159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164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162</v>
      </c>
      <c r="J89" s="51" t="s">
        <v>166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167</v>
      </c>
      <c r="I91" s="49">
        <v>0</v>
      </c>
      <c r="J91" s="56" t="s">
        <v>158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159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162</v>
      </c>
      <c r="J95" s="51" t="s">
        <v>166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167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158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159</v>
      </c>
      <c r="G102" s="49">
        <v>0.05</v>
      </c>
      <c r="H102" s="38"/>
      <c r="I102" s="38"/>
      <c r="J102" s="56" t="s">
        <v>185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159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164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162</v>
      </c>
      <c r="J106" s="51" t="s">
        <v>166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164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162</v>
      </c>
      <c r="G108" s="58">
        <v>0.95</v>
      </c>
      <c r="H108" s="50" t="s">
        <v>167</v>
      </c>
      <c r="I108" s="49">
        <v>0</v>
      </c>
      <c r="J108" s="56" t="s">
        <v>158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159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162</v>
      </c>
      <c r="J112" s="51" t="s">
        <v>166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158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167</v>
      </c>
      <c r="H116" s="49">
        <v>0</v>
      </c>
      <c r="I116" s="40" t="s">
        <v>159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164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162</v>
      </c>
      <c r="J119" s="51" t="s">
        <v>166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167</v>
      </c>
      <c r="I121" s="49">
        <v>0</v>
      </c>
      <c r="J121" s="56" t="s">
        <v>158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159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162</v>
      </c>
      <c r="J125" s="51" t="s">
        <v>166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5" priority="2" operator="greaterThan">
      <formula>0</formula>
    </cfRule>
  </conditionalFormatting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151</v>
      </c>
      <c r="C1" s="36" t="s">
        <v>152</v>
      </c>
      <c r="D1" s="36" t="s">
        <v>153</v>
      </c>
      <c r="E1" s="36" t="s">
        <v>154</v>
      </c>
      <c r="F1" s="36" t="s">
        <v>155</v>
      </c>
      <c r="G1" s="36" t="s">
        <v>156</v>
      </c>
      <c r="H1" s="36" t="s">
        <v>70</v>
      </c>
      <c r="I1" s="36" t="s">
        <v>74</v>
      </c>
      <c r="J1" s="37" t="s">
        <v>157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158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159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160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161</v>
      </c>
      <c r="G6" s="44">
        <v>0.2</v>
      </c>
      <c r="H6" s="38"/>
      <c r="I6" s="46"/>
      <c r="J6" s="35"/>
    </row>
    <row r="7" spans="2:10">
      <c r="B7" s="38"/>
      <c r="C7" s="48"/>
      <c r="D7" s="40" t="s">
        <v>162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163</v>
      </c>
      <c r="C9" s="49">
        <v>1</v>
      </c>
      <c r="D9" s="38"/>
      <c r="E9" s="50" t="s">
        <v>164</v>
      </c>
      <c r="F9" s="50" t="s">
        <v>165</v>
      </c>
      <c r="G9" s="51" t="s">
        <v>166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158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167</v>
      </c>
      <c r="F14" s="54" t="s">
        <v>161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165</v>
      </c>
      <c r="G17" s="51" t="s">
        <v>166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168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161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169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165</v>
      </c>
      <c r="E24" s="58">
        <v>0.8</v>
      </c>
      <c r="F24" s="47"/>
      <c r="G24" s="56" t="s">
        <v>166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170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171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172</v>
      </c>
      <c r="D29" s="50" t="s">
        <v>159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173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161</v>
      </c>
      <c r="G31" s="44">
        <v>0.2</v>
      </c>
      <c r="H31" s="38"/>
      <c r="I31" s="46"/>
    </row>
    <row r="32" spans="2:15">
      <c r="B32" s="38"/>
      <c r="C32" s="38"/>
      <c r="D32" s="40" t="s">
        <v>162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165</v>
      </c>
      <c r="G34" s="51" t="s">
        <v>166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231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268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269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272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57" t="s">
        <v>276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57" t="s">
        <v>277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57" t="s">
        <v>278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57" t="s">
        <v>279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57" t="s">
        <v>280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29"/>
  <sheetViews>
    <sheetView tabSelected="1" zoomScale="85" zoomScaleNormal="85" workbookViewId="0">
      <pane ySplit="1" topLeftCell="A65" activePane="bottomLeft" state="frozen"/>
      <selection pane="bottomLeft" activeCell="C89" sqref="C89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28" width="8.88671875" customWidth="1"/>
    <col min="29" max="29" width="17" customWidth="1"/>
    <col min="30" max="30" width="17.88671875" customWidth="1"/>
    <col min="31" max="31" width="13.33203125" customWidth="1"/>
    <col min="32" max="34" width="8.88671875" customWidth="1"/>
    <col min="35" max="35" width="12.33203125" customWidth="1"/>
    <col min="36" max="36" width="11.88671875" customWidth="1"/>
    <col min="37" max="37" width="10.44140625" customWidth="1"/>
    <col min="38" max="38" width="11.44140625" customWidth="1"/>
    <col min="39" max="39" width="12" customWidth="1"/>
    <col min="41" max="41" width="13.6640625" customWidth="1"/>
  </cols>
  <sheetData>
    <row r="1" spans="1:41" ht="54" customHeight="1">
      <c r="A1" s="31" t="s">
        <v>70</v>
      </c>
      <c r="B1" s="31" t="s">
        <v>1</v>
      </c>
      <c r="C1" s="32" t="s">
        <v>71</v>
      </c>
      <c r="D1" s="32" t="s">
        <v>186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26" t="s">
        <v>214</v>
      </c>
      <c r="P1" s="126" t="s">
        <v>215</v>
      </c>
      <c r="Q1" s="126" t="s">
        <v>216</v>
      </c>
      <c r="R1" s="126" t="s">
        <v>217</v>
      </c>
      <c r="S1" s="126" t="s">
        <v>218</v>
      </c>
      <c r="T1" s="126" t="s">
        <v>219</v>
      </c>
      <c r="U1" s="126" t="s">
        <v>220</v>
      </c>
      <c r="V1" s="126" t="s">
        <v>221</v>
      </c>
      <c r="W1" s="126" t="s">
        <v>222</v>
      </c>
      <c r="X1" s="126" t="s">
        <v>223</v>
      </c>
      <c r="Y1" s="126" t="s">
        <v>224</v>
      </c>
      <c r="Z1" s="126" t="s">
        <v>225</v>
      </c>
      <c r="AA1" s="32" t="s">
        <v>281</v>
      </c>
      <c r="AB1" s="32" t="s">
        <v>282</v>
      </c>
      <c r="AC1" s="162" t="s">
        <v>291</v>
      </c>
      <c r="AD1" s="13" t="s">
        <v>292</v>
      </c>
      <c r="AE1" s="13" t="s">
        <v>293</v>
      </c>
      <c r="AH1" s="32" t="s">
        <v>283</v>
      </c>
      <c r="AI1" s="32" t="s">
        <v>284</v>
      </c>
      <c r="AJ1" s="32" t="s">
        <v>285</v>
      </c>
      <c r="AK1" s="32" t="s">
        <v>286</v>
      </c>
      <c r="AL1" s="32" t="s">
        <v>287</v>
      </c>
      <c r="AM1" s="32" t="s">
        <v>288</v>
      </c>
      <c r="AN1" s="32" t="s">
        <v>289</v>
      </c>
      <c r="AO1" s="32" t="s">
        <v>290</v>
      </c>
    </row>
    <row r="2" spans="1:41">
      <c r="A2" s="92" t="s">
        <v>78</v>
      </c>
      <c r="B2" s="98" t="s">
        <v>321</v>
      </c>
      <c r="C2" s="99" t="s">
        <v>79</v>
      </c>
      <c r="D2" s="100" t="s">
        <v>187</v>
      </c>
      <c r="E2" s="101">
        <v>1.0000000000000001E-5</v>
      </c>
      <c r="F2" s="98">
        <v>1</v>
      </c>
      <c r="G2" s="98">
        <v>0.05</v>
      </c>
      <c r="H2" s="101">
        <f>E2*F2*G2</f>
        <v>5.0000000000000008E-7</v>
      </c>
      <c r="I2" s="98"/>
      <c r="J2" s="98"/>
      <c r="K2" s="98"/>
      <c r="L2" t="str">
        <f t="shared" ref="L2:L65" si="0">A2</f>
        <v>С1</v>
      </c>
      <c r="M2" t="str">
        <f t="shared" ref="M2:M65" si="1">B2</f>
        <v>Реактор Р-1</v>
      </c>
      <c r="N2" t="str">
        <f t="shared" ref="N2:N65" si="2">D2</f>
        <v>Полное-пожар</v>
      </c>
      <c r="O2" t="s">
        <v>227</v>
      </c>
      <c r="P2" t="s">
        <v>227</v>
      </c>
      <c r="Q2" t="s">
        <v>227</v>
      </c>
      <c r="R2" t="s">
        <v>227</v>
      </c>
      <c r="S2" t="s">
        <v>227</v>
      </c>
      <c r="T2" t="s">
        <v>227</v>
      </c>
      <c r="U2" t="s">
        <v>227</v>
      </c>
      <c r="V2" t="s">
        <v>227</v>
      </c>
      <c r="W2" t="s">
        <v>227</v>
      </c>
      <c r="X2" t="s">
        <v>227</v>
      </c>
      <c r="Y2" t="s">
        <v>227</v>
      </c>
      <c r="Z2" t="s">
        <v>227</v>
      </c>
      <c r="AA2" s="177">
        <v>1</v>
      </c>
      <c r="AB2" s="177">
        <v>1</v>
      </c>
      <c r="AC2" s="177">
        <v>0.25</v>
      </c>
      <c r="AD2" s="177">
        <v>2.5999999999999999E-2</v>
      </c>
      <c r="AE2" s="177">
        <v>15</v>
      </c>
      <c r="AF2" s="177"/>
      <c r="AG2" s="177"/>
      <c r="AH2" s="178">
        <f>AD2*I2+AC2</f>
        <v>0.25</v>
      </c>
      <c r="AI2" s="178">
        <f>AH2*0.1</f>
        <v>2.5000000000000001E-2</v>
      </c>
      <c r="AJ2" s="179">
        <f>AA2*1.72+115*0.012*AB2</f>
        <v>3.1</v>
      </c>
      <c r="AK2" s="179">
        <f>AE2*0.1</f>
        <v>1.5</v>
      </c>
      <c r="AL2" s="178">
        <f>10068.2*J2*POWER(10,-6)+0.0012*K5</f>
        <v>0</v>
      </c>
      <c r="AM2" s="179">
        <f t="shared" ref="AM2:AM33" si="3">AL2+AK2+AJ2+AI2+AH2</f>
        <v>4.875</v>
      </c>
      <c r="AN2" s="180">
        <f>AL2*H2</f>
        <v>0</v>
      </c>
      <c r="AO2" s="180">
        <f>H2*AM2</f>
        <v>2.4375000000000004E-6</v>
      </c>
    </row>
    <row r="3" spans="1:41">
      <c r="A3" s="92" t="s">
        <v>80</v>
      </c>
      <c r="B3" s="98" t="s">
        <v>321</v>
      </c>
      <c r="C3" s="99" t="s">
        <v>317</v>
      </c>
      <c r="D3" s="100" t="s">
        <v>190</v>
      </c>
      <c r="E3" s="101">
        <v>1.0000000000000001E-5</v>
      </c>
      <c r="F3" s="98">
        <v>1</v>
      </c>
      <c r="G3" s="98">
        <v>4.7500000000000001E-2</v>
      </c>
      <c r="H3" s="101">
        <f t="shared" ref="H3:H7" si="4">E3*F3*G3</f>
        <v>4.7500000000000006E-7</v>
      </c>
      <c r="I3" s="98"/>
      <c r="J3" s="98"/>
      <c r="K3" s="99"/>
      <c r="L3" t="str">
        <f t="shared" si="0"/>
        <v>С2</v>
      </c>
      <c r="M3" t="str">
        <f t="shared" si="1"/>
        <v>Реактор Р-1</v>
      </c>
      <c r="N3" t="str">
        <f t="shared" si="2"/>
        <v>Полное-взрыв</v>
      </c>
      <c r="O3" t="s">
        <v>227</v>
      </c>
      <c r="P3" t="s">
        <v>227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227</v>
      </c>
      <c r="W3" t="s">
        <v>227</v>
      </c>
      <c r="X3" t="s">
        <v>227</v>
      </c>
      <c r="Y3" t="s">
        <v>227</v>
      </c>
      <c r="Z3" t="s">
        <v>227</v>
      </c>
      <c r="AA3" s="177">
        <v>1</v>
      </c>
      <c r="AB3" s="177">
        <v>1</v>
      </c>
      <c r="AC3" s="177">
        <v>0.25</v>
      </c>
      <c r="AD3" s="177">
        <v>2.5999999999999999E-2</v>
      </c>
      <c r="AE3" s="177">
        <v>15</v>
      </c>
      <c r="AF3" s="177"/>
      <c r="AG3" s="177"/>
      <c r="AH3" s="178">
        <f>AD3*I3+AC3</f>
        <v>0.25</v>
      </c>
      <c r="AI3" s="178">
        <f t="shared" ref="AI3:AI4" si="5">AH3*0.1</f>
        <v>2.5000000000000001E-2</v>
      </c>
      <c r="AJ3" s="179">
        <f t="shared" ref="AJ3:AJ4" si="6">AA3*1.72+115*0.012*AB3</f>
        <v>3.1</v>
      </c>
      <c r="AK3" s="179">
        <f t="shared" ref="AK3:AK4" si="7">AE3*0.1</f>
        <v>1.5</v>
      </c>
      <c r="AL3" s="178">
        <f>10068.2*J3*POWER(10,-6)*10+0.0012*K5</f>
        <v>0</v>
      </c>
      <c r="AM3" s="179">
        <f t="shared" si="3"/>
        <v>4.875</v>
      </c>
      <c r="AN3" s="180">
        <f>AL3*H3</f>
        <v>0</v>
      </c>
      <c r="AO3" s="180">
        <f>H3*AM3</f>
        <v>2.3156250000000004E-6</v>
      </c>
    </row>
    <row r="4" spans="1:41">
      <c r="A4" s="92" t="s">
        <v>81</v>
      </c>
      <c r="B4" s="98" t="s">
        <v>321</v>
      </c>
      <c r="C4" s="99" t="s">
        <v>318</v>
      </c>
      <c r="D4" s="100" t="s">
        <v>188</v>
      </c>
      <c r="E4" s="101">
        <v>1.0000000000000001E-5</v>
      </c>
      <c r="F4" s="98">
        <v>1</v>
      </c>
      <c r="G4" s="98">
        <v>0.90249999999999997</v>
      </c>
      <c r="H4" s="101">
        <f t="shared" si="4"/>
        <v>9.0250000000000008E-6</v>
      </c>
      <c r="I4" s="98"/>
      <c r="J4" s="98"/>
      <c r="K4" s="99"/>
      <c r="L4" t="str">
        <f t="shared" si="0"/>
        <v>С3</v>
      </c>
      <c r="M4" t="str">
        <f t="shared" si="1"/>
        <v>Реактор Р-1</v>
      </c>
      <c r="N4" t="str">
        <f t="shared" si="2"/>
        <v>Полное-ликвидация</v>
      </c>
      <c r="O4" t="s">
        <v>227</v>
      </c>
      <c r="P4" t="s">
        <v>227</v>
      </c>
      <c r="Q4" t="s">
        <v>227</v>
      </c>
      <c r="R4" t="s">
        <v>227</v>
      </c>
      <c r="S4" t="s">
        <v>227</v>
      </c>
      <c r="T4" t="s">
        <v>227</v>
      </c>
      <c r="U4" t="s">
        <v>227</v>
      </c>
      <c r="V4" t="s">
        <v>227</v>
      </c>
      <c r="W4" t="s">
        <v>227</v>
      </c>
      <c r="X4" t="s">
        <v>227</v>
      </c>
      <c r="Y4" t="s">
        <v>227</v>
      </c>
      <c r="Z4" t="s">
        <v>227</v>
      </c>
      <c r="AA4" s="177">
        <v>0</v>
      </c>
      <c r="AB4" s="177">
        <v>0</v>
      </c>
      <c r="AC4" s="177">
        <v>0.25</v>
      </c>
      <c r="AD4" s="177">
        <v>2.5999999999999999E-2</v>
      </c>
      <c r="AE4" s="177">
        <v>15</v>
      </c>
      <c r="AF4" s="177"/>
      <c r="AG4" s="177"/>
      <c r="AH4" s="178">
        <f>AD4*J4+AC4</f>
        <v>0.25</v>
      </c>
      <c r="AI4" s="178">
        <f t="shared" si="5"/>
        <v>2.5000000000000001E-2</v>
      </c>
      <c r="AJ4" s="179">
        <f t="shared" si="6"/>
        <v>0</v>
      </c>
      <c r="AK4" s="179">
        <f t="shared" si="7"/>
        <v>1.5</v>
      </c>
      <c r="AL4" s="178">
        <f>1333*J3*POWER(10,-6)*10+0.0012*K5</f>
        <v>0</v>
      </c>
      <c r="AM4" s="179">
        <f t="shared" si="3"/>
        <v>1.7749999999999999</v>
      </c>
      <c r="AN4" s="180">
        <f>AL4*H4</f>
        <v>0</v>
      </c>
      <c r="AO4" s="180">
        <f>H4*AM4</f>
        <v>1.6019374999999999E-5</v>
      </c>
    </row>
    <row r="5" spans="1:41">
      <c r="A5" s="92" t="s">
        <v>82</v>
      </c>
      <c r="B5" s="98" t="s">
        <v>321</v>
      </c>
      <c r="C5" s="99" t="s">
        <v>270</v>
      </c>
      <c r="D5" s="100" t="s">
        <v>271</v>
      </c>
      <c r="E5" s="101">
        <v>1E-4</v>
      </c>
      <c r="F5" s="98">
        <v>1</v>
      </c>
      <c r="G5" s="98">
        <v>0.05</v>
      </c>
      <c r="H5" s="101">
        <f t="shared" si="4"/>
        <v>5.0000000000000004E-6</v>
      </c>
      <c r="I5" s="98"/>
      <c r="J5" s="98"/>
      <c r="K5" s="99"/>
      <c r="L5" t="str">
        <f t="shared" si="0"/>
        <v>С4</v>
      </c>
      <c r="M5" t="str">
        <f t="shared" si="1"/>
        <v>Реактор Р-1</v>
      </c>
      <c r="N5" t="str">
        <f t="shared" si="2"/>
        <v>Частичное-пожар</v>
      </c>
      <c r="O5" t="s">
        <v>227</v>
      </c>
      <c r="P5" t="s">
        <v>227</v>
      </c>
      <c r="Q5" t="s">
        <v>227</v>
      </c>
      <c r="R5" t="s">
        <v>227</v>
      </c>
      <c r="S5" t="s">
        <v>227</v>
      </c>
      <c r="T5" t="s">
        <v>227</v>
      </c>
      <c r="U5" t="s">
        <v>227</v>
      </c>
      <c r="V5" t="s">
        <v>227</v>
      </c>
      <c r="W5" t="s">
        <v>227</v>
      </c>
      <c r="X5" t="s">
        <v>227</v>
      </c>
      <c r="Y5" t="s">
        <v>227</v>
      </c>
      <c r="Z5" t="s">
        <v>227</v>
      </c>
      <c r="AA5" s="177">
        <v>0</v>
      </c>
      <c r="AB5" s="177">
        <v>1</v>
      </c>
      <c r="AC5" s="177">
        <f>0.1*AC4</f>
        <v>2.5000000000000001E-2</v>
      </c>
      <c r="AD5" s="177">
        <v>2.5999999999999999E-2</v>
      </c>
      <c r="AE5" s="177">
        <v>5</v>
      </c>
      <c r="AF5" s="177"/>
      <c r="AG5" s="177"/>
      <c r="AH5" s="178">
        <f>AD5*I5+AC5</f>
        <v>2.5000000000000001E-2</v>
      </c>
      <c r="AI5" s="178">
        <f>AH5*0.1</f>
        <v>2.5000000000000005E-3</v>
      </c>
      <c r="AJ5" s="179">
        <f>AA5*1.72+115*0.012*AB5</f>
        <v>1.3800000000000001</v>
      </c>
      <c r="AK5" s="179">
        <f>AE5*0.1</f>
        <v>0.5</v>
      </c>
      <c r="AL5" s="178">
        <f>10068.2*J5*POWER(10,-6)+0.0012*K5</f>
        <v>0</v>
      </c>
      <c r="AM5" s="179">
        <f t="shared" si="3"/>
        <v>1.9075</v>
      </c>
      <c r="AN5" s="180">
        <f>AL5*H5</f>
        <v>0</v>
      </c>
      <c r="AO5" s="180">
        <f>H5*AM5</f>
        <v>9.5375000000000014E-6</v>
      </c>
    </row>
    <row r="6" spans="1:41">
      <c r="A6" s="92" t="s">
        <v>83</v>
      </c>
      <c r="B6" s="98" t="s">
        <v>321</v>
      </c>
      <c r="C6" s="99" t="s">
        <v>319</v>
      </c>
      <c r="D6" s="100" t="s">
        <v>191</v>
      </c>
      <c r="E6" s="101">
        <v>1E-4</v>
      </c>
      <c r="F6" s="98">
        <v>1</v>
      </c>
      <c r="G6" s="98">
        <v>4.7500000000000001E-2</v>
      </c>
      <c r="H6" s="101">
        <f t="shared" si="4"/>
        <v>4.7500000000000003E-6</v>
      </c>
      <c r="I6" s="98"/>
      <c r="J6" s="98"/>
      <c r="K6" s="99"/>
      <c r="L6" t="str">
        <f t="shared" si="0"/>
        <v>С5</v>
      </c>
      <c r="M6" t="str">
        <f t="shared" si="1"/>
        <v>Реактор Р-1</v>
      </c>
      <c r="N6" t="str">
        <f t="shared" si="2"/>
        <v>Частичное-вспышка</v>
      </c>
      <c r="O6" t="s">
        <v>227</v>
      </c>
      <c r="P6" t="s">
        <v>227</v>
      </c>
      <c r="Q6" t="s">
        <v>227</v>
      </c>
      <c r="R6" t="s">
        <v>227</v>
      </c>
      <c r="S6" t="s">
        <v>227</v>
      </c>
      <c r="T6" t="s">
        <v>227</v>
      </c>
      <c r="U6" t="s">
        <v>227</v>
      </c>
      <c r="V6" t="s">
        <v>227</v>
      </c>
      <c r="W6" t="s">
        <v>227</v>
      </c>
      <c r="X6" t="s">
        <v>227</v>
      </c>
      <c r="Y6" t="s">
        <v>227</v>
      </c>
      <c r="Z6" t="s">
        <v>227</v>
      </c>
      <c r="AA6" s="177">
        <v>0</v>
      </c>
      <c r="AB6" s="177">
        <v>1</v>
      </c>
      <c r="AC6" s="177">
        <f>0.1*AC4</f>
        <v>2.5000000000000001E-2</v>
      </c>
      <c r="AD6" s="177">
        <v>2.5999999999999999E-2</v>
      </c>
      <c r="AE6" s="177">
        <v>5</v>
      </c>
      <c r="AF6" s="177"/>
      <c r="AG6" s="177"/>
      <c r="AH6" s="178">
        <f>AD6*I6+AC6</f>
        <v>2.5000000000000001E-2</v>
      </c>
      <c r="AI6" s="178">
        <f>AH6*0.1</f>
        <v>2.5000000000000005E-3</v>
      </c>
      <c r="AJ6" s="179">
        <f>AA6*1.72+115*0.012*AB6</f>
        <v>1.3800000000000001</v>
      </c>
      <c r="AK6" s="179">
        <f>AE6*0.1</f>
        <v>0.5</v>
      </c>
      <c r="AL6" s="178">
        <f>10068.2*J6*POWER(10,-6)+0.0012*K5</f>
        <v>0</v>
      </c>
      <c r="AM6" s="179">
        <f t="shared" si="3"/>
        <v>1.9075</v>
      </c>
      <c r="AN6" s="180">
        <f>AL6*H6</f>
        <v>0</v>
      </c>
      <c r="AO6" s="180">
        <f>H6*AM6</f>
        <v>9.060625000000001E-6</v>
      </c>
    </row>
    <row r="7" spans="1:41">
      <c r="A7" s="92" t="s">
        <v>84</v>
      </c>
      <c r="B7" s="98" t="s">
        <v>321</v>
      </c>
      <c r="C7" s="99" t="s">
        <v>320</v>
      </c>
      <c r="D7" s="100" t="s">
        <v>189</v>
      </c>
      <c r="E7" s="101">
        <v>1E-4</v>
      </c>
      <c r="F7" s="98">
        <v>1</v>
      </c>
      <c r="G7" s="98">
        <v>0.90249999999999997</v>
      </c>
      <c r="H7" s="101">
        <f t="shared" si="4"/>
        <v>9.0249999999999998E-5</v>
      </c>
      <c r="I7" s="98"/>
      <c r="J7" s="98"/>
      <c r="K7" s="99"/>
      <c r="L7" t="str">
        <f t="shared" si="0"/>
        <v>С6</v>
      </c>
      <c r="M7" t="str">
        <f t="shared" si="1"/>
        <v>Реактор Р-1</v>
      </c>
      <c r="N7" t="str">
        <f t="shared" si="2"/>
        <v>Частичное-ликвидация</v>
      </c>
      <c r="O7" t="s">
        <v>227</v>
      </c>
      <c r="P7" t="s">
        <v>227</v>
      </c>
      <c r="Q7" t="s">
        <v>227</v>
      </c>
      <c r="R7" t="s">
        <v>227</v>
      </c>
      <c r="S7" t="s">
        <v>227</v>
      </c>
      <c r="T7" t="s">
        <v>227</v>
      </c>
      <c r="U7" t="s">
        <v>227</v>
      </c>
      <c r="V7" t="s">
        <v>227</v>
      </c>
      <c r="W7" t="s">
        <v>227</v>
      </c>
      <c r="X7" t="s">
        <v>227</v>
      </c>
      <c r="Y7" t="s">
        <v>227</v>
      </c>
      <c r="Z7" t="s">
        <v>227</v>
      </c>
      <c r="AA7" s="177">
        <v>0</v>
      </c>
      <c r="AB7" s="177">
        <v>0</v>
      </c>
      <c r="AC7" s="177">
        <f>0.1*AC4</f>
        <v>2.5000000000000001E-2</v>
      </c>
      <c r="AD7" s="177">
        <v>2.5999999999999999E-2</v>
      </c>
      <c r="AE7" s="177">
        <v>5</v>
      </c>
      <c r="AF7" s="177"/>
      <c r="AG7" s="177"/>
      <c r="AH7" s="178">
        <f>AD7*I7+AC7</f>
        <v>2.5000000000000001E-2</v>
      </c>
      <c r="AI7" s="178">
        <f>AH7*0.1</f>
        <v>2.5000000000000005E-3</v>
      </c>
      <c r="AJ7" s="179">
        <f>AA7*1.72+115*0.012*AB7</f>
        <v>0</v>
      </c>
      <c r="AK7" s="179">
        <f>AE7*0.1</f>
        <v>0.5</v>
      </c>
      <c r="AL7" s="178">
        <f>1333*J6*POWER(10,-6)+0.0012*K5</f>
        <v>0</v>
      </c>
      <c r="AM7" s="179">
        <f t="shared" si="3"/>
        <v>0.52749999999999997</v>
      </c>
      <c r="AN7" s="180">
        <f>AL7*H7</f>
        <v>0</v>
      </c>
      <c r="AO7" s="180">
        <f>H7*AM7</f>
        <v>4.7606874999999998E-5</v>
      </c>
    </row>
    <row r="8" spans="1:41">
      <c r="A8" s="92" t="s">
        <v>85</v>
      </c>
      <c r="B8" s="86" t="s">
        <v>322</v>
      </c>
      <c r="C8" s="87" t="s">
        <v>79</v>
      </c>
      <c r="D8" s="88" t="s">
        <v>187</v>
      </c>
      <c r="E8" s="89">
        <v>1.0000000000000001E-5</v>
      </c>
      <c r="F8" s="86">
        <v>1</v>
      </c>
      <c r="G8" s="86">
        <v>0.05</v>
      </c>
      <c r="H8" s="89">
        <f>E8*F8*G8</f>
        <v>5.0000000000000008E-7</v>
      </c>
      <c r="I8" s="86"/>
      <c r="J8" s="86"/>
      <c r="K8" s="86"/>
      <c r="L8" t="str">
        <f t="shared" si="0"/>
        <v>С7</v>
      </c>
      <c r="M8" t="str">
        <f t="shared" si="1"/>
        <v>Реактор Р-2</v>
      </c>
      <c r="N8" t="str">
        <f t="shared" si="2"/>
        <v>Полное-пожар</v>
      </c>
      <c r="O8" t="s">
        <v>227</v>
      </c>
      <c r="P8" t="s">
        <v>227</v>
      </c>
      <c r="Q8" t="s">
        <v>227</v>
      </c>
      <c r="R8" t="s">
        <v>227</v>
      </c>
      <c r="S8" t="s">
        <v>227</v>
      </c>
      <c r="T8" t="s">
        <v>227</v>
      </c>
      <c r="U8" t="s">
        <v>227</v>
      </c>
      <c r="V8" t="s">
        <v>227</v>
      </c>
      <c r="W8" t="s">
        <v>227</v>
      </c>
      <c r="X8" t="s">
        <v>227</v>
      </c>
      <c r="Y8" t="s">
        <v>227</v>
      </c>
      <c r="Z8" t="s">
        <v>227</v>
      </c>
      <c r="AA8" s="9">
        <v>1</v>
      </c>
      <c r="AB8" s="9">
        <v>1</v>
      </c>
      <c r="AC8" s="9">
        <v>1.38</v>
      </c>
      <c r="AD8" s="9">
        <v>2.5999999999999999E-2</v>
      </c>
      <c r="AE8" s="9">
        <v>15</v>
      </c>
      <c r="AF8" s="9"/>
      <c r="AG8" s="9"/>
      <c r="AH8" s="181">
        <f>AD8*420*0.1+AC8</f>
        <v>2.472</v>
      </c>
      <c r="AI8" s="181">
        <f>AH8*0.1</f>
        <v>0.2472</v>
      </c>
      <c r="AJ8" s="182">
        <f>AA8*1.72+115*0.012*AB8</f>
        <v>3.1</v>
      </c>
      <c r="AK8" s="182">
        <f>AE8*0.1</f>
        <v>1.5</v>
      </c>
      <c r="AL8" s="181">
        <f>10068.2*420*POWER(10,-6)</f>
        <v>4.2286440000000001</v>
      </c>
      <c r="AM8" s="182">
        <f t="shared" si="3"/>
        <v>11.547844</v>
      </c>
      <c r="AN8" s="185">
        <f>AL8*H8</f>
        <v>2.1143220000000004E-6</v>
      </c>
      <c r="AO8" s="185">
        <f>H8*AM8</f>
        <v>5.7739220000000009E-6</v>
      </c>
    </row>
    <row r="9" spans="1:41">
      <c r="A9" s="92" t="s">
        <v>86</v>
      </c>
      <c r="B9" s="86" t="s">
        <v>322</v>
      </c>
      <c r="C9" s="87" t="s">
        <v>317</v>
      </c>
      <c r="D9" s="88" t="s">
        <v>190</v>
      </c>
      <c r="E9" s="89">
        <v>1.0000000000000001E-5</v>
      </c>
      <c r="F9" s="86">
        <v>1</v>
      </c>
      <c r="G9" s="86">
        <v>4.7500000000000001E-2</v>
      </c>
      <c r="H9" s="89">
        <f t="shared" ref="H9:H13" si="8">E9*F9*G9</f>
        <v>4.7500000000000006E-7</v>
      </c>
      <c r="I9" s="86"/>
      <c r="J9" s="86"/>
      <c r="K9" s="87"/>
      <c r="L9" t="str">
        <f t="shared" si="0"/>
        <v>С8</v>
      </c>
      <c r="M9" t="str">
        <f t="shared" si="1"/>
        <v>Реактор Р-2</v>
      </c>
      <c r="N9" t="str">
        <f t="shared" si="2"/>
        <v>Полное-взрыв</v>
      </c>
      <c r="O9" t="s">
        <v>227</v>
      </c>
      <c r="P9" t="s">
        <v>227</v>
      </c>
      <c r="Q9" t="s">
        <v>227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227</v>
      </c>
      <c r="X9" t="s">
        <v>227</v>
      </c>
      <c r="Y9" t="s">
        <v>227</v>
      </c>
      <c r="Z9" t="s">
        <v>227</v>
      </c>
      <c r="AA9" s="9">
        <v>2</v>
      </c>
      <c r="AB9" s="9">
        <v>1</v>
      </c>
      <c r="AC9" s="9">
        <v>1.38</v>
      </c>
      <c r="AD9" s="9">
        <v>2.5999999999999999E-2</v>
      </c>
      <c r="AE9" s="9">
        <v>15</v>
      </c>
      <c r="AF9" s="9"/>
      <c r="AG9" s="9"/>
      <c r="AH9" s="181">
        <f>AD9*420*0.1+AC9</f>
        <v>2.472</v>
      </c>
      <c r="AI9" s="181">
        <f t="shared" ref="AI9:AI10" si="9">AH9*0.1</f>
        <v>0.2472</v>
      </c>
      <c r="AJ9" s="182">
        <f t="shared" ref="AJ9:AJ10" si="10">AA9*1.72+115*0.012*AB9</f>
        <v>4.82</v>
      </c>
      <c r="AK9" s="182">
        <f t="shared" ref="AK9:AK10" si="11">AE9*0.1</f>
        <v>1.5</v>
      </c>
      <c r="AL9" s="181">
        <f>10068.2*J9*POWER(10,-6)*10</f>
        <v>0</v>
      </c>
      <c r="AM9" s="182">
        <f t="shared" si="3"/>
        <v>9.039200000000001</v>
      </c>
      <c r="AN9" s="185">
        <f>AL9*H9</f>
        <v>0</v>
      </c>
      <c r="AO9" s="185">
        <f>H9*AM9</f>
        <v>4.2936200000000013E-6</v>
      </c>
    </row>
    <row r="10" spans="1:41">
      <c r="A10" s="92" t="s">
        <v>87</v>
      </c>
      <c r="B10" s="86" t="s">
        <v>322</v>
      </c>
      <c r="C10" s="87" t="s">
        <v>318</v>
      </c>
      <c r="D10" s="88" t="s">
        <v>188</v>
      </c>
      <c r="E10" s="89">
        <v>1.0000000000000001E-5</v>
      </c>
      <c r="F10" s="86">
        <v>1</v>
      </c>
      <c r="G10" s="86">
        <v>0.90249999999999997</v>
      </c>
      <c r="H10" s="89">
        <f t="shared" si="8"/>
        <v>9.0250000000000008E-6</v>
      </c>
      <c r="I10" s="86"/>
      <c r="J10" s="86"/>
      <c r="K10" s="87"/>
      <c r="L10" t="str">
        <f t="shared" si="0"/>
        <v>С9</v>
      </c>
      <c r="M10" t="str">
        <f t="shared" si="1"/>
        <v>Реактор Р-2</v>
      </c>
      <c r="N10" t="str">
        <f t="shared" si="2"/>
        <v>Полное-ликвидация</v>
      </c>
      <c r="O10" t="s">
        <v>227</v>
      </c>
      <c r="P10" t="s">
        <v>227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227</v>
      </c>
      <c r="X10" t="s">
        <v>227</v>
      </c>
      <c r="Y10" t="s">
        <v>227</v>
      </c>
      <c r="Z10" t="s">
        <v>227</v>
      </c>
      <c r="AA10" s="9">
        <v>0</v>
      </c>
      <c r="AB10" s="9">
        <v>0</v>
      </c>
      <c r="AC10" s="9">
        <v>1.38</v>
      </c>
      <c r="AD10" s="9">
        <v>2.5999999999999999E-2</v>
      </c>
      <c r="AE10" s="9">
        <v>15</v>
      </c>
      <c r="AF10" s="9"/>
      <c r="AG10" s="9"/>
      <c r="AH10" s="181">
        <f>AD10*J10+AC10</f>
        <v>1.38</v>
      </c>
      <c r="AI10" s="181">
        <f t="shared" si="9"/>
        <v>0.13799999999999998</v>
      </c>
      <c r="AJ10" s="182">
        <f t="shared" si="10"/>
        <v>0</v>
      </c>
      <c r="AK10" s="182">
        <f t="shared" si="11"/>
        <v>1.5</v>
      </c>
      <c r="AL10" s="181">
        <f>1333*J9*POWER(10,-6)*10</f>
        <v>0</v>
      </c>
      <c r="AM10" s="182">
        <f t="shared" si="3"/>
        <v>3.0179999999999998</v>
      </c>
      <c r="AN10" s="185">
        <f>AL10*H10</f>
        <v>0</v>
      </c>
      <c r="AO10" s="185">
        <f>H10*AM10</f>
        <v>2.7237450000000001E-5</v>
      </c>
    </row>
    <row r="11" spans="1:41">
      <c r="A11" s="92" t="s">
        <v>88</v>
      </c>
      <c r="B11" s="86" t="s">
        <v>322</v>
      </c>
      <c r="C11" s="87" t="s">
        <v>270</v>
      </c>
      <c r="D11" s="88" t="s">
        <v>271</v>
      </c>
      <c r="E11" s="89">
        <v>1E-4</v>
      </c>
      <c r="F11" s="86">
        <v>1</v>
      </c>
      <c r="G11" s="86">
        <v>0.05</v>
      </c>
      <c r="H11" s="89">
        <f t="shared" si="8"/>
        <v>5.0000000000000004E-6</v>
      </c>
      <c r="I11" s="86"/>
      <c r="J11" s="86"/>
      <c r="K11" s="87"/>
      <c r="L11" t="str">
        <f t="shared" si="0"/>
        <v>С10</v>
      </c>
      <c r="M11" t="str">
        <f t="shared" si="1"/>
        <v>Реактор Р-2</v>
      </c>
      <c r="N11" t="str">
        <f t="shared" si="2"/>
        <v>Частичное-пожар</v>
      </c>
      <c r="O11" t="s">
        <v>227</v>
      </c>
      <c r="P11" t="s">
        <v>227</v>
      </c>
      <c r="Q11" t="s">
        <v>227</v>
      </c>
      <c r="R11" t="s">
        <v>227</v>
      </c>
      <c r="S11" t="s">
        <v>227</v>
      </c>
      <c r="T11" t="s">
        <v>227</v>
      </c>
      <c r="U11" t="s">
        <v>227</v>
      </c>
      <c r="V11" t="s">
        <v>227</v>
      </c>
      <c r="W11" t="s">
        <v>227</v>
      </c>
      <c r="X11" t="s">
        <v>227</v>
      </c>
      <c r="Y11" t="s">
        <v>227</v>
      </c>
      <c r="Z11" t="s">
        <v>227</v>
      </c>
      <c r="AA11" s="9">
        <v>0</v>
      </c>
      <c r="AB11" s="9">
        <v>1</v>
      </c>
      <c r="AC11" s="9">
        <f>0.1*AC10</f>
        <v>0.13799999999999998</v>
      </c>
      <c r="AD11" s="9">
        <v>2.5999999999999999E-2</v>
      </c>
      <c r="AE11" s="9">
        <v>5</v>
      </c>
      <c r="AF11" s="9"/>
      <c r="AG11" s="9"/>
      <c r="AH11" s="181">
        <f>AD11*42+AC11</f>
        <v>1.2299999999999998</v>
      </c>
      <c r="AI11" s="181">
        <f>AH11*0.1</f>
        <v>0.12299999999999998</v>
      </c>
      <c r="AJ11" s="182">
        <f>AA11*1.72+115*0.012*AB11</f>
        <v>1.3800000000000001</v>
      </c>
      <c r="AK11" s="182">
        <f>AE11*0.1</f>
        <v>0.5</v>
      </c>
      <c r="AL11" s="181">
        <f>10068.2*J11*POWER(10,-6)</f>
        <v>0</v>
      </c>
      <c r="AM11" s="182">
        <f t="shared" si="3"/>
        <v>3.2329999999999997</v>
      </c>
      <c r="AN11" s="185">
        <f>AL11*H11</f>
        <v>0</v>
      </c>
      <c r="AO11" s="185">
        <f>H11*AM11</f>
        <v>1.6164999999999999E-5</v>
      </c>
    </row>
    <row r="12" spans="1:41">
      <c r="A12" s="92" t="s">
        <v>89</v>
      </c>
      <c r="B12" s="86" t="s">
        <v>322</v>
      </c>
      <c r="C12" s="87" t="s">
        <v>319</v>
      </c>
      <c r="D12" s="88" t="s">
        <v>191</v>
      </c>
      <c r="E12" s="89">
        <v>1E-4</v>
      </c>
      <c r="F12" s="86">
        <v>1</v>
      </c>
      <c r="G12" s="86">
        <v>4.7500000000000001E-2</v>
      </c>
      <c r="H12" s="89">
        <f t="shared" si="8"/>
        <v>4.7500000000000003E-6</v>
      </c>
      <c r="I12" s="86"/>
      <c r="J12" s="86"/>
      <c r="K12" s="87"/>
      <c r="L12" t="str">
        <f t="shared" si="0"/>
        <v>С11</v>
      </c>
      <c r="M12" t="str">
        <f t="shared" si="1"/>
        <v>Реактор Р-2</v>
      </c>
      <c r="N12" t="str">
        <f t="shared" si="2"/>
        <v>Частичное-вспышка</v>
      </c>
      <c r="O12" t="s">
        <v>227</v>
      </c>
      <c r="P12" t="s">
        <v>227</v>
      </c>
      <c r="Q12" t="s">
        <v>227</v>
      </c>
      <c r="R12" t="s">
        <v>227</v>
      </c>
      <c r="S12" t="s">
        <v>227</v>
      </c>
      <c r="T12" t="s">
        <v>227</v>
      </c>
      <c r="U12" t="s">
        <v>227</v>
      </c>
      <c r="V12" t="s">
        <v>227</v>
      </c>
      <c r="W12" t="s">
        <v>227</v>
      </c>
      <c r="X12" t="s">
        <v>227</v>
      </c>
      <c r="Y12" t="s">
        <v>227</v>
      </c>
      <c r="Z12" t="s">
        <v>227</v>
      </c>
      <c r="AA12" s="9">
        <v>0</v>
      </c>
      <c r="AB12" s="9">
        <v>1</v>
      </c>
      <c r="AC12" s="9">
        <f>0.1*AC10</f>
        <v>0.13799999999999998</v>
      </c>
      <c r="AD12" s="9">
        <v>2.5999999999999999E-2</v>
      </c>
      <c r="AE12" s="9">
        <v>5</v>
      </c>
      <c r="AF12" s="9"/>
      <c r="AG12" s="9"/>
      <c r="AH12" s="181">
        <f>AD12*42+AC12</f>
        <v>1.2299999999999998</v>
      </c>
      <c r="AI12" s="181">
        <f>AH12*0.1</f>
        <v>0.12299999999999998</v>
      </c>
      <c r="AJ12" s="182">
        <f>AA12*1.72+115*0.012*AB12</f>
        <v>1.3800000000000001</v>
      </c>
      <c r="AK12" s="182">
        <f>AE12*0.1</f>
        <v>0.5</v>
      </c>
      <c r="AL12" s="181">
        <f>10068.2*J12*POWER(10,-6)</f>
        <v>0</v>
      </c>
      <c r="AM12" s="182">
        <f t="shared" si="3"/>
        <v>3.2329999999999997</v>
      </c>
      <c r="AN12" s="185">
        <f>AL12*H12</f>
        <v>0</v>
      </c>
      <c r="AO12" s="185">
        <f>H12*AM12</f>
        <v>1.5356749999999998E-5</v>
      </c>
    </row>
    <row r="13" spans="1:41">
      <c r="A13" s="92" t="s">
        <v>90</v>
      </c>
      <c r="B13" s="86" t="s">
        <v>322</v>
      </c>
      <c r="C13" s="87" t="s">
        <v>320</v>
      </c>
      <c r="D13" s="88" t="s">
        <v>189</v>
      </c>
      <c r="E13" s="89">
        <v>1E-4</v>
      </c>
      <c r="F13" s="86">
        <v>1</v>
      </c>
      <c r="G13" s="86">
        <v>0.90249999999999997</v>
      </c>
      <c r="H13" s="89">
        <f t="shared" si="8"/>
        <v>9.0249999999999998E-5</v>
      </c>
      <c r="I13" s="86"/>
      <c r="J13" s="86"/>
      <c r="K13" s="87"/>
      <c r="L13" t="str">
        <f t="shared" si="0"/>
        <v>С12</v>
      </c>
      <c r="M13" t="str">
        <f t="shared" si="1"/>
        <v>Реактор Р-2</v>
      </c>
      <c r="N13" t="str">
        <f t="shared" si="2"/>
        <v>Частичное-ликвидация</v>
      </c>
      <c r="O13" t="s">
        <v>227</v>
      </c>
      <c r="P13" t="s">
        <v>227</v>
      </c>
      <c r="Q13" t="s">
        <v>227</v>
      </c>
      <c r="R13" t="s">
        <v>227</v>
      </c>
      <c r="S13" t="s">
        <v>227</v>
      </c>
      <c r="T13" t="s">
        <v>227</v>
      </c>
      <c r="U13" t="s">
        <v>227</v>
      </c>
      <c r="V13" t="s">
        <v>227</v>
      </c>
      <c r="W13" t="s">
        <v>227</v>
      </c>
      <c r="X13" t="s">
        <v>227</v>
      </c>
      <c r="Y13" t="s">
        <v>227</v>
      </c>
      <c r="Z13" t="s">
        <v>227</v>
      </c>
      <c r="AA13" s="9">
        <v>0</v>
      </c>
      <c r="AB13" s="9">
        <v>0</v>
      </c>
      <c r="AC13" s="9">
        <f>0.1*AC10</f>
        <v>0.13799999999999998</v>
      </c>
      <c r="AD13" s="9">
        <v>2.5999999999999999E-2</v>
      </c>
      <c r="AE13" s="9">
        <v>5</v>
      </c>
      <c r="AF13" s="9"/>
      <c r="AG13" s="9"/>
      <c r="AH13" s="181">
        <f>AD13*42+AC13</f>
        <v>1.2299999999999998</v>
      </c>
      <c r="AI13" s="181">
        <f>AH13*0.1</f>
        <v>0.12299999999999998</v>
      </c>
      <c r="AJ13" s="182">
        <f>AA13*1.72+115*0.012*AB13</f>
        <v>0</v>
      </c>
      <c r="AK13" s="182">
        <f>AE13*0.1</f>
        <v>0.5</v>
      </c>
      <c r="AL13" s="181">
        <f>1333*J12*POWER(10,-6)</f>
        <v>0</v>
      </c>
      <c r="AM13" s="182">
        <f t="shared" si="3"/>
        <v>1.8529999999999998</v>
      </c>
      <c r="AN13" s="185">
        <f>AL13*H13</f>
        <v>0</v>
      </c>
      <c r="AO13" s="185">
        <f>H13*AM13</f>
        <v>1.6723324999999998E-4</v>
      </c>
    </row>
    <row r="14" spans="1:41">
      <c r="A14" s="92" t="s">
        <v>91</v>
      </c>
      <c r="B14" s="92" t="s">
        <v>323</v>
      </c>
      <c r="C14" s="93" t="s">
        <v>79</v>
      </c>
      <c r="D14" s="94" t="s">
        <v>187</v>
      </c>
      <c r="E14" s="95">
        <v>1.0000000000000001E-5</v>
      </c>
      <c r="F14" s="92">
        <v>1</v>
      </c>
      <c r="G14" s="92">
        <v>0.05</v>
      </c>
      <c r="H14" s="95">
        <f>E14*F14*G14</f>
        <v>5.0000000000000008E-7</v>
      </c>
      <c r="I14" s="92"/>
      <c r="J14" s="92"/>
      <c r="K14" s="92"/>
      <c r="L14" t="str">
        <f t="shared" si="0"/>
        <v>С13</v>
      </c>
      <c r="M14" t="str">
        <f t="shared" si="1"/>
        <v>Емкость Е-8/1</v>
      </c>
      <c r="N14" t="str">
        <f t="shared" si="2"/>
        <v>Полное-пожар</v>
      </c>
      <c r="O14" t="s">
        <v>227</v>
      </c>
      <c r="P14" t="s">
        <v>227</v>
      </c>
      <c r="Q14" t="s">
        <v>227</v>
      </c>
      <c r="R14" t="s">
        <v>227</v>
      </c>
      <c r="S14" t="s">
        <v>227</v>
      </c>
      <c r="T14" t="s">
        <v>227</v>
      </c>
      <c r="U14" t="s">
        <v>227</v>
      </c>
      <c r="V14" t="s">
        <v>227</v>
      </c>
      <c r="W14" t="s">
        <v>227</v>
      </c>
      <c r="X14" t="s">
        <v>227</v>
      </c>
      <c r="Y14" t="s">
        <v>227</v>
      </c>
      <c r="Z14" t="s">
        <v>227</v>
      </c>
      <c r="AA14" s="4">
        <v>1</v>
      </c>
      <c r="AB14" s="4">
        <v>1</v>
      </c>
      <c r="AC14" s="4">
        <v>0.36</v>
      </c>
      <c r="AD14" s="4">
        <v>2.5999999999999999E-2</v>
      </c>
      <c r="AE14" s="4">
        <v>15</v>
      </c>
      <c r="AF14" s="4"/>
      <c r="AG14" s="4"/>
      <c r="AH14" s="183">
        <f>AD14*I14+AC14</f>
        <v>0.36</v>
      </c>
      <c r="AI14" s="183">
        <f>AH14*0.1</f>
        <v>3.5999999999999997E-2</v>
      </c>
      <c r="AJ14" s="184">
        <f>AA14*1.72+115*0.012*AB14</f>
        <v>3.1</v>
      </c>
      <c r="AK14" s="184">
        <f>AE14*0.1</f>
        <v>1.5</v>
      </c>
      <c r="AL14" s="183">
        <f>10068.2*J14*POWER(10,-6)+0.0012*K17</f>
        <v>0</v>
      </c>
      <c r="AM14" s="184">
        <f t="shared" si="3"/>
        <v>4.9959999999999996</v>
      </c>
      <c r="AN14" s="187">
        <f>AL14*H14</f>
        <v>0</v>
      </c>
      <c r="AO14" s="187">
        <f>H14*AM14</f>
        <v>2.4980000000000001E-6</v>
      </c>
    </row>
    <row r="15" spans="1:41">
      <c r="A15" s="92" t="s">
        <v>92</v>
      </c>
      <c r="B15" s="92" t="s">
        <v>323</v>
      </c>
      <c r="C15" s="93" t="s">
        <v>317</v>
      </c>
      <c r="D15" s="94" t="s">
        <v>190</v>
      </c>
      <c r="E15" s="95">
        <v>1.0000000000000001E-5</v>
      </c>
      <c r="F15" s="92">
        <v>1</v>
      </c>
      <c r="G15" s="92">
        <v>4.7500000000000001E-2</v>
      </c>
      <c r="H15" s="95">
        <f t="shared" ref="H15:H19" si="12">E15*F15*G15</f>
        <v>4.7500000000000006E-7</v>
      </c>
      <c r="I15" s="92"/>
      <c r="J15" s="92"/>
      <c r="K15" s="93"/>
      <c r="L15" t="str">
        <f t="shared" si="0"/>
        <v>С14</v>
      </c>
      <c r="M15" t="str">
        <f t="shared" si="1"/>
        <v>Емкость Е-8/1</v>
      </c>
      <c r="N15" t="str">
        <f t="shared" si="2"/>
        <v>Полное-взрыв</v>
      </c>
      <c r="O15" t="s">
        <v>227</v>
      </c>
      <c r="P15" t="s">
        <v>227</v>
      </c>
      <c r="Q15" t="s">
        <v>227</v>
      </c>
      <c r="R15" t="s">
        <v>227</v>
      </c>
      <c r="S15" t="s">
        <v>227</v>
      </c>
      <c r="T15" t="s">
        <v>227</v>
      </c>
      <c r="U15" t="s">
        <v>227</v>
      </c>
      <c r="V15" t="s">
        <v>227</v>
      </c>
      <c r="W15" t="s">
        <v>227</v>
      </c>
      <c r="X15" t="s">
        <v>227</v>
      </c>
      <c r="Y15" t="s">
        <v>227</v>
      </c>
      <c r="Z15" t="s">
        <v>227</v>
      </c>
      <c r="AA15" s="4">
        <v>1</v>
      </c>
      <c r="AB15" s="4">
        <v>1</v>
      </c>
      <c r="AC15" s="4">
        <v>0.36</v>
      </c>
      <c r="AD15" s="4">
        <v>2.5999999999999999E-2</v>
      </c>
      <c r="AE15" s="4">
        <v>15</v>
      </c>
      <c r="AF15" s="4"/>
      <c r="AG15" s="4"/>
      <c r="AH15" s="183">
        <f>AD15*I15+AC15</f>
        <v>0.36</v>
      </c>
      <c r="AI15" s="183">
        <f t="shared" ref="AI15:AI16" si="13">AH15*0.1</f>
        <v>3.5999999999999997E-2</v>
      </c>
      <c r="AJ15" s="184">
        <f t="shared" ref="AJ15:AJ16" si="14">AA15*1.72+115*0.012*AB15</f>
        <v>3.1</v>
      </c>
      <c r="AK15" s="184">
        <f t="shared" ref="AK15:AK16" si="15">AE15*0.1</f>
        <v>1.5</v>
      </c>
      <c r="AL15" s="183">
        <f>10068.2*J15*POWER(10,-6)*10+0.0012*K17</f>
        <v>0</v>
      </c>
      <c r="AM15" s="184">
        <f t="shared" si="3"/>
        <v>4.9959999999999996</v>
      </c>
      <c r="AN15" s="187">
        <f>AL15*H15</f>
        <v>0</v>
      </c>
      <c r="AO15" s="187">
        <f>H15*AM15</f>
        <v>2.3731000000000002E-6</v>
      </c>
    </row>
    <row r="16" spans="1:41">
      <c r="A16" s="92" t="s">
        <v>93</v>
      </c>
      <c r="B16" s="92" t="s">
        <v>323</v>
      </c>
      <c r="C16" s="93" t="s">
        <v>318</v>
      </c>
      <c r="D16" s="94" t="s">
        <v>188</v>
      </c>
      <c r="E16" s="95">
        <v>1.0000000000000001E-5</v>
      </c>
      <c r="F16" s="92">
        <v>1</v>
      </c>
      <c r="G16" s="92">
        <v>0.90249999999999997</v>
      </c>
      <c r="H16" s="95">
        <f t="shared" si="12"/>
        <v>9.0250000000000008E-6</v>
      </c>
      <c r="I16" s="92"/>
      <c r="J16" s="92"/>
      <c r="K16" s="93"/>
      <c r="L16" t="str">
        <f t="shared" si="0"/>
        <v>С15</v>
      </c>
      <c r="M16" t="str">
        <f t="shared" si="1"/>
        <v>Емкость Е-8/1</v>
      </c>
      <c r="N16" t="str">
        <f t="shared" si="2"/>
        <v>Полное-ликвидация</v>
      </c>
      <c r="O16" t="s">
        <v>227</v>
      </c>
      <c r="P16" t="s">
        <v>227</v>
      </c>
      <c r="Q16" t="s">
        <v>227</v>
      </c>
      <c r="R16" t="s">
        <v>227</v>
      </c>
      <c r="S16" t="s">
        <v>227</v>
      </c>
      <c r="T16" t="s">
        <v>227</v>
      </c>
      <c r="U16" t="s">
        <v>227</v>
      </c>
      <c r="V16" t="s">
        <v>227</v>
      </c>
      <c r="W16" t="s">
        <v>227</v>
      </c>
      <c r="X16" t="s">
        <v>227</v>
      </c>
      <c r="Y16" t="s">
        <v>227</v>
      </c>
      <c r="Z16" t="s">
        <v>227</v>
      </c>
      <c r="AA16" s="4">
        <v>0</v>
      </c>
      <c r="AB16" s="4">
        <v>0</v>
      </c>
      <c r="AC16" s="4">
        <v>0.36</v>
      </c>
      <c r="AD16" s="4">
        <v>2.5999999999999999E-2</v>
      </c>
      <c r="AE16" s="4">
        <v>15</v>
      </c>
      <c r="AF16" s="4"/>
      <c r="AG16" s="4"/>
      <c r="AH16" s="183">
        <f>AD16*J16+AC16</f>
        <v>0.36</v>
      </c>
      <c r="AI16" s="183">
        <f t="shared" si="13"/>
        <v>3.5999999999999997E-2</v>
      </c>
      <c r="AJ16" s="184">
        <f t="shared" si="14"/>
        <v>0</v>
      </c>
      <c r="AK16" s="184">
        <f t="shared" si="15"/>
        <v>1.5</v>
      </c>
      <c r="AL16" s="183">
        <f>1333*J15*POWER(10,-6)*10+0.0012*K17</f>
        <v>0</v>
      </c>
      <c r="AM16" s="184">
        <f t="shared" si="3"/>
        <v>1.8959999999999999</v>
      </c>
      <c r="AN16" s="187">
        <f>AL16*H16</f>
        <v>0</v>
      </c>
      <c r="AO16" s="187">
        <f>H16*AM16</f>
        <v>1.71114E-5</v>
      </c>
    </row>
    <row r="17" spans="1:41">
      <c r="A17" s="92" t="s">
        <v>94</v>
      </c>
      <c r="B17" s="92" t="s">
        <v>323</v>
      </c>
      <c r="C17" s="93" t="s">
        <v>270</v>
      </c>
      <c r="D17" s="94" t="s">
        <v>271</v>
      </c>
      <c r="E17" s="95">
        <v>1E-4</v>
      </c>
      <c r="F17" s="92">
        <v>1</v>
      </c>
      <c r="G17" s="92">
        <v>0.05</v>
      </c>
      <c r="H17" s="95">
        <f t="shared" si="12"/>
        <v>5.0000000000000004E-6</v>
      </c>
      <c r="I17" s="92"/>
      <c r="J17" s="92"/>
      <c r="K17" s="93"/>
      <c r="L17" t="str">
        <f t="shared" si="0"/>
        <v>С16</v>
      </c>
      <c r="M17" t="str">
        <f t="shared" si="1"/>
        <v>Емкость Е-8/1</v>
      </c>
      <c r="N17" t="str">
        <f t="shared" si="2"/>
        <v>Частичное-пожар</v>
      </c>
      <c r="O17" t="s">
        <v>227</v>
      </c>
      <c r="P17" t="s">
        <v>227</v>
      </c>
      <c r="Q17" t="s">
        <v>227</v>
      </c>
      <c r="R17" t="s">
        <v>227</v>
      </c>
      <c r="S17" t="s">
        <v>227</v>
      </c>
      <c r="T17" t="s">
        <v>227</v>
      </c>
      <c r="U17" t="s">
        <v>227</v>
      </c>
      <c r="V17" t="s">
        <v>227</v>
      </c>
      <c r="W17" t="s">
        <v>227</v>
      </c>
      <c r="X17" t="s">
        <v>227</v>
      </c>
      <c r="Y17" t="s">
        <v>227</v>
      </c>
      <c r="Z17" t="s">
        <v>227</v>
      </c>
      <c r="AA17" s="4">
        <v>0</v>
      </c>
      <c r="AB17" s="4">
        <v>1</v>
      </c>
      <c r="AC17" s="4">
        <f>0.1*AC16</f>
        <v>3.5999999999999997E-2</v>
      </c>
      <c r="AD17" s="4">
        <v>2.5999999999999999E-2</v>
      </c>
      <c r="AE17" s="4">
        <v>5</v>
      </c>
      <c r="AF17" s="4"/>
      <c r="AG17" s="4"/>
      <c r="AH17" s="183">
        <f>AD17*I17+AC17</f>
        <v>3.5999999999999997E-2</v>
      </c>
      <c r="AI17" s="183">
        <f>AH17*0.1</f>
        <v>3.5999999999999999E-3</v>
      </c>
      <c r="AJ17" s="184">
        <f>AA17*1.72+115*0.012*AB17</f>
        <v>1.3800000000000001</v>
      </c>
      <c r="AK17" s="184">
        <f>AE17*0.1</f>
        <v>0.5</v>
      </c>
      <c r="AL17" s="183">
        <f>10068.2*J17*POWER(10,-6)+0.0012*K17</f>
        <v>0</v>
      </c>
      <c r="AM17" s="184">
        <f t="shared" si="3"/>
        <v>1.9196000000000002</v>
      </c>
      <c r="AN17" s="187">
        <f>AL17*H17</f>
        <v>0</v>
      </c>
      <c r="AO17" s="187">
        <f>H17*AM17</f>
        <v>9.598000000000002E-6</v>
      </c>
    </row>
    <row r="18" spans="1:41">
      <c r="A18" s="92" t="s">
        <v>95</v>
      </c>
      <c r="B18" s="92" t="s">
        <v>323</v>
      </c>
      <c r="C18" s="93" t="s">
        <v>319</v>
      </c>
      <c r="D18" s="94" t="s">
        <v>191</v>
      </c>
      <c r="E18" s="95">
        <v>1E-4</v>
      </c>
      <c r="F18" s="92">
        <v>1</v>
      </c>
      <c r="G18" s="92">
        <v>4.7500000000000001E-2</v>
      </c>
      <c r="H18" s="95">
        <f t="shared" si="12"/>
        <v>4.7500000000000003E-6</v>
      </c>
      <c r="I18" s="92"/>
      <c r="J18" s="92"/>
      <c r="K18" s="93"/>
      <c r="L18" t="str">
        <f t="shared" si="0"/>
        <v>С17</v>
      </c>
      <c r="M18" t="str">
        <f t="shared" si="1"/>
        <v>Емкость Е-8/1</v>
      </c>
      <c r="N18" t="str">
        <f t="shared" si="2"/>
        <v>Частичное-вспышка</v>
      </c>
      <c r="O18" t="s">
        <v>227</v>
      </c>
      <c r="P18" t="s">
        <v>227</v>
      </c>
      <c r="Q18" t="s">
        <v>227</v>
      </c>
      <c r="R18" t="s">
        <v>227</v>
      </c>
      <c r="S18" t="s">
        <v>227</v>
      </c>
      <c r="T18" t="s">
        <v>227</v>
      </c>
      <c r="U18" t="s">
        <v>227</v>
      </c>
      <c r="V18" t="s">
        <v>227</v>
      </c>
      <c r="W18" t="s">
        <v>227</v>
      </c>
      <c r="X18" t="s">
        <v>227</v>
      </c>
      <c r="Y18" t="s">
        <v>227</v>
      </c>
      <c r="Z18" t="s">
        <v>227</v>
      </c>
      <c r="AA18" s="4">
        <v>0</v>
      </c>
      <c r="AB18" s="4">
        <v>1</v>
      </c>
      <c r="AC18" s="4">
        <f>0.1*AC16</f>
        <v>3.5999999999999997E-2</v>
      </c>
      <c r="AD18" s="4">
        <v>2.5999999999999999E-2</v>
      </c>
      <c r="AE18" s="4">
        <v>5</v>
      </c>
      <c r="AF18" s="4"/>
      <c r="AG18" s="4"/>
      <c r="AH18" s="183">
        <f>AD18*I18+AC18</f>
        <v>3.5999999999999997E-2</v>
      </c>
      <c r="AI18" s="183">
        <f>AH18*0.1</f>
        <v>3.5999999999999999E-3</v>
      </c>
      <c r="AJ18" s="184">
        <f>AA18*1.72+115*0.012*AB18</f>
        <v>1.3800000000000001</v>
      </c>
      <c r="AK18" s="184">
        <f>AE18*0.1</f>
        <v>0.5</v>
      </c>
      <c r="AL18" s="183">
        <f>10068.2*J18*POWER(10,-6)+0.0012*K17</f>
        <v>0</v>
      </c>
      <c r="AM18" s="184">
        <f t="shared" si="3"/>
        <v>1.9196000000000002</v>
      </c>
      <c r="AN18" s="187">
        <f>AL18*H18</f>
        <v>0</v>
      </c>
      <c r="AO18" s="187">
        <f>H18*AM18</f>
        <v>9.1181000000000017E-6</v>
      </c>
    </row>
    <row r="19" spans="1:41">
      <c r="A19" s="92" t="s">
        <v>96</v>
      </c>
      <c r="B19" s="92" t="s">
        <v>323</v>
      </c>
      <c r="C19" s="93" t="s">
        <v>320</v>
      </c>
      <c r="D19" s="94" t="s">
        <v>189</v>
      </c>
      <c r="E19" s="95">
        <v>1E-4</v>
      </c>
      <c r="F19" s="92">
        <v>1</v>
      </c>
      <c r="G19" s="92">
        <v>0.90249999999999997</v>
      </c>
      <c r="H19" s="95">
        <f t="shared" si="12"/>
        <v>9.0249999999999998E-5</v>
      </c>
      <c r="I19" s="92"/>
      <c r="J19" s="92"/>
      <c r="K19" s="93"/>
      <c r="L19" t="str">
        <f t="shared" si="0"/>
        <v>С18</v>
      </c>
      <c r="M19" t="str">
        <f t="shared" si="1"/>
        <v>Емкость Е-8/1</v>
      </c>
      <c r="N19" t="str">
        <f t="shared" si="2"/>
        <v>Частичное-ликвидация</v>
      </c>
      <c r="O19" t="s">
        <v>227</v>
      </c>
      <c r="P19" t="s">
        <v>227</v>
      </c>
      <c r="Q19" t="s">
        <v>227</v>
      </c>
      <c r="R19" t="s">
        <v>227</v>
      </c>
      <c r="S19" t="s">
        <v>227</v>
      </c>
      <c r="T19" t="s">
        <v>227</v>
      </c>
      <c r="U19" t="s">
        <v>227</v>
      </c>
      <c r="V19" t="s">
        <v>227</v>
      </c>
      <c r="W19" t="s">
        <v>227</v>
      </c>
      <c r="X19" t="s">
        <v>227</v>
      </c>
      <c r="Y19" t="s">
        <v>227</v>
      </c>
      <c r="Z19" t="s">
        <v>227</v>
      </c>
      <c r="AA19" s="4">
        <v>0</v>
      </c>
      <c r="AB19" s="4">
        <v>0</v>
      </c>
      <c r="AC19" s="4">
        <f>0.1*AC16</f>
        <v>3.5999999999999997E-2</v>
      </c>
      <c r="AD19" s="4">
        <v>2.5999999999999999E-2</v>
      </c>
      <c r="AE19" s="4">
        <v>5</v>
      </c>
      <c r="AF19" s="4"/>
      <c r="AG19" s="4"/>
      <c r="AH19" s="183">
        <f>AD19*I19+AC19</f>
        <v>3.5999999999999997E-2</v>
      </c>
      <c r="AI19" s="183">
        <f>AH19*0.1</f>
        <v>3.5999999999999999E-3</v>
      </c>
      <c r="AJ19" s="184">
        <f>AA19*1.72+115*0.012*AB19</f>
        <v>0</v>
      </c>
      <c r="AK19" s="184">
        <f>AE19*0.1</f>
        <v>0.5</v>
      </c>
      <c r="AL19" s="183">
        <f>1333*J18*POWER(10,-6)+0.0012*K17</f>
        <v>0</v>
      </c>
      <c r="AM19" s="184">
        <f t="shared" si="3"/>
        <v>0.53960000000000008</v>
      </c>
      <c r="AN19" s="187">
        <f>AL19*H19</f>
        <v>0</v>
      </c>
      <c r="AO19" s="187">
        <f>H19*AM19</f>
        <v>4.8698900000000009E-5</v>
      </c>
    </row>
    <row r="20" spans="1:41">
      <c r="A20" s="92" t="s">
        <v>97</v>
      </c>
      <c r="B20" s="86" t="s">
        <v>324</v>
      </c>
      <c r="C20" s="87" t="s">
        <v>79</v>
      </c>
      <c r="D20" s="88" t="s">
        <v>187</v>
      </c>
      <c r="E20" s="89">
        <v>1.0000000000000001E-5</v>
      </c>
      <c r="F20" s="86">
        <v>3</v>
      </c>
      <c r="G20" s="86">
        <v>0.05</v>
      </c>
      <c r="H20" s="89">
        <f>E20*F20*G20</f>
        <v>1.5000000000000002E-6</v>
      </c>
      <c r="I20" s="86"/>
      <c r="J20" s="86"/>
      <c r="K20" s="86"/>
      <c r="L20" t="str">
        <f t="shared" si="0"/>
        <v>С19</v>
      </c>
      <c r="M20" t="str">
        <f t="shared" si="1"/>
        <v>Емкость Е-6/1</v>
      </c>
      <c r="N20" t="str">
        <f t="shared" si="2"/>
        <v>Полное-пожар</v>
      </c>
      <c r="O20" t="s">
        <v>227</v>
      </c>
      <c r="P20" t="s">
        <v>227</v>
      </c>
      <c r="Q20" t="s">
        <v>227</v>
      </c>
      <c r="R20" t="s">
        <v>227</v>
      </c>
      <c r="S20" t="s">
        <v>227</v>
      </c>
      <c r="T20" t="s">
        <v>227</v>
      </c>
      <c r="U20" t="s">
        <v>227</v>
      </c>
      <c r="V20" t="s">
        <v>227</v>
      </c>
      <c r="W20" t="s">
        <v>227</v>
      </c>
      <c r="X20" t="s">
        <v>227</v>
      </c>
      <c r="Y20" t="s">
        <v>227</v>
      </c>
      <c r="Z20" t="s">
        <v>227</v>
      </c>
      <c r="AA20" s="9">
        <v>1</v>
      </c>
      <c r="AB20" s="9">
        <v>1</v>
      </c>
      <c r="AC20" s="9">
        <v>0.46</v>
      </c>
      <c r="AD20" s="9">
        <v>2.5999999999999999E-2</v>
      </c>
      <c r="AE20" s="9">
        <v>15</v>
      </c>
      <c r="AF20" s="9"/>
      <c r="AG20" s="9"/>
      <c r="AH20" s="181">
        <f>AD20*I20+AC20</f>
        <v>0.46</v>
      </c>
      <c r="AI20" s="181">
        <f>AH20*0.1</f>
        <v>4.6000000000000006E-2</v>
      </c>
      <c r="AJ20" s="182">
        <f>AA20*1.72+115*0.012*AB20</f>
        <v>3.1</v>
      </c>
      <c r="AK20" s="182">
        <f>AE20*0.1</f>
        <v>1.5</v>
      </c>
      <c r="AL20" s="181">
        <f>10068.2*J20*POWER(10,-6)+0.0012*K23</f>
        <v>0</v>
      </c>
      <c r="AM20" s="182">
        <f t="shared" si="3"/>
        <v>5.1059999999999999</v>
      </c>
      <c r="AN20" s="185">
        <f>AL20*H20</f>
        <v>0</v>
      </c>
      <c r="AO20" s="185">
        <f>H20*AM20</f>
        <v>7.6590000000000007E-6</v>
      </c>
    </row>
    <row r="21" spans="1:41">
      <c r="A21" s="92" t="s">
        <v>98</v>
      </c>
      <c r="B21" s="86" t="s">
        <v>324</v>
      </c>
      <c r="C21" s="87" t="s">
        <v>317</v>
      </c>
      <c r="D21" s="88" t="s">
        <v>190</v>
      </c>
      <c r="E21" s="89">
        <v>1.0000000000000001E-5</v>
      </c>
      <c r="F21" s="86">
        <v>3</v>
      </c>
      <c r="G21" s="86">
        <v>4.7500000000000001E-2</v>
      </c>
      <c r="H21" s="89">
        <f t="shared" ref="H21:H25" si="16">E21*F21*G21</f>
        <v>1.4250000000000001E-6</v>
      </c>
      <c r="I21" s="86"/>
      <c r="J21" s="86"/>
      <c r="K21" s="87"/>
      <c r="L21" t="str">
        <f t="shared" si="0"/>
        <v>С20</v>
      </c>
      <c r="M21" t="str">
        <f t="shared" si="1"/>
        <v>Емкость Е-6/1</v>
      </c>
      <c r="N21" t="str">
        <f t="shared" si="2"/>
        <v>Полное-взрыв</v>
      </c>
      <c r="O21" t="s">
        <v>227</v>
      </c>
      <c r="P21" t="s">
        <v>227</v>
      </c>
      <c r="Q21" t="s">
        <v>227</v>
      </c>
      <c r="R21" t="s">
        <v>227</v>
      </c>
      <c r="S21" t="s">
        <v>227</v>
      </c>
      <c r="T21" t="s">
        <v>227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227</v>
      </c>
      <c r="AA21" s="9">
        <v>1</v>
      </c>
      <c r="AB21" s="9">
        <v>1</v>
      </c>
      <c r="AC21" s="9">
        <v>0.46</v>
      </c>
      <c r="AD21" s="9">
        <v>2.5999999999999999E-2</v>
      </c>
      <c r="AE21" s="9">
        <v>15</v>
      </c>
      <c r="AF21" s="9"/>
      <c r="AG21" s="9"/>
      <c r="AH21" s="181">
        <f>AD21*I21+AC21</f>
        <v>0.46</v>
      </c>
      <c r="AI21" s="181">
        <f t="shared" ref="AI21:AI22" si="17">AH21*0.1</f>
        <v>4.6000000000000006E-2</v>
      </c>
      <c r="AJ21" s="182">
        <f t="shared" ref="AJ21:AJ22" si="18">AA21*1.72+115*0.012*AB21</f>
        <v>3.1</v>
      </c>
      <c r="AK21" s="182">
        <f t="shared" ref="AK21:AK22" si="19">AE21*0.1</f>
        <v>1.5</v>
      </c>
      <c r="AL21" s="181">
        <f>10068.2*J21*POWER(10,-6)*10+0.0012*K23</f>
        <v>0</v>
      </c>
      <c r="AM21" s="182">
        <f t="shared" si="3"/>
        <v>5.1059999999999999</v>
      </c>
      <c r="AN21" s="185">
        <f>AL21*H21</f>
        <v>0</v>
      </c>
      <c r="AO21" s="185">
        <f>H21*AM21</f>
        <v>7.2760500000000004E-6</v>
      </c>
    </row>
    <row r="22" spans="1:41">
      <c r="A22" s="92" t="s">
        <v>99</v>
      </c>
      <c r="B22" s="86" t="s">
        <v>324</v>
      </c>
      <c r="C22" s="87" t="s">
        <v>318</v>
      </c>
      <c r="D22" s="88" t="s">
        <v>188</v>
      </c>
      <c r="E22" s="89">
        <v>1.0000000000000001E-5</v>
      </c>
      <c r="F22" s="86">
        <v>3</v>
      </c>
      <c r="G22" s="86">
        <v>0.90249999999999997</v>
      </c>
      <c r="H22" s="89">
        <f t="shared" si="16"/>
        <v>2.7075000000000004E-5</v>
      </c>
      <c r="I22" s="86"/>
      <c r="J22" s="86"/>
      <c r="K22" s="87"/>
      <c r="L22" t="str">
        <f t="shared" si="0"/>
        <v>С21</v>
      </c>
      <c r="M22" t="str">
        <f t="shared" si="1"/>
        <v>Емкость Е-6/1</v>
      </c>
      <c r="N22" t="str">
        <f t="shared" si="2"/>
        <v>Полное-ликвидация</v>
      </c>
      <c r="O22" t="s">
        <v>227</v>
      </c>
      <c r="P22" t="s">
        <v>227</v>
      </c>
      <c r="Q22" t="s">
        <v>227</v>
      </c>
      <c r="R22" t="s">
        <v>227</v>
      </c>
      <c r="S22" t="s">
        <v>227</v>
      </c>
      <c r="T22" t="s">
        <v>227</v>
      </c>
      <c r="U22" t="s">
        <v>227</v>
      </c>
      <c r="V22" t="s">
        <v>227</v>
      </c>
      <c r="W22" t="s">
        <v>227</v>
      </c>
      <c r="X22" t="s">
        <v>227</v>
      </c>
      <c r="Y22" t="s">
        <v>227</v>
      </c>
      <c r="Z22" t="s">
        <v>227</v>
      </c>
      <c r="AA22" s="9">
        <v>0</v>
      </c>
      <c r="AB22" s="9">
        <v>0</v>
      </c>
      <c r="AC22" s="9">
        <v>0.46</v>
      </c>
      <c r="AD22" s="9">
        <v>2.5999999999999999E-2</v>
      </c>
      <c r="AE22" s="9">
        <v>15</v>
      </c>
      <c r="AF22" s="9"/>
      <c r="AG22" s="9"/>
      <c r="AH22" s="181">
        <f>AD22*J22+AC22</f>
        <v>0.46</v>
      </c>
      <c r="AI22" s="181">
        <f t="shared" si="17"/>
        <v>4.6000000000000006E-2</v>
      </c>
      <c r="AJ22" s="182">
        <f t="shared" si="18"/>
        <v>0</v>
      </c>
      <c r="AK22" s="182">
        <f t="shared" si="19"/>
        <v>1.5</v>
      </c>
      <c r="AL22" s="181">
        <f>1333*J21*POWER(10,-6)*10+0.0012*K23</f>
        <v>0</v>
      </c>
      <c r="AM22" s="182">
        <f t="shared" si="3"/>
        <v>2.0060000000000002</v>
      </c>
      <c r="AN22" s="185">
        <f>AL22*H22</f>
        <v>0</v>
      </c>
      <c r="AO22" s="185">
        <f>H22*AM22</f>
        <v>5.4312450000000016E-5</v>
      </c>
    </row>
    <row r="23" spans="1:41">
      <c r="A23" s="92" t="s">
        <v>100</v>
      </c>
      <c r="B23" s="86" t="s">
        <v>324</v>
      </c>
      <c r="C23" s="87" t="s">
        <v>270</v>
      </c>
      <c r="D23" s="88" t="s">
        <v>271</v>
      </c>
      <c r="E23" s="89">
        <v>1E-4</v>
      </c>
      <c r="F23" s="86">
        <v>3</v>
      </c>
      <c r="G23" s="86">
        <v>0.05</v>
      </c>
      <c r="H23" s="89">
        <f t="shared" si="16"/>
        <v>1.5000000000000002E-5</v>
      </c>
      <c r="I23" s="86"/>
      <c r="J23" s="86"/>
      <c r="K23" s="87"/>
      <c r="L23" t="str">
        <f t="shared" si="0"/>
        <v>С22</v>
      </c>
      <c r="M23" t="str">
        <f t="shared" si="1"/>
        <v>Емкость Е-6/1</v>
      </c>
      <c r="N23" t="str">
        <f t="shared" si="2"/>
        <v>Частичное-пожар</v>
      </c>
      <c r="O23" t="s">
        <v>227</v>
      </c>
      <c r="P23" t="s">
        <v>227</v>
      </c>
      <c r="Q23" t="s">
        <v>227</v>
      </c>
      <c r="R23" t="s">
        <v>227</v>
      </c>
      <c r="S23" t="s">
        <v>227</v>
      </c>
      <c r="T23" t="s">
        <v>227</v>
      </c>
      <c r="U23" t="s">
        <v>227</v>
      </c>
      <c r="V23" t="s">
        <v>227</v>
      </c>
      <c r="W23" t="s">
        <v>227</v>
      </c>
      <c r="X23" t="s">
        <v>227</v>
      </c>
      <c r="Y23" t="s">
        <v>227</v>
      </c>
      <c r="Z23" t="s">
        <v>227</v>
      </c>
      <c r="AA23" s="9">
        <v>0</v>
      </c>
      <c r="AB23" s="9">
        <v>1</v>
      </c>
      <c r="AC23" s="9">
        <f>0.1*AC22</f>
        <v>4.6000000000000006E-2</v>
      </c>
      <c r="AD23" s="9">
        <v>2.5999999999999999E-2</v>
      </c>
      <c r="AE23" s="9">
        <v>5</v>
      </c>
      <c r="AF23" s="9"/>
      <c r="AG23" s="9"/>
      <c r="AH23" s="181">
        <f>AD23*I23+AC23</f>
        <v>4.6000000000000006E-2</v>
      </c>
      <c r="AI23" s="181">
        <f>AH23*0.1</f>
        <v>4.6000000000000008E-3</v>
      </c>
      <c r="AJ23" s="182">
        <f>AA23*1.72+115*0.012*AB23</f>
        <v>1.3800000000000001</v>
      </c>
      <c r="AK23" s="182">
        <f>AE23*0.1</f>
        <v>0.5</v>
      </c>
      <c r="AL23" s="181">
        <f>10068.2*J23*POWER(10,-6)+0.0012*K23</f>
        <v>0</v>
      </c>
      <c r="AM23" s="182">
        <f t="shared" si="3"/>
        <v>1.9306000000000001</v>
      </c>
      <c r="AN23" s="185">
        <f>AL23*H23</f>
        <v>0</v>
      </c>
      <c r="AO23" s="185">
        <f>H23*AM23</f>
        <v>2.8959000000000005E-5</v>
      </c>
    </row>
    <row r="24" spans="1:41">
      <c r="A24" s="92" t="s">
        <v>101</v>
      </c>
      <c r="B24" s="86" t="s">
        <v>324</v>
      </c>
      <c r="C24" s="87" t="s">
        <v>319</v>
      </c>
      <c r="D24" s="88" t="s">
        <v>191</v>
      </c>
      <c r="E24" s="89">
        <v>1E-4</v>
      </c>
      <c r="F24" s="86">
        <v>3</v>
      </c>
      <c r="G24" s="86">
        <v>4.7500000000000001E-2</v>
      </c>
      <c r="H24" s="89">
        <f t="shared" si="16"/>
        <v>1.4250000000000001E-5</v>
      </c>
      <c r="I24" s="86"/>
      <c r="J24" s="86"/>
      <c r="K24" s="87"/>
      <c r="L24" t="str">
        <f t="shared" si="0"/>
        <v>С23</v>
      </c>
      <c r="M24" t="str">
        <f t="shared" si="1"/>
        <v>Емкость Е-6/1</v>
      </c>
      <c r="N24" t="str">
        <f t="shared" si="2"/>
        <v>Частичное-вспышка</v>
      </c>
      <c r="O24" t="s">
        <v>227</v>
      </c>
      <c r="P24" t="s">
        <v>227</v>
      </c>
      <c r="Q24" t="s">
        <v>227</v>
      </c>
      <c r="R24" t="s">
        <v>227</v>
      </c>
      <c r="S24" t="s">
        <v>227</v>
      </c>
      <c r="T24" t="s">
        <v>227</v>
      </c>
      <c r="U24" t="s">
        <v>227</v>
      </c>
      <c r="V24" t="s">
        <v>227</v>
      </c>
      <c r="W24" t="s">
        <v>227</v>
      </c>
      <c r="X24" t="s">
        <v>227</v>
      </c>
      <c r="Y24" t="s">
        <v>227</v>
      </c>
      <c r="Z24" t="s">
        <v>227</v>
      </c>
      <c r="AA24" s="9">
        <v>0</v>
      </c>
      <c r="AB24" s="9">
        <v>1</v>
      </c>
      <c r="AC24" s="9">
        <f>0.1*AC22</f>
        <v>4.6000000000000006E-2</v>
      </c>
      <c r="AD24" s="9">
        <v>2.5999999999999999E-2</v>
      </c>
      <c r="AE24" s="9">
        <v>5</v>
      </c>
      <c r="AF24" s="9"/>
      <c r="AG24" s="9"/>
      <c r="AH24" s="181">
        <f>AD24*I24+AC24</f>
        <v>4.6000000000000006E-2</v>
      </c>
      <c r="AI24" s="181">
        <f>AH24*0.1</f>
        <v>4.6000000000000008E-3</v>
      </c>
      <c r="AJ24" s="182">
        <f>AA24*1.72+115*0.012*AB24</f>
        <v>1.3800000000000001</v>
      </c>
      <c r="AK24" s="182">
        <f>AE24*0.1</f>
        <v>0.5</v>
      </c>
      <c r="AL24" s="181">
        <f>10068.2*J24*POWER(10,-6)+0.0012*K23</f>
        <v>0</v>
      </c>
      <c r="AM24" s="182">
        <f t="shared" si="3"/>
        <v>1.9306000000000001</v>
      </c>
      <c r="AN24" s="185">
        <f>AL24*H24</f>
        <v>0</v>
      </c>
      <c r="AO24" s="185">
        <f>H24*AM24</f>
        <v>2.7511050000000001E-5</v>
      </c>
    </row>
    <row r="25" spans="1:41">
      <c r="A25" s="92" t="s">
        <v>102</v>
      </c>
      <c r="B25" s="86" t="s">
        <v>324</v>
      </c>
      <c r="C25" s="87" t="s">
        <v>320</v>
      </c>
      <c r="D25" s="88" t="s">
        <v>189</v>
      </c>
      <c r="E25" s="89">
        <v>1E-4</v>
      </c>
      <c r="F25" s="86">
        <v>3</v>
      </c>
      <c r="G25" s="86">
        <v>0.90249999999999997</v>
      </c>
      <c r="H25" s="89">
        <f t="shared" si="16"/>
        <v>2.7074999999999999E-4</v>
      </c>
      <c r="I25" s="86"/>
      <c r="J25" s="86"/>
      <c r="K25" s="87"/>
      <c r="L25" t="str">
        <f t="shared" si="0"/>
        <v>С24</v>
      </c>
      <c r="M25" t="str">
        <f t="shared" si="1"/>
        <v>Емкость Е-6/1</v>
      </c>
      <c r="N25" t="str">
        <f t="shared" si="2"/>
        <v>Частичное-ликвидация</v>
      </c>
      <c r="O25" t="s">
        <v>227</v>
      </c>
      <c r="P25" t="s">
        <v>227</v>
      </c>
      <c r="Q25" t="s">
        <v>227</v>
      </c>
      <c r="R25" t="s">
        <v>227</v>
      </c>
      <c r="S25" t="s">
        <v>227</v>
      </c>
      <c r="T25" t="s">
        <v>227</v>
      </c>
      <c r="U25" t="s">
        <v>227</v>
      </c>
      <c r="V25" t="s">
        <v>227</v>
      </c>
      <c r="W25" t="s">
        <v>227</v>
      </c>
      <c r="X25" t="s">
        <v>227</v>
      </c>
      <c r="Y25" t="s">
        <v>227</v>
      </c>
      <c r="Z25" t="s">
        <v>227</v>
      </c>
      <c r="AA25" s="9">
        <v>0</v>
      </c>
      <c r="AB25" s="9">
        <v>0</v>
      </c>
      <c r="AC25" s="9">
        <f>0.1*AC22</f>
        <v>4.6000000000000006E-2</v>
      </c>
      <c r="AD25" s="9">
        <v>2.5999999999999999E-2</v>
      </c>
      <c r="AE25" s="9">
        <v>5</v>
      </c>
      <c r="AF25" s="9"/>
      <c r="AG25" s="9"/>
      <c r="AH25" s="181">
        <f>AD25*I25+AC25</f>
        <v>4.6000000000000006E-2</v>
      </c>
      <c r="AI25" s="181">
        <f>AH25*0.1</f>
        <v>4.6000000000000008E-3</v>
      </c>
      <c r="AJ25" s="182">
        <f>AA25*1.72+115*0.012*AB25</f>
        <v>0</v>
      </c>
      <c r="AK25" s="182">
        <f>AE25*0.1</f>
        <v>0.5</v>
      </c>
      <c r="AL25" s="181">
        <f>1333*J24*POWER(10,-6)+0.0012*K23</f>
        <v>0</v>
      </c>
      <c r="AM25" s="182">
        <f t="shared" si="3"/>
        <v>0.55060000000000009</v>
      </c>
      <c r="AN25" s="185">
        <f>AL25*H25</f>
        <v>0</v>
      </c>
      <c r="AO25" s="185">
        <f>H25*AM25</f>
        <v>1.4907495000000002E-4</v>
      </c>
    </row>
    <row r="26" spans="1:41">
      <c r="A26" s="92" t="s">
        <v>103</v>
      </c>
      <c r="B26" s="80" t="s">
        <v>325</v>
      </c>
      <c r="C26" s="83" t="s">
        <v>79</v>
      </c>
      <c r="D26" s="81" t="s">
        <v>187</v>
      </c>
      <c r="E26" s="82">
        <v>1.0000000000000001E-5</v>
      </c>
      <c r="F26" s="80">
        <v>4</v>
      </c>
      <c r="G26" s="80">
        <v>0.05</v>
      </c>
      <c r="H26" s="82">
        <f>E26*F26*G26</f>
        <v>2.0000000000000003E-6</v>
      </c>
      <c r="I26" s="80"/>
      <c r="J26" s="80"/>
      <c r="K26" s="80"/>
      <c r="L26" t="str">
        <f t="shared" si="0"/>
        <v>С25</v>
      </c>
      <c r="M26" t="str">
        <f t="shared" si="1"/>
        <v>Емкость Е-14/1</v>
      </c>
      <c r="N26" t="str">
        <f t="shared" si="2"/>
        <v>Полное-пожар</v>
      </c>
      <c r="O26" t="s">
        <v>227</v>
      </c>
      <c r="P26" t="s">
        <v>227</v>
      </c>
      <c r="Q26" t="s">
        <v>227</v>
      </c>
      <c r="R26" t="s">
        <v>227</v>
      </c>
      <c r="S26" t="s">
        <v>227</v>
      </c>
      <c r="T26" t="s">
        <v>227</v>
      </c>
      <c r="U26" t="s">
        <v>227</v>
      </c>
      <c r="V26" t="s">
        <v>227</v>
      </c>
      <c r="W26" t="s">
        <v>227</v>
      </c>
      <c r="X26" t="s">
        <v>227</v>
      </c>
      <c r="Y26" t="s">
        <v>227</v>
      </c>
      <c r="Z26" t="s">
        <v>227</v>
      </c>
    </row>
    <row r="27" spans="1:41">
      <c r="A27" s="92" t="s">
        <v>104</v>
      </c>
      <c r="B27" s="80" t="s">
        <v>325</v>
      </c>
      <c r="C27" s="83" t="s">
        <v>317</v>
      </c>
      <c r="D27" s="81" t="s">
        <v>190</v>
      </c>
      <c r="E27" s="82">
        <v>1.0000000000000001E-5</v>
      </c>
      <c r="F27" s="80">
        <v>4</v>
      </c>
      <c r="G27" s="80">
        <v>4.7500000000000001E-2</v>
      </c>
      <c r="H27" s="82">
        <f t="shared" ref="H27:H31" si="20">E27*F27*G27</f>
        <v>1.9000000000000002E-6</v>
      </c>
      <c r="I27" s="80"/>
      <c r="J27" s="80"/>
      <c r="K27" s="83"/>
      <c r="L27" t="str">
        <f t="shared" si="0"/>
        <v>С26</v>
      </c>
      <c r="M27" t="str">
        <f t="shared" si="1"/>
        <v>Емкость Е-14/1</v>
      </c>
      <c r="N27" t="str">
        <f t="shared" si="2"/>
        <v>Полное-взрыв</v>
      </c>
      <c r="O27" t="s">
        <v>227</v>
      </c>
      <c r="P27" t="s">
        <v>227</v>
      </c>
      <c r="Q27" t="s">
        <v>227</v>
      </c>
      <c r="R27" t="s">
        <v>227</v>
      </c>
      <c r="S27" t="s">
        <v>227</v>
      </c>
      <c r="T27" t="s">
        <v>227</v>
      </c>
      <c r="U27" t="s">
        <v>227</v>
      </c>
      <c r="V27" t="s">
        <v>227</v>
      </c>
      <c r="W27" t="s">
        <v>227</v>
      </c>
      <c r="X27" t="s">
        <v>227</v>
      </c>
      <c r="Y27" t="s">
        <v>227</v>
      </c>
      <c r="Z27" t="s">
        <v>227</v>
      </c>
    </row>
    <row r="28" spans="1:41">
      <c r="A28" s="92" t="s">
        <v>105</v>
      </c>
      <c r="B28" s="80" t="s">
        <v>325</v>
      </c>
      <c r="C28" s="83" t="s">
        <v>318</v>
      </c>
      <c r="D28" s="81" t="s">
        <v>188</v>
      </c>
      <c r="E28" s="82">
        <v>1.0000000000000001E-5</v>
      </c>
      <c r="F28" s="80">
        <v>4</v>
      </c>
      <c r="G28" s="80">
        <v>0.90249999999999997</v>
      </c>
      <c r="H28" s="82">
        <f t="shared" si="20"/>
        <v>3.6100000000000003E-5</v>
      </c>
      <c r="I28" s="80"/>
      <c r="J28" s="80"/>
      <c r="K28" s="83"/>
      <c r="L28" t="str">
        <f t="shared" si="0"/>
        <v>С27</v>
      </c>
      <c r="M28" t="str">
        <f t="shared" si="1"/>
        <v>Емкость Е-14/1</v>
      </c>
      <c r="N28" t="str">
        <f t="shared" si="2"/>
        <v>Полное-ликвидация</v>
      </c>
      <c r="O28" t="s">
        <v>227</v>
      </c>
      <c r="P28" t="s">
        <v>227</v>
      </c>
      <c r="Q28" t="s">
        <v>227</v>
      </c>
      <c r="R28" t="s">
        <v>227</v>
      </c>
      <c r="S28" t="s">
        <v>227</v>
      </c>
      <c r="T28" t="s">
        <v>227</v>
      </c>
      <c r="U28" t="s">
        <v>227</v>
      </c>
      <c r="V28" t="s">
        <v>227</v>
      </c>
      <c r="W28" t="s">
        <v>227</v>
      </c>
      <c r="X28" t="s">
        <v>227</v>
      </c>
      <c r="Y28" t="s">
        <v>227</v>
      </c>
      <c r="Z28" t="s">
        <v>227</v>
      </c>
    </row>
    <row r="29" spans="1:41">
      <c r="A29" s="92" t="s">
        <v>106</v>
      </c>
      <c r="B29" s="80" t="s">
        <v>325</v>
      </c>
      <c r="C29" s="83" t="s">
        <v>270</v>
      </c>
      <c r="D29" s="81" t="s">
        <v>271</v>
      </c>
      <c r="E29" s="82">
        <v>1E-4</v>
      </c>
      <c r="F29" s="80">
        <v>4</v>
      </c>
      <c r="G29" s="80">
        <v>0.05</v>
      </c>
      <c r="H29" s="82">
        <f t="shared" si="20"/>
        <v>2.0000000000000002E-5</v>
      </c>
      <c r="I29" s="80"/>
      <c r="J29" s="80"/>
      <c r="K29" s="83"/>
      <c r="L29" t="str">
        <f t="shared" si="0"/>
        <v>С28</v>
      </c>
      <c r="M29" t="str">
        <f t="shared" si="1"/>
        <v>Емкость Е-14/1</v>
      </c>
      <c r="N29" t="str">
        <f t="shared" si="2"/>
        <v>Частичное-пожар</v>
      </c>
      <c r="O29" t="s">
        <v>227</v>
      </c>
      <c r="P29" t="s">
        <v>227</v>
      </c>
      <c r="Q29" t="s">
        <v>227</v>
      </c>
      <c r="R29" t="s">
        <v>227</v>
      </c>
      <c r="S29" t="s">
        <v>227</v>
      </c>
      <c r="T29" t="s">
        <v>227</v>
      </c>
      <c r="U29" t="s">
        <v>227</v>
      </c>
      <c r="V29" t="s">
        <v>227</v>
      </c>
      <c r="W29" t="s">
        <v>227</v>
      </c>
      <c r="X29" t="s">
        <v>227</v>
      </c>
      <c r="Y29" t="s">
        <v>227</v>
      </c>
      <c r="Z29" t="s">
        <v>227</v>
      </c>
    </row>
    <row r="30" spans="1:41">
      <c r="A30" s="92" t="s">
        <v>107</v>
      </c>
      <c r="B30" s="80" t="s">
        <v>325</v>
      </c>
      <c r="C30" s="83" t="s">
        <v>319</v>
      </c>
      <c r="D30" s="81" t="s">
        <v>191</v>
      </c>
      <c r="E30" s="82">
        <v>1E-4</v>
      </c>
      <c r="F30" s="80">
        <v>4</v>
      </c>
      <c r="G30" s="80">
        <v>4.7500000000000001E-2</v>
      </c>
      <c r="H30" s="82">
        <f t="shared" si="20"/>
        <v>1.9000000000000001E-5</v>
      </c>
      <c r="I30" s="80"/>
      <c r="J30" s="80"/>
      <c r="K30" s="83"/>
      <c r="L30" t="str">
        <f t="shared" si="0"/>
        <v>С29</v>
      </c>
      <c r="M30" t="str">
        <f t="shared" si="1"/>
        <v>Емкость Е-14/1</v>
      </c>
      <c r="N30" t="str">
        <f t="shared" si="2"/>
        <v>Частичное-вспышка</v>
      </c>
      <c r="O30" t="s">
        <v>227</v>
      </c>
      <c r="P30" t="s">
        <v>227</v>
      </c>
      <c r="Q30" t="s">
        <v>227</v>
      </c>
      <c r="R30" t="s">
        <v>227</v>
      </c>
      <c r="S30" t="s">
        <v>227</v>
      </c>
      <c r="T30" t="s">
        <v>227</v>
      </c>
      <c r="U30" t="s">
        <v>227</v>
      </c>
      <c r="V30" t="s">
        <v>227</v>
      </c>
      <c r="W30" t="s">
        <v>227</v>
      </c>
      <c r="X30" t="s">
        <v>227</v>
      </c>
      <c r="Y30" t="s">
        <v>227</v>
      </c>
      <c r="Z30" t="s">
        <v>227</v>
      </c>
    </row>
    <row r="31" spans="1:41">
      <c r="A31" s="92" t="s">
        <v>108</v>
      </c>
      <c r="B31" s="80" t="s">
        <v>325</v>
      </c>
      <c r="C31" s="83" t="s">
        <v>320</v>
      </c>
      <c r="D31" s="81" t="s">
        <v>189</v>
      </c>
      <c r="E31" s="82">
        <v>1E-4</v>
      </c>
      <c r="F31" s="80">
        <v>4</v>
      </c>
      <c r="G31" s="80">
        <v>0.90249999999999997</v>
      </c>
      <c r="H31" s="82">
        <f t="shared" si="20"/>
        <v>3.6099999999999999E-4</v>
      </c>
      <c r="I31" s="80"/>
      <c r="J31" s="80"/>
      <c r="K31" s="83"/>
      <c r="L31" t="str">
        <f t="shared" si="0"/>
        <v>С30</v>
      </c>
      <c r="M31" t="str">
        <f t="shared" si="1"/>
        <v>Емкость Е-14/1</v>
      </c>
      <c r="N31" t="str">
        <f t="shared" si="2"/>
        <v>Частичное-ликвидация</v>
      </c>
      <c r="O31" t="s">
        <v>227</v>
      </c>
      <c r="P31" t="s">
        <v>227</v>
      </c>
      <c r="Q31" t="s">
        <v>227</v>
      </c>
      <c r="R31" t="s">
        <v>227</v>
      </c>
      <c r="S31" t="s">
        <v>227</v>
      </c>
      <c r="T31" t="s">
        <v>227</v>
      </c>
      <c r="U31" t="s">
        <v>227</v>
      </c>
      <c r="V31" t="s">
        <v>227</v>
      </c>
      <c r="W31" t="s">
        <v>227</v>
      </c>
      <c r="X31" t="s">
        <v>227</v>
      </c>
      <c r="Y31" t="s">
        <v>227</v>
      </c>
      <c r="Z31" t="s">
        <v>227</v>
      </c>
    </row>
    <row r="32" spans="1:41">
      <c r="A32" s="92" t="s">
        <v>109</v>
      </c>
      <c r="B32" s="104" t="s">
        <v>326</v>
      </c>
      <c r="C32" s="105" t="s">
        <v>79</v>
      </c>
      <c r="D32" s="106" t="s">
        <v>187</v>
      </c>
      <c r="E32" s="107">
        <v>1.0000000000000001E-5</v>
      </c>
      <c r="F32" s="104">
        <v>2</v>
      </c>
      <c r="G32" s="104">
        <v>0.05</v>
      </c>
      <c r="H32" s="107">
        <f>E32*F32*G32</f>
        <v>1.0000000000000002E-6</v>
      </c>
      <c r="I32" s="104"/>
      <c r="J32" s="104"/>
      <c r="K32" s="104"/>
      <c r="L32" t="str">
        <f t="shared" si="0"/>
        <v>С31</v>
      </c>
      <c r="M32" t="str">
        <f t="shared" si="1"/>
        <v>Емкость Е-21/1</v>
      </c>
      <c r="N32" t="str">
        <f t="shared" si="2"/>
        <v>Полное-пожар</v>
      </c>
      <c r="O32" t="s">
        <v>227</v>
      </c>
      <c r="P32" t="s">
        <v>227</v>
      </c>
      <c r="Q32" t="s">
        <v>227</v>
      </c>
      <c r="R32" t="s">
        <v>227</v>
      </c>
      <c r="S32" t="s">
        <v>227</v>
      </c>
      <c r="T32" t="s">
        <v>227</v>
      </c>
      <c r="U32" t="s">
        <v>227</v>
      </c>
      <c r="V32" t="s">
        <v>227</v>
      </c>
      <c r="W32" t="s">
        <v>227</v>
      </c>
      <c r="X32" t="s">
        <v>227</v>
      </c>
      <c r="Y32" t="s">
        <v>227</v>
      </c>
      <c r="Z32" t="s">
        <v>227</v>
      </c>
    </row>
    <row r="33" spans="1:26">
      <c r="A33" s="92" t="s">
        <v>110</v>
      </c>
      <c r="B33" s="104" t="s">
        <v>326</v>
      </c>
      <c r="C33" s="105" t="s">
        <v>317</v>
      </c>
      <c r="D33" s="106" t="s">
        <v>190</v>
      </c>
      <c r="E33" s="107">
        <v>1.0000000000000001E-5</v>
      </c>
      <c r="F33" s="104">
        <v>2</v>
      </c>
      <c r="G33" s="104">
        <v>4.7500000000000001E-2</v>
      </c>
      <c r="H33" s="107">
        <f t="shared" ref="H33:H37" si="21">E33*F33*G33</f>
        <v>9.5000000000000012E-7</v>
      </c>
      <c r="I33" s="104"/>
      <c r="J33" s="104"/>
      <c r="K33" s="105"/>
      <c r="L33" t="str">
        <f t="shared" si="0"/>
        <v>С32</v>
      </c>
      <c r="M33" t="str">
        <f t="shared" si="1"/>
        <v>Емкость Е-21/1</v>
      </c>
      <c r="N33" t="str">
        <f t="shared" si="2"/>
        <v>Полное-взрыв</v>
      </c>
      <c r="O33" t="s">
        <v>227</v>
      </c>
      <c r="P33" t="s">
        <v>227</v>
      </c>
      <c r="Q33" t="s">
        <v>227</v>
      </c>
      <c r="R33" t="s">
        <v>227</v>
      </c>
      <c r="S33" t="s">
        <v>227</v>
      </c>
      <c r="T33" t="s">
        <v>227</v>
      </c>
      <c r="U33" t="s">
        <v>227</v>
      </c>
      <c r="V33" t="s">
        <v>227</v>
      </c>
      <c r="W33" t="s">
        <v>227</v>
      </c>
      <c r="X33" t="s">
        <v>227</v>
      </c>
      <c r="Y33" t="s">
        <v>227</v>
      </c>
      <c r="Z33" t="s">
        <v>227</v>
      </c>
    </row>
    <row r="34" spans="1:26">
      <c r="A34" s="92" t="s">
        <v>111</v>
      </c>
      <c r="B34" s="104" t="s">
        <v>326</v>
      </c>
      <c r="C34" s="105" t="s">
        <v>318</v>
      </c>
      <c r="D34" s="106" t="s">
        <v>188</v>
      </c>
      <c r="E34" s="107">
        <v>1.0000000000000001E-5</v>
      </c>
      <c r="F34" s="104">
        <v>2</v>
      </c>
      <c r="G34" s="104">
        <v>0.90249999999999997</v>
      </c>
      <c r="H34" s="107">
        <f t="shared" si="21"/>
        <v>1.8050000000000002E-5</v>
      </c>
      <c r="I34" s="104"/>
      <c r="J34" s="104"/>
      <c r="K34" s="105"/>
      <c r="L34" t="str">
        <f t="shared" si="0"/>
        <v>С33</v>
      </c>
      <c r="M34" t="str">
        <f t="shared" si="1"/>
        <v>Емкость Е-21/1</v>
      </c>
      <c r="N34" t="str">
        <f t="shared" si="2"/>
        <v>Полное-ликвидация</v>
      </c>
      <c r="O34" t="s">
        <v>227</v>
      </c>
      <c r="P34" t="s">
        <v>227</v>
      </c>
      <c r="Q34" t="s">
        <v>227</v>
      </c>
      <c r="R34" t="s">
        <v>227</v>
      </c>
      <c r="S34" t="s">
        <v>227</v>
      </c>
      <c r="T34" t="s">
        <v>227</v>
      </c>
      <c r="U34" t="s">
        <v>227</v>
      </c>
      <c r="V34" t="s">
        <v>227</v>
      </c>
      <c r="W34" t="s">
        <v>227</v>
      </c>
      <c r="X34" t="s">
        <v>227</v>
      </c>
      <c r="Y34" t="s">
        <v>227</v>
      </c>
      <c r="Z34" t="s">
        <v>227</v>
      </c>
    </row>
    <row r="35" spans="1:26">
      <c r="A35" s="92" t="s">
        <v>112</v>
      </c>
      <c r="B35" s="104" t="s">
        <v>326</v>
      </c>
      <c r="C35" s="105" t="s">
        <v>270</v>
      </c>
      <c r="D35" s="106" t="s">
        <v>271</v>
      </c>
      <c r="E35" s="107">
        <v>1E-4</v>
      </c>
      <c r="F35" s="104">
        <v>2</v>
      </c>
      <c r="G35" s="104">
        <v>0.05</v>
      </c>
      <c r="H35" s="107">
        <f t="shared" si="21"/>
        <v>1.0000000000000001E-5</v>
      </c>
      <c r="I35" s="104"/>
      <c r="J35" s="104"/>
      <c r="K35" s="105"/>
      <c r="L35" t="str">
        <f t="shared" si="0"/>
        <v>С34</v>
      </c>
      <c r="M35" t="str">
        <f t="shared" si="1"/>
        <v>Емкость Е-21/1</v>
      </c>
      <c r="N35" t="str">
        <f t="shared" si="2"/>
        <v>Частичное-пожар</v>
      </c>
      <c r="O35" t="s">
        <v>227</v>
      </c>
      <c r="P35" t="s">
        <v>227</v>
      </c>
      <c r="Q35" t="s">
        <v>227</v>
      </c>
      <c r="R35" t="s">
        <v>227</v>
      </c>
      <c r="S35" t="s">
        <v>227</v>
      </c>
      <c r="T35" t="s">
        <v>227</v>
      </c>
      <c r="U35" t="s">
        <v>227</v>
      </c>
      <c r="V35" t="s">
        <v>227</v>
      </c>
      <c r="W35" t="s">
        <v>227</v>
      </c>
      <c r="X35" t="s">
        <v>227</v>
      </c>
      <c r="Y35" t="s">
        <v>227</v>
      </c>
      <c r="Z35" t="s">
        <v>227</v>
      </c>
    </row>
    <row r="36" spans="1:26">
      <c r="A36" s="92" t="s">
        <v>113</v>
      </c>
      <c r="B36" s="104" t="s">
        <v>326</v>
      </c>
      <c r="C36" s="105" t="s">
        <v>319</v>
      </c>
      <c r="D36" s="106" t="s">
        <v>191</v>
      </c>
      <c r="E36" s="107">
        <v>1E-4</v>
      </c>
      <c r="F36" s="104">
        <v>2</v>
      </c>
      <c r="G36" s="104">
        <v>4.7500000000000001E-2</v>
      </c>
      <c r="H36" s="107">
        <f t="shared" si="21"/>
        <v>9.5000000000000005E-6</v>
      </c>
      <c r="I36" s="104"/>
      <c r="J36" s="104"/>
      <c r="K36" s="105"/>
      <c r="L36" t="str">
        <f t="shared" si="0"/>
        <v>С35</v>
      </c>
      <c r="M36" t="str">
        <f t="shared" si="1"/>
        <v>Емкость Е-21/1</v>
      </c>
      <c r="N36" t="str">
        <f t="shared" si="2"/>
        <v>Частичное-вспышка</v>
      </c>
      <c r="O36" t="s">
        <v>227</v>
      </c>
      <c r="P36" t="s">
        <v>227</v>
      </c>
      <c r="Q36" t="s">
        <v>227</v>
      </c>
      <c r="R36" t="s">
        <v>227</v>
      </c>
      <c r="S36" t="s">
        <v>227</v>
      </c>
      <c r="T36" t="s">
        <v>227</v>
      </c>
      <c r="U36" t="s">
        <v>227</v>
      </c>
      <c r="V36" t="s">
        <v>227</v>
      </c>
      <c r="W36" t="s">
        <v>227</v>
      </c>
      <c r="X36" t="s">
        <v>227</v>
      </c>
      <c r="Y36" t="s">
        <v>227</v>
      </c>
      <c r="Z36" t="s">
        <v>227</v>
      </c>
    </row>
    <row r="37" spans="1:26">
      <c r="A37" s="92" t="s">
        <v>114</v>
      </c>
      <c r="B37" s="104" t="s">
        <v>326</v>
      </c>
      <c r="C37" s="105" t="s">
        <v>320</v>
      </c>
      <c r="D37" s="106" t="s">
        <v>189</v>
      </c>
      <c r="E37" s="107">
        <v>1E-4</v>
      </c>
      <c r="F37" s="104">
        <v>2</v>
      </c>
      <c r="G37" s="104">
        <v>0.90249999999999997</v>
      </c>
      <c r="H37" s="107">
        <f t="shared" si="21"/>
        <v>1.805E-4</v>
      </c>
      <c r="I37" s="104"/>
      <c r="J37" s="104"/>
      <c r="K37" s="105"/>
      <c r="L37" t="str">
        <f t="shared" si="0"/>
        <v>С36</v>
      </c>
      <c r="M37" t="str">
        <f t="shared" si="1"/>
        <v>Емкость Е-21/1</v>
      </c>
      <c r="N37" t="str">
        <f t="shared" si="2"/>
        <v>Частичное-ликвидация</v>
      </c>
      <c r="O37" t="s">
        <v>227</v>
      </c>
      <c r="P37" t="s">
        <v>227</v>
      </c>
      <c r="Q37" t="s">
        <v>227</v>
      </c>
      <c r="R37" t="s">
        <v>227</v>
      </c>
      <c r="S37" t="s">
        <v>227</v>
      </c>
      <c r="T37" t="s">
        <v>227</v>
      </c>
      <c r="U37" t="s">
        <v>227</v>
      </c>
      <c r="V37" t="s">
        <v>227</v>
      </c>
      <c r="W37" t="s">
        <v>227</v>
      </c>
      <c r="X37" t="s">
        <v>227</v>
      </c>
      <c r="Y37" t="s">
        <v>227</v>
      </c>
      <c r="Z37" t="s">
        <v>227</v>
      </c>
    </row>
    <row r="38" spans="1:26">
      <c r="A38" s="92" t="s">
        <v>115</v>
      </c>
      <c r="B38" s="158" t="s">
        <v>327</v>
      </c>
      <c r="C38" s="159" t="s">
        <v>79</v>
      </c>
      <c r="D38" s="160" t="s">
        <v>187</v>
      </c>
      <c r="E38" s="161">
        <v>1.0000000000000001E-5</v>
      </c>
      <c r="F38" s="158">
        <v>3</v>
      </c>
      <c r="G38" s="158">
        <v>0.05</v>
      </c>
      <c r="H38" s="161">
        <f>E38*F38*G38</f>
        <v>1.5000000000000002E-6</v>
      </c>
      <c r="I38" s="158"/>
      <c r="J38" s="158"/>
      <c r="K38" s="158"/>
      <c r="L38" t="str">
        <f t="shared" si="0"/>
        <v>С37</v>
      </c>
      <c r="M38" t="str">
        <f t="shared" si="1"/>
        <v>Емкость Е-23</v>
      </c>
      <c r="N38" t="str">
        <f t="shared" si="2"/>
        <v>Полное-пожар</v>
      </c>
      <c r="O38" t="s">
        <v>227</v>
      </c>
      <c r="P38" t="s">
        <v>227</v>
      </c>
      <c r="Q38" t="s">
        <v>227</v>
      </c>
      <c r="R38" t="s">
        <v>227</v>
      </c>
      <c r="S38" t="s">
        <v>227</v>
      </c>
      <c r="T38" t="s">
        <v>227</v>
      </c>
      <c r="U38" t="s">
        <v>227</v>
      </c>
      <c r="V38" t="s">
        <v>227</v>
      </c>
      <c r="W38" t="s">
        <v>227</v>
      </c>
      <c r="X38" t="s">
        <v>227</v>
      </c>
      <c r="Y38" t="s">
        <v>227</v>
      </c>
      <c r="Z38" t="s">
        <v>227</v>
      </c>
    </row>
    <row r="39" spans="1:26">
      <c r="A39" s="92" t="s">
        <v>116</v>
      </c>
      <c r="B39" s="158" t="s">
        <v>327</v>
      </c>
      <c r="C39" s="159" t="s">
        <v>317</v>
      </c>
      <c r="D39" s="160" t="s">
        <v>190</v>
      </c>
      <c r="E39" s="161">
        <v>1.0000000000000001E-5</v>
      </c>
      <c r="F39" s="158">
        <v>3</v>
      </c>
      <c r="G39" s="158">
        <v>4.7500000000000001E-2</v>
      </c>
      <c r="H39" s="161">
        <f t="shared" ref="H39:H43" si="22">E39*F39*G39</f>
        <v>1.4250000000000001E-6</v>
      </c>
      <c r="I39" s="158"/>
      <c r="J39" s="158"/>
      <c r="K39" s="159"/>
      <c r="L39" t="str">
        <f t="shared" si="0"/>
        <v>С38</v>
      </c>
      <c r="M39" t="str">
        <f t="shared" si="1"/>
        <v>Емкость Е-23</v>
      </c>
      <c r="N39" t="str">
        <f t="shared" si="2"/>
        <v>Полное-взрыв</v>
      </c>
      <c r="O39" t="s">
        <v>227</v>
      </c>
      <c r="P39" t="s">
        <v>227</v>
      </c>
      <c r="Q39" t="s">
        <v>227</v>
      </c>
      <c r="R39" t="s">
        <v>227</v>
      </c>
      <c r="S39" t="s">
        <v>227</v>
      </c>
      <c r="T39" t="s">
        <v>227</v>
      </c>
      <c r="U39" t="s">
        <v>227</v>
      </c>
      <c r="V39" t="s">
        <v>227</v>
      </c>
      <c r="W39" t="s">
        <v>227</v>
      </c>
      <c r="X39" t="s">
        <v>227</v>
      </c>
      <c r="Y39" t="s">
        <v>227</v>
      </c>
      <c r="Z39" t="s">
        <v>227</v>
      </c>
    </row>
    <row r="40" spans="1:26">
      <c r="A40" s="92" t="s">
        <v>117</v>
      </c>
      <c r="B40" s="158" t="s">
        <v>327</v>
      </c>
      <c r="C40" s="159" t="s">
        <v>318</v>
      </c>
      <c r="D40" s="160" t="s">
        <v>188</v>
      </c>
      <c r="E40" s="161">
        <v>1.0000000000000001E-5</v>
      </c>
      <c r="F40" s="158">
        <v>3</v>
      </c>
      <c r="G40" s="158">
        <v>0.90249999999999997</v>
      </c>
      <c r="H40" s="161">
        <f t="shared" si="22"/>
        <v>2.7075000000000004E-5</v>
      </c>
      <c r="I40" s="158"/>
      <c r="J40" s="158"/>
      <c r="K40" s="159"/>
      <c r="L40" t="str">
        <f t="shared" si="0"/>
        <v>С39</v>
      </c>
      <c r="M40" t="str">
        <f t="shared" si="1"/>
        <v>Емкость Е-23</v>
      </c>
      <c r="N40" t="str">
        <f t="shared" si="2"/>
        <v>Полное-ликвидация</v>
      </c>
      <c r="O40" t="s">
        <v>227</v>
      </c>
      <c r="P40" t="s">
        <v>227</v>
      </c>
      <c r="Q40" t="s">
        <v>227</v>
      </c>
      <c r="R40" t="s">
        <v>227</v>
      </c>
      <c r="S40" t="s">
        <v>227</v>
      </c>
      <c r="T40" t="s">
        <v>227</v>
      </c>
      <c r="U40" t="s">
        <v>227</v>
      </c>
      <c r="V40" t="s">
        <v>227</v>
      </c>
      <c r="W40" t="s">
        <v>227</v>
      </c>
      <c r="X40" t="s">
        <v>227</v>
      </c>
      <c r="Y40" t="s">
        <v>227</v>
      </c>
      <c r="Z40" t="s">
        <v>227</v>
      </c>
    </row>
    <row r="41" spans="1:26">
      <c r="A41" s="92" t="s">
        <v>118</v>
      </c>
      <c r="B41" s="158" t="s">
        <v>327</v>
      </c>
      <c r="C41" s="159" t="s">
        <v>270</v>
      </c>
      <c r="D41" s="160" t="s">
        <v>271</v>
      </c>
      <c r="E41" s="161">
        <v>1E-4</v>
      </c>
      <c r="F41" s="158">
        <v>3</v>
      </c>
      <c r="G41" s="158">
        <v>0.05</v>
      </c>
      <c r="H41" s="161">
        <f t="shared" si="22"/>
        <v>1.5000000000000002E-5</v>
      </c>
      <c r="I41" s="158"/>
      <c r="J41" s="158"/>
      <c r="K41" s="159"/>
      <c r="L41" t="str">
        <f t="shared" si="0"/>
        <v>С40</v>
      </c>
      <c r="M41" t="str">
        <f t="shared" si="1"/>
        <v>Емкость Е-23</v>
      </c>
      <c r="N41" t="str">
        <f t="shared" si="2"/>
        <v>Частичное-пожар</v>
      </c>
      <c r="O41" t="s">
        <v>227</v>
      </c>
      <c r="P41" t="s">
        <v>227</v>
      </c>
      <c r="Q41" t="s">
        <v>227</v>
      </c>
      <c r="R41" t="s">
        <v>227</v>
      </c>
      <c r="S41" t="s">
        <v>227</v>
      </c>
      <c r="T41" t="s">
        <v>227</v>
      </c>
      <c r="U41" t="s">
        <v>227</v>
      </c>
      <c r="V41" t="s">
        <v>227</v>
      </c>
      <c r="W41" t="s">
        <v>227</v>
      </c>
      <c r="X41" t="s">
        <v>227</v>
      </c>
      <c r="Y41" t="s">
        <v>227</v>
      </c>
      <c r="Z41" t="s">
        <v>227</v>
      </c>
    </row>
    <row r="42" spans="1:26">
      <c r="A42" s="92" t="s">
        <v>119</v>
      </c>
      <c r="B42" s="158" t="s">
        <v>327</v>
      </c>
      <c r="C42" s="159" t="s">
        <v>319</v>
      </c>
      <c r="D42" s="160" t="s">
        <v>191</v>
      </c>
      <c r="E42" s="161">
        <v>1E-4</v>
      </c>
      <c r="F42" s="158">
        <v>3</v>
      </c>
      <c r="G42" s="158">
        <v>4.7500000000000001E-2</v>
      </c>
      <c r="H42" s="161">
        <f t="shared" si="22"/>
        <v>1.4250000000000001E-5</v>
      </c>
      <c r="I42" s="158"/>
      <c r="J42" s="158"/>
      <c r="K42" s="159"/>
      <c r="L42" t="str">
        <f t="shared" si="0"/>
        <v>С41</v>
      </c>
      <c r="M42" t="str">
        <f t="shared" si="1"/>
        <v>Емкость Е-23</v>
      </c>
      <c r="N42" t="str">
        <f t="shared" si="2"/>
        <v>Частичное-вспышка</v>
      </c>
      <c r="O42" t="s">
        <v>227</v>
      </c>
      <c r="P42" t="s">
        <v>227</v>
      </c>
      <c r="Q42" t="s">
        <v>227</v>
      </c>
      <c r="R42" t="s">
        <v>227</v>
      </c>
      <c r="S42" t="s">
        <v>227</v>
      </c>
      <c r="T42" t="s">
        <v>227</v>
      </c>
      <c r="U42" t="s">
        <v>227</v>
      </c>
      <c r="V42" t="s">
        <v>227</v>
      </c>
      <c r="W42" t="s">
        <v>227</v>
      </c>
      <c r="X42" t="s">
        <v>227</v>
      </c>
      <c r="Y42" t="s">
        <v>227</v>
      </c>
      <c r="Z42" t="s">
        <v>227</v>
      </c>
    </row>
    <row r="43" spans="1:26">
      <c r="A43" s="92" t="s">
        <v>120</v>
      </c>
      <c r="B43" s="158" t="s">
        <v>327</v>
      </c>
      <c r="C43" s="159" t="s">
        <v>320</v>
      </c>
      <c r="D43" s="160" t="s">
        <v>189</v>
      </c>
      <c r="E43" s="161">
        <v>1E-4</v>
      </c>
      <c r="F43" s="158">
        <v>3</v>
      </c>
      <c r="G43" s="158">
        <v>0.90249999999999997</v>
      </c>
      <c r="H43" s="161">
        <f t="shared" si="22"/>
        <v>2.7074999999999999E-4</v>
      </c>
      <c r="I43" s="158"/>
      <c r="J43" s="158"/>
      <c r="K43" s="159"/>
      <c r="L43" t="str">
        <f t="shared" si="0"/>
        <v>С42</v>
      </c>
      <c r="M43" t="str">
        <f t="shared" si="1"/>
        <v>Емкость Е-23</v>
      </c>
      <c r="N43" t="str">
        <f t="shared" si="2"/>
        <v>Частичное-ликвидация</v>
      </c>
      <c r="O43" t="s">
        <v>227</v>
      </c>
      <c r="P43" t="s">
        <v>227</v>
      </c>
      <c r="Q43" t="s">
        <v>227</v>
      </c>
      <c r="R43" t="s">
        <v>227</v>
      </c>
      <c r="S43" t="s">
        <v>227</v>
      </c>
      <c r="T43" t="s">
        <v>227</v>
      </c>
      <c r="U43" t="s">
        <v>227</v>
      </c>
      <c r="V43" t="s">
        <v>227</v>
      </c>
      <c r="W43" t="s">
        <v>227</v>
      </c>
      <c r="X43" t="s">
        <v>227</v>
      </c>
      <c r="Y43" t="s">
        <v>227</v>
      </c>
      <c r="Z43" t="s">
        <v>227</v>
      </c>
    </row>
    <row r="44" spans="1:26">
      <c r="A44" s="92" t="s">
        <v>121</v>
      </c>
      <c r="B44" s="195" t="s">
        <v>328</v>
      </c>
      <c r="C44" s="196" t="s">
        <v>79</v>
      </c>
      <c r="D44" s="197" t="s">
        <v>187</v>
      </c>
      <c r="E44" s="198">
        <v>1.0000000000000001E-5</v>
      </c>
      <c r="F44" s="195">
        <v>2</v>
      </c>
      <c r="G44" s="195">
        <v>0.05</v>
      </c>
      <c r="H44" s="198">
        <f>E44*F44*G44</f>
        <v>1.0000000000000002E-6</v>
      </c>
      <c r="I44" s="195"/>
      <c r="J44" s="195"/>
      <c r="K44" s="195"/>
      <c r="L44" t="str">
        <f t="shared" si="0"/>
        <v>С43</v>
      </c>
      <c r="M44" t="str">
        <f t="shared" si="1"/>
        <v>Емкость Е-11/1</v>
      </c>
      <c r="N44" t="str">
        <f t="shared" si="2"/>
        <v>Полное-пожар</v>
      </c>
      <c r="O44" t="s">
        <v>227</v>
      </c>
      <c r="P44" t="s">
        <v>227</v>
      </c>
      <c r="Q44" t="s">
        <v>227</v>
      </c>
      <c r="R44" t="s">
        <v>227</v>
      </c>
      <c r="S44" t="s">
        <v>227</v>
      </c>
      <c r="T44" t="s">
        <v>227</v>
      </c>
      <c r="U44" t="s">
        <v>227</v>
      </c>
      <c r="V44" t="s">
        <v>227</v>
      </c>
      <c r="W44" t="s">
        <v>227</v>
      </c>
      <c r="X44" t="s">
        <v>227</v>
      </c>
      <c r="Y44" t="s">
        <v>227</v>
      </c>
      <c r="Z44" t="s">
        <v>227</v>
      </c>
    </row>
    <row r="45" spans="1:26">
      <c r="A45" s="92" t="s">
        <v>122</v>
      </c>
      <c r="B45" s="195" t="s">
        <v>328</v>
      </c>
      <c r="C45" s="196" t="s">
        <v>317</v>
      </c>
      <c r="D45" s="197" t="s">
        <v>190</v>
      </c>
      <c r="E45" s="198">
        <v>1.0000000000000001E-5</v>
      </c>
      <c r="F45" s="195">
        <v>2</v>
      </c>
      <c r="G45" s="195">
        <v>4.7500000000000001E-2</v>
      </c>
      <c r="H45" s="198">
        <f t="shared" ref="H45:H49" si="23">E45*F45*G45</f>
        <v>9.5000000000000012E-7</v>
      </c>
      <c r="I45" s="195"/>
      <c r="J45" s="195"/>
      <c r="K45" s="195"/>
      <c r="L45" t="str">
        <f t="shared" si="0"/>
        <v>С44</v>
      </c>
      <c r="M45" t="str">
        <f t="shared" si="1"/>
        <v>Емкость Е-11/1</v>
      </c>
      <c r="N45" t="str">
        <f t="shared" si="2"/>
        <v>Полное-взрыв</v>
      </c>
      <c r="O45" t="s">
        <v>227</v>
      </c>
      <c r="P45" t="s">
        <v>227</v>
      </c>
      <c r="Q45" t="s">
        <v>227</v>
      </c>
      <c r="R45" t="s">
        <v>227</v>
      </c>
      <c r="S45" t="s">
        <v>227</v>
      </c>
      <c r="T45" t="s">
        <v>227</v>
      </c>
      <c r="U45" t="s">
        <v>227</v>
      </c>
      <c r="V45" t="s">
        <v>227</v>
      </c>
      <c r="W45" t="s">
        <v>227</v>
      </c>
      <c r="X45" t="s">
        <v>227</v>
      </c>
      <c r="Y45" t="s">
        <v>227</v>
      </c>
      <c r="Z45" t="s">
        <v>227</v>
      </c>
    </row>
    <row r="46" spans="1:26">
      <c r="A46" s="92" t="s">
        <v>123</v>
      </c>
      <c r="B46" s="195" t="s">
        <v>328</v>
      </c>
      <c r="C46" s="196" t="s">
        <v>318</v>
      </c>
      <c r="D46" s="197" t="s">
        <v>188</v>
      </c>
      <c r="E46" s="198">
        <v>1.0000000000000001E-5</v>
      </c>
      <c r="F46" s="195">
        <v>2</v>
      </c>
      <c r="G46" s="195">
        <v>0.90249999999999997</v>
      </c>
      <c r="H46" s="198">
        <f t="shared" si="23"/>
        <v>1.8050000000000002E-5</v>
      </c>
      <c r="I46" s="195"/>
      <c r="J46" s="195"/>
      <c r="K46" s="195"/>
      <c r="L46" t="str">
        <f t="shared" si="0"/>
        <v>С45</v>
      </c>
      <c r="M46" t="str">
        <f t="shared" si="1"/>
        <v>Емкость Е-11/1</v>
      </c>
      <c r="N46" t="str">
        <f t="shared" si="2"/>
        <v>Полное-ликвидация</v>
      </c>
      <c r="O46" t="s">
        <v>227</v>
      </c>
      <c r="P46" t="s">
        <v>227</v>
      </c>
      <c r="Q46" t="s">
        <v>227</v>
      </c>
      <c r="R46" t="s">
        <v>227</v>
      </c>
      <c r="S46" t="s">
        <v>227</v>
      </c>
      <c r="T46" t="s">
        <v>227</v>
      </c>
      <c r="U46" t="s">
        <v>227</v>
      </c>
      <c r="V46" t="s">
        <v>227</v>
      </c>
      <c r="W46" t="s">
        <v>227</v>
      </c>
      <c r="X46" t="s">
        <v>227</v>
      </c>
      <c r="Y46" t="s">
        <v>227</v>
      </c>
      <c r="Z46" t="s">
        <v>227</v>
      </c>
    </row>
    <row r="47" spans="1:26">
      <c r="A47" s="92" t="s">
        <v>124</v>
      </c>
      <c r="B47" s="195" t="s">
        <v>328</v>
      </c>
      <c r="C47" s="196" t="s">
        <v>270</v>
      </c>
      <c r="D47" s="197" t="s">
        <v>271</v>
      </c>
      <c r="E47" s="198">
        <v>1E-4</v>
      </c>
      <c r="F47" s="195">
        <v>2</v>
      </c>
      <c r="G47" s="195">
        <v>0.05</v>
      </c>
      <c r="H47" s="198">
        <f t="shared" si="23"/>
        <v>1.0000000000000001E-5</v>
      </c>
      <c r="I47" s="195"/>
      <c r="J47" s="195"/>
      <c r="K47" s="195"/>
      <c r="L47" t="str">
        <f t="shared" si="0"/>
        <v>С46</v>
      </c>
      <c r="M47" t="str">
        <f t="shared" si="1"/>
        <v>Емкость Е-11/1</v>
      </c>
      <c r="N47" t="str">
        <f t="shared" si="2"/>
        <v>Частичное-пожар</v>
      </c>
      <c r="O47" t="s">
        <v>227</v>
      </c>
      <c r="P47" t="s">
        <v>227</v>
      </c>
      <c r="Q47" t="s">
        <v>227</v>
      </c>
      <c r="R47" t="s">
        <v>227</v>
      </c>
      <c r="S47" t="s">
        <v>227</v>
      </c>
      <c r="T47" t="s">
        <v>227</v>
      </c>
      <c r="U47" t="s">
        <v>227</v>
      </c>
      <c r="V47" t="s">
        <v>227</v>
      </c>
      <c r="W47" t="s">
        <v>227</v>
      </c>
      <c r="X47" t="s">
        <v>227</v>
      </c>
      <c r="Y47" t="s">
        <v>227</v>
      </c>
      <c r="Z47" t="s">
        <v>227</v>
      </c>
    </row>
    <row r="48" spans="1:26">
      <c r="A48" s="92" t="s">
        <v>125</v>
      </c>
      <c r="B48" s="195" t="s">
        <v>328</v>
      </c>
      <c r="C48" s="196" t="s">
        <v>319</v>
      </c>
      <c r="D48" s="197" t="s">
        <v>191</v>
      </c>
      <c r="E48" s="198">
        <v>1E-4</v>
      </c>
      <c r="F48" s="195">
        <v>2</v>
      </c>
      <c r="G48" s="195">
        <v>4.7500000000000001E-2</v>
      </c>
      <c r="H48" s="198">
        <f t="shared" si="23"/>
        <v>9.5000000000000005E-6</v>
      </c>
      <c r="I48" s="195"/>
      <c r="J48" s="195"/>
      <c r="K48" s="195"/>
      <c r="L48" t="str">
        <f t="shared" si="0"/>
        <v>С47</v>
      </c>
      <c r="M48" t="str">
        <f t="shared" si="1"/>
        <v>Емкость Е-11/1</v>
      </c>
      <c r="N48" t="str">
        <f t="shared" si="2"/>
        <v>Частичное-вспышка</v>
      </c>
      <c r="O48" t="s">
        <v>227</v>
      </c>
      <c r="P48" t="s">
        <v>227</v>
      </c>
      <c r="Q48" t="s">
        <v>227</v>
      </c>
      <c r="R48" t="s">
        <v>227</v>
      </c>
      <c r="S48" t="s">
        <v>227</v>
      </c>
      <c r="T48" t="s">
        <v>227</v>
      </c>
      <c r="U48" t="s">
        <v>227</v>
      </c>
      <c r="V48" t="s">
        <v>227</v>
      </c>
      <c r="W48" t="s">
        <v>227</v>
      </c>
      <c r="X48" t="s">
        <v>227</v>
      </c>
      <c r="Y48" t="s">
        <v>227</v>
      </c>
      <c r="Z48" t="s">
        <v>227</v>
      </c>
    </row>
    <row r="49" spans="1:26">
      <c r="A49" s="92" t="s">
        <v>126</v>
      </c>
      <c r="B49" s="195" t="s">
        <v>328</v>
      </c>
      <c r="C49" s="196" t="s">
        <v>320</v>
      </c>
      <c r="D49" s="197" t="s">
        <v>189</v>
      </c>
      <c r="E49" s="198">
        <v>1E-4</v>
      </c>
      <c r="F49" s="195">
        <v>2</v>
      </c>
      <c r="G49" s="195">
        <v>0.90249999999999997</v>
      </c>
      <c r="H49" s="198">
        <f t="shared" si="23"/>
        <v>1.805E-4</v>
      </c>
      <c r="I49" s="195"/>
      <c r="J49" s="195"/>
      <c r="K49" s="195"/>
      <c r="L49" t="str">
        <f t="shared" si="0"/>
        <v>С48</v>
      </c>
      <c r="M49" t="str">
        <f t="shared" si="1"/>
        <v>Емкость Е-11/1</v>
      </c>
      <c r="N49" t="str">
        <f t="shared" si="2"/>
        <v>Частичное-ликвидация</v>
      </c>
      <c r="O49" t="s">
        <v>227</v>
      </c>
      <c r="P49" t="s">
        <v>227</v>
      </c>
      <c r="Q49" t="s">
        <v>227</v>
      </c>
      <c r="R49" t="s">
        <v>227</v>
      </c>
      <c r="S49" t="s">
        <v>227</v>
      </c>
      <c r="T49" t="s">
        <v>227</v>
      </c>
      <c r="U49" t="s">
        <v>227</v>
      </c>
      <c r="V49" t="s">
        <v>227</v>
      </c>
      <c r="W49" t="s">
        <v>227</v>
      </c>
      <c r="X49" t="s">
        <v>227</v>
      </c>
      <c r="Y49" t="s">
        <v>227</v>
      </c>
      <c r="Z49" t="s">
        <v>227</v>
      </c>
    </row>
    <row r="50" spans="1:26">
      <c r="A50" s="92" t="s">
        <v>127</v>
      </c>
      <c r="B50" s="98" t="s">
        <v>329</v>
      </c>
      <c r="C50" s="99" t="s">
        <v>79</v>
      </c>
      <c r="D50" s="100" t="s">
        <v>187</v>
      </c>
      <c r="E50" s="101">
        <v>1.0000000000000001E-5</v>
      </c>
      <c r="F50" s="98">
        <v>7</v>
      </c>
      <c r="G50" s="98">
        <v>0.05</v>
      </c>
      <c r="H50" s="101">
        <f>E50*F50*G50</f>
        <v>3.5000000000000004E-6</v>
      </c>
      <c r="I50" s="98"/>
      <c r="J50" s="98"/>
      <c r="K50" s="98"/>
      <c r="L50" t="str">
        <f t="shared" si="0"/>
        <v>С49</v>
      </c>
      <c r="M50" t="str">
        <f t="shared" si="1"/>
        <v>Емкость Е-3</v>
      </c>
      <c r="N50" t="str">
        <f t="shared" si="2"/>
        <v>Полное-пожар</v>
      </c>
      <c r="O50" t="s">
        <v>227</v>
      </c>
      <c r="P50" t="s">
        <v>227</v>
      </c>
      <c r="Q50" t="s">
        <v>227</v>
      </c>
      <c r="R50" t="s">
        <v>227</v>
      </c>
      <c r="S50" t="s">
        <v>227</v>
      </c>
      <c r="T50" t="s">
        <v>227</v>
      </c>
      <c r="U50" t="s">
        <v>227</v>
      </c>
      <c r="V50" t="s">
        <v>227</v>
      </c>
      <c r="W50" t="s">
        <v>227</v>
      </c>
      <c r="X50" t="s">
        <v>227</v>
      </c>
      <c r="Y50" t="s">
        <v>227</v>
      </c>
      <c r="Z50" t="s">
        <v>227</v>
      </c>
    </row>
    <row r="51" spans="1:26">
      <c r="A51" s="92" t="s">
        <v>128</v>
      </c>
      <c r="B51" s="98" t="s">
        <v>329</v>
      </c>
      <c r="C51" s="99" t="s">
        <v>317</v>
      </c>
      <c r="D51" s="100" t="s">
        <v>190</v>
      </c>
      <c r="E51" s="101">
        <v>1.0000000000000001E-5</v>
      </c>
      <c r="F51" s="98">
        <v>7</v>
      </c>
      <c r="G51" s="98">
        <v>4.7500000000000001E-2</v>
      </c>
      <c r="H51" s="101">
        <f t="shared" ref="H51:H55" si="24">E51*F51*G51</f>
        <v>3.3250000000000004E-6</v>
      </c>
      <c r="I51" s="98"/>
      <c r="J51" s="98"/>
      <c r="K51" s="98"/>
      <c r="L51" t="str">
        <f t="shared" si="0"/>
        <v>С50</v>
      </c>
      <c r="M51" t="str">
        <f t="shared" si="1"/>
        <v>Емкость Е-3</v>
      </c>
      <c r="N51" t="str">
        <f t="shared" si="2"/>
        <v>Полное-взрыв</v>
      </c>
      <c r="O51" t="s">
        <v>227</v>
      </c>
      <c r="P51" t="s">
        <v>227</v>
      </c>
      <c r="Q51" t="s">
        <v>227</v>
      </c>
      <c r="R51" t="s">
        <v>227</v>
      </c>
      <c r="S51" t="s">
        <v>227</v>
      </c>
      <c r="T51" t="s">
        <v>227</v>
      </c>
      <c r="U51" t="s">
        <v>227</v>
      </c>
      <c r="V51" t="s">
        <v>227</v>
      </c>
      <c r="W51" t="s">
        <v>227</v>
      </c>
      <c r="X51" t="s">
        <v>227</v>
      </c>
      <c r="Y51" t="s">
        <v>227</v>
      </c>
      <c r="Z51" t="s">
        <v>227</v>
      </c>
    </row>
    <row r="52" spans="1:26">
      <c r="A52" s="92" t="s">
        <v>129</v>
      </c>
      <c r="B52" s="98" t="s">
        <v>329</v>
      </c>
      <c r="C52" s="99" t="s">
        <v>318</v>
      </c>
      <c r="D52" s="100" t="s">
        <v>188</v>
      </c>
      <c r="E52" s="101">
        <v>1.0000000000000001E-5</v>
      </c>
      <c r="F52" s="98">
        <v>7</v>
      </c>
      <c r="G52" s="98">
        <v>0.90249999999999997</v>
      </c>
      <c r="H52" s="101">
        <f t="shared" si="24"/>
        <v>6.3175000000000004E-5</v>
      </c>
      <c r="I52" s="98"/>
      <c r="J52" s="98"/>
      <c r="K52" s="98"/>
      <c r="L52" t="str">
        <f t="shared" si="0"/>
        <v>С51</v>
      </c>
      <c r="M52" t="str">
        <f t="shared" si="1"/>
        <v>Емкость Е-3</v>
      </c>
      <c r="N52" t="str">
        <f t="shared" si="2"/>
        <v>Полное-ликвидация</v>
      </c>
      <c r="O52" t="s">
        <v>227</v>
      </c>
      <c r="P52" t="s">
        <v>227</v>
      </c>
      <c r="Q52" t="s">
        <v>227</v>
      </c>
      <c r="R52" t="s">
        <v>227</v>
      </c>
      <c r="S52" t="s">
        <v>227</v>
      </c>
      <c r="T52" t="s">
        <v>227</v>
      </c>
      <c r="U52" t="s">
        <v>227</v>
      </c>
      <c r="V52" t="s">
        <v>227</v>
      </c>
      <c r="W52" t="s">
        <v>227</v>
      </c>
      <c r="X52" t="s">
        <v>227</v>
      </c>
      <c r="Y52" t="s">
        <v>227</v>
      </c>
      <c r="Z52" t="s">
        <v>227</v>
      </c>
    </row>
    <row r="53" spans="1:26">
      <c r="A53" s="92" t="s">
        <v>130</v>
      </c>
      <c r="B53" s="98" t="s">
        <v>329</v>
      </c>
      <c r="C53" s="99" t="s">
        <v>270</v>
      </c>
      <c r="D53" s="100" t="s">
        <v>271</v>
      </c>
      <c r="E53" s="101">
        <v>1E-4</v>
      </c>
      <c r="F53" s="98">
        <v>7</v>
      </c>
      <c r="G53" s="98">
        <v>0.05</v>
      </c>
      <c r="H53" s="101">
        <f t="shared" si="24"/>
        <v>3.5000000000000004E-5</v>
      </c>
      <c r="I53" s="98"/>
      <c r="J53" s="98"/>
      <c r="K53" s="98"/>
      <c r="L53" t="str">
        <f t="shared" si="0"/>
        <v>С52</v>
      </c>
      <c r="M53" t="str">
        <f t="shared" si="1"/>
        <v>Емкость Е-3</v>
      </c>
      <c r="N53" t="str">
        <f t="shared" si="2"/>
        <v>Частичное-пожар</v>
      </c>
      <c r="O53" t="s">
        <v>227</v>
      </c>
      <c r="P53" t="s">
        <v>227</v>
      </c>
      <c r="Q53" t="s">
        <v>227</v>
      </c>
      <c r="R53" t="s">
        <v>227</v>
      </c>
      <c r="S53" t="s">
        <v>227</v>
      </c>
      <c r="T53" t="s">
        <v>227</v>
      </c>
      <c r="U53" t="s">
        <v>227</v>
      </c>
      <c r="V53" t="s">
        <v>227</v>
      </c>
      <c r="W53" t="s">
        <v>227</v>
      </c>
      <c r="X53" t="s">
        <v>227</v>
      </c>
      <c r="Y53" t="s">
        <v>227</v>
      </c>
      <c r="Z53" t="s">
        <v>227</v>
      </c>
    </row>
    <row r="54" spans="1:26">
      <c r="A54" s="92" t="s">
        <v>131</v>
      </c>
      <c r="B54" s="98" t="s">
        <v>329</v>
      </c>
      <c r="C54" s="99" t="s">
        <v>319</v>
      </c>
      <c r="D54" s="100" t="s">
        <v>191</v>
      </c>
      <c r="E54" s="101">
        <v>1E-4</v>
      </c>
      <c r="F54" s="98">
        <v>7</v>
      </c>
      <c r="G54" s="98">
        <v>4.7500000000000001E-2</v>
      </c>
      <c r="H54" s="101">
        <f t="shared" si="24"/>
        <v>3.3250000000000002E-5</v>
      </c>
      <c r="I54" s="98"/>
      <c r="J54" s="98"/>
      <c r="K54" s="98"/>
      <c r="L54" t="str">
        <f t="shared" si="0"/>
        <v>С53</v>
      </c>
      <c r="M54" t="str">
        <f t="shared" si="1"/>
        <v>Емкость Е-3</v>
      </c>
      <c r="N54" t="str">
        <f t="shared" si="2"/>
        <v>Частичное-вспышка</v>
      </c>
      <c r="O54" t="s">
        <v>227</v>
      </c>
      <c r="P54" t="s">
        <v>227</v>
      </c>
      <c r="Q54" t="s">
        <v>227</v>
      </c>
      <c r="R54" t="s">
        <v>227</v>
      </c>
      <c r="S54" t="s">
        <v>227</v>
      </c>
      <c r="T54" t="s">
        <v>227</v>
      </c>
      <c r="U54" t="s">
        <v>227</v>
      </c>
      <c r="V54" t="s">
        <v>227</v>
      </c>
      <c r="W54" t="s">
        <v>227</v>
      </c>
      <c r="X54" t="s">
        <v>227</v>
      </c>
      <c r="Y54" t="s">
        <v>227</v>
      </c>
      <c r="Z54" t="s">
        <v>227</v>
      </c>
    </row>
    <row r="55" spans="1:26">
      <c r="A55" s="92" t="s">
        <v>132</v>
      </c>
      <c r="B55" s="98" t="s">
        <v>329</v>
      </c>
      <c r="C55" s="99" t="s">
        <v>320</v>
      </c>
      <c r="D55" s="100" t="s">
        <v>189</v>
      </c>
      <c r="E55" s="101">
        <v>1E-4</v>
      </c>
      <c r="F55" s="98">
        <v>7</v>
      </c>
      <c r="G55" s="98">
        <v>0.90249999999999997</v>
      </c>
      <c r="H55" s="101">
        <f t="shared" si="24"/>
        <v>6.3174999999999993E-4</v>
      </c>
      <c r="I55" s="98"/>
      <c r="J55" s="98"/>
      <c r="K55" s="98"/>
      <c r="L55" t="str">
        <f t="shared" si="0"/>
        <v>С54</v>
      </c>
      <c r="M55" t="str">
        <f t="shared" si="1"/>
        <v>Емкость Е-3</v>
      </c>
      <c r="N55" t="str">
        <f t="shared" si="2"/>
        <v>Частичное-ликвидация</v>
      </c>
      <c r="O55" t="s">
        <v>227</v>
      </c>
      <c r="P55" t="s">
        <v>227</v>
      </c>
      <c r="Q55" t="s">
        <v>227</v>
      </c>
      <c r="R55" t="s">
        <v>227</v>
      </c>
      <c r="S55" t="s">
        <v>227</v>
      </c>
      <c r="T55" t="s">
        <v>227</v>
      </c>
      <c r="U55" t="s">
        <v>227</v>
      </c>
      <c r="V55" t="s">
        <v>227</v>
      </c>
      <c r="W55" t="s">
        <v>227</v>
      </c>
      <c r="X55" t="s">
        <v>227</v>
      </c>
      <c r="Y55" t="s">
        <v>227</v>
      </c>
      <c r="Z55" t="s">
        <v>227</v>
      </c>
    </row>
    <row r="56" spans="1:26">
      <c r="A56" s="92" t="s">
        <v>192</v>
      </c>
      <c r="B56" s="86" t="s">
        <v>330</v>
      </c>
      <c r="C56" s="87" t="s">
        <v>79</v>
      </c>
      <c r="D56" s="88" t="s">
        <v>187</v>
      </c>
      <c r="E56" s="89">
        <v>1.0000000000000001E-5</v>
      </c>
      <c r="F56" s="86">
        <v>2</v>
      </c>
      <c r="G56" s="86">
        <v>0.05</v>
      </c>
      <c r="H56" s="89">
        <f>E56*F56*G56</f>
        <v>1.0000000000000002E-6</v>
      </c>
      <c r="I56" s="89"/>
      <c r="J56" s="89"/>
      <c r="K56" s="89"/>
      <c r="L56" t="str">
        <f t="shared" si="0"/>
        <v>С55</v>
      </c>
      <c r="M56" t="str">
        <f t="shared" si="1"/>
        <v>Емкость Р-5</v>
      </c>
      <c r="N56" t="str">
        <f t="shared" si="2"/>
        <v>Полное-пожар</v>
      </c>
      <c r="O56" t="s">
        <v>227</v>
      </c>
      <c r="P56" t="s">
        <v>227</v>
      </c>
      <c r="Q56" t="s">
        <v>227</v>
      </c>
      <c r="R56" t="s">
        <v>227</v>
      </c>
      <c r="S56" t="s">
        <v>227</v>
      </c>
      <c r="T56" t="s">
        <v>227</v>
      </c>
      <c r="U56" t="s">
        <v>227</v>
      </c>
      <c r="V56" t="s">
        <v>227</v>
      </c>
      <c r="W56" t="s">
        <v>227</v>
      </c>
      <c r="X56" t="s">
        <v>227</v>
      </c>
      <c r="Y56" t="s">
        <v>227</v>
      </c>
      <c r="Z56" t="s">
        <v>227</v>
      </c>
    </row>
    <row r="57" spans="1:26">
      <c r="A57" s="92" t="s">
        <v>193</v>
      </c>
      <c r="B57" s="86" t="s">
        <v>330</v>
      </c>
      <c r="C57" s="87" t="s">
        <v>317</v>
      </c>
      <c r="D57" s="88" t="s">
        <v>190</v>
      </c>
      <c r="E57" s="89">
        <v>1.0000000000000001E-5</v>
      </c>
      <c r="F57" s="86">
        <v>2</v>
      </c>
      <c r="G57" s="86">
        <v>4.7500000000000001E-2</v>
      </c>
      <c r="H57" s="89">
        <f t="shared" ref="H57:H61" si="25">E57*F57*G57</f>
        <v>9.5000000000000012E-7</v>
      </c>
      <c r="I57" s="89"/>
      <c r="J57" s="89"/>
      <c r="K57" s="89"/>
      <c r="L57" t="str">
        <f t="shared" si="0"/>
        <v>С56</v>
      </c>
      <c r="M57" t="str">
        <f t="shared" si="1"/>
        <v>Емкость Р-5</v>
      </c>
      <c r="N57" t="str">
        <f t="shared" si="2"/>
        <v>Полное-взрыв</v>
      </c>
      <c r="O57" t="s">
        <v>227</v>
      </c>
      <c r="P57" t="s">
        <v>227</v>
      </c>
      <c r="Q57" t="s">
        <v>227</v>
      </c>
      <c r="R57" t="s">
        <v>227</v>
      </c>
      <c r="S57" t="s">
        <v>227</v>
      </c>
      <c r="T57" t="s">
        <v>227</v>
      </c>
      <c r="U57" t="s">
        <v>227</v>
      </c>
      <c r="V57" t="s">
        <v>227</v>
      </c>
      <c r="W57" t="s">
        <v>227</v>
      </c>
      <c r="X57" t="s">
        <v>227</v>
      </c>
      <c r="Y57" t="s">
        <v>227</v>
      </c>
      <c r="Z57" t="s">
        <v>227</v>
      </c>
    </row>
    <row r="58" spans="1:26">
      <c r="A58" s="92" t="s">
        <v>194</v>
      </c>
      <c r="B58" s="86" t="s">
        <v>330</v>
      </c>
      <c r="C58" s="87" t="s">
        <v>318</v>
      </c>
      <c r="D58" s="88" t="s">
        <v>188</v>
      </c>
      <c r="E58" s="89">
        <v>1.0000000000000001E-5</v>
      </c>
      <c r="F58" s="86">
        <v>2</v>
      </c>
      <c r="G58" s="86">
        <v>0.90249999999999997</v>
      </c>
      <c r="H58" s="89">
        <f t="shared" si="25"/>
        <v>1.8050000000000002E-5</v>
      </c>
      <c r="I58" s="89"/>
      <c r="J58" s="89"/>
      <c r="K58" s="89"/>
      <c r="L58" t="str">
        <f t="shared" si="0"/>
        <v>С57</v>
      </c>
      <c r="M58" t="str">
        <f t="shared" si="1"/>
        <v>Емкость Р-5</v>
      </c>
      <c r="N58" t="str">
        <f t="shared" si="2"/>
        <v>Полное-ликвидация</v>
      </c>
      <c r="O58" t="s">
        <v>227</v>
      </c>
      <c r="P58" t="s">
        <v>227</v>
      </c>
      <c r="Q58" t="s">
        <v>227</v>
      </c>
      <c r="R58" t="s">
        <v>227</v>
      </c>
      <c r="S58" t="s">
        <v>227</v>
      </c>
      <c r="T58" t="s">
        <v>227</v>
      </c>
      <c r="U58" t="s">
        <v>227</v>
      </c>
      <c r="V58" t="s">
        <v>227</v>
      </c>
      <c r="W58" t="s">
        <v>227</v>
      </c>
      <c r="X58" t="s">
        <v>227</v>
      </c>
      <c r="Y58" t="s">
        <v>227</v>
      </c>
      <c r="Z58" t="s">
        <v>227</v>
      </c>
    </row>
    <row r="59" spans="1:26">
      <c r="A59" s="92" t="s">
        <v>195</v>
      </c>
      <c r="B59" s="86" t="s">
        <v>330</v>
      </c>
      <c r="C59" s="87" t="s">
        <v>270</v>
      </c>
      <c r="D59" s="88" t="s">
        <v>271</v>
      </c>
      <c r="E59" s="89">
        <v>1E-4</v>
      </c>
      <c r="F59" s="86">
        <v>2</v>
      </c>
      <c r="G59" s="86">
        <v>0.05</v>
      </c>
      <c r="H59" s="89">
        <f t="shared" si="25"/>
        <v>1.0000000000000001E-5</v>
      </c>
      <c r="I59" s="89"/>
      <c r="J59" s="89"/>
      <c r="K59" s="89"/>
      <c r="L59" t="str">
        <f t="shared" si="0"/>
        <v>С58</v>
      </c>
      <c r="M59" t="str">
        <f t="shared" si="1"/>
        <v>Емкость Р-5</v>
      </c>
      <c r="N59" t="str">
        <f t="shared" si="2"/>
        <v>Частичное-пожар</v>
      </c>
      <c r="O59" t="s">
        <v>227</v>
      </c>
      <c r="P59" t="s">
        <v>227</v>
      </c>
      <c r="Q59" t="s">
        <v>227</v>
      </c>
      <c r="R59" t="s">
        <v>227</v>
      </c>
      <c r="S59" t="s">
        <v>227</v>
      </c>
      <c r="T59" t="s">
        <v>227</v>
      </c>
      <c r="U59" t="s">
        <v>227</v>
      </c>
      <c r="V59" t="s">
        <v>227</v>
      </c>
      <c r="W59" t="s">
        <v>227</v>
      </c>
      <c r="X59" t="s">
        <v>227</v>
      </c>
      <c r="Y59" t="s">
        <v>227</v>
      </c>
      <c r="Z59" t="s">
        <v>227</v>
      </c>
    </row>
    <row r="60" spans="1:26">
      <c r="A60" s="92" t="s">
        <v>196</v>
      </c>
      <c r="B60" s="86" t="s">
        <v>330</v>
      </c>
      <c r="C60" s="87" t="s">
        <v>319</v>
      </c>
      <c r="D60" s="88" t="s">
        <v>191</v>
      </c>
      <c r="E60" s="89">
        <v>1E-4</v>
      </c>
      <c r="F60" s="86">
        <v>2</v>
      </c>
      <c r="G60" s="86">
        <v>4.7500000000000001E-2</v>
      </c>
      <c r="H60" s="89">
        <f t="shared" si="25"/>
        <v>9.5000000000000005E-6</v>
      </c>
      <c r="I60" s="89"/>
      <c r="J60" s="89"/>
      <c r="K60" s="89"/>
      <c r="L60" t="str">
        <f t="shared" si="0"/>
        <v>С59</v>
      </c>
      <c r="M60" t="str">
        <f t="shared" si="1"/>
        <v>Емкость Р-5</v>
      </c>
      <c r="N60" t="str">
        <f t="shared" si="2"/>
        <v>Частичное-вспышка</v>
      </c>
      <c r="O60" t="s">
        <v>227</v>
      </c>
      <c r="P60" t="s">
        <v>227</v>
      </c>
      <c r="Q60" t="s">
        <v>227</v>
      </c>
      <c r="R60" t="s">
        <v>227</v>
      </c>
      <c r="S60" t="s">
        <v>227</v>
      </c>
      <c r="T60" t="s">
        <v>227</v>
      </c>
      <c r="U60" t="s">
        <v>227</v>
      </c>
      <c r="V60" t="s">
        <v>227</v>
      </c>
      <c r="W60" t="s">
        <v>227</v>
      </c>
      <c r="X60" t="s">
        <v>227</v>
      </c>
      <c r="Y60" t="s">
        <v>227</v>
      </c>
      <c r="Z60" t="s">
        <v>227</v>
      </c>
    </row>
    <row r="61" spans="1:26">
      <c r="A61" s="92" t="s">
        <v>197</v>
      </c>
      <c r="B61" s="86" t="s">
        <v>330</v>
      </c>
      <c r="C61" s="87" t="s">
        <v>320</v>
      </c>
      <c r="D61" s="88" t="s">
        <v>189</v>
      </c>
      <c r="E61" s="89">
        <v>1E-4</v>
      </c>
      <c r="F61" s="86">
        <v>2</v>
      </c>
      <c r="G61" s="86">
        <v>0.90249999999999997</v>
      </c>
      <c r="H61" s="89">
        <f t="shared" si="25"/>
        <v>1.805E-4</v>
      </c>
      <c r="I61" s="89"/>
      <c r="J61" s="89"/>
      <c r="K61" s="89"/>
      <c r="L61" t="str">
        <f t="shared" si="0"/>
        <v>С60</v>
      </c>
      <c r="M61" t="str">
        <f t="shared" si="1"/>
        <v>Емкость Р-5</v>
      </c>
      <c r="N61" t="str">
        <f t="shared" si="2"/>
        <v>Частичное-ликвидация</v>
      </c>
      <c r="O61" t="s">
        <v>227</v>
      </c>
      <c r="P61" t="s">
        <v>227</v>
      </c>
      <c r="Q61" t="s">
        <v>227</v>
      </c>
      <c r="R61" t="s">
        <v>227</v>
      </c>
      <c r="S61" t="s">
        <v>227</v>
      </c>
      <c r="T61" t="s">
        <v>227</v>
      </c>
      <c r="U61" t="s">
        <v>227</v>
      </c>
      <c r="V61" t="s">
        <v>227</v>
      </c>
      <c r="W61" t="s">
        <v>227</v>
      </c>
      <c r="X61" t="s">
        <v>227</v>
      </c>
      <c r="Y61" t="s">
        <v>227</v>
      </c>
      <c r="Z61" t="s">
        <v>227</v>
      </c>
    </row>
    <row r="62" spans="1:26">
      <c r="A62" s="92" t="s">
        <v>133</v>
      </c>
      <c r="B62" s="127" t="s">
        <v>331</v>
      </c>
      <c r="C62" s="128" t="s">
        <v>79</v>
      </c>
      <c r="D62" s="129" t="s">
        <v>187</v>
      </c>
      <c r="E62" s="130">
        <v>1.0000000000000001E-5</v>
      </c>
      <c r="F62" s="127">
        <v>6</v>
      </c>
      <c r="G62" s="127">
        <v>0.05</v>
      </c>
      <c r="H62" s="130">
        <f>E62*F62*G62</f>
        <v>3.0000000000000005E-6</v>
      </c>
      <c r="I62" s="130"/>
      <c r="J62" s="130"/>
      <c r="K62" s="130"/>
      <c r="L62" t="str">
        <f t="shared" si="0"/>
        <v>С61</v>
      </c>
      <c r="M62" t="str">
        <f t="shared" si="1"/>
        <v>Емкость Р-7/1</v>
      </c>
      <c r="N62" t="str">
        <f t="shared" si="2"/>
        <v>Полное-пожар</v>
      </c>
      <c r="O62" t="s">
        <v>227</v>
      </c>
      <c r="P62" t="s">
        <v>227</v>
      </c>
      <c r="Q62" t="s">
        <v>227</v>
      </c>
      <c r="R62" t="s">
        <v>227</v>
      </c>
      <c r="S62" t="s">
        <v>227</v>
      </c>
      <c r="T62" t="s">
        <v>227</v>
      </c>
      <c r="U62" t="s">
        <v>227</v>
      </c>
      <c r="V62" t="s">
        <v>227</v>
      </c>
      <c r="W62" t="s">
        <v>227</v>
      </c>
      <c r="X62" t="s">
        <v>227</v>
      </c>
      <c r="Y62" t="s">
        <v>227</v>
      </c>
      <c r="Z62" t="s">
        <v>227</v>
      </c>
    </row>
    <row r="63" spans="1:26">
      <c r="A63" s="92" t="s">
        <v>134</v>
      </c>
      <c r="B63" s="127" t="s">
        <v>331</v>
      </c>
      <c r="C63" s="128" t="s">
        <v>317</v>
      </c>
      <c r="D63" s="129" t="s">
        <v>190</v>
      </c>
      <c r="E63" s="130">
        <v>1.0000000000000001E-5</v>
      </c>
      <c r="F63" s="127">
        <v>6</v>
      </c>
      <c r="G63" s="127">
        <v>4.7500000000000001E-2</v>
      </c>
      <c r="H63" s="130">
        <f t="shared" ref="H63:H67" si="26">E63*F63*G63</f>
        <v>2.8500000000000002E-6</v>
      </c>
      <c r="I63" s="130"/>
      <c r="J63" s="130"/>
      <c r="K63" s="130"/>
      <c r="L63" t="str">
        <f t="shared" si="0"/>
        <v>С62</v>
      </c>
      <c r="M63" t="str">
        <f t="shared" si="1"/>
        <v>Емкость Р-7/1</v>
      </c>
      <c r="N63" t="str">
        <f t="shared" si="2"/>
        <v>Полное-взрыв</v>
      </c>
      <c r="O63" t="s">
        <v>227</v>
      </c>
      <c r="P63" t="s">
        <v>227</v>
      </c>
      <c r="Q63" t="s">
        <v>227</v>
      </c>
      <c r="R63" t="s">
        <v>227</v>
      </c>
      <c r="S63" t="s">
        <v>227</v>
      </c>
      <c r="T63" t="s">
        <v>227</v>
      </c>
      <c r="U63" t="s">
        <v>227</v>
      </c>
      <c r="V63" t="s">
        <v>227</v>
      </c>
      <c r="W63" t="s">
        <v>227</v>
      </c>
      <c r="X63" t="s">
        <v>227</v>
      </c>
      <c r="Y63" t="s">
        <v>227</v>
      </c>
      <c r="Z63" t="s">
        <v>227</v>
      </c>
    </row>
    <row r="64" spans="1:26">
      <c r="A64" s="92" t="s">
        <v>135</v>
      </c>
      <c r="B64" s="127" t="s">
        <v>331</v>
      </c>
      <c r="C64" s="128" t="s">
        <v>318</v>
      </c>
      <c r="D64" s="129" t="s">
        <v>188</v>
      </c>
      <c r="E64" s="130">
        <v>1.0000000000000001E-5</v>
      </c>
      <c r="F64" s="127">
        <v>6</v>
      </c>
      <c r="G64" s="127">
        <v>0.90249999999999997</v>
      </c>
      <c r="H64" s="130">
        <f t="shared" si="26"/>
        <v>5.4150000000000008E-5</v>
      </c>
      <c r="I64" s="130"/>
      <c r="J64" s="130"/>
      <c r="K64" s="130"/>
      <c r="L64" t="str">
        <f t="shared" si="0"/>
        <v>С63</v>
      </c>
      <c r="M64" t="str">
        <f t="shared" si="1"/>
        <v>Емкость Р-7/1</v>
      </c>
      <c r="N64" t="str">
        <f t="shared" si="2"/>
        <v>Полное-ликвидация</v>
      </c>
      <c r="O64" t="s">
        <v>227</v>
      </c>
      <c r="P64" t="s">
        <v>227</v>
      </c>
      <c r="Q64" t="s">
        <v>227</v>
      </c>
      <c r="R64" t="s">
        <v>227</v>
      </c>
      <c r="S64" t="s">
        <v>227</v>
      </c>
      <c r="T64" t="s">
        <v>227</v>
      </c>
      <c r="U64" t="s">
        <v>227</v>
      </c>
      <c r="V64" t="s">
        <v>227</v>
      </c>
      <c r="W64" t="s">
        <v>227</v>
      </c>
      <c r="X64" t="s">
        <v>227</v>
      </c>
      <c r="Y64" t="s">
        <v>227</v>
      </c>
      <c r="Z64" t="s">
        <v>227</v>
      </c>
    </row>
    <row r="65" spans="1:41">
      <c r="A65" s="92" t="s">
        <v>136</v>
      </c>
      <c r="B65" s="127" t="s">
        <v>331</v>
      </c>
      <c r="C65" s="128" t="s">
        <v>270</v>
      </c>
      <c r="D65" s="129" t="s">
        <v>271</v>
      </c>
      <c r="E65" s="130">
        <v>1E-4</v>
      </c>
      <c r="F65" s="127">
        <v>6</v>
      </c>
      <c r="G65" s="127">
        <v>0.05</v>
      </c>
      <c r="H65" s="130">
        <f t="shared" si="26"/>
        <v>3.0000000000000004E-5</v>
      </c>
      <c r="I65" s="130"/>
      <c r="J65" s="130"/>
      <c r="K65" s="130"/>
      <c r="L65" t="str">
        <f t="shared" si="0"/>
        <v>С64</v>
      </c>
      <c r="M65" t="str">
        <f t="shared" si="1"/>
        <v>Емкость Р-7/1</v>
      </c>
      <c r="N65" t="str">
        <f t="shared" si="2"/>
        <v>Частичное-пожар</v>
      </c>
      <c r="O65" t="s">
        <v>227</v>
      </c>
      <c r="P65" t="s">
        <v>227</v>
      </c>
      <c r="Q65" t="s">
        <v>227</v>
      </c>
      <c r="R65" t="s">
        <v>227</v>
      </c>
      <c r="S65" t="s">
        <v>227</v>
      </c>
      <c r="T65" t="s">
        <v>227</v>
      </c>
      <c r="U65" t="s">
        <v>227</v>
      </c>
      <c r="V65" t="s">
        <v>227</v>
      </c>
      <c r="W65" t="s">
        <v>227</v>
      </c>
      <c r="X65" t="s">
        <v>227</v>
      </c>
      <c r="Y65" t="s">
        <v>227</v>
      </c>
      <c r="Z65" t="s">
        <v>227</v>
      </c>
    </row>
    <row r="66" spans="1:41">
      <c r="A66" s="92" t="s">
        <v>137</v>
      </c>
      <c r="B66" s="127" t="s">
        <v>331</v>
      </c>
      <c r="C66" s="128" t="s">
        <v>319</v>
      </c>
      <c r="D66" s="129" t="s">
        <v>191</v>
      </c>
      <c r="E66" s="130">
        <v>1E-4</v>
      </c>
      <c r="F66" s="127">
        <v>6</v>
      </c>
      <c r="G66" s="127">
        <v>4.7500000000000001E-2</v>
      </c>
      <c r="H66" s="130">
        <f t="shared" si="26"/>
        <v>2.8500000000000002E-5</v>
      </c>
      <c r="I66" s="130"/>
      <c r="J66" s="130"/>
      <c r="K66" s="130"/>
      <c r="L66" t="str">
        <f t="shared" ref="L66:L73" si="27">A66</f>
        <v>С65</v>
      </c>
      <c r="M66" t="str">
        <f t="shared" ref="M66:M73" si="28">B66</f>
        <v>Емкость Р-7/1</v>
      </c>
      <c r="N66" t="str">
        <f t="shared" ref="N66:N73" si="29">D66</f>
        <v>Частичное-вспышка</v>
      </c>
      <c r="O66" t="s">
        <v>227</v>
      </c>
      <c r="P66" t="s">
        <v>227</v>
      </c>
      <c r="Q66" t="s">
        <v>227</v>
      </c>
      <c r="R66" t="s">
        <v>227</v>
      </c>
      <c r="S66" t="s">
        <v>227</v>
      </c>
      <c r="T66" t="s">
        <v>227</v>
      </c>
      <c r="U66" t="s">
        <v>227</v>
      </c>
      <c r="V66" t="s">
        <v>227</v>
      </c>
      <c r="W66" t="s">
        <v>227</v>
      </c>
      <c r="X66" t="s">
        <v>227</v>
      </c>
      <c r="Y66" t="s">
        <v>227</v>
      </c>
      <c r="Z66" t="s">
        <v>227</v>
      </c>
    </row>
    <row r="67" spans="1:41">
      <c r="A67" s="92" t="s">
        <v>138</v>
      </c>
      <c r="B67" s="127" t="s">
        <v>331</v>
      </c>
      <c r="C67" s="128" t="s">
        <v>320</v>
      </c>
      <c r="D67" s="129" t="s">
        <v>189</v>
      </c>
      <c r="E67" s="130">
        <v>1E-4</v>
      </c>
      <c r="F67" s="127">
        <v>6</v>
      </c>
      <c r="G67" s="127">
        <v>0.90249999999999997</v>
      </c>
      <c r="H67" s="130">
        <f t="shared" si="26"/>
        <v>5.4149999999999999E-4</v>
      </c>
      <c r="I67" s="130"/>
      <c r="J67" s="130"/>
      <c r="K67" s="130"/>
      <c r="L67" t="str">
        <f t="shared" si="27"/>
        <v>С66</v>
      </c>
      <c r="M67" t="str">
        <f t="shared" si="28"/>
        <v>Емкость Р-7/1</v>
      </c>
      <c r="N67" t="str">
        <f t="shared" si="29"/>
        <v>Частичное-ликвидация</v>
      </c>
      <c r="O67" t="s">
        <v>227</v>
      </c>
      <c r="P67" t="s">
        <v>227</v>
      </c>
      <c r="Q67" t="s">
        <v>227</v>
      </c>
      <c r="R67" t="s">
        <v>227</v>
      </c>
      <c r="S67" t="s">
        <v>227</v>
      </c>
      <c r="T67" t="s">
        <v>227</v>
      </c>
      <c r="U67" t="s">
        <v>227</v>
      </c>
      <c r="V67" t="s">
        <v>227</v>
      </c>
      <c r="W67" t="s">
        <v>227</v>
      </c>
      <c r="X67" t="s">
        <v>227</v>
      </c>
      <c r="Y67" t="s">
        <v>227</v>
      </c>
      <c r="Z67" t="s">
        <v>227</v>
      </c>
    </row>
    <row r="68" spans="1:41">
      <c r="A68" s="92" t="s">
        <v>139</v>
      </c>
      <c r="B68" s="86" t="s">
        <v>332</v>
      </c>
      <c r="C68" s="87" t="s">
        <v>79</v>
      </c>
      <c r="D68" s="88" t="s">
        <v>187</v>
      </c>
      <c r="E68" s="89">
        <v>1.0000000000000001E-5</v>
      </c>
      <c r="F68" s="86">
        <v>2</v>
      </c>
      <c r="G68" s="86">
        <v>0.05</v>
      </c>
      <c r="H68" s="89">
        <f>E68*F68*G68</f>
        <v>1.0000000000000002E-6</v>
      </c>
      <c r="I68" s="89"/>
      <c r="J68" s="89"/>
      <c r="K68" s="89"/>
      <c r="L68" t="str">
        <f t="shared" si="27"/>
        <v>С67</v>
      </c>
      <c r="M68" t="str">
        <f t="shared" si="28"/>
        <v>Емкость Е-24</v>
      </c>
      <c r="N68" t="str">
        <f t="shared" si="29"/>
        <v>Полное-пожар</v>
      </c>
      <c r="O68" t="s">
        <v>227</v>
      </c>
      <c r="P68" t="s">
        <v>227</v>
      </c>
      <c r="Q68" t="s">
        <v>227</v>
      </c>
      <c r="R68" t="s">
        <v>227</v>
      </c>
      <c r="S68" t="s">
        <v>227</v>
      </c>
      <c r="T68" t="s">
        <v>227</v>
      </c>
      <c r="U68" t="s">
        <v>227</v>
      </c>
      <c r="V68" t="s">
        <v>227</v>
      </c>
      <c r="W68" t="s">
        <v>227</v>
      </c>
      <c r="X68" t="s">
        <v>227</v>
      </c>
      <c r="Y68" t="s">
        <v>227</v>
      </c>
      <c r="Z68" t="s">
        <v>227</v>
      </c>
    </row>
    <row r="69" spans="1:41">
      <c r="A69" s="92" t="s">
        <v>140</v>
      </c>
      <c r="B69" s="86" t="s">
        <v>333</v>
      </c>
      <c r="C69" s="87" t="s">
        <v>317</v>
      </c>
      <c r="D69" s="88" t="s">
        <v>190</v>
      </c>
      <c r="E69" s="89">
        <v>1.0000000000000001E-5</v>
      </c>
      <c r="F69" s="86">
        <v>2</v>
      </c>
      <c r="G69" s="86">
        <v>4.7500000000000001E-2</v>
      </c>
      <c r="H69" s="89">
        <f t="shared" ref="H69:H73" si="30">E69*F69*G69</f>
        <v>9.5000000000000012E-7</v>
      </c>
      <c r="I69" s="89"/>
      <c r="J69" s="89"/>
      <c r="K69" s="89"/>
      <c r="L69" t="str">
        <f t="shared" si="27"/>
        <v>С68</v>
      </c>
      <c r="M69" t="str">
        <f t="shared" si="28"/>
        <v>Емкость Е-25</v>
      </c>
      <c r="N69" t="str">
        <f t="shared" si="29"/>
        <v>Полное-взрыв</v>
      </c>
      <c r="O69" t="s">
        <v>227</v>
      </c>
      <c r="P69" t="s">
        <v>227</v>
      </c>
      <c r="Q69" t="s">
        <v>227</v>
      </c>
      <c r="R69" t="s">
        <v>227</v>
      </c>
      <c r="S69" t="s">
        <v>227</v>
      </c>
      <c r="T69" t="s">
        <v>227</v>
      </c>
      <c r="U69" t="s">
        <v>227</v>
      </c>
      <c r="V69" t="s">
        <v>227</v>
      </c>
      <c r="W69" t="s">
        <v>227</v>
      </c>
      <c r="X69" t="s">
        <v>227</v>
      </c>
      <c r="Y69" t="s">
        <v>227</v>
      </c>
      <c r="Z69" t="s">
        <v>227</v>
      </c>
    </row>
    <row r="70" spans="1:41">
      <c r="A70" s="92" t="s">
        <v>141</v>
      </c>
      <c r="B70" s="86" t="s">
        <v>334</v>
      </c>
      <c r="C70" s="87" t="s">
        <v>318</v>
      </c>
      <c r="D70" s="88" t="s">
        <v>188</v>
      </c>
      <c r="E70" s="89">
        <v>1.0000000000000001E-5</v>
      </c>
      <c r="F70" s="86">
        <v>2</v>
      </c>
      <c r="G70" s="86">
        <v>0.90249999999999997</v>
      </c>
      <c r="H70" s="89">
        <f t="shared" si="30"/>
        <v>1.8050000000000002E-5</v>
      </c>
      <c r="I70" s="89"/>
      <c r="J70" s="89"/>
      <c r="K70" s="89"/>
      <c r="L70" t="str">
        <f t="shared" si="27"/>
        <v>С69</v>
      </c>
      <c r="M70" t="str">
        <f t="shared" si="28"/>
        <v>Емкость Е-26</v>
      </c>
      <c r="N70" t="str">
        <f t="shared" si="29"/>
        <v>Полное-ликвидация</v>
      </c>
      <c r="O70" t="s">
        <v>227</v>
      </c>
      <c r="P70" t="s">
        <v>227</v>
      </c>
      <c r="Q70" t="s">
        <v>227</v>
      </c>
      <c r="R70" t="s">
        <v>227</v>
      </c>
      <c r="S70" t="s">
        <v>227</v>
      </c>
      <c r="T70" t="s">
        <v>227</v>
      </c>
      <c r="U70" t="s">
        <v>227</v>
      </c>
      <c r="V70" t="s">
        <v>227</v>
      </c>
      <c r="W70" t="s">
        <v>227</v>
      </c>
      <c r="X70" t="s">
        <v>227</v>
      </c>
      <c r="Y70" t="s">
        <v>227</v>
      </c>
      <c r="Z70" t="s">
        <v>227</v>
      </c>
    </row>
    <row r="71" spans="1:41">
      <c r="A71" s="92" t="s">
        <v>142</v>
      </c>
      <c r="B71" s="86" t="s">
        <v>335</v>
      </c>
      <c r="C71" s="87" t="s">
        <v>270</v>
      </c>
      <c r="D71" s="88" t="s">
        <v>271</v>
      </c>
      <c r="E71" s="89">
        <v>1E-4</v>
      </c>
      <c r="F71" s="86">
        <v>2</v>
      </c>
      <c r="G71" s="86">
        <v>0.05</v>
      </c>
      <c r="H71" s="89">
        <f t="shared" si="30"/>
        <v>1.0000000000000001E-5</v>
      </c>
      <c r="I71" s="89"/>
      <c r="J71" s="89"/>
      <c r="K71" s="89"/>
      <c r="L71" t="str">
        <f t="shared" si="27"/>
        <v>С70</v>
      </c>
      <c r="M71" t="str">
        <f t="shared" si="28"/>
        <v>Емкость Е-27</v>
      </c>
      <c r="N71" t="str">
        <f t="shared" si="29"/>
        <v>Частичное-пожар</v>
      </c>
      <c r="O71" t="s">
        <v>227</v>
      </c>
      <c r="P71" t="s">
        <v>227</v>
      </c>
      <c r="Q71" t="s">
        <v>227</v>
      </c>
      <c r="R71" t="s">
        <v>227</v>
      </c>
      <c r="S71" t="s">
        <v>227</v>
      </c>
      <c r="T71" t="s">
        <v>227</v>
      </c>
      <c r="U71" t="s">
        <v>227</v>
      </c>
      <c r="V71" t="s">
        <v>227</v>
      </c>
      <c r="W71" t="s">
        <v>227</v>
      </c>
      <c r="X71" t="s">
        <v>227</v>
      </c>
      <c r="Y71" t="s">
        <v>227</v>
      </c>
      <c r="Z71" t="s">
        <v>227</v>
      </c>
    </row>
    <row r="72" spans="1:41">
      <c r="A72" s="92" t="s">
        <v>143</v>
      </c>
      <c r="B72" s="86" t="s">
        <v>336</v>
      </c>
      <c r="C72" s="87" t="s">
        <v>319</v>
      </c>
      <c r="D72" s="88" t="s">
        <v>191</v>
      </c>
      <c r="E72" s="89">
        <v>1E-4</v>
      </c>
      <c r="F72" s="86">
        <v>2</v>
      </c>
      <c r="G72" s="86">
        <v>4.7500000000000001E-2</v>
      </c>
      <c r="H72" s="89">
        <f t="shared" si="30"/>
        <v>9.5000000000000005E-6</v>
      </c>
      <c r="I72" s="89"/>
      <c r="J72" s="89"/>
      <c r="K72" s="89"/>
      <c r="L72" t="str">
        <f t="shared" si="27"/>
        <v>С71</v>
      </c>
      <c r="M72" t="str">
        <f t="shared" si="28"/>
        <v>Емкость Е-28</v>
      </c>
      <c r="N72" t="str">
        <f t="shared" si="29"/>
        <v>Частичное-вспышка</v>
      </c>
      <c r="O72" t="s">
        <v>227</v>
      </c>
      <c r="P72" t="s">
        <v>227</v>
      </c>
      <c r="Q72" t="s">
        <v>227</v>
      </c>
      <c r="R72" t="s">
        <v>227</v>
      </c>
      <c r="S72" t="s">
        <v>227</v>
      </c>
      <c r="T72" t="s">
        <v>227</v>
      </c>
      <c r="U72" t="s">
        <v>227</v>
      </c>
      <c r="V72" t="s">
        <v>227</v>
      </c>
      <c r="W72" t="s">
        <v>227</v>
      </c>
      <c r="X72" t="s">
        <v>227</v>
      </c>
      <c r="Y72" t="s">
        <v>227</v>
      </c>
      <c r="Z72" t="s">
        <v>227</v>
      </c>
    </row>
    <row r="73" spans="1:41">
      <c r="A73" s="92" t="s">
        <v>144</v>
      </c>
      <c r="B73" s="86" t="s">
        <v>337</v>
      </c>
      <c r="C73" s="87" t="s">
        <v>320</v>
      </c>
      <c r="D73" s="88" t="s">
        <v>189</v>
      </c>
      <c r="E73" s="89">
        <v>1E-4</v>
      </c>
      <c r="F73" s="86">
        <v>2</v>
      </c>
      <c r="G73" s="86">
        <v>0.90249999999999997</v>
      </c>
      <c r="H73" s="89">
        <f t="shared" si="30"/>
        <v>1.805E-4</v>
      </c>
      <c r="I73" s="89"/>
      <c r="J73" s="89"/>
      <c r="K73" s="89"/>
      <c r="L73" t="str">
        <f t="shared" si="27"/>
        <v>С72</v>
      </c>
      <c r="M73" t="str">
        <f t="shared" si="28"/>
        <v>Емкость Е-29</v>
      </c>
      <c r="N73" t="str">
        <f t="shared" si="29"/>
        <v>Частичное-ликвидация</v>
      </c>
      <c r="O73" t="s">
        <v>227</v>
      </c>
      <c r="P73" t="s">
        <v>227</v>
      </c>
      <c r="Q73" t="s">
        <v>227</v>
      </c>
      <c r="R73" t="s">
        <v>227</v>
      </c>
      <c r="S73" t="s">
        <v>227</v>
      </c>
      <c r="T73" t="s">
        <v>227</v>
      </c>
      <c r="U73" t="s">
        <v>227</v>
      </c>
      <c r="V73" t="s">
        <v>227</v>
      </c>
      <c r="W73" t="s">
        <v>227</v>
      </c>
      <c r="X73" t="s">
        <v>227</v>
      </c>
      <c r="Y73" t="s">
        <v>227</v>
      </c>
      <c r="Z73" t="s">
        <v>227</v>
      </c>
    </row>
    <row r="74" spans="1:41">
      <c r="A74" s="92" t="s">
        <v>145</v>
      </c>
      <c r="B74" s="80" t="s">
        <v>338</v>
      </c>
      <c r="C74" s="83" t="s">
        <v>79</v>
      </c>
      <c r="D74" s="81" t="s">
        <v>187</v>
      </c>
      <c r="E74" s="82">
        <v>2.9999999999999999E-7</v>
      </c>
      <c r="F74" s="80">
        <v>358</v>
      </c>
      <c r="G74" s="80">
        <v>0.2</v>
      </c>
      <c r="H74" s="82">
        <f>E74*F74*G74</f>
        <v>2.1480000000000001E-5</v>
      </c>
      <c r="I74" s="80"/>
      <c r="J74" s="80"/>
      <c r="K74" s="80"/>
      <c r="L74" t="str">
        <f t="shared" ref="L74:L79" si="31">A74</f>
        <v>С73</v>
      </c>
      <c r="M74" t="str">
        <f t="shared" ref="M74:M79" si="32">B74</f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4" t="str">
        <f t="shared" ref="N74:N79" si="33">D74</f>
        <v>Полное-пожар</v>
      </c>
      <c r="O74" t="s">
        <v>227</v>
      </c>
      <c r="P74" t="s">
        <v>227</v>
      </c>
      <c r="Q74" t="s">
        <v>227</v>
      </c>
      <c r="R74" t="s">
        <v>227</v>
      </c>
      <c r="S74" t="s">
        <v>227</v>
      </c>
      <c r="T74" t="s">
        <v>227</v>
      </c>
      <c r="U74" t="s">
        <v>227</v>
      </c>
      <c r="V74" t="s">
        <v>227</v>
      </c>
      <c r="W74" t="s">
        <v>227</v>
      </c>
      <c r="X74" t="s">
        <v>227</v>
      </c>
      <c r="Y74" t="s">
        <v>227</v>
      </c>
      <c r="Z74" t="s">
        <v>227</v>
      </c>
      <c r="AA74" s="3">
        <v>0</v>
      </c>
      <c r="AB74" s="3">
        <v>1</v>
      </c>
      <c r="AC74" s="3">
        <v>0.15</v>
      </c>
      <c r="AD74" s="3">
        <v>2.5999999999999999E-2</v>
      </c>
      <c r="AE74" s="3">
        <v>15</v>
      </c>
      <c r="AF74" s="3"/>
      <c r="AG74" s="3"/>
      <c r="AH74" s="175">
        <f>AD74*I74+AC74</f>
        <v>0.15</v>
      </c>
      <c r="AI74" s="175">
        <f>AH74*0.1</f>
        <v>1.4999999999999999E-2</v>
      </c>
      <c r="AJ74" s="176">
        <f>AA74*1.72+115*0.012*AB74</f>
        <v>1.3800000000000001</v>
      </c>
      <c r="AK74" s="176">
        <f>AE74*0.1</f>
        <v>1.5</v>
      </c>
      <c r="AL74" s="175">
        <f>10068.2*J74*POWER(10,-6)+0.0012*K77</f>
        <v>0</v>
      </c>
      <c r="AM74" s="176">
        <f>AL74+AK74+AJ74+AI74+AH74</f>
        <v>3.0449999999999999</v>
      </c>
      <c r="AN74" s="186">
        <f>AL74*H74</f>
        <v>0</v>
      </c>
      <c r="AO74" s="186">
        <f>H74*AM74</f>
        <v>6.5406600000000005E-5</v>
      </c>
    </row>
    <row r="75" spans="1:41">
      <c r="A75" s="92" t="s">
        <v>146</v>
      </c>
      <c r="B75" s="80" t="s">
        <v>338</v>
      </c>
      <c r="C75" s="83" t="s">
        <v>317</v>
      </c>
      <c r="D75" s="81" t="s">
        <v>190</v>
      </c>
      <c r="E75" s="82">
        <v>2.9999999999999999E-7</v>
      </c>
      <c r="F75" s="80">
        <v>358</v>
      </c>
      <c r="G75" s="80">
        <v>4.0000000000000008E-2</v>
      </c>
      <c r="H75" s="82">
        <f t="shared" ref="H75:H79" si="34">E75*F75*G75</f>
        <v>4.2960000000000009E-6</v>
      </c>
      <c r="I75" s="80"/>
      <c r="J75" s="80"/>
      <c r="K75" s="83"/>
      <c r="L75" t="str">
        <f t="shared" si="31"/>
        <v>С74</v>
      </c>
      <c r="M75" t="str">
        <f t="shared" si="32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5" t="str">
        <f t="shared" si="33"/>
        <v>Полное-взрыв</v>
      </c>
      <c r="O75" t="s">
        <v>227</v>
      </c>
      <c r="P75" t="s">
        <v>227</v>
      </c>
      <c r="Q75" t="s">
        <v>227</v>
      </c>
      <c r="R75" t="s">
        <v>227</v>
      </c>
      <c r="S75" t="s">
        <v>227</v>
      </c>
      <c r="T75" t="s">
        <v>227</v>
      </c>
      <c r="U75" t="s">
        <v>227</v>
      </c>
      <c r="V75" t="s">
        <v>227</v>
      </c>
      <c r="W75" t="s">
        <v>227</v>
      </c>
      <c r="X75" t="s">
        <v>227</v>
      </c>
      <c r="Y75" t="s">
        <v>227</v>
      </c>
      <c r="Z75" t="s">
        <v>227</v>
      </c>
      <c r="AA75" s="3">
        <v>0</v>
      </c>
      <c r="AB75" s="3">
        <v>1</v>
      </c>
      <c r="AC75" s="3">
        <v>0.15</v>
      </c>
      <c r="AD75" s="3">
        <v>2.5999999999999999E-2</v>
      </c>
      <c r="AE75" s="3">
        <v>15</v>
      </c>
      <c r="AF75" s="3"/>
      <c r="AG75" s="3"/>
      <c r="AH75" s="175">
        <f>AD75*I75+AC75</f>
        <v>0.15</v>
      </c>
      <c r="AI75" s="175">
        <f t="shared" ref="AI75:AI76" si="35">AH75*0.1</f>
        <v>1.4999999999999999E-2</v>
      </c>
      <c r="AJ75" s="176">
        <f t="shared" ref="AJ75:AJ76" si="36">AA75*1.72+115*0.012*AB75</f>
        <v>1.3800000000000001</v>
      </c>
      <c r="AK75" s="176">
        <f t="shared" ref="AK75:AK76" si="37">AE75*0.1</f>
        <v>1.5</v>
      </c>
      <c r="AL75" s="175">
        <f>10068.2*J75*POWER(10,-6)*10+0.0012*K77</f>
        <v>0</v>
      </c>
      <c r="AM75" s="176">
        <f>AL75+AK75+AJ75+AI75+AH75</f>
        <v>3.0449999999999999</v>
      </c>
      <c r="AN75" s="186">
        <f>AL75*H75</f>
        <v>0</v>
      </c>
      <c r="AO75" s="186">
        <f>H75*AM75</f>
        <v>1.3081320000000003E-5</v>
      </c>
    </row>
    <row r="76" spans="1:41">
      <c r="A76" s="92" t="s">
        <v>147</v>
      </c>
      <c r="B76" s="80" t="s">
        <v>338</v>
      </c>
      <c r="C76" s="83" t="s">
        <v>318</v>
      </c>
      <c r="D76" s="81" t="s">
        <v>188</v>
      </c>
      <c r="E76" s="82">
        <v>2.9999999999999999E-7</v>
      </c>
      <c r="F76" s="80">
        <v>358</v>
      </c>
      <c r="G76" s="80">
        <v>0.76</v>
      </c>
      <c r="H76" s="82">
        <f t="shared" si="34"/>
        <v>8.1624000000000003E-5</v>
      </c>
      <c r="I76" s="80"/>
      <c r="J76" s="80"/>
      <c r="K76" s="83"/>
      <c r="L76" t="str">
        <f t="shared" si="31"/>
        <v>С75</v>
      </c>
      <c r="M76" t="str">
        <f t="shared" si="32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6" t="str">
        <f t="shared" si="33"/>
        <v>Полное-ликвидация</v>
      </c>
      <c r="O76" t="s">
        <v>227</v>
      </c>
      <c r="P76" t="s">
        <v>227</v>
      </c>
      <c r="Q76" t="s">
        <v>227</v>
      </c>
      <c r="R76" t="s">
        <v>227</v>
      </c>
      <c r="S76" t="s">
        <v>227</v>
      </c>
      <c r="T76" t="s">
        <v>227</v>
      </c>
      <c r="U76" t="s">
        <v>227</v>
      </c>
      <c r="V76" t="s">
        <v>227</v>
      </c>
      <c r="W76" t="s">
        <v>227</v>
      </c>
      <c r="X76" t="s">
        <v>227</v>
      </c>
      <c r="Y76" t="s">
        <v>227</v>
      </c>
      <c r="Z76" t="s">
        <v>227</v>
      </c>
      <c r="AA76" s="3">
        <v>0</v>
      </c>
      <c r="AB76" s="3">
        <v>0</v>
      </c>
      <c r="AC76" s="3">
        <v>0.15</v>
      </c>
      <c r="AD76" s="3">
        <v>2.5999999999999999E-2</v>
      </c>
      <c r="AE76" s="3">
        <v>15</v>
      </c>
      <c r="AF76" s="3"/>
      <c r="AG76" s="3"/>
      <c r="AH76" s="175">
        <f>AD76*J76+AC76</f>
        <v>0.15</v>
      </c>
      <c r="AI76" s="175">
        <f t="shared" si="35"/>
        <v>1.4999999999999999E-2</v>
      </c>
      <c r="AJ76" s="176">
        <f t="shared" si="36"/>
        <v>0</v>
      </c>
      <c r="AK76" s="176">
        <f t="shared" si="37"/>
        <v>1.5</v>
      </c>
      <c r="AL76" s="175">
        <f>1333*J75*POWER(10,-6)*10+0.0012*K77</f>
        <v>0</v>
      </c>
      <c r="AM76" s="176">
        <f>AL76+AK76+AJ76+AI76+AH76</f>
        <v>1.6649999999999998</v>
      </c>
      <c r="AN76" s="186">
        <f>AL76*H76</f>
        <v>0</v>
      </c>
      <c r="AO76" s="186">
        <f>H76*AM76</f>
        <v>1.3590396E-4</v>
      </c>
    </row>
    <row r="77" spans="1:41">
      <c r="A77" s="92" t="s">
        <v>148</v>
      </c>
      <c r="B77" s="80" t="s">
        <v>338</v>
      </c>
      <c r="C77" s="83" t="s">
        <v>270</v>
      </c>
      <c r="D77" s="81" t="s">
        <v>271</v>
      </c>
      <c r="E77" s="82">
        <v>1.9999999999999999E-6</v>
      </c>
      <c r="F77" s="80">
        <v>358</v>
      </c>
      <c r="G77" s="80">
        <v>0.2</v>
      </c>
      <c r="H77" s="82">
        <f t="shared" si="34"/>
        <v>1.4319999999999998E-4</v>
      </c>
      <c r="I77" s="80"/>
      <c r="J77" s="80"/>
      <c r="K77" s="83"/>
      <c r="L77" t="str">
        <f t="shared" si="31"/>
        <v>С76</v>
      </c>
      <c r="M77" t="str">
        <f t="shared" si="32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7" t="str">
        <f t="shared" si="33"/>
        <v>Частичное-пожар</v>
      </c>
      <c r="O77" t="s">
        <v>227</v>
      </c>
      <c r="P77" t="s">
        <v>227</v>
      </c>
      <c r="Q77" t="s">
        <v>227</v>
      </c>
      <c r="R77" t="s">
        <v>227</v>
      </c>
      <c r="S77" t="s">
        <v>227</v>
      </c>
      <c r="T77" t="s">
        <v>227</v>
      </c>
      <c r="U77" t="s">
        <v>227</v>
      </c>
      <c r="V77" t="s">
        <v>227</v>
      </c>
      <c r="W77" t="s">
        <v>227</v>
      </c>
      <c r="X77" t="s">
        <v>227</v>
      </c>
      <c r="Y77" t="s">
        <v>227</v>
      </c>
      <c r="Z77" t="s">
        <v>227</v>
      </c>
      <c r="AA77" s="3">
        <v>0</v>
      </c>
      <c r="AB77" s="3">
        <v>1</v>
      </c>
      <c r="AC77" s="3">
        <f>0.1*AC76</f>
        <v>1.4999999999999999E-2</v>
      </c>
      <c r="AD77" s="3">
        <v>2.5999999999999999E-2</v>
      </c>
      <c r="AE77" s="3">
        <v>5</v>
      </c>
      <c r="AF77" s="3"/>
      <c r="AG77" s="3"/>
      <c r="AH77" s="175">
        <f>AD77*I77+AC77</f>
        <v>1.4999999999999999E-2</v>
      </c>
      <c r="AI77" s="175">
        <f>AH77*0.1</f>
        <v>1.5E-3</v>
      </c>
      <c r="AJ77" s="176">
        <f>AA77*1.72+115*0.012*AB77</f>
        <v>1.3800000000000001</v>
      </c>
      <c r="AK77" s="176">
        <f>AE77*0.1</f>
        <v>0.5</v>
      </c>
      <c r="AL77" s="175">
        <f>10068.2*J77*POWER(10,-6)+0.0012*K77</f>
        <v>0</v>
      </c>
      <c r="AM77" s="176">
        <f>AL77+AK77+AJ77+AI77+AH77</f>
        <v>1.8965000000000001</v>
      </c>
      <c r="AN77" s="186">
        <f>AL77*H77</f>
        <v>0</v>
      </c>
      <c r="AO77" s="186">
        <f>H77*AM77</f>
        <v>2.7157879999999997E-4</v>
      </c>
    </row>
    <row r="78" spans="1:41">
      <c r="A78" s="92" t="s">
        <v>149</v>
      </c>
      <c r="B78" s="80" t="s">
        <v>338</v>
      </c>
      <c r="C78" s="83" t="s">
        <v>319</v>
      </c>
      <c r="D78" s="81" t="s">
        <v>191</v>
      </c>
      <c r="E78" s="82">
        <v>1.9999999999999999E-6</v>
      </c>
      <c r="F78" s="80">
        <v>358</v>
      </c>
      <c r="G78" s="80">
        <v>4.0000000000000008E-2</v>
      </c>
      <c r="H78" s="82">
        <f t="shared" si="34"/>
        <v>2.8640000000000004E-5</v>
      </c>
      <c r="I78" s="80"/>
      <c r="J78" s="80"/>
      <c r="K78" s="83"/>
      <c r="L78" t="str">
        <f t="shared" si="31"/>
        <v>С77</v>
      </c>
      <c r="M78" t="str">
        <f t="shared" si="32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8" t="str">
        <f t="shared" si="33"/>
        <v>Частичное-вспышка</v>
      </c>
      <c r="O78" t="s">
        <v>227</v>
      </c>
      <c r="P78" t="s">
        <v>227</v>
      </c>
      <c r="Q78" t="s">
        <v>227</v>
      </c>
      <c r="R78" t="s">
        <v>227</v>
      </c>
      <c r="S78" t="s">
        <v>227</v>
      </c>
      <c r="T78" t="s">
        <v>227</v>
      </c>
      <c r="U78" t="s">
        <v>227</v>
      </c>
      <c r="V78" t="s">
        <v>227</v>
      </c>
      <c r="W78" t="s">
        <v>227</v>
      </c>
      <c r="X78" t="s">
        <v>227</v>
      </c>
      <c r="Y78" t="s">
        <v>227</v>
      </c>
      <c r="Z78" t="s">
        <v>227</v>
      </c>
      <c r="AA78" s="3">
        <v>0</v>
      </c>
      <c r="AB78" s="3">
        <v>1</v>
      </c>
      <c r="AC78" s="3">
        <f>0.1*AC76</f>
        <v>1.4999999999999999E-2</v>
      </c>
      <c r="AD78" s="3">
        <v>2.5999999999999999E-2</v>
      </c>
      <c r="AE78" s="3">
        <v>5</v>
      </c>
      <c r="AF78" s="3"/>
      <c r="AG78" s="3"/>
      <c r="AH78" s="175">
        <f>AD78*I78+AC78</f>
        <v>1.4999999999999999E-2</v>
      </c>
      <c r="AI78" s="175">
        <f>AH78*0.1</f>
        <v>1.5E-3</v>
      </c>
      <c r="AJ78" s="176">
        <f>AA78*1.72+115*0.012*AB78</f>
        <v>1.3800000000000001</v>
      </c>
      <c r="AK78" s="176">
        <f>AE78*0.1</f>
        <v>0.5</v>
      </c>
      <c r="AL78" s="175">
        <f>10068.2*J78*POWER(10,-6)+0.0012*K77</f>
        <v>0</v>
      </c>
      <c r="AM78" s="176">
        <f>AL78+AK78+AJ78+AI78+AH78</f>
        <v>1.8965000000000001</v>
      </c>
      <c r="AN78" s="186">
        <f>AL78*H78</f>
        <v>0</v>
      </c>
      <c r="AO78" s="186">
        <f>H78*AM78</f>
        <v>5.431576000000001E-5</v>
      </c>
    </row>
    <row r="79" spans="1:41">
      <c r="A79" s="92" t="s">
        <v>150</v>
      </c>
      <c r="B79" s="80" t="s">
        <v>338</v>
      </c>
      <c r="C79" s="83" t="s">
        <v>320</v>
      </c>
      <c r="D79" s="81" t="s">
        <v>189</v>
      </c>
      <c r="E79" s="82">
        <v>1.9999999999999999E-6</v>
      </c>
      <c r="F79" s="80">
        <v>358</v>
      </c>
      <c r="G79" s="80">
        <v>0.76</v>
      </c>
      <c r="H79" s="82">
        <f t="shared" si="34"/>
        <v>5.4415999999999991E-4</v>
      </c>
      <c r="I79" s="80"/>
      <c r="J79" s="80"/>
      <c r="K79" s="83"/>
      <c r="L79" t="str">
        <f t="shared" si="31"/>
        <v>С78</v>
      </c>
      <c r="M79" t="str">
        <f t="shared" si="32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79" t="str">
        <f t="shared" si="33"/>
        <v>Частичное-ликвидация</v>
      </c>
      <c r="O79" t="s">
        <v>227</v>
      </c>
      <c r="P79" t="s">
        <v>227</v>
      </c>
      <c r="Q79" t="s">
        <v>227</v>
      </c>
      <c r="R79" t="s">
        <v>227</v>
      </c>
      <c r="S79" t="s">
        <v>227</v>
      </c>
      <c r="T79" t="s">
        <v>227</v>
      </c>
      <c r="U79" t="s">
        <v>227</v>
      </c>
      <c r="V79" t="s">
        <v>227</v>
      </c>
      <c r="W79" t="s">
        <v>227</v>
      </c>
      <c r="X79" t="s">
        <v>227</v>
      </c>
      <c r="Y79" t="s">
        <v>227</v>
      </c>
      <c r="Z79" t="s">
        <v>227</v>
      </c>
      <c r="AA79" s="3">
        <v>0</v>
      </c>
      <c r="AB79" s="3">
        <v>0</v>
      </c>
      <c r="AC79" s="3">
        <f>0.1*AC76</f>
        <v>1.4999999999999999E-2</v>
      </c>
      <c r="AD79" s="3">
        <v>2.5999999999999999E-2</v>
      </c>
      <c r="AE79" s="3">
        <v>5</v>
      </c>
      <c r="AF79" s="3"/>
      <c r="AG79" s="3"/>
      <c r="AH79" s="175">
        <f>AD79*I79+AC79</f>
        <v>1.4999999999999999E-2</v>
      </c>
      <c r="AI79" s="175">
        <f>AH79*0.1</f>
        <v>1.5E-3</v>
      </c>
      <c r="AJ79" s="176">
        <f>AA79*1.72+115*0.012*AB79</f>
        <v>0</v>
      </c>
      <c r="AK79" s="176">
        <f>AE79*0.1</f>
        <v>0.5</v>
      </c>
      <c r="AL79" s="175">
        <f>1333*J78*POWER(10,-6)+0.0012*K77</f>
        <v>0</v>
      </c>
      <c r="AM79" s="176">
        <f>AL79+AK79+AJ79+AI79+AH79</f>
        <v>0.51649999999999996</v>
      </c>
      <c r="AN79" s="186">
        <f>AL79*H79</f>
        <v>0</v>
      </c>
      <c r="AO79" s="186">
        <f>H79*AM79</f>
        <v>2.8105863999999993E-4</v>
      </c>
    </row>
    <row r="80" spans="1:41">
      <c r="O80" t="s">
        <v>227</v>
      </c>
      <c r="P80" t="s">
        <v>227</v>
      </c>
      <c r="Q80" t="s">
        <v>227</v>
      </c>
      <c r="R80" t="s">
        <v>227</v>
      </c>
      <c r="S80" t="s">
        <v>227</v>
      </c>
      <c r="T80" t="s">
        <v>227</v>
      </c>
      <c r="U80" t="s">
        <v>227</v>
      </c>
      <c r="V80" t="s">
        <v>227</v>
      </c>
      <c r="W80" t="s">
        <v>227</v>
      </c>
      <c r="X80" t="s">
        <v>227</v>
      </c>
      <c r="Y80" t="s">
        <v>227</v>
      </c>
      <c r="Z80" t="s">
        <v>227</v>
      </c>
    </row>
    <row r="81" spans="1:41">
      <c r="A81" s="92" t="s">
        <v>198</v>
      </c>
      <c r="B81" s="92" t="s">
        <v>14</v>
      </c>
      <c r="C81" s="93" t="s">
        <v>210</v>
      </c>
      <c r="D81" s="94" t="s">
        <v>211</v>
      </c>
      <c r="E81" s="95">
        <v>1.0000000000000001E-5</v>
      </c>
      <c r="F81" s="92">
        <v>4</v>
      </c>
      <c r="G81" s="125">
        <v>1.4999999999999999E-2</v>
      </c>
      <c r="H81" s="95">
        <f>E81*F81*G81</f>
        <v>6.0000000000000008E-7</v>
      </c>
      <c r="I81" s="92">
        <v>7.5</v>
      </c>
      <c r="J81" s="92">
        <v>7.5</v>
      </c>
      <c r="K81" s="96">
        <f>J81/12</f>
        <v>0.625</v>
      </c>
      <c r="L81" t="str">
        <f t="shared" ref="L81:M86" si="38">A81</f>
        <v>С79</v>
      </c>
      <c r="M81" t="str">
        <f t="shared" si="38"/>
        <v>Насос центробежный Р-100/1 А, В</v>
      </c>
      <c r="N81" t="str">
        <f t="shared" ref="N81:N86" si="39">D81</f>
        <v>Полное-жидкостной факел</v>
      </c>
      <c r="O81" t="s">
        <v>227</v>
      </c>
      <c r="P81" t="s">
        <v>227</v>
      </c>
      <c r="Q81" t="s">
        <v>227</v>
      </c>
      <c r="R81" t="s">
        <v>227</v>
      </c>
      <c r="S81" t="s">
        <v>227</v>
      </c>
      <c r="T81" t="s">
        <v>227</v>
      </c>
      <c r="U81" t="s">
        <v>227</v>
      </c>
      <c r="V81" t="s">
        <v>227</v>
      </c>
      <c r="W81" t="s">
        <v>227</v>
      </c>
      <c r="X81" t="s">
        <v>227</v>
      </c>
      <c r="Y81" t="s">
        <v>227</v>
      </c>
      <c r="Z81" t="s">
        <v>227</v>
      </c>
      <c r="AA81" s="4">
        <v>0</v>
      </c>
      <c r="AB81" s="4">
        <v>1</v>
      </c>
      <c r="AC81" s="4">
        <v>0.15</v>
      </c>
      <c r="AD81" s="4">
        <v>2.5999999999999999E-2</v>
      </c>
      <c r="AE81" s="4">
        <v>5</v>
      </c>
      <c r="AF81" s="4"/>
      <c r="AG81" s="4"/>
      <c r="AH81" s="183">
        <f>AD81*I81+AC81</f>
        <v>0.34499999999999997</v>
      </c>
      <c r="AI81" s="183">
        <f>AH81*0.1</f>
        <v>3.4499999999999996E-2</v>
      </c>
      <c r="AJ81" s="184">
        <f>AA81*1.72+115*0.012*AB81</f>
        <v>1.3800000000000001</v>
      </c>
      <c r="AK81" s="184">
        <f t="shared" ref="AK81:AK86" si="40">AE81*0.1</f>
        <v>0.5</v>
      </c>
      <c r="AL81" s="183">
        <f>10068.2*J81*POWER(10,-6)+0.0012*K84</f>
        <v>0.21951149999999997</v>
      </c>
      <c r="AM81" s="184">
        <f t="shared" ref="AM81:AM128" si="41">AL81+AK81+AJ81+AI81+AH81</f>
        <v>2.4790115000000004</v>
      </c>
      <c r="AN81" s="180">
        <f>AL81*H81</f>
        <v>1.3170690000000001E-7</v>
      </c>
      <c r="AO81" s="180">
        <f>H81*AM81</f>
        <v>1.4874069000000004E-6</v>
      </c>
    </row>
    <row r="82" spans="1:41">
      <c r="A82" s="92" t="s">
        <v>199</v>
      </c>
      <c r="B82" s="92" t="s">
        <v>14</v>
      </c>
      <c r="C82" s="93" t="s">
        <v>313</v>
      </c>
      <c r="D82" s="94" t="s">
        <v>190</v>
      </c>
      <c r="E82" s="95">
        <v>1.0000000000000001E-5</v>
      </c>
      <c r="F82" s="92">
        <v>4</v>
      </c>
      <c r="G82" s="125">
        <v>1.4249999999999999E-2</v>
      </c>
      <c r="H82" s="95">
        <f t="shared" ref="H82:H86" si="42">E82*F82*G82</f>
        <v>5.7000000000000005E-7</v>
      </c>
      <c r="I82" s="92">
        <v>7.5</v>
      </c>
      <c r="J82" s="92">
        <v>0.06</v>
      </c>
      <c r="K82" s="96">
        <v>0</v>
      </c>
      <c r="L82" t="str">
        <f t="shared" si="38"/>
        <v>С80</v>
      </c>
      <c r="M82" t="str">
        <f t="shared" si="38"/>
        <v>Насос центробежный Р-100/1 А, В</v>
      </c>
      <c r="N82" t="str">
        <f t="shared" si="39"/>
        <v>Полное-взрыв</v>
      </c>
      <c r="O82" t="s">
        <v>227</v>
      </c>
      <c r="P82" t="s">
        <v>227</v>
      </c>
      <c r="Q82" t="s">
        <v>227</v>
      </c>
      <c r="R82" t="s">
        <v>227</v>
      </c>
      <c r="S82" t="s">
        <v>227</v>
      </c>
      <c r="T82" t="s">
        <v>227</v>
      </c>
      <c r="U82" t="s">
        <v>227</v>
      </c>
      <c r="V82" t="s">
        <v>227</v>
      </c>
      <c r="W82" t="s">
        <v>227</v>
      </c>
      <c r="X82" t="s">
        <v>227</v>
      </c>
      <c r="Y82" t="s">
        <v>227</v>
      </c>
      <c r="Z82" t="s">
        <v>227</v>
      </c>
      <c r="AA82" s="4">
        <v>0</v>
      </c>
      <c r="AB82" s="4">
        <v>1</v>
      </c>
      <c r="AC82" s="4">
        <v>0.15</v>
      </c>
      <c r="AD82" s="4">
        <v>2.5999999999999999E-2</v>
      </c>
      <c r="AE82" s="4">
        <v>5</v>
      </c>
      <c r="AF82" s="4"/>
      <c r="AG82" s="4"/>
      <c r="AH82" s="183">
        <f>AD82*I82+AC82</f>
        <v>0.34499999999999997</v>
      </c>
      <c r="AI82" s="183">
        <f t="shared" ref="AI82:AI86" si="43">AH82*0.1</f>
        <v>3.4499999999999996E-2</v>
      </c>
      <c r="AJ82" s="184">
        <f t="shared" ref="AJ82:AJ86" si="44">AA82*1.72+115*0.012*AB82</f>
        <v>1.3800000000000001</v>
      </c>
      <c r="AK82" s="184">
        <f t="shared" si="40"/>
        <v>0.5</v>
      </c>
      <c r="AL82" s="183">
        <f>10068.2*J82*POWER(10,-6)*10+0.0012*K84</f>
        <v>0.15004091999999999</v>
      </c>
      <c r="AM82" s="184">
        <f t="shared" si="41"/>
        <v>2.4095409200000004</v>
      </c>
      <c r="AN82" s="180">
        <f>AL82*H82</f>
        <v>8.5523324400000008E-8</v>
      </c>
      <c r="AO82" s="180">
        <f>H82*AM82</f>
        <v>1.3734383244000005E-6</v>
      </c>
    </row>
    <row r="83" spans="1:41">
      <c r="A83" s="92" t="s">
        <v>200</v>
      </c>
      <c r="B83" s="92" t="s">
        <v>14</v>
      </c>
      <c r="C83" s="93" t="s">
        <v>314</v>
      </c>
      <c r="D83" s="94" t="s">
        <v>188</v>
      </c>
      <c r="E83" s="95">
        <v>1.0000000000000001E-5</v>
      </c>
      <c r="F83" s="92">
        <v>4</v>
      </c>
      <c r="G83" s="125">
        <v>0.27074999999999999</v>
      </c>
      <c r="H83" s="95">
        <f t="shared" si="42"/>
        <v>1.0830000000000001E-5</v>
      </c>
      <c r="I83" s="92">
        <v>7.5</v>
      </c>
      <c r="J83" s="92">
        <v>0</v>
      </c>
      <c r="K83" s="97">
        <v>0</v>
      </c>
      <c r="L83" t="str">
        <f t="shared" si="38"/>
        <v>С81</v>
      </c>
      <c r="M83" t="str">
        <f t="shared" si="38"/>
        <v>Насос центробежный Р-100/1 А, В</v>
      </c>
      <c r="N83" t="str">
        <f t="shared" si="39"/>
        <v>Полное-ликвидация</v>
      </c>
      <c r="O83" t="s">
        <v>227</v>
      </c>
      <c r="P83" t="s">
        <v>227</v>
      </c>
      <c r="Q83" t="s">
        <v>227</v>
      </c>
      <c r="R83" t="s">
        <v>227</v>
      </c>
      <c r="S83" t="s">
        <v>227</v>
      </c>
      <c r="T83" t="s">
        <v>227</v>
      </c>
      <c r="U83" t="s">
        <v>227</v>
      </c>
      <c r="V83" t="s">
        <v>227</v>
      </c>
      <c r="W83" t="s">
        <v>227</v>
      </c>
      <c r="X83" t="s">
        <v>227</v>
      </c>
      <c r="Y83" t="s">
        <v>227</v>
      </c>
      <c r="Z83" t="s">
        <v>227</v>
      </c>
      <c r="AA83" s="4">
        <v>0</v>
      </c>
      <c r="AB83" s="4">
        <v>0</v>
      </c>
      <c r="AC83" s="4">
        <v>0.15</v>
      </c>
      <c r="AD83" s="4">
        <v>2.5999999999999999E-2</v>
      </c>
      <c r="AE83" s="4">
        <v>5</v>
      </c>
      <c r="AF83" s="4"/>
      <c r="AG83" s="4"/>
      <c r="AH83" s="183">
        <f>AD83*J83+AC83</f>
        <v>0.15</v>
      </c>
      <c r="AI83" s="183">
        <f t="shared" si="43"/>
        <v>1.4999999999999999E-2</v>
      </c>
      <c r="AJ83" s="184">
        <f t="shared" si="44"/>
        <v>0</v>
      </c>
      <c r="AK83" s="184">
        <f t="shared" si="40"/>
        <v>0.5</v>
      </c>
      <c r="AL83" s="183">
        <f>1333*J82*POWER(10,-6)*10+0.0012*K84</f>
        <v>0.14479979999999998</v>
      </c>
      <c r="AM83" s="184">
        <f t="shared" si="41"/>
        <v>0.80979979999999996</v>
      </c>
      <c r="AN83" s="180">
        <f>AL83*H83</f>
        <v>1.568181834E-6</v>
      </c>
      <c r="AO83" s="180">
        <f>H83*AM83</f>
        <v>8.770131834000001E-6</v>
      </c>
    </row>
    <row r="84" spans="1:41">
      <c r="A84" s="92" t="s">
        <v>204</v>
      </c>
      <c r="B84" s="92" t="s">
        <v>14</v>
      </c>
      <c r="C84" s="93" t="s">
        <v>212</v>
      </c>
      <c r="D84" s="94" t="s">
        <v>226</v>
      </c>
      <c r="E84" s="95">
        <v>1.0000000000000001E-5</v>
      </c>
      <c r="F84" s="92">
        <v>4</v>
      </c>
      <c r="G84" s="125">
        <v>3.4999999999999996E-2</v>
      </c>
      <c r="H84" s="95">
        <f t="shared" si="42"/>
        <v>1.3999999999999999E-6</v>
      </c>
      <c r="I84" s="92">
        <v>7.5</v>
      </c>
      <c r="J84" s="92">
        <f>I84</f>
        <v>7.5</v>
      </c>
      <c r="K84" s="97">
        <v>120</v>
      </c>
      <c r="L84" t="str">
        <f t="shared" si="38"/>
        <v>С82</v>
      </c>
      <c r="M84" t="str">
        <f t="shared" si="38"/>
        <v>Насос центробежный Р-100/1 А, В</v>
      </c>
      <c r="N84" t="str">
        <f t="shared" si="39"/>
        <v>Полное пожар</v>
      </c>
      <c r="O84" t="s">
        <v>227</v>
      </c>
      <c r="P84" t="s">
        <v>227</v>
      </c>
      <c r="Q84" t="s">
        <v>227</v>
      </c>
      <c r="R84" t="s">
        <v>227</v>
      </c>
      <c r="S84" t="s">
        <v>227</v>
      </c>
      <c r="T84" t="s">
        <v>227</v>
      </c>
      <c r="U84" t="s">
        <v>227</v>
      </c>
      <c r="V84" t="s">
        <v>227</v>
      </c>
      <c r="W84" t="s">
        <v>227</v>
      </c>
      <c r="X84" t="s">
        <v>227</v>
      </c>
      <c r="Y84" t="s">
        <v>227</v>
      </c>
      <c r="Z84" t="s">
        <v>227</v>
      </c>
      <c r="AA84" s="4">
        <v>0</v>
      </c>
      <c r="AB84" s="4">
        <v>1</v>
      </c>
      <c r="AC84" s="4">
        <v>0.15</v>
      </c>
      <c r="AD84" s="4">
        <v>2.5999999999999999E-2</v>
      </c>
      <c r="AE84" s="4">
        <v>5</v>
      </c>
      <c r="AF84" s="4"/>
      <c r="AG84" s="4"/>
      <c r="AH84" s="183">
        <f>AD84*I84+AC84</f>
        <v>0.34499999999999997</v>
      </c>
      <c r="AI84" s="183">
        <f t="shared" si="43"/>
        <v>3.4499999999999996E-2</v>
      </c>
      <c r="AJ84" s="184">
        <f t="shared" si="44"/>
        <v>1.3800000000000001</v>
      </c>
      <c r="AK84" s="184">
        <f t="shared" si="40"/>
        <v>0.5</v>
      </c>
      <c r="AL84" s="183">
        <f>10068.2*J84*POWER(10,-6)+0.0012*K84</f>
        <v>0.21951149999999997</v>
      </c>
      <c r="AM84" s="184">
        <f t="shared" si="41"/>
        <v>2.4790115000000004</v>
      </c>
      <c r="AN84" s="180">
        <f>AL84*H84</f>
        <v>3.0731609999999996E-7</v>
      </c>
      <c r="AO84" s="180">
        <f>H84*AM84</f>
        <v>3.4706161000000002E-6</v>
      </c>
    </row>
    <row r="85" spans="1:41">
      <c r="A85" s="92" t="s">
        <v>205</v>
      </c>
      <c r="B85" s="92" t="s">
        <v>14</v>
      </c>
      <c r="C85" s="93" t="s">
        <v>315</v>
      </c>
      <c r="D85" s="94" t="s">
        <v>213</v>
      </c>
      <c r="E85" s="95">
        <v>1.0000000000000001E-5</v>
      </c>
      <c r="F85" s="92">
        <v>4</v>
      </c>
      <c r="G85" s="125">
        <v>3.3249999999999995E-2</v>
      </c>
      <c r="H85" s="95">
        <f t="shared" si="42"/>
        <v>1.33E-6</v>
      </c>
      <c r="I85" s="92">
        <v>7.5</v>
      </c>
      <c r="J85" s="92">
        <v>0.61</v>
      </c>
      <c r="K85" s="97">
        <v>0</v>
      </c>
      <c r="L85" t="str">
        <f t="shared" si="38"/>
        <v>С83</v>
      </c>
      <c r="M85" t="str">
        <f t="shared" si="38"/>
        <v>Насос центробежный Р-100/1 А, В</v>
      </c>
      <c r="N85" t="str">
        <f t="shared" si="39"/>
        <v>Полное-вспышка</v>
      </c>
      <c r="O85" t="s">
        <v>227</v>
      </c>
      <c r="P85" t="s">
        <v>227</v>
      </c>
      <c r="Q85" t="s">
        <v>227</v>
      </c>
      <c r="R85" t="s">
        <v>227</v>
      </c>
      <c r="S85" t="s">
        <v>227</v>
      </c>
      <c r="T85" t="s">
        <v>227</v>
      </c>
      <c r="U85" t="s">
        <v>227</v>
      </c>
      <c r="V85" t="s">
        <v>227</v>
      </c>
      <c r="W85" t="s">
        <v>227</v>
      </c>
      <c r="X85" t="s">
        <v>227</v>
      </c>
      <c r="Y85" t="s">
        <v>227</v>
      </c>
      <c r="Z85" t="s">
        <v>227</v>
      </c>
      <c r="AA85" s="4">
        <v>0</v>
      </c>
      <c r="AB85" s="4">
        <v>1</v>
      </c>
      <c r="AC85" s="4">
        <v>0.15</v>
      </c>
      <c r="AD85" s="4">
        <v>2.5999999999999999E-2</v>
      </c>
      <c r="AE85" s="4">
        <v>5</v>
      </c>
      <c r="AF85" s="4"/>
      <c r="AG85" s="4"/>
      <c r="AH85" s="183">
        <f>AD85*I85+AC85</f>
        <v>0.34499999999999997</v>
      </c>
      <c r="AI85" s="183">
        <f t="shared" si="43"/>
        <v>3.4499999999999996E-2</v>
      </c>
      <c r="AJ85" s="184">
        <f t="shared" si="44"/>
        <v>1.3800000000000001</v>
      </c>
      <c r="AK85" s="184">
        <f t="shared" si="40"/>
        <v>0.5</v>
      </c>
      <c r="AL85" s="183">
        <f>10068.2*J85*POWER(10,-6)+0.0012*K84</f>
        <v>0.15014160199999999</v>
      </c>
      <c r="AM85" s="184">
        <f t="shared" si="41"/>
        <v>2.4096416019999998</v>
      </c>
      <c r="AN85" s="180">
        <f>AL85*H85</f>
        <v>1.9968833065999999E-7</v>
      </c>
      <c r="AO85" s="180">
        <f>H85*AM85</f>
        <v>3.2048233306599995E-6</v>
      </c>
    </row>
    <row r="86" spans="1:41">
      <c r="A86" s="92" t="s">
        <v>206</v>
      </c>
      <c r="B86" s="92" t="s">
        <v>14</v>
      </c>
      <c r="C86" s="93" t="s">
        <v>316</v>
      </c>
      <c r="D86" s="94" t="s">
        <v>188</v>
      </c>
      <c r="E86" s="95">
        <v>1.0000000000000001E-5</v>
      </c>
      <c r="F86" s="92">
        <v>4</v>
      </c>
      <c r="G86" s="125">
        <v>0.63174999999999992</v>
      </c>
      <c r="H86" s="95">
        <f t="shared" si="42"/>
        <v>2.527E-5</v>
      </c>
      <c r="I86" s="92">
        <v>7.5</v>
      </c>
      <c r="J86" s="92">
        <v>0</v>
      </c>
      <c r="K86" s="96">
        <v>0</v>
      </c>
      <c r="L86" t="str">
        <f t="shared" si="38"/>
        <v>С84</v>
      </c>
      <c r="M86" t="str">
        <f t="shared" si="38"/>
        <v>Насос центробежный Р-100/1 А, В</v>
      </c>
      <c r="N86" t="str">
        <f t="shared" si="39"/>
        <v>Полное-ликвидация</v>
      </c>
      <c r="O86" t="s">
        <v>227</v>
      </c>
      <c r="P86" t="s">
        <v>227</v>
      </c>
      <c r="Q86" t="s">
        <v>227</v>
      </c>
      <c r="R86" t="s">
        <v>227</v>
      </c>
      <c r="S86" t="s">
        <v>227</v>
      </c>
      <c r="T86" t="s">
        <v>227</v>
      </c>
      <c r="U86" t="s">
        <v>227</v>
      </c>
      <c r="V86" t="s">
        <v>227</v>
      </c>
      <c r="W86" t="s">
        <v>227</v>
      </c>
      <c r="X86" t="s">
        <v>227</v>
      </c>
      <c r="Y86" t="s">
        <v>227</v>
      </c>
      <c r="Z86" t="s">
        <v>227</v>
      </c>
      <c r="AA86" s="4">
        <v>0</v>
      </c>
      <c r="AB86" s="4">
        <v>0</v>
      </c>
      <c r="AC86" s="4">
        <v>0.15</v>
      </c>
      <c r="AD86" s="4">
        <v>2.5999999999999999E-2</v>
      </c>
      <c r="AE86" s="4">
        <v>5</v>
      </c>
      <c r="AF86" s="4"/>
      <c r="AG86" s="4"/>
      <c r="AH86" s="183">
        <f>AD86*J86+AC86</f>
        <v>0.15</v>
      </c>
      <c r="AI86" s="183">
        <f t="shared" si="43"/>
        <v>1.4999999999999999E-2</v>
      </c>
      <c r="AJ86" s="184">
        <f t="shared" si="44"/>
        <v>0</v>
      </c>
      <c r="AK86" s="184">
        <f t="shared" si="40"/>
        <v>0.5</v>
      </c>
      <c r="AL86" s="183">
        <f>1333*J85*POWER(10,-6)+0.0012*K84</f>
        <v>0.14481312999999998</v>
      </c>
      <c r="AM86" s="184">
        <f t="shared" si="41"/>
        <v>0.80981312999999999</v>
      </c>
      <c r="AN86" s="180">
        <f>AL86*H86</f>
        <v>3.6594277950999996E-6</v>
      </c>
      <c r="AO86" s="180">
        <f>H86*AM86</f>
        <v>2.0463977795100002E-5</v>
      </c>
    </row>
    <row r="87" spans="1:41">
      <c r="A87" s="79" t="s">
        <v>207</v>
      </c>
      <c r="B87" s="86" t="s">
        <v>20</v>
      </c>
      <c r="C87" s="87" t="s">
        <v>210</v>
      </c>
      <c r="D87" s="88" t="s">
        <v>211</v>
      </c>
      <c r="E87" s="89">
        <v>1.0000000000000001E-5</v>
      </c>
      <c r="F87" s="86">
        <v>2</v>
      </c>
      <c r="G87" s="131">
        <v>1.4999999999999999E-2</v>
      </c>
      <c r="H87" s="89">
        <f>E87*F87*G87</f>
        <v>3.0000000000000004E-7</v>
      </c>
      <c r="I87" s="86">
        <v>1.05</v>
      </c>
      <c r="J87" s="86">
        <v>1.05</v>
      </c>
      <c r="K87" s="90">
        <f>J87/12</f>
        <v>8.7500000000000008E-2</v>
      </c>
      <c r="L87" t="str">
        <f t="shared" ref="L87:L92" si="45">A87</f>
        <v>С85</v>
      </c>
      <c r="M87" t="str">
        <f t="shared" ref="M87:M92" si="46">B87</f>
        <v>Насос центробежный, Р-201А,В</v>
      </c>
      <c r="N87" t="str">
        <f t="shared" ref="N87:N92" si="47">D87</f>
        <v>Полное-жидкостной факел</v>
      </c>
      <c r="O87" t="s">
        <v>227</v>
      </c>
      <c r="P87" t="s">
        <v>227</v>
      </c>
      <c r="Q87" t="s">
        <v>227</v>
      </c>
      <c r="R87" t="s">
        <v>227</v>
      </c>
      <c r="S87" t="s">
        <v>227</v>
      </c>
      <c r="T87" t="s">
        <v>227</v>
      </c>
      <c r="U87" t="s">
        <v>227</v>
      </c>
      <c r="V87" t="s">
        <v>227</v>
      </c>
      <c r="W87" t="s">
        <v>227</v>
      </c>
      <c r="X87" t="s">
        <v>227</v>
      </c>
      <c r="Y87" t="s">
        <v>227</v>
      </c>
      <c r="Z87" t="s">
        <v>227</v>
      </c>
      <c r="AA87" s="9">
        <v>0</v>
      </c>
      <c r="AB87" s="9">
        <v>1</v>
      </c>
      <c r="AC87" s="9">
        <v>0.17</v>
      </c>
      <c r="AD87" s="9">
        <v>2.5999999999999999E-2</v>
      </c>
      <c r="AE87" s="9">
        <v>5</v>
      </c>
      <c r="AF87" s="9"/>
      <c r="AG87" s="9"/>
      <c r="AH87" s="181">
        <f>AD87*I87+AC87</f>
        <v>0.1973</v>
      </c>
      <c r="AI87" s="181">
        <f>AH87*0.1</f>
        <v>1.9730000000000001E-2</v>
      </c>
      <c r="AJ87" s="182">
        <f>AA87*1.72+115*0.012*AB87</f>
        <v>1.3800000000000001</v>
      </c>
      <c r="AK87" s="182">
        <f t="shared" ref="AK87:AK92" si="48">AE87*0.1</f>
        <v>0.5</v>
      </c>
      <c r="AL87" s="181">
        <f>10068.2*J87*POWER(10,-6)+0.0012*K90</f>
        <v>3.4571609999999996E-2</v>
      </c>
      <c r="AM87" s="182">
        <f t="shared" si="41"/>
        <v>2.1316016100000001</v>
      </c>
      <c r="AN87" s="185">
        <f>AL87*H87</f>
        <v>1.0371483000000001E-8</v>
      </c>
      <c r="AO87" s="185">
        <f>H87*AM87</f>
        <v>6.3948048300000012E-7</v>
      </c>
    </row>
    <row r="88" spans="1:41">
      <c r="A88" s="79" t="s">
        <v>208</v>
      </c>
      <c r="B88" s="86" t="s">
        <v>20</v>
      </c>
      <c r="C88" s="87" t="s">
        <v>313</v>
      </c>
      <c r="D88" s="88" t="s">
        <v>190</v>
      </c>
      <c r="E88" s="89">
        <v>1.0000000000000001E-5</v>
      </c>
      <c r="F88" s="86">
        <v>2</v>
      </c>
      <c r="G88" s="131">
        <v>1.4249999999999999E-2</v>
      </c>
      <c r="H88" s="89">
        <f t="shared" ref="H88:H92" si="49">E88*F88*G88</f>
        <v>2.8500000000000002E-7</v>
      </c>
      <c r="I88" s="86">
        <v>1.05</v>
      </c>
      <c r="J88" s="86">
        <v>8.0000000000000002E-3</v>
      </c>
      <c r="K88" s="90">
        <v>0</v>
      </c>
      <c r="L88" t="str">
        <f t="shared" si="45"/>
        <v>С86</v>
      </c>
      <c r="M88" t="str">
        <f t="shared" si="46"/>
        <v>Насос центробежный, Р-201А,В</v>
      </c>
      <c r="N88" t="str">
        <f t="shared" si="47"/>
        <v>Полное-взрыв</v>
      </c>
      <c r="O88" t="s">
        <v>227</v>
      </c>
      <c r="P88" t="s">
        <v>227</v>
      </c>
      <c r="Q88" t="s">
        <v>227</v>
      </c>
      <c r="R88" t="s">
        <v>227</v>
      </c>
      <c r="S88" t="s">
        <v>227</v>
      </c>
      <c r="T88" t="s">
        <v>227</v>
      </c>
      <c r="U88" t="s">
        <v>227</v>
      </c>
      <c r="V88" t="s">
        <v>227</v>
      </c>
      <c r="W88" t="s">
        <v>227</v>
      </c>
      <c r="X88" t="s">
        <v>227</v>
      </c>
      <c r="Y88" t="s">
        <v>227</v>
      </c>
      <c r="Z88" t="s">
        <v>227</v>
      </c>
      <c r="AA88" s="9">
        <v>0</v>
      </c>
      <c r="AB88" s="9">
        <v>1</v>
      </c>
      <c r="AC88" s="9">
        <v>0.17</v>
      </c>
      <c r="AD88" s="9">
        <v>2.5999999999999999E-2</v>
      </c>
      <c r="AE88" s="9">
        <v>5</v>
      </c>
      <c r="AF88" s="9"/>
      <c r="AG88" s="9"/>
      <c r="AH88" s="181">
        <f>AD88*I88+AC88</f>
        <v>0.1973</v>
      </c>
      <c r="AI88" s="181">
        <f t="shared" ref="AI88:AI92" si="50">AH88*0.1</f>
        <v>1.9730000000000001E-2</v>
      </c>
      <c r="AJ88" s="182">
        <f t="shared" ref="AJ88:AJ92" si="51">AA88*1.72+115*0.012*AB88</f>
        <v>1.3800000000000001</v>
      </c>
      <c r="AK88" s="182">
        <f t="shared" si="48"/>
        <v>0.5</v>
      </c>
      <c r="AL88" s="181">
        <f>10068.2*J88*POWER(10,-6)*10+0.0012*K90</f>
        <v>2.4805455999999997E-2</v>
      </c>
      <c r="AM88" s="182">
        <f t="shared" si="41"/>
        <v>2.1218354559999999</v>
      </c>
      <c r="AN88" s="185">
        <f>AL88*H88</f>
        <v>7.06955496E-9</v>
      </c>
      <c r="AO88" s="185">
        <f>H88*AM88</f>
        <v>6.0472310496E-7</v>
      </c>
    </row>
    <row r="89" spans="1:41">
      <c r="A89" s="79" t="s">
        <v>209</v>
      </c>
      <c r="B89" s="86" t="s">
        <v>20</v>
      </c>
      <c r="C89" s="87" t="s">
        <v>314</v>
      </c>
      <c r="D89" s="88" t="s">
        <v>188</v>
      </c>
      <c r="E89" s="89">
        <v>1.0000000000000001E-5</v>
      </c>
      <c r="F89" s="86">
        <v>2</v>
      </c>
      <c r="G89" s="131">
        <v>0.27074999999999999</v>
      </c>
      <c r="H89" s="89">
        <f t="shared" si="49"/>
        <v>5.4150000000000007E-6</v>
      </c>
      <c r="I89" s="86">
        <v>1.05</v>
      </c>
      <c r="J89" s="86">
        <v>0</v>
      </c>
      <c r="K89" s="91">
        <v>0</v>
      </c>
      <c r="L89" t="str">
        <f t="shared" si="45"/>
        <v>С87</v>
      </c>
      <c r="M89" t="str">
        <f t="shared" si="46"/>
        <v>Насос центробежный, Р-201А,В</v>
      </c>
      <c r="N89" t="str">
        <f t="shared" si="47"/>
        <v>Полное-ликвидация</v>
      </c>
      <c r="O89" t="s">
        <v>227</v>
      </c>
      <c r="P89" t="s">
        <v>227</v>
      </c>
      <c r="Q89" t="s">
        <v>227</v>
      </c>
      <c r="R89" t="s">
        <v>227</v>
      </c>
      <c r="S89" t="s">
        <v>227</v>
      </c>
      <c r="T89" t="s">
        <v>227</v>
      </c>
      <c r="U89" t="s">
        <v>227</v>
      </c>
      <c r="V89" t="s">
        <v>227</v>
      </c>
      <c r="W89" t="s">
        <v>227</v>
      </c>
      <c r="X89" t="s">
        <v>227</v>
      </c>
      <c r="Y89" t="s">
        <v>227</v>
      </c>
      <c r="Z89" t="s">
        <v>227</v>
      </c>
      <c r="AA89" s="9">
        <v>0</v>
      </c>
      <c r="AB89" s="9">
        <v>0</v>
      </c>
      <c r="AC89" s="9">
        <v>0.17</v>
      </c>
      <c r="AD89" s="9">
        <v>2.5999999999999999E-2</v>
      </c>
      <c r="AE89" s="9">
        <v>5</v>
      </c>
      <c r="AF89" s="9"/>
      <c r="AG89" s="9"/>
      <c r="AH89" s="181">
        <f>AD89*J89+AC89</f>
        <v>0.17</v>
      </c>
      <c r="AI89" s="181">
        <f t="shared" si="50"/>
        <v>1.7000000000000001E-2</v>
      </c>
      <c r="AJ89" s="182">
        <f t="shared" si="51"/>
        <v>0</v>
      </c>
      <c r="AK89" s="182">
        <f t="shared" si="48"/>
        <v>0.5</v>
      </c>
      <c r="AL89" s="181">
        <f>1333*J88*POWER(10,-6)*10+0.0012*K90</f>
        <v>2.4106639999999999E-2</v>
      </c>
      <c r="AM89" s="182">
        <f t="shared" si="41"/>
        <v>0.71110664000000001</v>
      </c>
      <c r="AN89" s="185">
        <f>AL89*H89</f>
        <v>1.3053745560000001E-7</v>
      </c>
      <c r="AO89" s="185">
        <f>H89*AM89</f>
        <v>3.8506424556000004E-6</v>
      </c>
    </row>
    <row r="90" spans="1:41">
      <c r="A90" s="79" t="s">
        <v>228</v>
      </c>
      <c r="B90" s="86" t="s">
        <v>20</v>
      </c>
      <c r="C90" s="87" t="s">
        <v>212</v>
      </c>
      <c r="D90" s="88" t="s">
        <v>226</v>
      </c>
      <c r="E90" s="89">
        <v>1.0000000000000001E-5</v>
      </c>
      <c r="F90" s="86">
        <v>2</v>
      </c>
      <c r="G90" s="131">
        <v>3.4999999999999996E-2</v>
      </c>
      <c r="H90" s="89">
        <f t="shared" si="49"/>
        <v>6.9999999999999997E-7</v>
      </c>
      <c r="I90" s="86">
        <v>1.05</v>
      </c>
      <c r="J90" s="86">
        <f>I90</f>
        <v>1.05</v>
      </c>
      <c r="K90" s="91">
        <v>20</v>
      </c>
      <c r="L90" t="str">
        <f t="shared" si="45"/>
        <v>С88</v>
      </c>
      <c r="M90" t="str">
        <f t="shared" si="46"/>
        <v>Насос центробежный, Р-201А,В</v>
      </c>
      <c r="N90" t="str">
        <f t="shared" si="47"/>
        <v>Полное пожар</v>
      </c>
      <c r="O90" t="s">
        <v>227</v>
      </c>
      <c r="P90" t="s">
        <v>227</v>
      </c>
      <c r="Q90" t="s">
        <v>227</v>
      </c>
      <c r="R90" t="s">
        <v>227</v>
      </c>
      <c r="S90" t="s">
        <v>227</v>
      </c>
      <c r="T90" t="s">
        <v>227</v>
      </c>
      <c r="U90" t="s">
        <v>227</v>
      </c>
      <c r="V90" t="s">
        <v>227</v>
      </c>
      <c r="W90" t="s">
        <v>227</v>
      </c>
      <c r="X90" t="s">
        <v>227</v>
      </c>
      <c r="Y90" t="s">
        <v>227</v>
      </c>
      <c r="Z90" t="s">
        <v>227</v>
      </c>
      <c r="AA90" s="9">
        <v>0</v>
      </c>
      <c r="AB90" s="9">
        <v>1</v>
      </c>
      <c r="AC90" s="9">
        <v>0.17</v>
      </c>
      <c r="AD90" s="9">
        <v>2.5999999999999999E-2</v>
      </c>
      <c r="AE90" s="9">
        <v>5</v>
      </c>
      <c r="AF90" s="9"/>
      <c r="AG90" s="9"/>
      <c r="AH90" s="181">
        <f>AD90*I90+AC90</f>
        <v>0.1973</v>
      </c>
      <c r="AI90" s="181">
        <f t="shared" si="50"/>
        <v>1.9730000000000001E-2</v>
      </c>
      <c r="AJ90" s="182">
        <f t="shared" si="51"/>
        <v>1.3800000000000001</v>
      </c>
      <c r="AK90" s="182">
        <f t="shared" si="48"/>
        <v>0.5</v>
      </c>
      <c r="AL90" s="181">
        <f>10068.2*J90*POWER(10,-6)+0.0012*K90</f>
        <v>3.4571609999999996E-2</v>
      </c>
      <c r="AM90" s="182">
        <f t="shared" si="41"/>
        <v>2.1316016100000001</v>
      </c>
      <c r="AN90" s="185">
        <f>AL90*H90</f>
        <v>2.4200126999999996E-8</v>
      </c>
      <c r="AO90" s="185">
        <f>H90*AM90</f>
        <v>1.492121127E-6</v>
      </c>
    </row>
    <row r="91" spans="1:41">
      <c r="A91" s="79" t="s">
        <v>229</v>
      </c>
      <c r="B91" s="86" t="s">
        <v>20</v>
      </c>
      <c r="C91" s="87" t="s">
        <v>315</v>
      </c>
      <c r="D91" s="88" t="s">
        <v>213</v>
      </c>
      <c r="E91" s="89">
        <v>1.0000000000000001E-5</v>
      </c>
      <c r="F91" s="86">
        <v>2</v>
      </c>
      <c r="G91" s="131">
        <v>3.3249999999999995E-2</v>
      </c>
      <c r="H91" s="89">
        <f t="shared" si="49"/>
        <v>6.6499999999999999E-7</v>
      </c>
      <c r="I91" s="86">
        <v>1.05</v>
      </c>
      <c r="J91" s="86">
        <v>0.08</v>
      </c>
      <c r="K91" s="91">
        <v>0</v>
      </c>
      <c r="L91" t="str">
        <f t="shared" si="45"/>
        <v>С89</v>
      </c>
      <c r="M91" t="str">
        <f t="shared" si="46"/>
        <v>Насос центробежный, Р-201А,В</v>
      </c>
      <c r="N91" t="str">
        <f t="shared" si="47"/>
        <v>Полное-вспышка</v>
      </c>
      <c r="O91" t="s">
        <v>227</v>
      </c>
      <c r="P91" t="s">
        <v>227</v>
      </c>
      <c r="Q91" t="s">
        <v>227</v>
      </c>
      <c r="R91" t="s">
        <v>227</v>
      </c>
      <c r="S91" t="s">
        <v>227</v>
      </c>
      <c r="T91" t="s">
        <v>227</v>
      </c>
      <c r="U91" t="s">
        <v>227</v>
      </c>
      <c r="V91" t="s">
        <v>227</v>
      </c>
      <c r="W91" t="s">
        <v>227</v>
      </c>
      <c r="X91" t="s">
        <v>227</v>
      </c>
      <c r="Y91" t="s">
        <v>227</v>
      </c>
      <c r="Z91" t="s">
        <v>227</v>
      </c>
      <c r="AA91" s="9">
        <v>0</v>
      </c>
      <c r="AB91" s="9">
        <v>1</v>
      </c>
      <c r="AC91" s="9">
        <v>0.17</v>
      </c>
      <c r="AD91" s="9">
        <v>2.5999999999999999E-2</v>
      </c>
      <c r="AE91" s="9">
        <v>5</v>
      </c>
      <c r="AF91" s="9"/>
      <c r="AG91" s="9"/>
      <c r="AH91" s="181">
        <f>AD91*I91+AC91</f>
        <v>0.1973</v>
      </c>
      <c r="AI91" s="181">
        <f t="shared" si="50"/>
        <v>1.9730000000000001E-2</v>
      </c>
      <c r="AJ91" s="182">
        <f t="shared" si="51"/>
        <v>1.3800000000000001</v>
      </c>
      <c r="AK91" s="182">
        <f t="shared" si="48"/>
        <v>0.5</v>
      </c>
      <c r="AL91" s="181">
        <f>10068.2*J91*POWER(10,-6)+0.0012*K90</f>
        <v>2.4805455999999997E-2</v>
      </c>
      <c r="AM91" s="182">
        <f t="shared" si="41"/>
        <v>2.1218354559999999</v>
      </c>
      <c r="AN91" s="185">
        <f>AL91*H91</f>
        <v>1.6495628239999998E-8</v>
      </c>
      <c r="AO91" s="185">
        <f>H91*AM91</f>
        <v>1.4110205782399998E-6</v>
      </c>
    </row>
    <row r="92" spans="1:41">
      <c r="A92" s="79" t="s">
        <v>230</v>
      </c>
      <c r="B92" s="86" t="s">
        <v>20</v>
      </c>
      <c r="C92" s="87" t="s">
        <v>316</v>
      </c>
      <c r="D92" s="88" t="s">
        <v>188</v>
      </c>
      <c r="E92" s="89">
        <v>1.0000000000000001E-5</v>
      </c>
      <c r="F92" s="86">
        <v>2</v>
      </c>
      <c r="G92" s="131">
        <v>0.63174999999999992</v>
      </c>
      <c r="H92" s="89">
        <f t="shared" si="49"/>
        <v>1.2635E-5</v>
      </c>
      <c r="I92" s="86">
        <v>1.05</v>
      </c>
      <c r="J92" s="86">
        <v>0</v>
      </c>
      <c r="K92" s="90">
        <v>0</v>
      </c>
      <c r="L92" t="str">
        <f t="shared" si="45"/>
        <v>С90</v>
      </c>
      <c r="M92" t="str">
        <f t="shared" si="46"/>
        <v>Насос центробежный, Р-201А,В</v>
      </c>
      <c r="N92" t="str">
        <f t="shared" si="47"/>
        <v>Полное-ликвидация</v>
      </c>
      <c r="O92" t="s">
        <v>227</v>
      </c>
      <c r="P92" t="s">
        <v>227</v>
      </c>
      <c r="Q92" t="s">
        <v>227</v>
      </c>
      <c r="R92" t="s">
        <v>227</v>
      </c>
      <c r="S92" t="s">
        <v>227</v>
      </c>
      <c r="T92" t="s">
        <v>227</v>
      </c>
      <c r="U92" t="s">
        <v>227</v>
      </c>
      <c r="V92" t="s">
        <v>227</v>
      </c>
      <c r="W92" t="s">
        <v>227</v>
      </c>
      <c r="X92" t="s">
        <v>227</v>
      </c>
      <c r="Y92" t="s">
        <v>227</v>
      </c>
      <c r="Z92" t="s">
        <v>227</v>
      </c>
      <c r="AA92" s="9">
        <v>0</v>
      </c>
      <c r="AB92" s="9">
        <v>0</v>
      </c>
      <c r="AC92" s="9">
        <v>0.17</v>
      </c>
      <c r="AD92" s="9">
        <v>2.5999999999999999E-2</v>
      </c>
      <c r="AE92" s="9">
        <v>5</v>
      </c>
      <c r="AF92" s="9"/>
      <c r="AG92" s="9"/>
      <c r="AH92" s="181">
        <f>AD92*J92+AC92</f>
        <v>0.17</v>
      </c>
      <c r="AI92" s="181">
        <f t="shared" si="50"/>
        <v>1.7000000000000001E-2</v>
      </c>
      <c r="AJ92" s="182">
        <f t="shared" si="51"/>
        <v>0</v>
      </c>
      <c r="AK92" s="182">
        <f t="shared" si="48"/>
        <v>0.5</v>
      </c>
      <c r="AL92" s="181">
        <f>1333*J91*POWER(10,-6)+0.0012*K90</f>
        <v>2.4106639999999999E-2</v>
      </c>
      <c r="AM92" s="182">
        <f t="shared" si="41"/>
        <v>0.71110664000000001</v>
      </c>
      <c r="AN92" s="185">
        <f>AL92*H92</f>
        <v>3.0458739639999996E-7</v>
      </c>
      <c r="AO92" s="185">
        <f>H92*AM92</f>
        <v>8.9848323963999996E-6</v>
      </c>
    </row>
    <row r="93" spans="1:41">
      <c r="A93" s="79" t="s">
        <v>232</v>
      </c>
      <c r="B93" s="80" t="s">
        <v>27</v>
      </c>
      <c r="C93" s="83" t="s">
        <v>210</v>
      </c>
      <c r="D93" s="81" t="s">
        <v>211</v>
      </c>
      <c r="E93" s="82">
        <v>1.0000000000000001E-5</v>
      </c>
      <c r="F93" s="80">
        <v>2</v>
      </c>
      <c r="G93" s="142">
        <v>1.4999999999999999E-2</v>
      </c>
      <c r="H93" s="82">
        <f>E93*F93*G93</f>
        <v>3.0000000000000004E-7</v>
      </c>
      <c r="I93" s="80">
        <v>1.03</v>
      </c>
      <c r="J93" s="80">
        <v>1.03</v>
      </c>
      <c r="K93" s="84">
        <f>J93/12</f>
        <v>8.5833333333333331E-2</v>
      </c>
      <c r="L93" t="str">
        <f t="shared" ref="L93:L98" si="52">A93</f>
        <v>С91</v>
      </c>
      <c r="M93" t="str">
        <f t="shared" ref="M93:M98" si="53">B93</f>
        <v>Насос центробежный, Р-301А, В</v>
      </c>
      <c r="N93" t="str">
        <f t="shared" ref="N93:N98" si="54">D93</f>
        <v>Полное-жидкостной факел</v>
      </c>
      <c r="O93" t="s">
        <v>227</v>
      </c>
      <c r="P93" t="s">
        <v>227</v>
      </c>
      <c r="Q93" t="s">
        <v>227</v>
      </c>
      <c r="R93" t="s">
        <v>227</v>
      </c>
      <c r="S93" t="s">
        <v>227</v>
      </c>
      <c r="T93" t="s">
        <v>227</v>
      </c>
      <c r="U93" t="s">
        <v>227</v>
      </c>
      <c r="V93" t="s">
        <v>227</v>
      </c>
      <c r="W93" t="s">
        <v>227</v>
      </c>
      <c r="X93" t="s">
        <v>227</v>
      </c>
      <c r="Y93" t="s">
        <v>227</v>
      </c>
      <c r="Z93" t="s">
        <v>227</v>
      </c>
      <c r="AA93" s="3">
        <v>0</v>
      </c>
      <c r="AB93" s="3">
        <v>1</v>
      </c>
      <c r="AC93" s="3">
        <v>0.17</v>
      </c>
      <c r="AD93" s="3">
        <v>2.5999999999999999E-2</v>
      </c>
      <c r="AE93" s="3">
        <v>5</v>
      </c>
      <c r="AF93" s="3"/>
      <c r="AG93" s="3"/>
      <c r="AH93" s="175">
        <f>AD93*I93+AC93</f>
        <v>0.19678000000000001</v>
      </c>
      <c r="AI93" s="175">
        <f>AH93*0.1</f>
        <v>1.9678000000000001E-2</v>
      </c>
      <c r="AJ93" s="176">
        <f>AA93*1.72+115*0.012*AB93</f>
        <v>1.3800000000000001</v>
      </c>
      <c r="AK93" s="176">
        <f t="shared" ref="AK93:AK104" si="55">AE93*0.1</f>
        <v>0.5</v>
      </c>
      <c r="AL93" s="175">
        <f>10068.2*J93*POWER(10,-6)+0.0012*K96</f>
        <v>3.4370246E-2</v>
      </c>
      <c r="AM93" s="176">
        <f t="shared" si="41"/>
        <v>2.1308282460000005</v>
      </c>
      <c r="AN93" s="186">
        <f>AL93*H93</f>
        <v>1.0311073800000001E-8</v>
      </c>
      <c r="AO93" s="186">
        <f>H93*AM93</f>
        <v>6.392484738000002E-7</v>
      </c>
    </row>
    <row r="94" spans="1:41">
      <c r="A94" s="79" t="s">
        <v>233</v>
      </c>
      <c r="B94" s="80" t="s">
        <v>27</v>
      </c>
      <c r="C94" s="83" t="s">
        <v>313</v>
      </c>
      <c r="D94" s="81" t="s">
        <v>190</v>
      </c>
      <c r="E94" s="82">
        <v>1.0000000000000001E-5</v>
      </c>
      <c r="F94" s="80">
        <v>2</v>
      </c>
      <c r="G94" s="142">
        <v>1.4249999999999999E-2</v>
      </c>
      <c r="H94" s="82">
        <f t="shared" ref="H94:H98" si="56">E94*F94*G94</f>
        <v>2.8500000000000002E-7</v>
      </c>
      <c r="I94" s="80">
        <v>1.03</v>
      </c>
      <c r="J94" s="80">
        <v>8.0000000000000002E-3</v>
      </c>
      <c r="K94" s="84">
        <v>0</v>
      </c>
      <c r="L94" t="str">
        <f t="shared" si="52"/>
        <v>С92</v>
      </c>
      <c r="M94" t="str">
        <f t="shared" si="53"/>
        <v>Насос центробежный, Р-301А, В</v>
      </c>
      <c r="N94" t="str">
        <f t="shared" si="54"/>
        <v>Полное-взрыв</v>
      </c>
      <c r="O94" t="s">
        <v>227</v>
      </c>
      <c r="P94" t="s">
        <v>227</v>
      </c>
      <c r="Q94" t="s">
        <v>227</v>
      </c>
      <c r="R94" t="s">
        <v>227</v>
      </c>
      <c r="S94" t="s">
        <v>227</v>
      </c>
      <c r="T94" t="s">
        <v>227</v>
      </c>
      <c r="U94" t="s">
        <v>227</v>
      </c>
      <c r="V94" t="s">
        <v>227</v>
      </c>
      <c r="W94" t="s">
        <v>227</v>
      </c>
      <c r="X94" t="s">
        <v>227</v>
      </c>
      <c r="Y94" t="s">
        <v>227</v>
      </c>
      <c r="Z94" t="s">
        <v>227</v>
      </c>
      <c r="AA94" s="3">
        <v>0</v>
      </c>
      <c r="AB94" s="3">
        <v>1</v>
      </c>
      <c r="AC94" s="3">
        <v>0.17</v>
      </c>
      <c r="AD94" s="3">
        <v>2.5999999999999999E-2</v>
      </c>
      <c r="AE94" s="3">
        <v>5</v>
      </c>
      <c r="AF94" s="3"/>
      <c r="AG94" s="3"/>
      <c r="AH94" s="175">
        <f>AD94*I94+AC94</f>
        <v>0.19678000000000001</v>
      </c>
      <c r="AI94" s="175">
        <f t="shared" ref="AI94:AI98" si="57">AH94*0.1</f>
        <v>1.9678000000000001E-2</v>
      </c>
      <c r="AJ94" s="176">
        <f t="shared" ref="AJ94:AJ98" si="58">AA94*1.72+115*0.012*AB94</f>
        <v>1.3800000000000001</v>
      </c>
      <c r="AK94" s="176">
        <f t="shared" si="55"/>
        <v>0.5</v>
      </c>
      <c r="AL94" s="175">
        <f>10068.2*J94*POWER(10,-6)*10+0.0012*K96</f>
        <v>2.4805455999999997E-2</v>
      </c>
      <c r="AM94" s="176">
        <f t="shared" si="41"/>
        <v>2.1212634560000003</v>
      </c>
      <c r="AN94" s="186">
        <f>AL94*H94</f>
        <v>7.06955496E-9</v>
      </c>
      <c r="AO94" s="186">
        <f>H94*AM94</f>
        <v>6.0456008496000019E-7</v>
      </c>
    </row>
    <row r="95" spans="1:41">
      <c r="A95" s="79" t="s">
        <v>234</v>
      </c>
      <c r="B95" s="80" t="s">
        <v>27</v>
      </c>
      <c r="C95" s="83" t="s">
        <v>314</v>
      </c>
      <c r="D95" s="81" t="s">
        <v>188</v>
      </c>
      <c r="E95" s="82">
        <v>1.0000000000000001E-5</v>
      </c>
      <c r="F95" s="80">
        <v>2</v>
      </c>
      <c r="G95" s="142">
        <v>0.27074999999999999</v>
      </c>
      <c r="H95" s="82">
        <f t="shared" si="56"/>
        <v>5.4150000000000007E-6</v>
      </c>
      <c r="I95" s="80">
        <v>1.03</v>
      </c>
      <c r="J95" s="80">
        <v>0</v>
      </c>
      <c r="K95" s="85">
        <v>0</v>
      </c>
      <c r="L95" t="str">
        <f t="shared" si="52"/>
        <v>С93</v>
      </c>
      <c r="M95" t="str">
        <f t="shared" si="53"/>
        <v>Насос центробежный, Р-301А, В</v>
      </c>
      <c r="N95" t="str">
        <f t="shared" si="54"/>
        <v>Полное-ликвидация</v>
      </c>
      <c r="O95" t="s">
        <v>227</v>
      </c>
      <c r="P95" t="s">
        <v>227</v>
      </c>
      <c r="Q95" t="s">
        <v>227</v>
      </c>
      <c r="R95" t="s">
        <v>227</v>
      </c>
      <c r="S95" t="s">
        <v>227</v>
      </c>
      <c r="T95" t="s">
        <v>227</v>
      </c>
      <c r="U95" t="s">
        <v>227</v>
      </c>
      <c r="V95" t="s">
        <v>227</v>
      </c>
      <c r="W95" t="s">
        <v>227</v>
      </c>
      <c r="X95" t="s">
        <v>227</v>
      </c>
      <c r="Y95" t="s">
        <v>227</v>
      </c>
      <c r="Z95" t="s">
        <v>227</v>
      </c>
      <c r="AA95" s="3">
        <v>0</v>
      </c>
      <c r="AB95" s="3">
        <v>0</v>
      </c>
      <c r="AC95" s="3">
        <v>0.17</v>
      </c>
      <c r="AD95" s="3">
        <v>2.5999999999999999E-2</v>
      </c>
      <c r="AE95" s="3">
        <v>5</v>
      </c>
      <c r="AF95" s="3"/>
      <c r="AG95" s="3"/>
      <c r="AH95" s="175">
        <f>AD95*J95+AC95</f>
        <v>0.17</v>
      </c>
      <c r="AI95" s="175">
        <f t="shared" si="57"/>
        <v>1.7000000000000001E-2</v>
      </c>
      <c r="AJ95" s="176">
        <f t="shared" si="58"/>
        <v>0</v>
      </c>
      <c r="AK95" s="176">
        <f t="shared" si="55"/>
        <v>0.5</v>
      </c>
      <c r="AL95" s="175">
        <f>1333*J94*POWER(10,-6)*10+0.0012*K96</f>
        <v>2.4106639999999999E-2</v>
      </c>
      <c r="AM95" s="176">
        <f t="shared" si="41"/>
        <v>0.71110664000000001</v>
      </c>
      <c r="AN95" s="186">
        <f>AL95*H95</f>
        <v>1.3053745560000001E-7</v>
      </c>
      <c r="AO95" s="186">
        <f>H95*AM95</f>
        <v>3.8506424556000004E-6</v>
      </c>
    </row>
    <row r="96" spans="1:41">
      <c r="A96" s="79" t="s">
        <v>235</v>
      </c>
      <c r="B96" s="80" t="s">
        <v>27</v>
      </c>
      <c r="C96" s="83" t="s">
        <v>212</v>
      </c>
      <c r="D96" s="81" t="s">
        <v>226</v>
      </c>
      <c r="E96" s="82">
        <v>1.0000000000000001E-5</v>
      </c>
      <c r="F96" s="80">
        <v>2</v>
      </c>
      <c r="G96" s="142">
        <v>3.4999999999999996E-2</v>
      </c>
      <c r="H96" s="82">
        <f t="shared" si="56"/>
        <v>6.9999999999999997E-7</v>
      </c>
      <c r="I96" s="80">
        <v>1.03</v>
      </c>
      <c r="J96" s="80">
        <f>I96</f>
        <v>1.03</v>
      </c>
      <c r="K96" s="85">
        <v>20</v>
      </c>
      <c r="L96" t="str">
        <f t="shared" si="52"/>
        <v>С94</v>
      </c>
      <c r="M96" t="str">
        <f t="shared" si="53"/>
        <v>Насос центробежный, Р-301А, В</v>
      </c>
      <c r="N96" t="str">
        <f t="shared" si="54"/>
        <v>Полное пожар</v>
      </c>
      <c r="O96" t="s">
        <v>227</v>
      </c>
      <c r="P96" t="s">
        <v>227</v>
      </c>
      <c r="Q96" t="s">
        <v>227</v>
      </c>
      <c r="R96" t="s">
        <v>227</v>
      </c>
      <c r="S96" t="s">
        <v>227</v>
      </c>
      <c r="T96" t="s">
        <v>227</v>
      </c>
      <c r="U96" t="s">
        <v>227</v>
      </c>
      <c r="V96" t="s">
        <v>227</v>
      </c>
      <c r="W96" t="s">
        <v>227</v>
      </c>
      <c r="X96" t="s">
        <v>227</v>
      </c>
      <c r="Y96" t="s">
        <v>227</v>
      </c>
      <c r="Z96" t="s">
        <v>227</v>
      </c>
      <c r="AA96" s="3">
        <v>0</v>
      </c>
      <c r="AB96" s="3">
        <v>1</v>
      </c>
      <c r="AC96" s="3">
        <v>0.17</v>
      </c>
      <c r="AD96" s="3">
        <v>2.5999999999999999E-2</v>
      </c>
      <c r="AE96" s="3">
        <v>5</v>
      </c>
      <c r="AF96" s="3"/>
      <c r="AG96" s="3"/>
      <c r="AH96" s="175">
        <f>AD96*I96+AC96</f>
        <v>0.19678000000000001</v>
      </c>
      <c r="AI96" s="175">
        <f t="shared" si="57"/>
        <v>1.9678000000000001E-2</v>
      </c>
      <c r="AJ96" s="176">
        <f t="shared" si="58"/>
        <v>1.3800000000000001</v>
      </c>
      <c r="AK96" s="176">
        <f t="shared" si="55"/>
        <v>0.5</v>
      </c>
      <c r="AL96" s="175">
        <f>10068.2*J96*POWER(10,-6)+0.0012*K96</f>
        <v>3.4370246E-2</v>
      </c>
      <c r="AM96" s="176">
        <f t="shared" si="41"/>
        <v>2.1308282460000005</v>
      </c>
      <c r="AN96" s="186">
        <f>AL96*H96</f>
        <v>2.4059172199999999E-8</v>
      </c>
      <c r="AO96" s="186">
        <f>H96*AM96</f>
        <v>1.4915797722000003E-6</v>
      </c>
    </row>
    <row r="97" spans="1:41">
      <c r="A97" s="79" t="s">
        <v>236</v>
      </c>
      <c r="B97" s="80" t="s">
        <v>27</v>
      </c>
      <c r="C97" s="83" t="s">
        <v>315</v>
      </c>
      <c r="D97" s="81" t="s">
        <v>213</v>
      </c>
      <c r="E97" s="82">
        <v>1.0000000000000001E-5</v>
      </c>
      <c r="F97" s="80">
        <v>2</v>
      </c>
      <c r="G97" s="142">
        <v>3.3249999999999995E-2</v>
      </c>
      <c r="H97" s="82">
        <f t="shared" si="56"/>
        <v>6.6499999999999999E-7</v>
      </c>
      <c r="I97" s="80">
        <v>1.03</v>
      </c>
      <c r="J97" s="80">
        <v>0.08</v>
      </c>
      <c r="K97" s="85">
        <v>0</v>
      </c>
      <c r="L97" t="str">
        <f t="shared" si="52"/>
        <v>С95</v>
      </c>
      <c r="M97" t="str">
        <f t="shared" si="53"/>
        <v>Насос центробежный, Р-301А, В</v>
      </c>
      <c r="N97" t="str">
        <f t="shared" si="54"/>
        <v>Полное-вспышка</v>
      </c>
      <c r="O97" t="s">
        <v>227</v>
      </c>
      <c r="P97" t="s">
        <v>227</v>
      </c>
      <c r="Q97" t="s">
        <v>227</v>
      </c>
      <c r="R97" t="s">
        <v>227</v>
      </c>
      <c r="S97" t="s">
        <v>227</v>
      </c>
      <c r="T97" t="s">
        <v>227</v>
      </c>
      <c r="U97" t="s">
        <v>227</v>
      </c>
      <c r="V97" t="s">
        <v>227</v>
      </c>
      <c r="W97" t="s">
        <v>227</v>
      </c>
      <c r="X97" t="s">
        <v>227</v>
      </c>
      <c r="Y97" t="s">
        <v>227</v>
      </c>
      <c r="Z97" t="s">
        <v>227</v>
      </c>
      <c r="AA97" s="3">
        <v>0</v>
      </c>
      <c r="AB97" s="3">
        <v>1</v>
      </c>
      <c r="AC97" s="3">
        <v>0.17</v>
      </c>
      <c r="AD97" s="3">
        <v>2.5999999999999999E-2</v>
      </c>
      <c r="AE97" s="3">
        <v>5</v>
      </c>
      <c r="AF97" s="3"/>
      <c r="AG97" s="3"/>
      <c r="AH97" s="175">
        <f>AD97*I97+AC97</f>
        <v>0.19678000000000001</v>
      </c>
      <c r="AI97" s="175">
        <f t="shared" si="57"/>
        <v>1.9678000000000001E-2</v>
      </c>
      <c r="AJ97" s="176">
        <f t="shared" si="58"/>
        <v>1.3800000000000001</v>
      </c>
      <c r="AK97" s="176">
        <f t="shared" si="55"/>
        <v>0.5</v>
      </c>
      <c r="AL97" s="175">
        <f>10068.2*J97*POWER(10,-6)+0.0012*K96</f>
        <v>2.4805455999999997E-2</v>
      </c>
      <c r="AM97" s="176">
        <f t="shared" si="41"/>
        <v>2.1212634560000003</v>
      </c>
      <c r="AN97" s="186">
        <f>AL97*H97</f>
        <v>1.6495628239999998E-8</v>
      </c>
      <c r="AO97" s="186">
        <f>H97*AM97</f>
        <v>1.4106401982400002E-6</v>
      </c>
    </row>
    <row r="98" spans="1:41">
      <c r="A98" s="79" t="s">
        <v>237</v>
      </c>
      <c r="B98" s="80" t="s">
        <v>27</v>
      </c>
      <c r="C98" s="83" t="s">
        <v>316</v>
      </c>
      <c r="D98" s="81" t="s">
        <v>188</v>
      </c>
      <c r="E98" s="82">
        <v>1.0000000000000001E-5</v>
      </c>
      <c r="F98" s="80">
        <v>2</v>
      </c>
      <c r="G98" s="142">
        <v>0.63174999999999992</v>
      </c>
      <c r="H98" s="82">
        <f t="shared" si="56"/>
        <v>1.2635E-5</v>
      </c>
      <c r="I98" s="80">
        <v>1.03</v>
      </c>
      <c r="J98" s="80">
        <v>0</v>
      </c>
      <c r="K98" s="84">
        <v>0</v>
      </c>
      <c r="L98" t="str">
        <f t="shared" si="52"/>
        <v>С96</v>
      </c>
      <c r="M98" t="str">
        <f t="shared" si="53"/>
        <v>Насос центробежный, Р-301А, В</v>
      </c>
      <c r="N98" t="str">
        <f t="shared" si="54"/>
        <v>Полное-ликвидация</v>
      </c>
      <c r="O98" t="s">
        <v>227</v>
      </c>
      <c r="P98" t="s">
        <v>227</v>
      </c>
      <c r="Q98" t="s">
        <v>227</v>
      </c>
      <c r="R98" t="s">
        <v>227</v>
      </c>
      <c r="S98" t="s">
        <v>227</v>
      </c>
      <c r="T98" t="s">
        <v>227</v>
      </c>
      <c r="U98" t="s">
        <v>227</v>
      </c>
      <c r="V98" t="s">
        <v>227</v>
      </c>
      <c r="W98" t="s">
        <v>227</v>
      </c>
      <c r="X98" t="s">
        <v>227</v>
      </c>
      <c r="Y98" t="s">
        <v>227</v>
      </c>
      <c r="Z98" t="s">
        <v>227</v>
      </c>
      <c r="AA98" s="3">
        <v>0</v>
      </c>
      <c r="AB98" s="3">
        <v>0</v>
      </c>
      <c r="AC98" s="3">
        <v>0.17</v>
      </c>
      <c r="AD98" s="3">
        <v>2.5999999999999999E-2</v>
      </c>
      <c r="AE98" s="3">
        <v>5</v>
      </c>
      <c r="AF98" s="3"/>
      <c r="AG98" s="3"/>
      <c r="AH98" s="175">
        <f>AD98*J98+AC98</f>
        <v>0.17</v>
      </c>
      <c r="AI98" s="175">
        <f t="shared" si="57"/>
        <v>1.7000000000000001E-2</v>
      </c>
      <c r="AJ98" s="176">
        <f t="shared" si="58"/>
        <v>0</v>
      </c>
      <c r="AK98" s="176">
        <f t="shared" si="55"/>
        <v>0.5</v>
      </c>
      <c r="AL98" s="175">
        <f>1333*J97*POWER(10,-6)+0.0012*K96</f>
        <v>2.4106639999999999E-2</v>
      </c>
      <c r="AM98" s="176">
        <f t="shared" si="41"/>
        <v>0.71110664000000001</v>
      </c>
      <c r="AN98" s="186">
        <f>AL98*H98</f>
        <v>3.0458739639999996E-7</v>
      </c>
      <c r="AO98" s="186">
        <f>H98*AM98</f>
        <v>8.9848323963999996E-6</v>
      </c>
    </row>
    <row r="99" spans="1:41">
      <c r="A99" s="79" t="s">
        <v>238</v>
      </c>
      <c r="B99" s="86" t="s">
        <v>37</v>
      </c>
      <c r="C99" s="87" t="s">
        <v>210</v>
      </c>
      <c r="D99" s="88" t="s">
        <v>211</v>
      </c>
      <c r="E99" s="89">
        <v>1.0000000000000001E-5</v>
      </c>
      <c r="F99" s="86">
        <v>2</v>
      </c>
      <c r="G99" s="131">
        <v>1.4999999999999999E-2</v>
      </c>
      <c r="H99" s="89">
        <f>E99*F99*G99</f>
        <v>3.0000000000000004E-7</v>
      </c>
      <c r="I99" s="86">
        <v>4.13</v>
      </c>
      <c r="J99" s="86">
        <v>4.13</v>
      </c>
      <c r="K99" s="90">
        <f>J99/12</f>
        <v>0.34416666666666668</v>
      </c>
      <c r="L99" t="str">
        <f t="shared" ref="L99:L104" si="59">A99</f>
        <v>С97</v>
      </c>
      <c r="M99" t="str">
        <f t="shared" ref="M99:M104" si="60">B99</f>
        <v>Насос центробежный Р-403А,В</v>
      </c>
      <c r="N99" t="str">
        <f t="shared" ref="N99:N104" si="61">D99</f>
        <v>Полное-жидкостной факел</v>
      </c>
      <c r="O99" t="s">
        <v>227</v>
      </c>
      <c r="P99" t="s">
        <v>227</v>
      </c>
      <c r="Q99" t="s">
        <v>227</v>
      </c>
      <c r="R99" t="s">
        <v>227</v>
      </c>
      <c r="S99" t="s">
        <v>227</v>
      </c>
      <c r="T99" t="s">
        <v>227</v>
      </c>
      <c r="U99" t="s">
        <v>227</v>
      </c>
      <c r="V99" t="s">
        <v>227</v>
      </c>
      <c r="W99" t="s">
        <v>227</v>
      </c>
      <c r="X99" t="s">
        <v>227</v>
      </c>
      <c r="Y99" t="s">
        <v>227</v>
      </c>
      <c r="Z99" t="s">
        <v>227</v>
      </c>
      <c r="AA99" s="9">
        <v>0</v>
      </c>
      <c r="AB99" s="9">
        <v>1</v>
      </c>
      <c r="AC99" s="9">
        <v>0.12</v>
      </c>
      <c r="AD99" s="9">
        <v>2.5999999999999999E-2</v>
      </c>
      <c r="AE99" s="9">
        <v>5</v>
      </c>
      <c r="AF99" s="9"/>
      <c r="AG99" s="9"/>
      <c r="AH99" s="181">
        <f>AD99*I99+AC99</f>
        <v>0.22737999999999997</v>
      </c>
      <c r="AI99" s="181">
        <f>AH99*0.1</f>
        <v>2.2737999999999998E-2</v>
      </c>
      <c r="AJ99" s="182">
        <f>AA99*1.72+115*0.012*AB99</f>
        <v>1.3800000000000001</v>
      </c>
      <c r="AK99" s="182">
        <f t="shared" si="55"/>
        <v>0.5</v>
      </c>
      <c r="AL99" s="181">
        <f>10068.2*J99*POWER(10,-6)+0.0012*K102</f>
        <v>8.9581666000000004E-2</v>
      </c>
      <c r="AM99" s="182">
        <f t="shared" si="41"/>
        <v>2.2196996659999999</v>
      </c>
      <c r="AN99" s="185">
        <f>AL99*H99</f>
        <v>2.6874499800000003E-8</v>
      </c>
      <c r="AO99" s="185">
        <f>H99*AM99</f>
        <v>6.6590989980000003E-7</v>
      </c>
    </row>
    <row r="100" spans="1:41">
      <c r="A100" s="79" t="s">
        <v>239</v>
      </c>
      <c r="B100" s="86" t="s">
        <v>37</v>
      </c>
      <c r="C100" s="87" t="s">
        <v>313</v>
      </c>
      <c r="D100" s="88" t="s">
        <v>190</v>
      </c>
      <c r="E100" s="89">
        <v>1.0000000000000001E-5</v>
      </c>
      <c r="F100" s="86">
        <v>2</v>
      </c>
      <c r="G100" s="131">
        <v>1.4249999999999999E-2</v>
      </c>
      <c r="H100" s="89">
        <f t="shared" ref="H100:H104" si="62">E100*F100*G100</f>
        <v>2.8500000000000002E-7</v>
      </c>
      <c r="I100" s="86">
        <v>4.13</v>
      </c>
      <c r="J100" s="86">
        <v>7.0000000000000007E-2</v>
      </c>
      <c r="K100" s="90">
        <v>0</v>
      </c>
      <c r="L100" t="str">
        <f t="shared" si="59"/>
        <v>С98</v>
      </c>
      <c r="M100" t="str">
        <f t="shared" si="60"/>
        <v>Насос центробежный Р-403А,В</v>
      </c>
      <c r="N100" t="str">
        <f t="shared" si="61"/>
        <v>Полное-взрыв</v>
      </c>
      <c r="O100" t="s">
        <v>227</v>
      </c>
      <c r="P100" t="s">
        <v>227</v>
      </c>
      <c r="Q100" t="s">
        <v>227</v>
      </c>
      <c r="R100" t="s">
        <v>227</v>
      </c>
      <c r="S100" t="s">
        <v>227</v>
      </c>
      <c r="T100" t="s">
        <v>227</v>
      </c>
      <c r="U100" t="s">
        <v>227</v>
      </c>
      <c r="V100" t="s">
        <v>227</v>
      </c>
      <c r="W100" t="s">
        <v>227</v>
      </c>
      <c r="X100" t="s">
        <v>227</v>
      </c>
      <c r="Y100" t="s">
        <v>227</v>
      </c>
      <c r="Z100" t="s">
        <v>227</v>
      </c>
      <c r="AA100" s="9">
        <v>0</v>
      </c>
      <c r="AB100" s="9">
        <v>1</v>
      </c>
      <c r="AC100" s="9">
        <v>0.12</v>
      </c>
      <c r="AD100" s="9">
        <v>2.5999999999999999E-2</v>
      </c>
      <c r="AE100" s="9">
        <v>5</v>
      </c>
      <c r="AF100" s="9"/>
      <c r="AG100" s="9"/>
      <c r="AH100" s="181">
        <f>AD100*I100+AC100</f>
        <v>0.22737999999999997</v>
      </c>
      <c r="AI100" s="181">
        <f t="shared" ref="AI100:AI104" si="63">AH100*0.1</f>
        <v>2.2737999999999998E-2</v>
      </c>
      <c r="AJ100" s="182">
        <f t="shared" ref="AJ100:AJ104" si="64">AA100*1.72+115*0.012*AB100</f>
        <v>1.3800000000000001</v>
      </c>
      <c r="AK100" s="182">
        <f t="shared" si="55"/>
        <v>0.5</v>
      </c>
      <c r="AL100" s="181">
        <f>10068.2*J100*POWER(10,-6)*10+0.0012*K102</f>
        <v>5.5047739999999998E-2</v>
      </c>
      <c r="AM100" s="182">
        <f t="shared" si="41"/>
        <v>2.18516574</v>
      </c>
      <c r="AN100" s="185">
        <f>AL100*H100</f>
        <v>1.5688605900000001E-8</v>
      </c>
      <c r="AO100" s="185">
        <f>H100*AM100</f>
        <v>6.227722359E-7</v>
      </c>
    </row>
    <row r="101" spans="1:41">
      <c r="A101" s="79" t="s">
        <v>240</v>
      </c>
      <c r="B101" s="86" t="s">
        <v>37</v>
      </c>
      <c r="C101" s="87" t="s">
        <v>314</v>
      </c>
      <c r="D101" s="88" t="s">
        <v>188</v>
      </c>
      <c r="E101" s="89">
        <v>1.0000000000000001E-5</v>
      </c>
      <c r="F101" s="86">
        <v>2</v>
      </c>
      <c r="G101" s="131">
        <v>0.27074999999999999</v>
      </c>
      <c r="H101" s="89">
        <f t="shared" si="62"/>
        <v>5.4150000000000007E-6</v>
      </c>
      <c r="I101" s="86">
        <v>4.13</v>
      </c>
      <c r="J101" s="86">
        <v>0</v>
      </c>
      <c r="K101" s="91">
        <v>0</v>
      </c>
      <c r="L101" t="str">
        <f t="shared" si="59"/>
        <v>С99</v>
      </c>
      <c r="M101" t="str">
        <f t="shared" si="60"/>
        <v>Насос центробежный Р-403А,В</v>
      </c>
      <c r="N101" t="str">
        <f t="shared" si="61"/>
        <v>Полное-ликвидация</v>
      </c>
      <c r="O101" t="s">
        <v>227</v>
      </c>
      <c r="P101" t="s">
        <v>227</v>
      </c>
      <c r="Q101" t="s">
        <v>227</v>
      </c>
      <c r="R101" t="s">
        <v>227</v>
      </c>
      <c r="S101" t="s">
        <v>227</v>
      </c>
      <c r="T101" t="s">
        <v>227</v>
      </c>
      <c r="U101" t="s">
        <v>227</v>
      </c>
      <c r="V101" t="s">
        <v>227</v>
      </c>
      <c r="W101" t="s">
        <v>227</v>
      </c>
      <c r="X101" t="s">
        <v>227</v>
      </c>
      <c r="Y101" t="s">
        <v>227</v>
      </c>
      <c r="Z101" t="s">
        <v>227</v>
      </c>
      <c r="AA101" s="9">
        <v>0</v>
      </c>
      <c r="AB101" s="9">
        <v>0</v>
      </c>
      <c r="AC101" s="9">
        <v>0.12</v>
      </c>
      <c r="AD101" s="9">
        <v>2.5999999999999999E-2</v>
      </c>
      <c r="AE101" s="9">
        <v>5</v>
      </c>
      <c r="AF101" s="9"/>
      <c r="AG101" s="9"/>
      <c r="AH101" s="181">
        <f>AD101*J101+AC101</f>
        <v>0.12</v>
      </c>
      <c r="AI101" s="181">
        <f t="shared" si="63"/>
        <v>1.2E-2</v>
      </c>
      <c r="AJ101" s="182">
        <f t="shared" si="64"/>
        <v>0</v>
      </c>
      <c r="AK101" s="182">
        <f t="shared" si="55"/>
        <v>0.5</v>
      </c>
      <c r="AL101" s="181">
        <f>1333*J100*POWER(10,-6)*10+0.0012*K102</f>
        <v>4.8933099999999993E-2</v>
      </c>
      <c r="AM101" s="182">
        <f t="shared" si="41"/>
        <v>0.68093309999999996</v>
      </c>
      <c r="AN101" s="185">
        <f>AL101*H101</f>
        <v>2.649727365E-7</v>
      </c>
      <c r="AO101" s="185">
        <f>H101*AM101</f>
        <v>3.6872527365000001E-6</v>
      </c>
    </row>
    <row r="102" spans="1:41">
      <c r="A102" s="79" t="s">
        <v>241</v>
      </c>
      <c r="B102" s="86" t="s">
        <v>37</v>
      </c>
      <c r="C102" s="87" t="s">
        <v>212</v>
      </c>
      <c r="D102" s="88" t="s">
        <v>226</v>
      </c>
      <c r="E102" s="89">
        <v>1.0000000000000001E-5</v>
      </c>
      <c r="F102" s="86">
        <v>2</v>
      </c>
      <c r="G102" s="131">
        <v>3.4999999999999996E-2</v>
      </c>
      <c r="H102" s="89">
        <f t="shared" si="62"/>
        <v>6.9999999999999997E-7</v>
      </c>
      <c r="I102" s="86">
        <v>4.13</v>
      </c>
      <c r="J102" s="86">
        <f>I102</f>
        <v>4.13</v>
      </c>
      <c r="K102" s="91">
        <v>40</v>
      </c>
      <c r="L102" t="str">
        <f t="shared" si="59"/>
        <v>С100</v>
      </c>
      <c r="M102" t="str">
        <f t="shared" si="60"/>
        <v>Насос центробежный Р-403А,В</v>
      </c>
      <c r="N102" t="str">
        <f t="shared" si="61"/>
        <v>Полное пожар</v>
      </c>
      <c r="O102" t="s">
        <v>227</v>
      </c>
      <c r="P102" t="s">
        <v>227</v>
      </c>
      <c r="Q102" t="s">
        <v>227</v>
      </c>
      <c r="R102" t="s">
        <v>227</v>
      </c>
      <c r="S102" t="s">
        <v>227</v>
      </c>
      <c r="T102" t="s">
        <v>227</v>
      </c>
      <c r="U102" t="s">
        <v>227</v>
      </c>
      <c r="V102" t="s">
        <v>227</v>
      </c>
      <c r="W102" t="s">
        <v>227</v>
      </c>
      <c r="X102" t="s">
        <v>227</v>
      </c>
      <c r="Y102" t="s">
        <v>227</v>
      </c>
      <c r="Z102" t="s">
        <v>227</v>
      </c>
      <c r="AA102" s="9">
        <v>0</v>
      </c>
      <c r="AB102" s="9">
        <v>1</v>
      </c>
      <c r="AC102" s="9">
        <v>0.12</v>
      </c>
      <c r="AD102" s="9">
        <v>2.5999999999999999E-2</v>
      </c>
      <c r="AE102" s="9">
        <v>5</v>
      </c>
      <c r="AF102" s="9"/>
      <c r="AG102" s="9"/>
      <c r="AH102" s="181">
        <f>AD102*I102+AC102</f>
        <v>0.22737999999999997</v>
      </c>
      <c r="AI102" s="181">
        <f t="shared" si="63"/>
        <v>2.2737999999999998E-2</v>
      </c>
      <c r="AJ102" s="182">
        <f t="shared" si="64"/>
        <v>1.3800000000000001</v>
      </c>
      <c r="AK102" s="182">
        <f t="shared" si="55"/>
        <v>0.5</v>
      </c>
      <c r="AL102" s="181">
        <f>10068.2*J102*POWER(10,-6)+0.0012*K102</f>
        <v>8.9581666000000004E-2</v>
      </c>
      <c r="AM102" s="182">
        <f t="shared" si="41"/>
        <v>2.2196996659999999</v>
      </c>
      <c r="AN102" s="185">
        <f>AL102*H102</f>
        <v>6.2707166200000004E-8</v>
      </c>
      <c r="AO102" s="185">
        <f>H102*AM102</f>
        <v>1.5537897661999999E-6</v>
      </c>
    </row>
    <row r="103" spans="1:41">
      <c r="A103" s="79" t="s">
        <v>242</v>
      </c>
      <c r="B103" s="86" t="s">
        <v>37</v>
      </c>
      <c r="C103" s="87" t="s">
        <v>315</v>
      </c>
      <c r="D103" s="88" t="s">
        <v>213</v>
      </c>
      <c r="E103" s="89">
        <v>1.0000000000000001E-5</v>
      </c>
      <c r="F103" s="86">
        <v>2</v>
      </c>
      <c r="G103" s="131">
        <v>3.3249999999999995E-2</v>
      </c>
      <c r="H103" s="89">
        <f t="shared" si="62"/>
        <v>6.6499999999999999E-7</v>
      </c>
      <c r="I103" s="86">
        <v>4.13</v>
      </c>
      <c r="J103" s="86">
        <v>0.7</v>
      </c>
      <c r="K103" s="91">
        <v>0</v>
      </c>
      <c r="L103" t="str">
        <f t="shared" si="59"/>
        <v>С101</v>
      </c>
      <c r="M103" t="str">
        <f t="shared" si="60"/>
        <v>Насос центробежный Р-403А,В</v>
      </c>
      <c r="N103" t="str">
        <f t="shared" si="61"/>
        <v>Полное-вспышка</v>
      </c>
      <c r="O103" t="s">
        <v>227</v>
      </c>
      <c r="P103" t="s">
        <v>227</v>
      </c>
      <c r="Q103" t="s">
        <v>227</v>
      </c>
      <c r="R103" t="s">
        <v>227</v>
      </c>
      <c r="S103" t="s">
        <v>227</v>
      </c>
      <c r="T103" t="s">
        <v>227</v>
      </c>
      <c r="U103" t="s">
        <v>227</v>
      </c>
      <c r="V103" t="s">
        <v>227</v>
      </c>
      <c r="W103" t="s">
        <v>227</v>
      </c>
      <c r="X103" t="s">
        <v>227</v>
      </c>
      <c r="Y103" t="s">
        <v>227</v>
      </c>
      <c r="Z103" t="s">
        <v>227</v>
      </c>
      <c r="AA103" s="9">
        <v>0</v>
      </c>
      <c r="AB103" s="9">
        <v>1</v>
      </c>
      <c r="AC103" s="9">
        <v>0.12</v>
      </c>
      <c r="AD103" s="9">
        <v>2.5999999999999999E-2</v>
      </c>
      <c r="AE103" s="9">
        <v>5</v>
      </c>
      <c r="AF103" s="9"/>
      <c r="AG103" s="9"/>
      <c r="AH103" s="181">
        <f>AD103*I103+AC103</f>
        <v>0.22737999999999997</v>
      </c>
      <c r="AI103" s="181">
        <f t="shared" si="63"/>
        <v>2.2737999999999998E-2</v>
      </c>
      <c r="AJ103" s="182">
        <f t="shared" si="64"/>
        <v>1.3800000000000001</v>
      </c>
      <c r="AK103" s="182">
        <f t="shared" si="55"/>
        <v>0.5</v>
      </c>
      <c r="AL103" s="181">
        <f>10068.2*J103*POWER(10,-6)+0.0012*K102</f>
        <v>5.5047739999999991E-2</v>
      </c>
      <c r="AM103" s="182">
        <f t="shared" si="41"/>
        <v>2.18516574</v>
      </c>
      <c r="AN103" s="185">
        <f>AL103*H103</f>
        <v>3.6606747099999995E-8</v>
      </c>
      <c r="AO103" s="185">
        <f>H103*AM103</f>
        <v>1.4531352170999999E-6</v>
      </c>
    </row>
    <row r="104" spans="1:41">
      <c r="A104" s="79" t="s">
        <v>243</v>
      </c>
      <c r="B104" s="86" t="s">
        <v>37</v>
      </c>
      <c r="C104" s="87" t="s">
        <v>316</v>
      </c>
      <c r="D104" s="88" t="s">
        <v>188</v>
      </c>
      <c r="E104" s="89">
        <v>1.0000000000000001E-5</v>
      </c>
      <c r="F104" s="86">
        <v>2</v>
      </c>
      <c r="G104" s="131">
        <v>0.63174999999999992</v>
      </c>
      <c r="H104" s="89">
        <f t="shared" si="62"/>
        <v>1.2635E-5</v>
      </c>
      <c r="I104" s="86">
        <v>4.13</v>
      </c>
      <c r="J104" s="86">
        <v>0</v>
      </c>
      <c r="K104" s="90">
        <v>0</v>
      </c>
      <c r="L104" t="str">
        <f t="shared" si="59"/>
        <v>С102</v>
      </c>
      <c r="M104" t="str">
        <f t="shared" si="60"/>
        <v>Насос центробежный Р-403А,В</v>
      </c>
      <c r="N104" t="str">
        <f t="shared" si="61"/>
        <v>Полное-ликвидация</v>
      </c>
      <c r="O104" t="s">
        <v>227</v>
      </c>
      <c r="P104" t="s">
        <v>227</v>
      </c>
      <c r="Q104" t="s">
        <v>227</v>
      </c>
      <c r="R104" t="s">
        <v>227</v>
      </c>
      <c r="S104" t="s">
        <v>227</v>
      </c>
      <c r="T104" t="s">
        <v>227</v>
      </c>
      <c r="U104" t="s">
        <v>227</v>
      </c>
      <c r="V104" t="s">
        <v>227</v>
      </c>
      <c r="W104" t="s">
        <v>227</v>
      </c>
      <c r="X104" t="s">
        <v>227</v>
      </c>
      <c r="Y104" t="s">
        <v>227</v>
      </c>
      <c r="Z104" t="s">
        <v>227</v>
      </c>
      <c r="AA104" s="9">
        <v>0</v>
      </c>
      <c r="AB104" s="9">
        <v>0</v>
      </c>
      <c r="AC104" s="9">
        <v>0.12</v>
      </c>
      <c r="AD104" s="9">
        <v>2.5999999999999999E-2</v>
      </c>
      <c r="AE104" s="9">
        <v>5</v>
      </c>
      <c r="AF104" s="9"/>
      <c r="AG104" s="9"/>
      <c r="AH104" s="181">
        <f>AD104*J104+AC104</f>
        <v>0.12</v>
      </c>
      <c r="AI104" s="181">
        <f t="shared" si="63"/>
        <v>1.2E-2</v>
      </c>
      <c r="AJ104" s="182">
        <f t="shared" si="64"/>
        <v>0</v>
      </c>
      <c r="AK104" s="182">
        <f t="shared" si="55"/>
        <v>0.5</v>
      </c>
      <c r="AL104" s="181">
        <f>1333*J103*POWER(10,-6)+0.0012*K102</f>
        <v>4.8933099999999993E-2</v>
      </c>
      <c r="AM104" s="182">
        <f t="shared" si="41"/>
        <v>0.68093309999999996</v>
      </c>
      <c r="AN104" s="185">
        <f>AL104*H104</f>
        <v>6.1826971849999997E-7</v>
      </c>
      <c r="AO104" s="185">
        <f>H104*AM104</f>
        <v>8.6035897184999987E-6</v>
      </c>
    </row>
    <row r="105" spans="1:41">
      <c r="A105" s="79" t="s">
        <v>244</v>
      </c>
      <c r="B105" s="92" t="s">
        <v>42</v>
      </c>
      <c r="C105" s="93" t="s">
        <v>210</v>
      </c>
      <c r="D105" s="94" t="s">
        <v>211</v>
      </c>
      <c r="E105" s="95">
        <v>1.0000000000000001E-5</v>
      </c>
      <c r="F105" s="92">
        <v>1</v>
      </c>
      <c r="G105" s="125">
        <v>1.4999999999999999E-2</v>
      </c>
      <c r="H105" s="95">
        <f>E105*F105*G105</f>
        <v>1.5000000000000002E-7</v>
      </c>
      <c r="I105" s="92">
        <v>1.61</v>
      </c>
      <c r="J105" s="92">
        <v>1.61</v>
      </c>
      <c r="K105" s="96">
        <f>J105/12</f>
        <v>0.13416666666666668</v>
      </c>
      <c r="L105" t="str">
        <f t="shared" ref="L105:L110" si="65">A105</f>
        <v>С103</v>
      </c>
      <c r="M105" t="str">
        <f t="shared" ref="M105:M110" si="66">B105</f>
        <v>Насос центробежный, Р-501А</v>
      </c>
      <c r="N105" t="str">
        <f t="shared" ref="N105:N110" si="67">D105</f>
        <v>Полное-жидкостной факел</v>
      </c>
      <c r="O105" t="s">
        <v>227</v>
      </c>
      <c r="P105" t="s">
        <v>227</v>
      </c>
      <c r="Q105" t="s">
        <v>227</v>
      </c>
      <c r="R105" t="s">
        <v>227</v>
      </c>
      <c r="S105" t="s">
        <v>227</v>
      </c>
      <c r="T105" t="s">
        <v>227</v>
      </c>
      <c r="U105" t="s">
        <v>227</v>
      </c>
      <c r="V105" t="s">
        <v>227</v>
      </c>
      <c r="W105" t="s">
        <v>227</v>
      </c>
      <c r="X105" t="s">
        <v>227</v>
      </c>
      <c r="Y105" t="s">
        <v>227</v>
      </c>
      <c r="Z105" t="s">
        <v>227</v>
      </c>
      <c r="AA105" s="4">
        <v>0</v>
      </c>
      <c r="AB105" s="4">
        <v>1</v>
      </c>
      <c r="AC105" s="4">
        <v>0.12</v>
      </c>
      <c r="AD105" s="4">
        <v>2.5999999999999999E-2</v>
      </c>
      <c r="AE105" s="4">
        <v>5</v>
      </c>
      <c r="AF105" s="4"/>
      <c r="AG105" s="4"/>
      <c r="AH105" s="183">
        <f>AD105*I105+AC105</f>
        <v>0.16186</v>
      </c>
      <c r="AI105" s="183">
        <f>AH105*0.1</f>
        <v>1.6186000000000002E-2</v>
      </c>
      <c r="AJ105" s="184">
        <f>AA105*1.72+115*0.012*AB105</f>
        <v>1.3800000000000001</v>
      </c>
      <c r="AK105" s="184">
        <f t="shared" ref="AK105:AK116" si="68">AE105*0.1</f>
        <v>0.5</v>
      </c>
      <c r="AL105" s="183">
        <f>10068.2*J105*POWER(10,-6)+0.0012*K108</f>
        <v>5.2209802E-2</v>
      </c>
      <c r="AM105" s="184">
        <f t="shared" si="41"/>
        <v>2.1102558020000002</v>
      </c>
      <c r="AN105" s="187">
        <f>AL105*H105</f>
        <v>7.8314703000000001E-9</v>
      </c>
      <c r="AO105" s="187">
        <f>H105*AM105</f>
        <v>3.1653837030000008E-7</v>
      </c>
    </row>
    <row r="106" spans="1:41">
      <c r="A106" s="79" t="s">
        <v>245</v>
      </c>
      <c r="B106" s="92" t="s">
        <v>42</v>
      </c>
      <c r="C106" s="93" t="s">
        <v>313</v>
      </c>
      <c r="D106" s="94" t="s">
        <v>190</v>
      </c>
      <c r="E106" s="95">
        <v>1.0000000000000001E-5</v>
      </c>
      <c r="F106" s="92">
        <v>1</v>
      </c>
      <c r="G106" s="125">
        <v>1.4249999999999999E-2</v>
      </c>
      <c r="H106" s="95">
        <f t="shared" ref="H106:H110" si="69">E106*F106*G106</f>
        <v>1.4250000000000001E-7</v>
      </c>
      <c r="I106" s="92">
        <v>1.61</v>
      </c>
      <c r="J106" s="92">
        <v>5.0000000000000001E-3</v>
      </c>
      <c r="K106" s="96">
        <v>0</v>
      </c>
      <c r="L106" t="str">
        <f t="shared" si="65"/>
        <v>С104</v>
      </c>
      <c r="M106" t="str">
        <f t="shared" si="66"/>
        <v>Насос центробежный, Р-501А</v>
      </c>
      <c r="N106" t="str">
        <f t="shared" si="67"/>
        <v>Полное-взрыв</v>
      </c>
      <c r="O106" t="s">
        <v>227</v>
      </c>
      <c r="P106" t="s">
        <v>227</v>
      </c>
      <c r="Q106" t="s">
        <v>227</v>
      </c>
      <c r="R106" t="s">
        <v>227</v>
      </c>
      <c r="S106" t="s">
        <v>227</v>
      </c>
      <c r="T106" t="s">
        <v>227</v>
      </c>
      <c r="U106" t="s">
        <v>227</v>
      </c>
      <c r="V106" t="s">
        <v>227</v>
      </c>
      <c r="W106" t="s">
        <v>227</v>
      </c>
      <c r="X106" t="s">
        <v>227</v>
      </c>
      <c r="Y106" t="s">
        <v>227</v>
      </c>
      <c r="Z106" t="s">
        <v>227</v>
      </c>
      <c r="AA106" s="4">
        <v>0</v>
      </c>
      <c r="AB106" s="4">
        <v>1</v>
      </c>
      <c r="AC106" s="4">
        <v>0.12</v>
      </c>
      <c r="AD106" s="4">
        <v>2.5999999999999999E-2</v>
      </c>
      <c r="AE106" s="4">
        <v>5</v>
      </c>
      <c r="AF106" s="4"/>
      <c r="AG106" s="4"/>
      <c r="AH106" s="183">
        <f>AD106*I106+AC106</f>
        <v>0.16186</v>
      </c>
      <c r="AI106" s="183">
        <f t="shared" ref="AI106:AI110" si="70">AH106*0.1</f>
        <v>1.6186000000000002E-2</v>
      </c>
      <c r="AJ106" s="184">
        <f t="shared" ref="AJ106:AJ110" si="71">AA106*1.72+115*0.012*AB106</f>
        <v>1.3800000000000001</v>
      </c>
      <c r="AK106" s="184">
        <f t="shared" si="68"/>
        <v>0.5</v>
      </c>
      <c r="AL106" s="183">
        <f>10068.2*J106*POWER(10,-6)*10+0.0012*K108</f>
        <v>3.650341E-2</v>
      </c>
      <c r="AM106" s="184">
        <f t="shared" si="41"/>
        <v>2.0945494100000004</v>
      </c>
      <c r="AN106" s="187">
        <f>AL106*H106</f>
        <v>5.2017359250000006E-9</v>
      </c>
      <c r="AO106" s="187">
        <f>H106*AM106</f>
        <v>2.9847329092500008E-7</v>
      </c>
    </row>
    <row r="107" spans="1:41">
      <c r="A107" s="79" t="s">
        <v>246</v>
      </c>
      <c r="B107" s="92" t="s">
        <v>42</v>
      </c>
      <c r="C107" s="93" t="s">
        <v>314</v>
      </c>
      <c r="D107" s="94" t="s">
        <v>188</v>
      </c>
      <c r="E107" s="95">
        <v>1.0000000000000001E-5</v>
      </c>
      <c r="F107" s="92">
        <v>1</v>
      </c>
      <c r="G107" s="125">
        <v>0.27074999999999999</v>
      </c>
      <c r="H107" s="95">
        <f t="shared" si="69"/>
        <v>2.7075000000000003E-6</v>
      </c>
      <c r="I107" s="92">
        <v>1.61</v>
      </c>
      <c r="J107" s="92">
        <v>0</v>
      </c>
      <c r="K107" s="97">
        <v>0</v>
      </c>
      <c r="L107" t="str">
        <f t="shared" si="65"/>
        <v>С105</v>
      </c>
      <c r="M107" t="str">
        <f t="shared" si="66"/>
        <v>Насос центробежный, Р-501А</v>
      </c>
      <c r="N107" t="str">
        <f t="shared" si="67"/>
        <v>Полное-ликвидация</v>
      </c>
      <c r="O107" t="s">
        <v>227</v>
      </c>
      <c r="P107" t="s">
        <v>227</v>
      </c>
      <c r="Q107" t="s">
        <v>227</v>
      </c>
      <c r="R107" t="s">
        <v>227</v>
      </c>
      <c r="S107" t="s">
        <v>227</v>
      </c>
      <c r="T107" t="s">
        <v>227</v>
      </c>
      <c r="U107" t="s">
        <v>227</v>
      </c>
      <c r="V107" t="s">
        <v>227</v>
      </c>
      <c r="W107" t="s">
        <v>227</v>
      </c>
      <c r="X107" t="s">
        <v>227</v>
      </c>
      <c r="Y107" t="s">
        <v>227</v>
      </c>
      <c r="Z107" t="s">
        <v>227</v>
      </c>
      <c r="AA107" s="4">
        <v>0</v>
      </c>
      <c r="AB107" s="4">
        <v>0</v>
      </c>
      <c r="AC107" s="4">
        <v>0.12</v>
      </c>
      <c r="AD107" s="4">
        <v>2.5999999999999999E-2</v>
      </c>
      <c r="AE107" s="4">
        <v>5</v>
      </c>
      <c r="AF107" s="4"/>
      <c r="AG107" s="4"/>
      <c r="AH107" s="183">
        <f>AD107*J107+AC107</f>
        <v>0.12</v>
      </c>
      <c r="AI107" s="183">
        <f t="shared" si="70"/>
        <v>1.2E-2</v>
      </c>
      <c r="AJ107" s="184">
        <f t="shared" si="71"/>
        <v>0</v>
      </c>
      <c r="AK107" s="184">
        <f t="shared" si="68"/>
        <v>0.5</v>
      </c>
      <c r="AL107" s="183">
        <f>1333*J106*POWER(10,-6)*10+0.0012*K108</f>
        <v>3.6066649999999999E-2</v>
      </c>
      <c r="AM107" s="184">
        <f t="shared" si="41"/>
        <v>0.66806664999999998</v>
      </c>
      <c r="AN107" s="187">
        <f>AL107*H107</f>
        <v>9.7650454875000013E-8</v>
      </c>
      <c r="AO107" s="187">
        <f>H107*AM107</f>
        <v>1.8087904548750001E-6</v>
      </c>
    </row>
    <row r="108" spans="1:41">
      <c r="A108" s="79" t="s">
        <v>247</v>
      </c>
      <c r="B108" s="92" t="s">
        <v>42</v>
      </c>
      <c r="C108" s="93" t="s">
        <v>212</v>
      </c>
      <c r="D108" s="94" t="s">
        <v>226</v>
      </c>
      <c r="E108" s="95">
        <v>1.0000000000000001E-5</v>
      </c>
      <c r="F108" s="92">
        <v>1</v>
      </c>
      <c r="G108" s="125">
        <v>3.4999999999999996E-2</v>
      </c>
      <c r="H108" s="95">
        <f t="shared" si="69"/>
        <v>3.4999999999999998E-7</v>
      </c>
      <c r="I108" s="92">
        <v>1.61</v>
      </c>
      <c r="J108" s="92">
        <f>I108</f>
        <v>1.61</v>
      </c>
      <c r="K108" s="97">
        <v>30</v>
      </c>
      <c r="L108" t="str">
        <f t="shared" si="65"/>
        <v>С106</v>
      </c>
      <c r="M108" t="str">
        <f t="shared" si="66"/>
        <v>Насос центробежный, Р-501А</v>
      </c>
      <c r="N108" t="str">
        <f t="shared" si="67"/>
        <v>Полное пожар</v>
      </c>
      <c r="O108" t="s">
        <v>227</v>
      </c>
      <c r="P108" t="s">
        <v>227</v>
      </c>
      <c r="Q108" t="s">
        <v>227</v>
      </c>
      <c r="R108" t="s">
        <v>227</v>
      </c>
      <c r="S108" t="s">
        <v>227</v>
      </c>
      <c r="T108" t="s">
        <v>227</v>
      </c>
      <c r="U108" t="s">
        <v>227</v>
      </c>
      <c r="V108" t="s">
        <v>227</v>
      </c>
      <c r="W108" t="s">
        <v>227</v>
      </c>
      <c r="X108" t="s">
        <v>227</v>
      </c>
      <c r="Y108" t="s">
        <v>227</v>
      </c>
      <c r="Z108" t="s">
        <v>227</v>
      </c>
      <c r="AA108" s="4">
        <v>0</v>
      </c>
      <c r="AB108" s="4">
        <v>1</v>
      </c>
      <c r="AC108" s="4">
        <v>0.12</v>
      </c>
      <c r="AD108" s="4">
        <v>2.5999999999999999E-2</v>
      </c>
      <c r="AE108" s="4">
        <v>5</v>
      </c>
      <c r="AF108" s="4"/>
      <c r="AG108" s="4"/>
      <c r="AH108" s="183">
        <f>AD108*I108+AC108</f>
        <v>0.16186</v>
      </c>
      <c r="AI108" s="183">
        <f t="shared" si="70"/>
        <v>1.6186000000000002E-2</v>
      </c>
      <c r="AJ108" s="184">
        <f t="shared" si="71"/>
        <v>1.3800000000000001</v>
      </c>
      <c r="AK108" s="184">
        <f t="shared" si="68"/>
        <v>0.5</v>
      </c>
      <c r="AL108" s="183">
        <f>10068.2*J108*POWER(10,-6)+0.0012*K108</f>
        <v>5.2209802E-2</v>
      </c>
      <c r="AM108" s="184">
        <f t="shared" si="41"/>
        <v>2.1102558020000002</v>
      </c>
      <c r="AN108" s="187">
        <f>AL108*H108</f>
        <v>1.8273430699999998E-8</v>
      </c>
      <c r="AO108" s="187">
        <f>H108*AM108</f>
        <v>7.3858953070000003E-7</v>
      </c>
    </row>
    <row r="109" spans="1:41">
      <c r="A109" s="79" t="s">
        <v>248</v>
      </c>
      <c r="B109" s="92" t="s">
        <v>42</v>
      </c>
      <c r="C109" s="93" t="s">
        <v>315</v>
      </c>
      <c r="D109" s="94" t="s">
        <v>213</v>
      </c>
      <c r="E109" s="95">
        <v>1.0000000000000001E-5</v>
      </c>
      <c r="F109" s="92">
        <v>1</v>
      </c>
      <c r="G109" s="125">
        <v>3.3249999999999995E-2</v>
      </c>
      <c r="H109" s="95">
        <f t="shared" si="69"/>
        <v>3.3249999999999999E-7</v>
      </c>
      <c r="I109" s="92">
        <v>1.61</v>
      </c>
      <c r="J109" s="92">
        <v>0.05</v>
      </c>
      <c r="K109" s="97">
        <v>0</v>
      </c>
      <c r="L109" t="str">
        <f t="shared" si="65"/>
        <v>С107</v>
      </c>
      <c r="M109" t="str">
        <f t="shared" si="66"/>
        <v>Насос центробежный, Р-501А</v>
      </c>
      <c r="N109" t="str">
        <f t="shared" si="67"/>
        <v>Полное-вспышка</v>
      </c>
      <c r="O109" t="s">
        <v>227</v>
      </c>
      <c r="P109" t="s">
        <v>227</v>
      </c>
      <c r="Q109" t="s">
        <v>227</v>
      </c>
      <c r="R109" t="s">
        <v>227</v>
      </c>
      <c r="S109" t="s">
        <v>227</v>
      </c>
      <c r="T109" t="s">
        <v>227</v>
      </c>
      <c r="U109" t="s">
        <v>227</v>
      </c>
      <c r="V109" t="s">
        <v>227</v>
      </c>
      <c r="W109" t="s">
        <v>227</v>
      </c>
      <c r="X109" t="s">
        <v>227</v>
      </c>
      <c r="Y109" t="s">
        <v>227</v>
      </c>
      <c r="Z109" t="s">
        <v>227</v>
      </c>
      <c r="AA109" s="4">
        <v>0</v>
      </c>
      <c r="AB109" s="4">
        <v>1</v>
      </c>
      <c r="AC109" s="4">
        <v>0.12</v>
      </c>
      <c r="AD109" s="4">
        <v>2.5999999999999999E-2</v>
      </c>
      <c r="AE109" s="4">
        <v>5</v>
      </c>
      <c r="AF109" s="4"/>
      <c r="AG109" s="4"/>
      <c r="AH109" s="183">
        <f>AD109*I109+AC109</f>
        <v>0.16186</v>
      </c>
      <c r="AI109" s="183">
        <f t="shared" si="70"/>
        <v>1.6186000000000002E-2</v>
      </c>
      <c r="AJ109" s="184">
        <f t="shared" si="71"/>
        <v>1.3800000000000001</v>
      </c>
      <c r="AK109" s="184">
        <f t="shared" si="68"/>
        <v>0.5</v>
      </c>
      <c r="AL109" s="183">
        <f>10068.2*J109*POWER(10,-6)+0.0012*K108</f>
        <v>3.650341E-2</v>
      </c>
      <c r="AM109" s="184">
        <f t="shared" si="41"/>
        <v>2.0945494100000004</v>
      </c>
      <c r="AN109" s="187">
        <f>AL109*H109</f>
        <v>1.2137383825E-8</v>
      </c>
      <c r="AO109" s="187">
        <f>H109*AM109</f>
        <v>6.9643767882500014E-7</v>
      </c>
    </row>
    <row r="110" spans="1:41">
      <c r="A110" s="79" t="s">
        <v>249</v>
      </c>
      <c r="B110" s="92" t="s">
        <v>42</v>
      </c>
      <c r="C110" s="93" t="s">
        <v>316</v>
      </c>
      <c r="D110" s="94" t="s">
        <v>188</v>
      </c>
      <c r="E110" s="95">
        <v>1.0000000000000001E-5</v>
      </c>
      <c r="F110" s="92">
        <v>1</v>
      </c>
      <c r="G110" s="125">
        <v>0.63174999999999992</v>
      </c>
      <c r="H110" s="95">
        <f t="shared" si="69"/>
        <v>6.3175000000000001E-6</v>
      </c>
      <c r="I110" s="92">
        <v>1.61</v>
      </c>
      <c r="J110" s="92">
        <v>0</v>
      </c>
      <c r="K110" s="96">
        <v>0</v>
      </c>
      <c r="L110" t="str">
        <f t="shared" si="65"/>
        <v>С108</v>
      </c>
      <c r="M110" t="str">
        <f t="shared" si="66"/>
        <v>Насос центробежный, Р-501А</v>
      </c>
      <c r="N110" t="str">
        <f t="shared" si="67"/>
        <v>Полное-ликвидация</v>
      </c>
      <c r="O110" t="s">
        <v>227</v>
      </c>
      <c r="P110" t="s">
        <v>227</v>
      </c>
      <c r="Q110" t="s">
        <v>227</v>
      </c>
      <c r="R110" t="s">
        <v>227</v>
      </c>
      <c r="S110" t="s">
        <v>227</v>
      </c>
      <c r="T110" t="s">
        <v>227</v>
      </c>
      <c r="U110" t="s">
        <v>227</v>
      </c>
      <c r="V110" t="s">
        <v>227</v>
      </c>
      <c r="W110" t="s">
        <v>227</v>
      </c>
      <c r="X110" t="s">
        <v>227</v>
      </c>
      <c r="Y110" t="s">
        <v>227</v>
      </c>
      <c r="Z110" t="s">
        <v>227</v>
      </c>
      <c r="AA110" s="4">
        <v>0</v>
      </c>
      <c r="AB110" s="4">
        <v>0</v>
      </c>
      <c r="AC110" s="4">
        <v>0.12</v>
      </c>
      <c r="AD110" s="4">
        <v>2.5999999999999999E-2</v>
      </c>
      <c r="AE110" s="4">
        <v>5</v>
      </c>
      <c r="AF110" s="4"/>
      <c r="AG110" s="4"/>
      <c r="AH110" s="183">
        <f>AD110*J110+AC110</f>
        <v>0.12</v>
      </c>
      <c r="AI110" s="183">
        <f t="shared" si="70"/>
        <v>1.2E-2</v>
      </c>
      <c r="AJ110" s="184">
        <f t="shared" si="71"/>
        <v>0</v>
      </c>
      <c r="AK110" s="184">
        <f t="shared" si="68"/>
        <v>0.5</v>
      </c>
      <c r="AL110" s="183">
        <f>1333*J109*POWER(10,-6)+0.0012*K108</f>
        <v>3.6066649999999999E-2</v>
      </c>
      <c r="AM110" s="184">
        <f t="shared" si="41"/>
        <v>0.66806664999999998</v>
      </c>
      <c r="AN110" s="187">
        <f>AL110*H110</f>
        <v>2.2785106137499999E-7</v>
      </c>
      <c r="AO110" s="187">
        <f>H110*AM110</f>
        <v>4.220511061375E-6</v>
      </c>
    </row>
    <row r="111" spans="1:41">
      <c r="A111" s="79" t="s">
        <v>250</v>
      </c>
      <c r="B111" s="80" t="s">
        <v>49</v>
      </c>
      <c r="C111" s="83" t="s">
        <v>210</v>
      </c>
      <c r="D111" s="81" t="s">
        <v>211</v>
      </c>
      <c r="E111" s="82">
        <v>1.0000000000000001E-5</v>
      </c>
      <c r="F111" s="80">
        <v>2</v>
      </c>
      <c r="G111" s="142">
        <v>1.4999999999999999E-2</v>
      </c>
      <c r="H111" s="82">
        <f>E111*F111*G111</f>
        <v>3.0000000000000004E-7</v>
      </c>
      <c r="I111" s="80">
        <v>1.5</v>
      </c>
      <c r="J111" s="80">
        <v>1.5</v>
      </c>
      <c r="K111" s="84">
        <f>J111/12</f>
        <v>0.125</v>
      </c>
      <c r="L111" t="str">
        <f t="shared" ref="L111:L114" si="72">A111</f>
        <v>С109</v>
      </c>
      <c r="M111" t="str">
        <f t="shared" ref="M111:M114" si="73">B111</f>
        <v>Насос центробежный, Р-702А,В</v>
      </c>
      <c r="N111" t="str">
        <f t="shared" ref="N111:N114" si="74">D111</f>
        <v>Полное-жидкостной факел</v>
      </c>
      <c r="O111" t="s">
        <v>227</v>
      </c>
      <c r="P111" t="s">
        <v>227</v>
      </c>
      <c r="Q111" t="s">
        <v>227</v>
      </c>
      <c r="R111" t="s">
        <v>227</v>
      </c>
      <c r="S111" t="s">
        <v>227</v>
      </c>
      <c r="T111" t="s">
        <v>227</v>
      </c>
      <c r="U111" t="s">
        <v>227</v>
      </c>
      <c r="V111" t="s">
        <v>227</v>
      </c>
      <c r="W111" t="s">
        <v>227</v>
      </c>
      <c r="X111" t="s">
        <v>227</v>
      </c>
      <c r="Y111" t="s">
        <v>227</v>
      </c>
      <c r="Z111" t="s">
        <v>227</v>
      </c>
      <c r="AA111" s="3">
        <v>0</v>
      </c>
      <c r="AB111" s="3">
        <v>1</v>
      </c>
      <c r="AC111" s="3">
        <v>0.15</v>
      </c>
      <c r="AD111" s="3">
        <v>2.5999999999999999E-2</v>
      </c>
      <c r="AE111" s="3">
        <v>5</v>
      </c>
      <c r="AF111" s="3"/>
      <c r="AG111" s="3"/>
      <c r="AH111" s="175">
        <f>AD111*I111+AC111</f>
        <v>0.189</v>
      </c>
      <c r="AI111" s="175">
        <f>AH111*0.1</f>
        <v>1.89E-2</v>
      </c>
      <c r="AJ111" s="176">
        <f>AA111*1.72+115*0.012*AB111</f>
        <v>1.3800000000000001</v>
      </c>
      <c r="AK111" s="176">
        <f t="shared" si="68"/>
        <v>0.5</v>
      </c>
      <c r="AL111" s="175">
        <f>10068.2*J111*POWER(10,-6)+0.0012*K114</f>
        <v>5.1102299999999996E-2</v>
      </c>
      <c r="AM111" s="176">
        <f t="shared" si="41"/>
        <v>2.1390023</v>
      </c>
      <c r="AN111" s="186">
        <f>AL111*H111</f>
        <v>1.5330690000000001E-8</v>
      </c>
      <c r="AO111" s="186">
        <f>H111*AM111</f>
        <v>6.417006900000001E-7</v>
      </c>
    </row>
    <row r="112" spans="1:41">
      <c r="A112" s="79" t="s">
        <v>251</v>
      </c>
      <c r="B112" s="80" t="s">
        <v>49</v>
      </c>
      <c r="C112" s="83" t="s">
        <v>313</v>
      </c>
      <c r="D112" s="81" t="s">
        <v>190</v>
      </c>
      <c r="E112" s="82">
        <v>1.0000000000000001E-5</v>
      </c>
      <c r="F112" s="80">
        <v>2</v>
      </c>
      <c r="G112" s="142">
        <v>1.4249999999999999E-2</v>
      </c>
      <c r="H112" s="82">
        <f t="shared" ref="H112:H116" si="75">E112*F112*G112</f>
        <v>2.8500000000000002E-7</v>
      </c>
      <c r="I112" s="80">
        <v>1.5</v>
      </c>
      <c r="J112" s="80">
        <v>3.0000000000000001E-3</v>
      </c>
      <c r="K112" s="84">
        <v>0</v>
      </c>
      <c r="L112" t="str">
        <f t="shared" si="72"/>
        <v>С110</v>
      </c>
      <c r="M112" t="str">
        <f t="shared" si="73"/>
        <v>Насос центробежный, Р-702А,В</v>
      </c>
      <c r="N112" t="str">
        <f t="shared" si="74"/>
        <v>Полное-взрыв</v>
      </c>
      <c r="O112" t="s">
        <v>227</v>
      </c>
      <c r="P112" t="s">
        <v>227</v>
      </c>
      <c r="Q112" t="s">
        <v>227</v>
      </c>
      <c r="R112" t="s">
        <v>227</v>
      </c>
      <c r="S112" t="s">
        <v>227</v>
      </c>
      <c r="T112" t="s">
        <v>227</v>
      </c>
      <c r="U112" t="s">
        <v>227</v>
      </c>
      <c r="V112" t="s">
        <v>227</v>
      </c>
      <c r="W112" t="s">
        <v>227</v>
      </c>
      <c r="X112" t="s">
        <v>227</v>
      </c>
      <c r="Y112" t="s">
        <v>227</v>
      </c>
      <c r="Z112" t="s">
        <v>227</v>
      </c>
      <c r="AA112" s="3">
        <v>0</v>
      </c>
      <c r="AB112" s="3">
        <v>1</v>
      </c>
      <c r="AC112" s="3">
        <v>0.15</v>
      </c>
      <c r="AD112" s="3">
        <v>2.5999999999999999E-2</v>
      </c>
      <c r="AE112" s="3">
        <v>5</v>
      </c>
      <c r="AF112" s="3"/>
      <c r="AG112" s="3"/>
      <c r="AH112" s="175">
        <f>AD112*I112+AC112</f>
        <v>0.189</v>
      </c>
      <c r="AI112" s="175">
        <f t="shared" ref="AI112:AI116" si="76">AH112*0.1</f>
        <v>1.89E-2</v>
      </c>
      <c r="AJ112" s="176">
        <f t="shared" ref="AJ112:AJ116" si="77">AA112*1.72+115*0.012*AB112</f>
        <v>1.3800000000000001</v>
      </c>
      <c r="AK112" s="176">
        <f t="shared" si="68"/>
        <v>0.5</v>
      </c>
      <c r="AL112" s="175">
        <f>10068.2*J112*POWER(10,-6)*10+0.0012*K114</f>
        <v>3.6302045999999998E-2</v>
      </c>
      <c r="AM112" s="176">
        <f t="shared" si="41"/>
        <v>2.1242020460000002</v>
      </c>
      <c r="AN112" s="186">
        <f>AL112*H112</f>
        <v>1.034608311E-8</v>
      </c>
      <c r="AO112" s="186">
        <f>H112*AM112</f>
        <v>6.0539758311000012E-7</v>
      </c>
    </row>
    <row r="113" spans="1:41">
      <c r="A113" s="79" t="s">
        <v>252</v>
      </c>
      <c r="B113" s="80" t="s">
        <v>49</v>
      </c>
      <c r="C113" s="83" t="s">
        <v>314</v>
      </c>
      <c r="D113" s="81" t="s">
        <v>188</v>
      </c>
      <c r="E113" s="82">
        <v>1.0000000000000001E-5</v>
      </c>
      <c r="F113" s="80">
        <v>2</v>
      </c>
      <c r="G113" s="142">
        <v>0.27074999999999999</v>
      </c>
      <c r="H113" s="82">
        <f t="shared" si="75"/>
        <v>5.4150000000000007E-6</v>
      </c>
      <c r="I113" s="80">
        <v>1.5</v>
      </c>
      <c r="J113" s="80">
        <v>0</v>
      </c>
      <c r="K113" s="85">
        <v>0</v>
      </c>
      <c r="L113" t="str">
        <f t="shared" si="72"/>
        <v>С111</v>
      </c>
      <c r="M113" t="str">
        <f t="shared" si="73"/>
        <v>Насос центробежный, Р-702А,В</v>
      </c>
      <c r="N113" t="str">
        <f t="shared" si="74"/>
        <v>Полное-ликвидация</v>
      </c>
      <c r="O113" t="s">
        <v>227</v>
      </c>
      <c r="P113" t="s">
        <v>227</v>
      </c>
      <c r="Q113" t="s">
        <v>227</v>
      </c>
      <c r="R113" t="s">
        <v>227</v>
      </c>
      <c r="S113" t="s">
        <v>227</v>
      </c>
      <c r="T113" t="s">
        <v>227</v>
      </c>
      <c r="U113" t="s">
        <v>227</v>
      </c>
      <c r="V113" t="s">
        <v>227</v>
      </c>
      <c r="W113" t="s">
        <v>227</v>
      </c>
      <c r="X113" t="s">
        <v>227</v>
      </c>
      <c r="Y113" t="s">
        <v>227</v>
      </c>
      <c r="Z113" t="s">
        <v>227</v>
      </c>
      <c r="AA113" s="3">
        <v>0</v>
      </c>
      <c r="AB113" s="3">
        <v>0</v>
      </c>
      <c r="AC113" s="3">
        <v>0.15</v>
      </c>
      <c r="AD113" s="3">
        <v>2.5999999999999999E-2</v>
      </c>
      <c r="AE113" s="3">
        <v>5</v>
      </c>
      <c r="AF113" s="3"/>
      <c r="AG113" s="3"/>
      <c r="AH113" s="175">
        <f>AD113*J113+AC113</f>
        <v>0.15</v>
      </c>
      <c r="AI113" s="175">
        <f t="shared" si="76"/>
        <v>1.4999999999999999E-2</v>
      </c>
      <c r="AJ113" s="176">
        <f t="shared" si="77"/>
        <v>0</v>
      </c>
      <c r="AK113" s="176">
        <f t="shared" si="68"/>
        <v>0.5</v>
      </c>
      <c r="AL113" s="175">
        <f>1333*J112*POWER(10,-6)*10+0.0012*K114</f>
        <v>3.6039989999999994E-2</v>
      </c>
      <c r="AM113" s="176">
        <f t="shared" si="41"/>
        <v>0.70103999000000006</v>
      </c>
      <c r="AN113" s="186">
        <f>AL113*H113</f>
        <v>1.9515654584999999E-7</v>
      </c>
      <c r="AO113" s="186">
        <f>H113*AM113</f>
        <v>3.7961315458500009E-6</v>
      </c>
    </row>
    <row r="114" spans="1:41">
      <c r="A114" s="79" t="s">
        <v>253</v>
      </c>
      <c r="B114" s="80" t="s">
        <v>49</v>
      </c>
      <c r="C114" s="83" t="s">
        <v>212</v>
      </c>
      <c r="D114" s="81" t="s">
        <v>226</v>
      </c>
      <c r="E114" s="82">
        <v>1.0000000000000001E-5</v>
      </c>
      <c r="F114" s="80">
        <v>2</v>
      </c>
      <c r="G114" s="142">
        <v>3.4999999999999996E-2</v>
      </c>
      <c r="H114" s="82">
        <f t="shared" si="75"/>
        <v>6.9999999999999997E-7</v>
      </c>
      <c r="I114" s="80">
        <v>1.5</v>
      </c>
      <c r="J114" s="80">
        <f>I114</f>
        <v>1.5</v>
      </c>
      <c r="K114" s="85">
        <v>30</v>
      </c>
      <c r="L114" t="str">
        <f t="shared" si="72"/>
        <v>С112</v>
      </c>
      <c r="M114" t="str">
        <f t="shared" si="73"/>
        <v>Насос центробежный, Р-702А,В</v>
      </c>
      <c r="N114" t="str">
        <f t="shared" si="74"/>
        <v>Полное пожар</v>
      </c>
      <c r="O114" t="s">
        <v>227</v>
      </c>
      <c r="P114" t="s">
        <v>227</v>
      </c>
      <c r="Q114" t="s">
        <v>227</v>
      </c>
      <c r="R114" t="s">
        <v>227</v>
      </c>
      <c r="S114" t="s">
        <v>227</v>
      </c>
      <c r="T114" t="s">
        <v>227</v>
      </c>
      <c r="U114" t="s">
        <v>227</v>
      </c>
      <c r="V114" t="s">
        <v>227</v>
      </c>
      <c r="W114" t="s">
        <v>227</v>
      </c>
      <c r="X114" t="s">
        <v>227</v>
      </c>
      <c r="Y114" t="s">
        <v>227</v>
      </c>
      <c r="Z114" t="s">
        <v>227</v>
      </c>
      <c r="AA114" s="3">
        <v>0</v>
      </c>
      <c r="AB114" s="3">
        <v>1</v>
      </c>
      <c r="AC114" s="3">
        <v>0.15</v>
      </c>
      <c r="AD114" s="3">
        <v>2.5999999999999999E-2</v>
      </c>
      <c r="AE114" s="3">
        <v>5</v>
      </c>
      <c r="AF114" s="3"/>
      <c r="AG114" s="3"/>
      <c r="AH114" s="175">
        <f>AD114*I114+AC114</f>
        <v>0.189</v>
      </c>
      <c r="AI114" s="175">
        <f t="shared" si="76"/>
        <v>1.89E-2</v>
      </c>
      <c r="AJ114" s="176">
        <f t="shared" si="77"/>
        <v>1.3800000000000001</v>
      </c>
      <c r="AK114" s="176">
        <f t="shared" si="68"/>
        <v>0.5</v>
      </c>
      <c r="AL114" s="175">
        <f>10068.2*J114*POWER(10,-6)+0.0012*K114</f>
        <v>5.1102299999999996E-2</v>
      </c>
      <c r="AM114" s="176">
        <f t="shared" si="41"/>
        <v>2.1390023</v>
      </c>
      <c r="AN114" s="186">
        <f>AL114*H114</f>
        <v>3.5771609999999999E-8</v>
      </c>
      <c r="AO114" s="186">
        <f>H114*AM114</f>
        <v>1.49730161E-6</v>
      </c>
    </row>
    <row r="115" spans="1:41">
      <c r="A115" s="79" t="s">
        <v>254</v>
      </c>
      <c r="B115" s="80" t="s">
        <v>49</v>
      </c>
      <c r="C115" s="83" t="s">
        <v>315</v>
      </c>
      <c r="D115" s="81" t="s">
        <v>213</v>
      </c>
      <c r="E115" s="82">
        <v>1.0000000000000001E-5</v>
      </c>
      <c r="F115" s="80">
        <v>2</v>
      </c>
      <c r="G115" s="142">
        <v>3.3249999999999995E-2</v>
      </c>
      <c r="H115" s="82">
        <f t="shared" si="75"/>
        <v>6.6499999999999999E-7</v>
      </c>
      <c r="I115" s="80">
        <v>1.5</v>
      </c>
      <c r="J115" s="80">
        <v>0.03</v>
      </c>
      <c r="K115" s="85">
        <v>0</v>
      </c>
      <c r="L115" t="str">
        <f t="shared" ref="L115:L128" si="78">A115</f>
        <v>С113</v>
      </c>
      <c r="M115" t="str">
        <f t="shared" ref="M115:M128" si="79">B115</f>
        <v>Насос центробежный, Р-702А,В</v>
      </c>
      <c r="N115" t="str">
        <f t="shared" ref="N115:N128" si="80">D115</f>
        <v>Полное-вспышка</v>
      </c>
      <c r="O115" t="s">
        <v>227</v>
      </c>
      <c r="P115" t="s">
        <v>227</v>
      </c>
      <c r="Q115" t="s">
        <v>227</v>
      </c>
      <c r="R115" t="s">
        <v>227</v>
      </c>
      <c r="S115" t="s">
        <v>227</v>
      </c>
      <c r="T115" t="s">
        <v>227</v>
      </c>
      <c r="U115" t="s">
        <v>227</v>
      </c>
      <c r="V115" t="s">
        <v>227</v>
      </c>
      <c r="W115" t="s">
        <v>227</v>
      </c>
      <c r="X115" t="s">
        <v>227</v>
      </c>
      <c r="Y115" t="s">
        <v>227</v>
      </c>
      <c r="Z115" t="s">
        <v>227</v>
      </c>
      <c r="AA115" s="3">
        <v>0</v>
      </c>
      <c r="AB115" s="3">
        <v>1</v>
      </c>
      <c r="AC115" s="3">
        <v>0.15</v>
      </c>
      <c r="AD115" s="3">
        <v>2.5999999999999999E-2</v>
      </c>
      <c r="AE115" s="3">
        <v>5</v>
      </c>
      <c r="AF115" s="3"/>
      <c r="AG115" s="3"/>
      <c r="AH115" s="175">
        <f>AD115*I115+AC115</f>
        <v>0.189</v>
      </c>
      <c r="AI115" s="175">
        <f t="shared" si="76"/>
        <v>1.89E-2</v>
      </c>
      <c r="AJ115" s="176">
        <f t="shared" si="77"/>
        <v>1.3800000000000001</v>
      </c>
      <c r="AK115" s="176">
        <f t="shared" si="68"/>
        <v>0.5</v>
      </c>
      <c r="AL115" s="175">
        <f>10068.2*J115*POWER(10,-6)+0.0012*K114</f>
        <v>3.6302045999999998E-2</v>
      </c>
      <c r="AM115" s="176">
        <f t="shared" si="41"/>
        <v>2.1242020460000002</v>
      </c>
      <c r="AN115" s="186">
        <f>AL115*H115</f>
        <v>2.4140860589999998E-8</v>
      </c>
      <c r="AO115" s="186">
        <f>H115*AM115</f>
        <v>1.4125943605900001E-6</v>
      </c>
    </row>
    <row r="116" spans="1:41">
      <c r="A116" s="79" t="s">
        <v>255</v>
      </c>
      <c r="B116" s="80" t="s">
        <v>49</v>
      </c>
      <c r="C116" s="83" t="s">
        <v>316</v>
      </c>
      <c r="D116" s="81" t="s">
        <v>188</v>
      </c>
      <c r="E116" s="82">
        <v>1.0000000000000001E-5</v>
      </c>
      <c r="F116" s="80">
        <v>2</v>
      </c>
      <c r="G116" s="142">
        <v>0.63174999999999992</v>
      </c>
      <c r="H116" s="82">
        <f t="shared" si="75"/>
        <v>1.2635E-5</v>
      </c>
      <c r="I116" s="80">
        <v>1.5</v>
      </c>
      <c r="J116" s="80">
        <v>0</v>
      </c>
      <c r="K116" s="84">
        <v>0</v>
      </c>
      <c r="L116" t="str">
        <f t="shared" si="78"/>
        <v>С114</v>
      </c>
      <c r="M116" t="str">
        <f t="shared" si="79"/>
        <v>Насос центробежный, Р-702А,В</v>
      </c>
      <c r="N116" t="str">
        <f t="shared" si="80"/>
        <v>Полное-ликвидация</v>
      </c>
      <c r="O116" t="s">
        <v>227</v>
      </c>
      <c r="P116" t="s">
        <v>227</v>
      </c>
      <c r="Q116" t="s">
        <v>227</v>
      </c>
      <c r="R116" t="s">
        <v>227</v>
      </c>
      <c r="S116" t="s">
        <v>227</v>
      </c>
      <c r="T116" t="s">
        <v>227</v>
      </c>
      <c r="U116" t="s">
        <v>227</v>
      </c>
      <c r="V116" t="s">
        <v>227</v>
      </c>
      <c r="W116" t="s">
        <v>227</v>
      </c>
      <c r="X116" t="s">
        <v>227</v>
      </c>
      <c r="Y116" t="s">
        <v>227</v>
      </c>
      <c r="Z116" t="s">
        <v>227</v>
      </c>
      <c r="AA116" s="3">
        <v>0</v>
      </c>
      <c r="AB116" s="3">
        <v>0</v>
      </c>
      <c r="AC116" s="3">
        <v>0.15</v>
      </c>
      <c r="AD116" s="3">
        <v>2.5999999999999999E-2</v>
      </c>
      <c r="AE116" s="3">
        <v>5</v>
      </c>
      <c r="AF116" s="3"/>
      <c r="AG116" s="3"/>
      <c r="AH116" s="175">
        <f>AD116*J116+AC116</f>
        <v>0.15</v>
      </c>
      <c r="AI116" s="175">
        <f t="shared" si="76"/>
        <v>1.4999999999999999E-2</v>
      </c>
      <c r="AJ116" s="176">
        <f t="shared" si="77"/>
        <v>0</v>
      </c>
      <c r="AK116" s="176">
        <f t="shared" si="68"/>
        <v>0.5</v>
      </c>
      <c r="AL116" s="175">
        <f>1333*J115*POWER(10,-6)+0.0012*K114</f>
        <v>3.6039989999999994E-2</v>
      </c>
      <c r="AM116" s="176">
        <f t="shared" si="41"/>
        <v>0.70103999000000006</v>
      </c>
      <c r="AN116" s="186">
        <f>AL116*H116</f>
        <v>4.5536527364999994E-7</v>
      </c>
      <c r="AO116" s="186">
        <f>H116*AM116</f>
        <v>8.8576402736500016E-6</v>
      </c>
    </row>
    <row r="117" spans="1:41">
      <c r="A117" s="79" t="s">
        <v>256</v>
      </c>
      <c r="B117" s="98" t="s">
        <v>53</v>
      </c>
      <c r="C117" s="99" t="s">
        <v>210</v>
      </c>
      <c r="D117" s="100" t="s">
        <v>211</v>
      </c>
      <c r="E117" s="101">
        <v>1.0000000000000001E-5</v>
      </c>
      <c r="F117" s="98">
        <v>1</v>
      </c>
      <c r="G117" s="143">
        <v>1.4999999999999999E-2</v>
      </c>
      <c r="H117" s="101">
        <f>E117*F117*G117</f>
        <v>1.5000000000000002E-7</v>
      </c>
      <c r="I117" s="98">
        <v>3.15</v>
      </c>
      <c r="J117" s="98">
        <v>3.15</v>
      </c>
      <c r="K117" s="102">
        <f>J117/12</f>
        <v>0.26250000000000001</v>
      </c>
      <c r="L117" t="str">
        <f t="shared" si="78"/>
        <v>С115</v>
      </c>
      <c r="M117" t="str">
        <f t="shared" si="79"/>
        <v>Насос центробежный, Н-9/3</v>
      </c>
      <c r="N117" t="str">
        <f t="shared" si="80"/>
        <v>Полное-жидкостной факел</v>
      </c>
      <c r="O117" t="s">
        <v>227</v>
      </c>
      <c r="P117" t="s">
        <v>227</v>
      </c>
      <c r="Q117" t="s">
        <v>227</v>
      </c>
      <c r="R117" t="s">
        <v>227</v>
      </c>
      <c r="S117" t="s">
        <v>227</v>
      </c>
      <c r="T117" t="s">
        <v>227</v>
      </c>
      <c r="U117" t="s">
        <v>227</v>
      </c>
      <c r="V117" t="s">
        <v>227</v>
      </c>
      <c r="W117" t="s">
        <v>227</v>
      </c>
      <c r="X117" t="s">
        <v>227</v>
      </c>
      <c r="Y117" t="s">
        <v>227</v>
      </c>
      <c r="Z117" t="s">
        <v>227</v>
      </c>
      <c r="AA117" s="177">
        <v>0</v>
      </c>
      <c r="AB117" s="177">
        <v>1</v>
      </c>
      <c r="AC117" s="177">
        <v>0.14000000000000001</v>
      </c>
      <c r="AD117" s="177">
        <v>2.5999999999999999E-2</v>
      </c>
      <c r="AE117" s="177">
        <v>5</v>
      </c>
      <c r="AF117" s="177"/>
      <c r="AG117" s="177"/>
      <c r="AH117" s="178">
        <f>AD117*I117+AC117</f>
        <v>0.22190000000000001</v>
      </c>
      <c r="AI117" s="178">
        <f>AH117*0.1</f>
        <v>2.2190000000000001E-2</v>
      </c>
      <c r="AJ117" s="179">
        <f>AA117*1.72+115*0.012*AB117</f>
        <v>1.3800000000000001</v>
      </c>
      <c r="AK117" s="179">
        <f t="shared" ref="AK117:AK128" si="81">AE117*0.1</f>
        <v>0.5</v>
      </c>
      <c r="AL117" s="178">
        <f>10068.2*J117*POWER(10,-6)+0.0012*K120</f>
        <v>0.10731482999999999</v>
      </c>
      <c r="AM117" s="179">
        <f t="shared" si="41"/>
        <v>2.2314048300000002</v>
      </c>
      <c r="AN117" s="180">
        <f>AL117*H117</f>
        <v>1.6097224499999999E-8</v>
      </c>
      <c r="AO117" s="180">
        <f>H117*AM117</f>
        <v>3.347107245000001E-7</v>
      </c>
    </row>
    <row r="118" spans="1:41">
      <c r="A118" s="79" t="s">
        <v>257</v>
      </c>
      <c r="B118" s="98" t="s">
        <v>53</v>
      </c>
      <c r="C118" s="99" t="s">
        <v>313</v>
      </c>
      <c r="D118" s="100" t="s">
        <v>190</v>
      </c>
      <c r="E118" s="101">
        <v>1.0000000000000001E-5</v>
      </c>
      <c r="F118" s="98">
        <v>1</v>
      </c>
      <c r="G118" s="143">
        <v>1.4249999999999999E-2</v>
      </c>
      <c r="H118" s="101">
        <f t="shared" ref="H118:H122" si="82">E118*F118*G118</f>
        <v>1.4250000000000001E-7</v>
      </c>
      <c r="I118" s="98">
        <v>3.15</v>
      </c>
      <c r="J118" s="98">
        <v>5.0000000000000001E-3</v>
      </c>
      <c r="K118" s="102">
        <v>0</v>
      </c>
      <c r="L118" t="str">
        <f t="shared" si="78"/>
        <v>С116</v>
      </c>
      <c r="M118" t="str">
        <f t="shared" si="79"/>
        <v>Насос центробежный, Н-9/3</v>
      </c>
      <c r="N118" t="str">
        <f t="shared" si="80"/>
        <v>Полное-взрыв</v>
      </c>
      <c r="O118" t="s">
        <v>227</v>
      </c>
      <c r="P118" t="s">
        <v>227</v>
      </c>
      <c r="Q118" t="s">
        <v>227</v>
      </c>
      <c r="R118" t="s">
        <v>227</v>
      </c>
      <c r="S118" t="s">
        <v>227</v>
      </c>
      <c r="T118" t="s">
        <v>227</v>
      </c>
      <c r="U118" t="s">
        <v>227</v>
      </c>
      <c r="V118" t="s">
        <v>227</v>
      </c>
      <c r="W118" t="s">
        <v>227</v>
      </c>
      <c r="X118" t="s">
        <v>227</v>
      </c>
      <c r="Y118" t="s">
        <v>227</v>
      </c>
      <c r="Z118" t="s">
        <v>227</v>
      </c>
      <c r="AA118" s="177">
        <v>0</v>
      </c>
      <c r="AB118" s="177">
        <v>1</v>
      </c>
      <c r="AC118" s="177">
        <v>0.14000000000000001</v>
      </c>
      <c r="AD118" s="177">
        <v>2.5999999999999999E-2</v>
      </c>
      <c r="AE118" s="177">
        <v>5</v>
      </c>
      <c r="AF118" s="177"/>
      <c r="AG118" s="177"/>
      <c r="AH118" s="178">
        <f>AD118*I118+AC118</f>
        <v>0.22190000000000001</v>
      </c>
      <c r="AI118" s="178">
        <f t="shared" ref="AI118:AI122" si="83">AH118*0.1</f>
        <v>2.2190000000000001E-2</v>
      </c>
      <c r="AJ118" s="179">
        <f t="shared" ref="AJ118:AJ122" si="84">AA118*1.72+115*0.012*AB118</f>
        <v>1.3800000000000001</v>
      </c>
      <c r="AK118" s="179">
        <f t="shared" si="81"/>
        <v>0.5</v>
      </c>
      <c r="AL118" s="178">
        <f>10068.2*J118*POWER(10,-6)*10+0.0012*K120</f>
        <v>7.6103409999999982E-2</v>
      </c>
      <c r="AM118" s="179">
        <f t="shared" si="41"/>
        <v>2.2001934100000002</v>
      </c>
      <c r="AN118" s="180">
        <f>AL118*H118</f>
        <v>1.0844735924999998E-8</v>
      </c>
      <c r="AO118" s="180">
        <f>H118*AM118</f>
        <v>3.1352756092500007E-7</v>
      </c>
    </row>
    <row r="119" spans="1:41">
      <c r="A119" s="79" t="s">
        <v>258</v>
      </c>
      <c r="B119" s="98" t="s">
        <v>53</v>
      </c>
      <c r="C119" s="99" t="s">
        <v>314</v>
      </c>
      <c r="D119" s="100" t="s">
        <v>188</v>
      </c>
      <c r="E119" s="101">
        <v>1.0000000000000001E-5</v>
      </c>
      <c r="F119" s="98">
        <v>1</v>
      </c>
      <c r="G119" s="143">
        <v>0.27074999999999999</v>
      </c>
      <c r="H119" s="101">
        <f t="shared" si="82"/>
        <v>2.7075000000000003E-6</v>
      </c>
      <c r="I119" s="98">
        <v>3.15</v>
      </c>
      <c r="J119" s="98">
        <v>0</v>
      </c>
      <c r="K119" s="103">
        <v>0</v>
      </c>
      <c r="L119" t="str">
        <f t="shared" si="78"/>
        <v>С117</v>
      </c>
      <c r="M119" t="str">
        <f t="shared" si="79"/>
        <v>Насос центробежный, Н-9/3</v>
      </c>
      <c r="N119" t="str">
        <f t="shared" si="80"/>
        <v>Полное-ликвидация</v>
      </c>
      <c r="O119" t="s">
        <v>227</v>
      </c>
      <c r="P119" t="s">
        <v>227</v>
      </c>
      <c r="Q119" t="s">
        <v>227</v>
      </c>
      <c r="R119" t="s">
        <v>227</v>
      </c>
      <c r="S119" t="s">
        <v>227</v>
      </c>
      <c r="T119" t="s">
        <v>227</v>
      </c>
      <c r="U119" t="s">
        <v>227</v>
      </c>
      <c r="V119" t="s">
        <v>227</v>
      </c>
      <c r="W119" t="s">
        <v>227</v>
      </c>
      <c r="X119" t="s">
        <v>227</v>
      </c>
      <c r="Y119" t="s">
        <v>227</v>
      </c>
      <c r="Z119" t="s">
        <v>227</v>
      </c>
      <c r="AA119" s="177">
        <v>0</v>
      </c>
      <c r="AB119" s="177">
        <v>0</v>
      </c>
      <c r="AC119" s="177">
        <v>0.14000000000000001</v>
      </c>
      <c r="AD119" s="177">
        <v>2.5999999999999999E-2</v>
      </c>
      <c r="AE119" s="177">
        <v>5</v>
      </c>
      <c r="AF119" s="177"/>
      <c r="AG119" s="177"/>
      <c r="AH119" s="178">
        <f>AD119*J119+AC119</f>
        <v>0.14000000000000001</v>
      </c>
      <c r="AI119" s="178">
        <f t="shared" si="83"/>
        <v>1.4000000000000002E-2</v>
      </c>
      <c r="AJ119" s="179">
        <f t="shared" si="84"/>
        <v>0</v>
      </c>
      <c r="AK119" s="179">
        <f t="shared" si="81"/>
        <v>0.5</v>
      </c>
      <c r="AL119" s="178">
        <f>1333*J118*POWER(10,-6)*10+0.0012*K120</f>
        <v>7.5666649999999988E-2</v>
      </c>
      <c r="AM119" s="179">
        <f t="shared" si="41"/>
        <v>0.72966664999999997</v>
      </c>
      <c r="AN119" s="180">
        <f>AL119*H119</f>
        <v>2.04867454875E-7</v>
      </c>
      <c r="AO119" s="180">
        <f>H119*AM119</f>
        <v>1.9755724548750003E-6</v>
      </c>
    </row>
    <row r="120" spans="1:41">
      <c r="A120" s="79" t="s">
        <v>259</v>
      </c>
      <c r="B120" s="98" t="s">
        <v>53</v>
      </c>
      <c r="C120" s="99" t="s">
        <v>212</v>
      </c>
      <c r="D120" s="100" t="s">
        <v>226</v>
      </c>
      <c r="E120" s="101">
        <v>1.0000000000000001E-5</v>
      </c>
      <c r="F120" s="98">
        <v>1</v>
      </c>
      <c r="G120" s="143">
        <v>3.4999999999999996E-2</v>
      </c>
      <c r="H120" s="101">
        <f t="shared" si="82"/>
        <v>3.4999999999999998E-7</v>
      </c>
      <c r="I120" s="98">
        <v>3.15</v>
      </c>
      <c r="J120" s="98">
        <f>I120</f>
        <v>3.15</v>
      </c>
      <c r="K120" s="103">
        <v>63</v>
      </c>
      <c r="L120" t="str">
        <f t="shared" si="78"/>
        <v>С118</v>
      </c>
      <c r="M120" t="str">
        <f t="shared" si="79"/>
        <v>Насос центробежный, Н-9/3</v>
      </c>
      <c r="N120" t="str">
        <f t="shared" si="80"/>
        <v>Полное пожар</v>
      </c>
      <c r="O120" t="s">
        <v>227</v>
      </c>
      <c r="P120" t="s">
        <v>227</v>
      </c>
      <c r="Q120" t="s">
        <v>227</v>
      </c>
      <c r="R120" t="s">
        <v>227</v>
      </c>
      <c r="S120" t="s">
        <v>227</v>
      </c>
      <c r="T120" t="s">
        <v>227</v>
      </c>
      <c r="U120" t="s">
        <v>227</v>
      </c>
      <c r="V120" t="s">
        <v>227</v>
      </c>
      <c r="W120" t="s">
        <v>227</v>
      </c>
      <c r="X120" t="s">
        <v>227</v>
      </c>
      <c r="Y120" t="s">
        <v>227</v>
      </c>
      <c r="Z120" t="s">
        <v>227</v>
      </c>
      <c r="AA120" s="177">
        <v>0</v>
      </c>
      <c r="AB120" s="177">
        <v>1</v>
      </c>
      <c r="AC120" s="177">
        <v>0.14000000000000001</v>
      </c>
      <c r="AD120" s="177">
        <v>2.5999999999999999E-2</v>
      </c>
      <c r="AE120" s="177">
        <v>5</v>
      </c>
      <c r="AF120" s="177"/>
      <c r="AG120" s="177"/>
      <c r="AH120" s="178">
        <f>AD120*I120+AC120</f>
        <v>0.22190000000000001</v>
      </c>
      <c r="AI120" s="178">
        <f t="shared" si="83"/>
        <v>2.2190000000000001E-2</v>
      </c>
      <c r="AJ120" s="179">
        <f t="shared" si="84"/>
        <v>1.3800000000000001</v>
      </c>
      <c r="AK120" s="179">
        <f t="shared" si="81"/>
        <v>0.5</v>
      </c>
      <c r="AL120" s="178">
        <f>10068.2*J120*POWER(10,-6)+0.0012*K120</f>
        <v>0.10731482999999999</v>
      </c>
      <c r="AM120" s="179">
        <f t="shared" si="41"/>
        <v>2.2314048300000002</v>
      </c>
      <c r="AN120" s="180">
        <f>AL120*H120</f>
        <v>3.7560190499999996E-8</v>
      </c>
      <c r="AO120" s="180">
        <f>H120*AM120</f>
        <v>7.809916905E-7</v>
      </c>
    </row>
    <row r="121" spans="1:41">
      <c r="A121" s="79" t="s">
        <v>260</v>
      </c>
      <c r="B121" s="98" t="s">
        <v>53</v>
      </c>
      <c r="C121" s="99" t="s">
        <v>315</v>
      </c>
      <c r="D121" s="100" t="s">
        <v>213</v>
      </c>
      <c r="E121" s="101">
        <v>1.0000000000000001E-5</v>
      </c>
      <c r="F121" s="98">
        <v>1</v>
      </c>
      <c r="G121" s="143">
        <v>3.3249999999999995E-2</v>
      </c>
      <c r="H121" s="101">
        <f t="shared" si="82"/>
        <v>3.3249999999999999E-7</v>
      </c>
      <c r="I121" s="98">
        <v>3.15</v>
      </c>
      <c r="J121" s="98">
        <v>0.05</v>
      </c>
      <c r="K121" s="103">
        <v>0</v>
      </c>
      <c r="L121" t="str">
        <f t="shared" si="78"/>
        <v>С119</v>
      </c>
      <c r="M121" t="str">
        <f t="shared" si="79"/>
        <v>Насос центробежный, Н-9/3</v>
      </c>
      <c r="N121" t="str">
        <f t="shared" si="80"/>
        <v>Полное-вспышка</v>
      </c>
      <c r="O121" t="s">
        <v>227</v>
      </c>
      <c r="P121" t="s">
        <v>227</v>
      </c>
      <c r="Q121" t="s">
        <v>227</v>
      </c>
      <c r="R121" t="s">
        <v>227</v>
      </c>
      <c r="S121" t="s">
        <v>227</v>
      </c>
      <c r="T121" t="s">
        <v>227</v>
      </c>
      <c r="U121" t="s">
        <v>227</v>
      </c>
      <c r="V121" t="s">
        <v>227</v>
      </c>
      <c r="W121" t="s">
        <v>227</v>
      </c>
      <c r="X121" t="s">
        <v>227</v>
      </c>
      <c r="Y121" t="s">
        <v>227</v>
      </c>
      <c r="Z121" t="s">
        <v>227</v>
      </c>
      <c r="AA121" s="177">
        <v>0</v>
      </c>
      <c r="AB121" s="177">
        <v>1</v>
      </c>
      <c r="AC121" s="177">
        <v>0.14000000000000001</v>
      </c>
      <c r="AD121" s="177">
        <v>2.5999999999999999E-2</v>
      </c>
      <c r="AE121" s="177">
        <v>5</v>
      </c>
      <c r="AF121" s="177"/>
      <c r="AG121" s="177"/>
      <c r="AH121" s="178">
        <f>AD121*I121+AC121</f>
        <v>0.22190000000000001</v>
      </c>
      <c r="AI121" s="178">
        <f t="shared" si="83"/>
        <v>2.2190000000000001E-2</v>
      </c>
      <c r="AJ121" s="179">
        <f t="shared" si="84"/>
        <v>1.3800000000000001</v>
      </c>
      <c r="AK121" s="179">
        <f t="shared" si="81"/>
        <v>0.5</v>
      </c>
      <c r="AL121" s="178">
        <f>10068.2*J121*POWER(10,-6)+0.0012*K120</f>
        <v>7.6103409999999982E-2</v>
      </c>
      <c r="AM121" s="179">
        <f t="shared" si="41"/>
        <v>2.2001934100000002</v>
      </c>
      <c r="AN121" s="180">
        <f>AL121*H121</f>
        <v>2.5304383824999995E-8</v>
      </c>
      <c r="AO121" s="180">
        <f>H121*AM121</f>
        <v>7.3156430882500006E-7</v>
      </c>
    </row>
    <row r="122" spans="1:41" ht="15" thickBot="1">
      <c r="A122" s="79" t="s">
        <v>261</v>
      </c>
      <c r="B122" s="98" t="s">
        <v>53</v>
      </c>
      <c r="C122" s="138" t="s">
        <v>316</v>
      </c>
      <c r="D122" s="139" t="s">
        <v>188</v>
      </c>
      <c r="E122" s="140">
        <v>1.0000000000000001E-5</v>
      </c>
      <c r="F122" s="141">
        <v>1</v>
      </c>
      <c r="G122" s="144">
        <v>0.63174999999999992</v>
      </c>
      <c r="H122" s="140">
        <f t="shared" si="82"/>
        <v>6.3175000000000001E-6</v>
      </c>
      <c r="I122" s="141">
        <v>3.15</v>
      </c>
      <c r="J122" s="141">
        <v>0</v>
      </c>
      <c r="K122" s="137">
        <v>0</v>
      </c>
      <c r="L122" t="str">
        <f t="shared" si="78"/>
        <v>С120</v>
      </c>
      <c r="M122" t="str">
        <f t="shared" si="79"/>
        <v>Насос центробежный, Н-9/3</v>
      </c>
      <c r="N122" t="str">
        <f t="shared" si="80"/>
        <v>Полное-ликвидация</v>
      </c>
      <c r="O122" t="s">
        <v>227</v>
      </c>
      <c r="P122" t="s">
        <v>227</v>
      </c>
      <c r="Q122" t="s">
        <v>227</v>
      </c>
      <c r="R122" t="s">
        <v>227</v>
      </c>
      <c r="S122" t="s">
        <v>227</v>
      </c>
      <c r="T122" t="s">
        <v>227</v>
      </c>
      <c r="U122" t="s">
        <v>227</v>
      </c>
      <c r="V122" t="s">
        <v>227</v>
      </c>
      <c r="W122" t="s">
        <v>227</v>
      </c>
      <c r="X122" t="s">
        <v>227</v>
      </c>
      <c r="Y122" t="s">
        <v>227</v>
      </c>
      <c r="Z122" t="s">
        <v>227</v>
      </c>
      <c r="AA122" s="177">
        <v>0</v>
      </c>
      <c r="AB122" s="177">
        <v>0</v>
      </c>
      <c r="AC122" s="177">
        <v>0.14000000000000001</v>
      </c>
      <c r="AD122" s="177">
        <v>2.5999999999999999E-2</v>
      </c>
      <c r="AE122" s="177">
        <v>5</v>
      </c>
      <c r="AF122" s="177"/>
      <c r="AG122" s="177"/>
      <c r="AH122" s="178">
        <f>AD122*J122+AC122</f>
        <v>0.14000000000000001</v>
      </c>
      <c r="AI122" s="178">
        <f t="shared" si="83"/>
        <v>1.4000000000000002E-2</v>
      </c>
      <c r="AJ122" s="179">
        <f t="shared" si="84"/>
        <v>0</v>
      </c>
      <c r="AK122" s="179">
        <f t="shared" si="81"/>
        <v>0.5</v>
      </c>
      <c r="AL122" s="178">
        <f>1333*J121*POWER(10,-6)+0.0012*K120</f>
        <v>7.5666649999999988E-2</v>
      </c>
      <c r="AM122" s="179">
        <f t="shared" si="41"/>
        <v>0.72966664999999997</v>
      </c>
      <c r="AN122" s="180">
        <f>AL122*H122</f>
        <v>4.7802406137499996E-7</v>
      </c>
      <c r="AO122" s="180">
        <f>H122*AM122</f>
        <v>4.6096690613749997E-6</v>
      </c>
    </row>
    <row r="123" spans="1:41" ht="15" thickTop="1">
      <c r="A123" s="79" t="s">
        <v>262</v>
      </c>
      <c r="B123" s="86" t="s">
        <v>273</v>
      </c>
      <c r="C123" s="87" t="s">
        <v>210</v>
      </c>
      <c r="D123" s="88" t="s">
        <v>211</v>
      </c>
      <c r="E123" s="89">
        <v>1.0000000000000001E-5</v>
      </c>
      <c r="F123" s="86">
        <v>1</v>
      </c>
      <c r="G123" s="131">
        <v>1.4999999999999999E-2</v>
      </c>
      <c r="H123" s="89">
        <f>E123*F123*G123</f>
        <v>1.5000000000000002E-7</v>
      </c>
      <c r="I123" s="86">
        <v>5.51</v>
      </c>
      <c r="J123" s="86">
        <v>5.51</v>
      </c>
      <c r="K123" s="90">
        <f>J123/12</f>
        <v>0.45916666666666667</v>
      </c>
      <c r="L123" t="str">
        <f t="shared" si="78"/>
        <v>С121</v>
      </c>
      <c r="M123" t="str">
        <f t="shared" si="79"/>
        <v>Насос центробежный, Н-4/1</v>
      </c>
      <c r="N123" t="str">
        <f t="shared" si="80"/>
        <v>Полное-жидкостной факел</v>
      </c>
      <c r="O123" t="s">
        <v>227</v>
      </c>
      <c r="P123" t="s">
        <v>227</v>
      </c>
      <c r="Q123" t="s">
        <v>227</v>
      </c>
      <c r="R123" t="s">
        <v>227</v>
      </c>
      <c r="S123" t="s">
        <v>227</v>
      </c>
      <c r="T123" t="s">
        <v>227</v>
      </c>
      <c r="U123" t="s">
        <v>227</v>
      </c>
      <c r="V123" t="s">
        <v>227</v>
      </c>
      <c r="W123" t="s">
        <v>227</v>
      </c>
      <c r="X123" t="s">
        <v>227</v>
      </c>
      <c r="Y123" t="s">
        <v>227</v>
      </c>
      <c r="Z123" t="s">
        <v>227</v>
      </c>
      <c r="AA123" s="9">
        <v>0</v>
      </c>
      <c r="AB123" s="9">
        <v>1</v>
      </c>
      <c r="AC123" s="9">
        <v>0.13</v>
      </c>
      <c r="AD123" s="9">
        <v>2.5999999999999999E-2</v>
      </c>
      <c r="AE123" s="9">
        <v>5</v>
      </c>
      <c r="AF123" s="9"/>
      <c r="AG123" s="9"/>
      <c r="AH123" s="181">
        <f>AD123*I123+AC123</f>
        <v>0.27326</v>
      </c>
      <c r="AI123" s="181">
        <f>AH123*0.1</f>
        <v>2.7326000000000003E-2</v>
      </c>
      <c r="AJ123" s="182">
        <f>AA123*1.72+115*0.012*AB123</f>
        <v>1.3800000000000001</v>
      </c>
      <c r="AK123" s="182">
        <f t="shared" si="81"/>
        <v>0.5</v>
      </c>
      <c r="AL123" s="181">
        <f>10068.2*J123*POWER(10,-6)+0.0012*K126</f>
        <v>0.15747578199999998</v>
      </c>
      <c r="AM123" s="182">
        <f t="shared" si="41"/>
        <v>2.338061782</v>
      </c>
      <c r="AN123" s="185">
        <f>AL123*H123</f>
        <v>2.36213673E-8</v>
      </c>
      <c r="AO123" s="185">
        <f>H123*AM123</f>
        <v>3.5070926730000005E-7</v>
      </c>
    </row>
    <row r="124" spans="1:41">
      <c r="A124" s="79" t="s">
        <v>263</v>
      </c>
      <c r="B124" s="86" t="s">
        <v>273</v>
      </c>
      <c r="C124" s="87" t="s">
        <v>313</v>
      </c>
      <c r="D124" s="88" t="s">
        <v>190</v>
      </c>
      <c r="E124" s="89">
        <v>1.0000000000000001E-5</v>
      </c>
      <c r="F124" s="86">
        <v>1</v>
      </c>
      <c r="G124" s="131">
        <v>1.4249999999999999E-2</v>
      </c>
      <c r="H124" s="89">
        <f t="shared" ref="H124:H128" si="85">E124*F124*G124</f>
        <v>1.4250000000000001E-7</v>
      </c>
      <c r="I124" s="86">
        <v>5.51</v>
      </c>
      <c r="J124" s="86">
        <v>0.02</v>
      </c>
      <c r="K124" s="90">
        <v>0</v>
      </c>
      <c r="L124" t="str">
        <f t="shared" si="78"/>
        <v>С122</v>
      </c>
      <c r="M124" t="str">
        <f t="shared" si="79"/>
        <v>Насос центробежный, Н-4/1</v>
      </c>
      <c r="N124" t="str">
        <f t="shared" si="80"/>
        <v>Полное-взрыв</v>
      </c>
      <c r="O124" t="s">
        <v>227</v>
      </c>
      <c r="P124" t="s">
        <v>227</v>
      </c>
      <c r="Q124" t="s">
        <v>227</v>
      </c>
      <c r="R124" t="s">
        <v>227</v>
      </c>
      <c r="S124" t="s">
        <v>227</v>
      </c>
      <c r="T124" t="s">
        <v>227</v>
      </c>
      <c r="U124" t="s">
        <v>227</v>
      </c>
      <c r="V124" t="s">
        <v>227</v>
      </c>
      <c r="W124" t="s">
        <v>227</v>
      </c>
      <c r="X124" t="s">
        <v>227</v>
      </c>
      <c r="Y124" t="s">
        <v>227</v>
      </c>
      <c r="Z124" t="s">
        <v>227</v>
      </c>
      <c r="AA124" s="9">
        <v>0</v>
      </c>
      <c r="AB124" s="9">
        <v>1</v>
      </c>
      <c r="AC124" s="9">
        <v>0.13</v>
      </c>
      <c r="AD124" s="9">
        <v>2.5999999999999999E-2</v>
      </c>
      <c r="AE124" s="9">
        <v>5</v>
      </c>
      <c r="AF124" s="9"/>
      <c r="AG124" s="9"/>
      <c r="AH124" s="181">
        <f>AD124*I124+AC124</f>
        <v>0.27326</v>
      </c>
      <c r="AI124" s="181">
        <f t="shared" ref="AI124:AI128" si="86">AH124*0.1</f>
        <v>2.7326000000000003E-2</v>
      </c>
      <c r="AJ124" s="182">
        <f t="shared" ref="AJ124:AJ128" si="87">AA124*1.72+115*0.012*AB124</f>
        <v>1.3800000000000001</v>
      </c>
      <c r="AK124" s="182">
        <f t="shared" si="81"/>
        <v>0.5</v>
      </c>
      <c r="AL124" s="181">
        <f>10068.2*J124*POWER(10,-6)*10+0.0012*K126</f>
        <v>0.10401363999999999</v>
      </c>
      <c r="AM124" s="182">
        <f t="shared" si="41"/>
        <v>2.2845996400000002</v>
      </c>
      <c r="AN124" s="185">
        <f>AL124*H124</f>
        <v>1.4821943700000001E-8</v>
      </c>
      <c r="AO124" s="185">
        <f>H124*AM124</f>
        <v>3.2555544870000006E-7</v>
      </c>
    </row>
    <row r="125" spans="1:41">
      <c r="A125" s="79" t="s">
        <v>264</v>
      </c>
      <c r="B125" s="86" t="s">
        <v>273</v>
      </c>
      <c r="C125" s="87" t="s">
        <v>314</v>
      </c>
      <c r="D125" s="88" t="s">
        <v>188</v>
      </c>
      <c r="E125" s="89">
        <v>1.0000000000000001E-5</v>
      </c>
      <c r="F125" s="86">
        <v>1</v>
      </c>
      <c r="G125" s="131">
        <v>0.27074999999999999</v>
      </c>
      <c r="H125" s="89">
        <f t="shared" si="85"/>
        <v>2.7075000000000003E-6</v>
      </c>
      <c r="I125" s="86">
        <v>5.51</v>
      </c>
      <c r="J125" s="86">
        <v>0</v>
      </c>
      <c r="K125" s="91">
        <v>0</v>
      </c>
      <c r="L125" t="str">
        <f t="shared" si="78"/>
        <v>С123</v>
      </c>
      <c r="M125" t="str">
        <f t="shared" si="79"/>
        <v>Насос центробежный, Н-4/1</v>
      </c>
      <c r="N125" t="str">
        <f t="shared" si="80"/>
        <v>Полное-ликвидация</v>
      </c>
      <c r="O125" t="s">
        <v>227</v>
      </c>
      <c r="P125" t="s">
        <v>227</v>
      </c>
      <c r="Q125" t="s">
        <v>227</v>
      </c>
      <c r="R125" t="s">
        <v>227</v>
      </c>
      <c r="S125" t="s">
        <v>227</v>
      </c>
      <c r="T125" t="s">
        <v>227</v>
      </c>
      <c r="U125" t="s">
        <v>227</v>
      </c>
      <c r="V125" t="s">
        <v>227</v>
      </c>
      <c r="W125" t="s">
        <v>227</v>
      </c>
      <c r="X125" t="s">
        <v>227</v>
      </c>
      <c r="Y125" t="s">
        <v>227</v>
      </c>
      <c r="Z125" t="s">
        <v>227</v>
      </c>
      <c r="AA125" s="9">
        <v>0</v>
      </c>
      <c r="AB125" s="9">
        <v>0</v>
      </c>
      <c r="AC125" s="9">
        <v>0.13</v>
      </c>
      <c r="AD125" s="9">
        <v>2.5999999999999999E-2</v>
      </c>
      <c r="AE125" s="9">
        <v>5</v>
      </c>
      <c r="AF125" s="9"/>
      <c r="AG125" s="9"/>
      <c r="AH125" s="181">
        <f>AD125*J125+AC125</f>
        <v>0.13</v>
      </c>
      <c r="AI125" s="181">
        <f t="shared" si="86"/>
        <v>1.3000000000000001E-2</v>
      </c>
      <c r="AJ125" s="182">
        <f t="shared" si="87"/>
        <v>0</v>
      </c>
      <c r="AK125" s="182">
        <f t="shared" si="81"/>
        <v>0.5</v>
      </c>
      <c r="AL125" s="181">
        <f>1333*J124*POWER(10,-6)*10+0.0012*K126</f>
        <v>0.1022666</v>
      </c>
      <c r="AM125" s="182">
        <f t="shared" si="41"/>
        <v>0.7452666</v>
      </c>
      <c r="AN125" s="185">
        <f>AL125*H125</f>
        <v>2.7688681950000004E-7</v>
      </c>
      <c r="AO125" s="185">
        <f>H125*AM125</f>
        <v>2.0178093195000002E-6</v>
      </c>
    </row>
    <row r="126" spans="1:41">
      <c r="A126" s="79" t="s">
        <v>265</v>
      </c>
      <c r="B126" s="86" t="s">
        <v>273</v>
      </c>
      <c r="C126" s="87" t="s">
        <v>212</v>
      </c>
      <c r="D126" s="88" t="s">
        <v>226</v>
      </c>
      <c r="E126" s="89">
        <v>1.0000000000000001E-5</v>
      </c>
      <c r="F126" s="86">
        <v>1</v>
      </c>
      <c r="G126" s="131">
        <v>3.4999999999999996E-2</v>
      </c>
      <c r="H126" s="89">
        <f t="shared" si="85"/>
        <v>3.4999999999999998E-7</v>
      </c>
      <c r="I126" s="86">
        <v>5.51</v>
      </c>
      <c r="J126" s="86">
        <f>I126</f>
        <v>5.51</v>
      </c>
      <c r="K126" s="91">
        <v>85</v>
      </c>
      <c r="L126" t="str">
        <f t="shared" si="78"/>
        <v>С124</v>
      </c>
      <c r="M126" t="str">
        <f t="shared" si="79"/>
        <v>Насос центробежный, Н-4/1</v>
      </c>
      <c r="N126" t="str">
        <f t="shared" si="80"/>
        <v>Полное пожар</v>
      </c>
      <c r="O126" t="s">
        <v>227</v>
      </c>
      <c r="P126" t="s">
        <v>227</v>
      </c>
      <c r="Q126" t="s">
        <v>227</v>
      </c>
      <c r="R126" t="s">
        <v>227</v>
      </c>
      <c r="S126" t="s">
        <v>227</v>
      </c>
      <c r="T126" t="s">
        <v>227</v>
      </c>
      <c r="U126" t="s">
        <v>227</v>
      </c>
      <c r="V126" t="s">
        <v>227</v>
      </c>
      <c r="W126" t="s">
        <v>227</v>
      </c>
      <c r="X126" t="s">
        <v>227</v>
      </c>
      <c r="Y126" t="s">
        <v>227</v>
      </c>
      <c r="Z126" t="s">
        <v>227</v>
      </c>
      <c r="AA126" s="9">
        <v>0</v>
      </c>
      <c r="AB126" s="9">
        <v>1</v>
      </c>
      <c r="AC126" s="9">
        <v>0.13</v>
      </c>
      <c r="AD126" s="9">
        <v>2.5999999999999999E-2</v>
      </c>
      <c r="AE126" s="9">
        <v>5</v>
      </c>
      <c r="AF126" s="9"/>
      <c r="AG126" s="9"/>
      <c r="AH126" s="181">
        <f>AD126*I126+AC126</f>
        <v>0.27326</v>
      </c>
      <c r="AI126" s="181">
        <f t="shared" si="86"/>
        <v>2.7326000000000003E-2</v>
      </c>
      <c r="AJ126" s="182">
        <f t="shared" si="87"/>
        <v>1.3800000000000001</v>
      </c>
      <c r="AK126" s="182">
        <f t="shared" si="81"/>
        <v>0.5</v>
      </c>
      <c r="AL126" s="181">
        <f>10068.2*J126*POWER(10,-6)+0.0012*K126</f>
        <v>0.15747578199999998</v>
      </c>
      <c r="AM126" s="182">
        <f t="shared" si="41"/>
        <v>2.338061782</v>
      </c>
      <c r="AN126" s="185">
        <f>AL126*H126</f>
        <v>5.5116523699999992E-8</v>
      </c>
      <c r="AO126" s="185">
        <f>H126*AM126</f>
        <v>8.1832162369999994E-7</v>
      </c>
    </row>
    <row r="127" spans="1:41">
      <c r="A127" s="79" t="s">
        <v>266</v>
      </c>
      <c r="B127" s="86" t="s">
        <v>273</v>
      </c>
      <c r="C127" s="87" t="s">
        <v>315</v>
      </c>
      <c r="D127" s="88" t="s">
        <v>213</v>
      </c>
      <c r="E127" s="89">
        <v>1.0000000000000001E-5</v>
      </c>
      <c r="F127" s="86">
        <v>1</v>
      </c>
      <c r="G127" s="131">
        <v>3.3249999999999995E-2</v>
      </c>
      <c r="H127" s="89">
        <f t="shared" si="85"/>
        <v>3.3249999999999999E-7</v>
      </c>
      <c r="I127" s="86">
        <v>5.51</v>
      </c>
      <c r="J127" s="86">
        <v>0.2</v>
      </c>
      <c r="K127" s="91">
        <v>0</v>
      </c>
      <c r="L127" t="str">
        <f t="shared" si="78"/>
        <v>С125</v>
      </c>
      <c r="M127" t="str">
        <f t="shared" si="79"/>
        <v>Насос центробежный, Н-4/1</v>
      </c>
      <c r="N127" t="str">
        <f t="shared" si="80"/>
        <v>Полное-вспышка</v>
      </c>
      <c r="O127" t="s">
        <v>227</v>
      </c>
      <c r="P127" t="s">
        <v>227</v>
      </c>
      <c r="Q127" t="s">
        <v>227</v>
      </c>
      <c r="R127" t="s">
        <v>227</v>
      </c>
      <c r="S127" t="s">
        <v>227</v>
      </c>
      <c r="T127" t="s">
        <v>227</v>
      </c>
      <c r="U127" t="s">
        <v>227</v>
      </c>
      <c r="V127" t="s">
        <v>227</v>
      </c>
      <c r="W127" t="s">
        <v>227</v>
      </c>
      <c r="X127" t="s">
        <v>227</v>
      </c>
      <c r="Y127" t="s">
        <v>227</v>
      </c>
      <c r="Z127" t="s">
        <v>227</v>
      </c>
      <c r="AA127" s="9">
        <v>0</v>
      </c>
      <c r="AB127" s="9">
        <v>1</v>
      </c>
      <c r="AC127" s="9">
        <v>0.13</v>
      </c>
      <c r="AD127" s="9">
        <v>2.5999999999999999E-2</v>
      </c>
      <c r="AE127" s="9">
        <v>5</v>
      </c>
      <c r="AF127" s="9"/>
      <c r="AG127" s="9"/>
      <c r="AH127" s="181">
        <f>AD127*I127+AC127</f>
        <v>0.27326</v>
      </c>
      <c r="AI127" s="181">
        <f t="shared" si="86"/>
        <v>2.7326000000000003E-2</v>
      </c>
      <c r="AJ127" s="182">
        <f t="shared" si="87"/>
        <v>1.3800000000000001</v>
      </c>
      <c r="AK127" s="182">
        <f t="shared" si="81"/>
        <v>0.5</v>
      </c>
      <c r="AL127" s="181">
        <f>10068.2*J127*POWER(10,-6)+0.0012*K126</f>
        <v>0.10401363999999999</v>
      </c>
      <c r="AM127" s="182">
        <f t="shared" si="41"/>
        <v>2.2845996400000002</v>
      </c>
      <c r="AN127" s="185">
        <f>AL127*H127</f>
        <v>3.4584535299999994E-8</v>
      </c>
      <c r="AO127" s="185">
        <f>H127*AM127</f>
        <v>7.5962938030000007E-7</v>
      </c>
    </row>
    <row r="128" spans="1:41" ht="15" thickBot="1">
      <c r="A128" s="79" t="s">
        <v>267</v>
      </c>
      <c r="B128" s="86" t="s">
        <v>273</v>
      </c>
      <c r="C128" s="133" t="s">
        <v>316</v>
      </c>
      <c r="D128" s="134" t="s">
        <v>188</v>
      </c>
      <c r="E128" s="135">
        <v>1.0000000000000001E-5</v>
      </c>
      <c r="F128" s="136">
        <v>1</v>
      </c>
      <c r="G128" s="145">
        <v>0.63174999999999992</v>
      </c>
      <c r="H128" s="135">
        <f t="shared" si="85"/>
        <v>6.3175000000000001E-6</v>
      </c>
      <c r="I128" s="86">
        <v>5.51</v>
      </c>
      <c r="J128" s="136">
        <v>0</v>
      </c>
      <c r="K128" s="132">
        <v>0</v>
      </c>
      <c r="L128" t="str">
        <f t="shared" si="78"/>
        <v>С126</v>
      </c>
      <c r="M128" t="str">
        <f t="shared" si="79"/>
        <v>Насос центробежный, Н-4/1</v>
      </c>
      <c r="N128" t="str">
        <f t="shared" si="80"/>
        <v>Полное-ликвидация</v>
      </c>
      <c r="O128" t="s">
        <v>227</v>
      </c>
      <c r="P128" t="s">
        <v>227</v>
      </c>
      <c r="Q128" t="s">
        <v>227</v>
      </c>
      <c r="R128" t="s">
        <v>227</v>
      </c>
      <c r="S128" t="s">
        <v>227</v>
      </c>
      <c r="T128" t="s">
        <v>227</v>
      </c>
      <c r="U128" t="s">
        <v>227</v>
      </c>
      <c r="V128" t="s">
        <v>227</v>
      </c>
      <c r="W128" t="s">
        <v>227</v>
      </c>
      <c r="X128" t="s">
        <v>227</v>
      </c>
      <c r="Y128" t="s">
        <v>227</v>
      </c>
      <c r="Z128" t="s">
        <v>227</v>
      </c>
      <c r="AA128" s="9">
        <v>0</v>
      </c>
      <c r="AB128" s="9">
        <v>0</v>
      </c>
      <c r="AC128" s="9">
        <v>0.13</v>
      </c>
      <c r="AD128" s="9">
        <v>2.5999999999999999E-2</v>
      </c>
      <c r="AE128" s="9">
        <v>5</v>
      </c>
      <c r="AF128" s="9"/>
      <c r="AG128" s="9"/>
      <c r="AH128" s="181">
        <f>AD128*J128+AC128</f>
        <v>0.13</v>
      </c>
      <c r="AI128" s="181">
        <f t="shared" si="86"/>
        <v>1.3000000000000001E-2</v>
      </c>
      <c r="AJ128" s="182">
        <f t="shared" si="87"/>
        <v>0</v>
      </c>
      <c r="AK128" s="182">
        <f t="shared" si="81"/>
        <v>0.5</v>
      </c>
      <c r="AL128" s="181">
        <f>1333*J127*POWER(10,-6)+0.0012*K126</f>
        <v>0.1022666</v>
      </c>
      <c r="AM128" s="182">
        <f t="shared" si="41"/>
        <v>0.7452666</v>
      </c>
      <c r="AN128" s="185">
        <f>AL128*H128</f>
        <v>6.4606924550000003E-7</v>
      </c>
      <c r="AO128" s="185">
        <f>H128*AM128</f>
        <v>4.7082217454999998E-6</v>
      </c>
    </row>
    <row r="129" ht="15" thickTop="1"/>
  </sheetData>
  <phoneticPr fontId="3" type="noConversion"/>
  <conditionalFormatting sqref="N81:N1048576 N1:N79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91" t="s">
        <v>294</v>
      </c>
      <c r="B1" s="192"/>
      <c r="G1" s="163"/>
    </row>
    <row r="2" spans="1:15" ht="78.599999999999994" thickBot="1">
      <c r="A2" s="164" t="s">
        <v>295</v>
      </c>
      <c r="B2" s="165" t="s">
        <v>296</v>
      </c>
      <c r="C2" s="166" t="s">
        <v>308</v>
      </c>
      <c r="D2" s="166" t="s">
        <v>309</v>
      </c>
      <c r="E2" s="166" t="s">
        <v>310</v>
      </c>
      <c r="F2" s="166" t="s">
        <v>297</v>
      </c>
      <c r="G2" s="166" t="s">
        <v>298</v>
      </c>
    </row>
    <row r="3" spans="1:15" ht="16.2" thickBot="1">
      <c r="A3" s="167">
        <v>1</v>
      </c>
      <c r="B3" s="168" t="s">
        <v>299</v>
      </c>
      <c r="C3" s="169">
        <v>5000</v>
      </c>
      <c r="D3" s="169">
        <v>1.08</v>
      </c>
      <c r="E3" s="169">
        <v>0.10042</v>
      </c>
      <c r="F3" s="169">
        <v>0.79800000000000004</v>
      </c>
      <c r="G3" s="170">
        <f>C3*F3*E3*D3</f>
        <v>432.72986400000002</v>
      </c>
    </row>
    <row r="4" spans="1:15" ht="18.600000000000001" thickBot="1">
      <c r="A4" s="167">
        <v>2</v>
      </c>
      <c r="B4" s="168" t="s">
        <v>300</v>
      </c>
      <c r="C4" s="169">
        <v>64289</v>
      </c>
      <c r="D4" s="169">
        <v>1.08</v>
      </c>
      <c r="E4" s="169">
        <v>0.10042</v>
      </c>
      <c r="F4" s="169">
        <v>6.6000000000000003E-2</v>
      </c>
      <c r="G4" s="170">
        <f t="shared" ref="G4:G10" si="0">C4*F4*E4*D4</f>
        <v>460.17665036640005</v>
      </c>
    </row>
    <row r="5" spans="1:15" ht="18.600000000000001" thickBot="1">
      <c r="A5" s="167">
        <v>3</v>
      </c>
      <c r="B5" s="168" t="s">
        <v>301</v>
      </c>
      <c r="C5" s="169">
        <v>10723</v>
      </c>
      <c r="D5" s="169">
        <v>1.08</v>
      </c>
      <c r="E5" s="169">
        <v>0.10042</v>
      </c>
      <c r="F5" s="169">
        <v>0.26</v>
      </c>
      <c r="G5" s="170">
        <f t="shared" si="0"/>
        <v>302.36646772799998</v>
      </c>
    </row>
    <row r="6" spans="1:15" ht="18.600000000000001" thickBot="1">
      <c r="A6" s="167">
        <v>4</v>
      </c>
      <c r="B6" s="168" t="s">
        <v>302</v>
      </c>
      <c r="C6" s="169">
        <v>50000</v>
      </c>
      <c r="D6" s="169">
        <v>1.08</v>
      </c>
      <c r="E6" s="169">
        <v>0.10042</v>
      </c>
      <c r="F6" s="169">
        <v>1E-3</v>
      </c>
      <c r="G6" s="170">
        <f t="shared" si="0"/>
        <v>5.4226800000000006</v>
      </c>
    </row>
    <row r="7" spans="1:15" ht="16.2" thickBot="1">
      <c r="A7" s="167">
        <v>5</v>
      </c>
      <c r="B7" s="168" t="s">
        <v>303</v>
      </c>
      <c r="C7" s="169">
        <v>50000</v>
      </c>
      <c r="D7" s="169">
        <v>1.08</v>
      </c>
      <c r="E7" s="169">
        <v>0.10042</v>
      </c>
      <c r="F7" s="169">
        <v>1.615</v>
      </c>
      <c r="G7" s="170">
        <f t="shared" si="0"/>
        <v>8757.628200000001</v>
      </c>
    </row>
    <row r="8" spans="1:15" ht="16.2" thickBot="1">
      <c r="A8" s="167">
        <v>6</v>
      </c>
      <c r="B8" s="168" t="s">
        <v>304</v>
      </c>
      <c r="C8" s="169">
        <v>50000</v>
      </c>
      <c r="D8" s="169">
        <v>1.08</v>
      </c>
      <c r="E8" s="169">
        <v>0.10042</v>
      </c>
      <c r="F8" s="169">
        <v>0.01</v>
      </c>
      <c r="G8" s="170">
        <f t="shared" si="0"/>
        <v>54.226800000000004</v>
      </c>
    </row>
    <row r="9" spans="1:15" ht="16.2" thickBot="1">
      <c r="A9" s="167">
        <v>8</v>
      </c>
      <c r="B9" s="168" t="s">
        <v>305</v>
      </c>
      <c r="C9" s="169">
        <v>50000</v>
      </c>
      <c r="D9" s="169">
        <v>1.08</v>
      </c>
      <c r="E9" s="169">
        <v>0.10042</v>
      </c>
      <c r="F9" s="169">
        <v>0.01</v>
      </c>
      <c r="G9" s="170">
        <f t="shared" si="0"/>
        <v>54.226800000000004</v>
      </c>
    </row>
    <row r="10" spans="1:15" ht="18.600000000000001" thickBot="1">
      <c r="A10" s="167">
        <v>9</v>
      </c>
      <c r="B10" s="168" t="s">
        <v>306</v>
      </c>
      <c r="C10" s="169">
        <v>93.5</v>
      </c>
      <c r="D10" s="169">
        <v>1.08</v>
      </c>
      <c r="E10" s="169">
        <v>0.10042</v>
      </c>
      <c r="F10" s="169">
        <v>0.14000000000000001</v>
      </c>
      <c r="G10" s="170">
        <f t="shared" si="0"/>
        <v>1.4196576240000001</v>
      </c>
    </row>
    <row r="11" spans="1:15" ht="16.2" thickBot="1">
      <c r="A11" s="171"/>
      <c r="B11" s="172"/>
      <c r="C11" s="172"/>
      <c r="D11" s="172"/>
      <c r="E11" s="193" t="s">
        <v>307</v>
      </c>
      <c r="F11" s="194"/>
      <c r="G11" s="173">
        <f>SUM(G3:G10)</f>
        <v>10068.197119718401</v>
      </c>
    </row>
    <row r="13" spans="1:15" ht="15" thickBot="1"/>
    <row r="14" spans="1:15" ht="113.4" thickBot="1">
      <c r="A14" s="164" t="s">
        <v>295</v>
      </c>
      <c r="B14" s="165" t="s">
        <v>296</v>
      </c>
      <c r="C14" s="166" t="s">
        <v>308</v>
      </c>
      <c r="D14" s="166" t="s">
        <v>309</v>
      </c>
      <c r="E14" s="166" t="s">
        <v>310</v>
      </c>
      <c r="F14" s="166" t="s">
        <v>297</v>
      </c>
      <c r="G14" s="166" t="s">
        <v>298</v>
      </c>
      <c r="O14" s="174" t="s">
        <v>312</v>
      </c>
    </row>
    <row r="15" spans="1:15" ht="16.2" thickBot="1">
      <c r="A15" s="167">
        <v>1</v>
      </c>
      <c r="B15" s="168" t="s">
        <v>311</v>
      </c>
      <c r="C15" s="169">
        <v>12292</v>
      </c>
      <c r="D15" s="169">
        <v>1.08</v>
      </c>
      <c r="E15" s="169">
        <v>0.10042</v>
      </c>
      <c r="F15" s="169">
        <v>1</v>
      </c>
      <c r="G15" s="170">
        <f>C15*F15*E15*D15</f>
        <v>1333.1116512000001</v>
      </c>
    </row>
    <row r="19" spans="14:15" ht="15" thickBot="1"/>
    <row r="20" spans="14:15" ht="16.2" thickBot="1">
      <c r="N20" s="189">
        <v>1.2300000000000001E-4</v>
      </c>
      <c r="O20" s="188">
        <f>N20*(1/24)/4</f>
        <v>1.28125E-6</v>
      </c>
    </row>
    <row r="21" spans="14:15" ht="16.2" thickBot="1">
      <c r="N21" s="190">
        <v>4.4799999999999999E-4</v>
      </c>
      <c r="O21" s="188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2023-06-06T13:44:45Z</dcterms:modified>
</cp:coreProperties>
</file>