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onstantin\OneDrive\Рабочий стол\расчет ЕНПЗ\"/>
    </mc:Choice>
  </mc:AlternateContent>
  <xr:revisionPtr revIDLastSave="0" documentId="13_ncr:1_{CBF473CB-D188-4723-AC4C-BA89CACEE746}" xr6:coauthVersionLast="47" xr6:coauthVersionMax="47" xr10:uidLastSave="{00000000-0000-0000-0000-000000000000}"/>
  <bookViews>
    <workbookView xWindow="-108" yWindow="-108" windowWidth="30936" windowHeight="16896" firstSheet="3" activeTab="4" xr2:uid="{00000000-000D-0000-FFFF-FFFF00000000}"/>
  </bookViews>
  <sheets>
    <sheet name="А9 насос ЕНПЗ)" sheetId="5" r:id="rId1"/>
    <sheet name="А1(резервуар ЕНПЗ)" sheetId="4" r:id="rId2"/>
    <sheet name="А7 (емк.давление ЕНПЗ)" sheetId="3" r:id="rId3"/>
    <sheet name="Расчет оборудования" sheetId="1" r:id="rId4"/>
    <sheet name="Сценарии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4" i="2"/>
  <c r="N85" i="2"/>
  <c r="N86" i="2"/>
  <c r="N87" i="2"/>
  <c r="N88" i="2"/>
  <c r="N89" i="2"/>
  <c r="N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4" i="2"/>
  <c r="M84" i="2"/>
  <c r="L85" i="2"/>
  <c r="M85" i="2"/>
  <c r="L86" i="2"/>
  <c r="M86" i="2"/>
  <c r="L87" i="2"/>
  <c r="M87" i="2"/>
  <c r="L88" i="2"/>
  <c r="M88" i="2"/>
  <c r="L89" i="2"/>
  <c r="M89" i="2"/>
  <c r="L2" i="2"/>
  <c r="M2" i="2"/>
  <c r="M1" i="2"/>
  <c r="L1" i="2"/>
  <c r="R5" i="1" l="1"/>
  <c r="H89" i="2"/>
  <c r="H88" i="2"/>
  <c r="J87" i="2"/>
  <c r="K87" i="2" s="1"/>
  <c r="H87" i="2"/>
  <c r="H86" i="2"/>
  <c r="H85" i="2"/>
  <c r="H84" i="2"/>
  <c r="J34" i="5"/>
  <c r="J30" i="5"/>
  <c r="J26" i="5"/>
  <c r="J22" i="5"/>
  <c r="J20" i="5"/>
  <c r="I34" i="5"/>
  <c r="I30" i="5"/>
  <c r="B14" i="5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82" i="2"/>
  <c r="I81" i="2"/>
  <c r="H81" i="2"/>
  <c r="I80" i="2"/>
  <c r="J80" i="2" s="1"/>
  <c r="H80" i="2"/>
  <c r="I79" i="2"/>
  <c r="J79" i="2" s="1"/>
  <c r="H79" i="2"/>
  <c r="I78" i="2"/>
  <c r="H78" i="2"/>
  <c r="I77" i="2"/>
  <c r="J77" i="2" s="1"/>
  <c r="H77" i="2"/>
  <c r="H76" i="2"/>
  <c r="H75" i="2"/>
  <c r="J74" i="2"/>
  <c r="H74" i="2"/>
  <c r="H73" i="2"/>
  <c r="I72" i="2"/>
  <c r="H72" i="2"/>
  <c r="I71" i="2"/>
  <c r="J71" i="2" s="1"/>
  <c r="H71" i="2"/>
  <c r="I70" i="2"/>
  <c r="J70" i="2" s="1"/>
  <c r="H70" i="2"/>
  <c r="I69" i="2"/>
  <c r="H69" i="2"/>
  <c r="I68" i="2"/>
  <c r="J68" i="2" s="1"/>
  <c r="H68" i="2"/>
  <c r="H67" i="2"/>
  <c r="H66" i="2"/>
  <c r="J65" i="2"/>
  <c r="H65" i="2"/>
  <c r="H64" i="2"/>
  <c r="I63" i="2"/>
  <c r="H63" i="2"/>
  <c r="I62" i="2"/>
  <c r="J62" i="2" s="1"/>
  <c r="H62" i="2"/>
  <c r="I61" i="2"/>
  <c r="J61" i="2" s="1"/>
  <c r="H61" i="2"/>
  <c r="I60" i="2"/>
  <c r="H60" i="2"/>
  <c r="I59" i="2"/>
  <c r="J59" i="2" s="1"/>
  <c r="H59" i="2"/>
  <c r="H58" i="2"/>
  <c r="H57" i="2"/>
  <c r="J56" i="2"/>
  <c r="H56" i="2"/>
  <c r="J47" i="2"/>
  <c r="H55" i="2"/>
  <c r="I54" i="2"/>
  <c r="H54" i="2"/>
  <c r="I53" i="2"/>
  <c r="J53" i="2" s="1"/>
  <c r="H53" i="2"/>
  <c r="I52" i="2"/>
  <c r="J52" i="2" s="1"/>
  <c r="H52" i="2"/>
  <c r="I51" i="2"/>
  <c r="H51" i="2"/>
  <c r="I50" i="2"/>
  <c r="J50" i="2" s="1"/>
  <c r="H50" i="2"/>
  <c r="H49" i="2"/>
  <c r="H48" i="2"/>
  <c r="H47" i="2"/>
  <c r="J46" i="2"/>
  <c r="H46" i="2"/>
  <c r="I45" i="2"/>
  <c r="H45" i="2"/>
  <c r="I44" i="2"/>
  <c r="J44" i="2" s="1"/>
  <c r="H44" i="2"/>
  <c r="I43" i="2"/>
  <c r="J43" i="2" s="1"/>
  <c r="H43" i="2"/>
  <c r="I42" i="2"/>
  <c r="H42" i="2"/>
  <c r="I41" i="2"/>
  <c r="J41" i="2" s="1"/>
  <c r="H41" i="2"/>
  <c r="H40" i="2"/>
  <c r="H39" i="2"/>
  <c r="H38" i="2"/>
  <c r="J37" i="2"/>
  <c r="H37" i="2"/>
  <c r="I36" i="2"/>
  <c r="H36" i="2"/>
  <c r="I35" i="2"/>
  <c r="J35" i="2" s="1"/>
  <c r="H35" i="2"/>
  <c r="I34" i="2"/>
  <c r="J34" i="2" s="1"/>
  <c r="H34" i="2"/>
  <c r="I33" i="2"/>
  <c r="H33" i="2"/>
  <c r="I32" i="2"/>
  <c r="J32" i="2" s="1"/>
  <c r="H32" i="2"/>
  <c r="H31" i="2"/>
  <c r="H30" i="2"/>
  <c r="H29" i="2"/>
  <c r="J10" i="2"/>
  <c r="J19" i="2"/>
  <c r="J28" i="2"/>
  <c r="H28" i="2"/>
  <c r="I27" i="2"/>
  <c r="H27" i="2"/>
  <c r="I26" i="2"/>
  <c r="J26" i="2" s="1"/>
  <c r="H26" i="2"/>
  <c r="I25" i="2"/>
  <c r="J25" i="2" s="1"/>
  <c r="H25" i="2"/>
  <c r="I24" i="2"/>
  <c r="H24" i="2"/>
  <c r="I23" i="2"/>
  <c r="J23" i="2" s="1"/>
  <c r="H23" i="2"/>
  <c r="H22" i="2"/>
  <c r="H21" i="2"/>
  <c r="H20" i="2"/>
  <c r="I16" i="2"/>
  <c r="J16" i="2" s="1"/>
  <c r="I7" i="2"/>
  <c r="J7" i="2" s="1"/>
  <c r="I9" i="2"/>
  <c r="I8" i="2"/>
  <c r="J8" i="2" s="1"/>
  <c r="I18" i="2"/>
  <c r="I17" i="2"/>
  <c r="H19" i="2"/>
  <c r="H18" i="2"/>
  <c r="J17" i="2"/>
  <c r="H17" i="2"/>
  <c r="H16" i="2"/>
  <c r="I15" i="2"/>
  <c r="H15" i="2"/>
  <c r="I14" i="2"/>
  <c r="J14" i="2" s="1"/>
  <c r="H14" i="2"/>
  <c r="H13" i="2"/>
  <c r="H12" i="2"/>
  <c r="H11" i="2"/>
  <c r="H10" i="2"/>
  <c r="J3" i="2"/>
  <c r="I6" i="2"/>
  <c r="I5" i="2"/>
  <c r="L125" i="4"/>
  <c r="M125" i="4" s="1"/>
  <c r="L121" i="4"/>
  <c r="M121" i="4" s="1"/>
  <c r="L119" i="4"/>
  <c r="M119" i="4" s="1"/>
  <c r="M115" i="4"/>
  <c r="L115" i="4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M76" i="4"/>
  <c r="L76" i="4"/>
  <c r="L72" i="4"/>
  <c r="M72" i="4" s="1"/>
  <c r="L69" i="4"/>
  <c r="M69" i="4" s="1"/>
  <c r="C66" i="4"/>
  <c r="M65" i="4"/>
  <c r="L65" i="4"/>
  <c r="M61" i="4"/>
  <c r="L61" i="4"/>
  <c r="L58" i="4"/>
  <c r="M58" i="4" s="1"/>
  <c r="L54" i="4"/>
  <c r="M54" i="4" s="1"/>
  <c r="L52" i="4"/>
  <c r="M52" i="4" s="1"/>
  <c r="M49" i="4"/>
  <c r="L49" i="4"/>
  <c r="M45" i="4"/>
  <c r="L45" i="4"/>
  <c r="L42" i="4"/>
  <c r="M42" i="4" s="1"/>
  <c r="L38" i="4"/>
  <c r="M38" i="4" s="1"/>
  <c r="L36" i="4"/>
  <c r="M36" i="4" s="1"/>
  <c r="L32" i="4"/>
  <c r="M32" i="4" s="1"/>
  <c r="M28" i="4"/>
  <c r="L28" i="4"/>
  <c r="M25" i="4"/>
  <c r="L25" i="4"/>
  <c r="L21" i="4"/>
  <c r="M21" i="4" s="1"/>
  <c r="L19" i="4"/>
  <c r="M19" i="4" s="1"/>
  <c r="L16" i="4"/>
  <c r="M16" i="4" s="1"/>
  <c r="L12" i="4"/>
  <c r="M12" i="4" s="1"/>
  <c r="M9" i="4"/>
  <c r="L9" i="4"/>
  <c r="M5" i="4"/>
  <c r="L5" i="4"/>
  <c r="L3" i="4"/>
  <c r="M3" i="4" s="1"/>
  <c r="I34" i="3"/>
  <c r="J30" i="3"/>
  <c r="I30" i="3"/>
  <c r="J28" i="3"/>
  <c r="I28" i="3"/>
  <c r="I24" i="3"/>
  <c r="J24" i="3" s="1"/>
  <c r="I20" i="3"/>
  <c r="J20" i="3" s="1"/>
  <c r="I17" i="3"/>
  <c r="J17" i="3" s="1"/>
  <c r="B15" i="3"/>
  <c r="J34" i="3" s="1"/>
  <c r="B14" i="3"/>
  <c r="J9" i="3" s="1"/>
  <c r="J13" i="3"/>
  <c r="I13" i="3"/>
  <c r="I9" i="3"/>
  <c r="I5" i="3"/>
  <c r="I3" i="3"/>
  <c r="H9" i="2"/>
  <c r="H8" i="2"/>
  <c r="H7" i="2"/>
  <c r="H6" i="2"/>
  <c r="H5" i="2"/>
  <c r="H4" i="2"/>
  <c r="H3" i="2"/>
  <c r="H2" i="2"/>
  <c r="J3" i="3" l="1"/>
  <c r="J5" i="3"/>
  <c r="M52" i="1" l="1"/>
  <c r="M42" i="1"/>
  <c r="M40" i="1"/>
  <c r="M41" i="1"/>
  <c r="M39" i="1"/>
  <c r="M43" i="1"/>
  <c r="M44" i="1"/>
  <c r="M45" i="1"/>
  <c r="M46" i="1"/>
  <c r="M27" i="1"/>
  <c r="B50" i="1"/>
  <c r="O50" i="1" s="1"/>
  <c r="B41" i="1"/>
  <c r="O41" i="1" s="1"/>
  <c r="B38" i="1"/>
  <c r="O38" i="1" s="1"/>
  <c r="B36" i="1"/>
  <c r="O36" i="1" s="1"/>
  <c r="M36" i="1"/>
  <c r="M37" i="1"/>
  <c r="O37" i="1"/>
  <c r="M38" i="1"/>
  <c r="O39" i="1"/>
  <c r="O40" i="1"/>
  <c r="O42" i="1"/>
  <c r="O43" i="1"/>
  <c r="O44" i="1"/>
  <c r="O45" i="1"/>
  <c r="O46" i="1"/>
  <c r="M47" i="1"/>
  <c r="O47" i="1"/>
  <c r="M48" i="1"/>
  <c r="O48" i="1"/>
  <c r="M49" i="1"/>
  <c r="O49" i="1"/>
  <c r="M50" i="1"/>
  <c r="M51" i="1"/>
  <c r="O51" i="1"/>
  <c r="O52" i="1"/>
  <c r="M53" i="1"/>
  <c r="O53" i="1"/>
  <c r="M54" i="1"/>
  <c r="O54" i="1"/>
  <c r="M55" i="1"/>
  <c r="O55" i="1"/>
  <c r="M35" i="1"/>
  <c r="O35" i="1"/>
  <c r="O34" i="1"/>
  <c r="M34" i="1"/>
  <c r="N8" i="1"/>
  <c r="M2" i="1"/>
  <c r="M28" i="1"/>
  <c r="M29" i="1"/>
  <c r="M30" i="1"/>
  <c r="M31" i="1"/>
  <c r="M32" i="1"/>
  <c r="M33" i="1"/>
  <c r="B33" i="1"/>
  <c r="O33" i="1" s="1"/>
  <c r="M21" i="1"/>
  <c r="M22" i="1"/>
  <c r="M23" i="1"/>
  <c r="M24" i="1"/>
  <c r="M25" i="1"/>
  <c r="M26" i="1"/>
  <c r="M20" i="1"/>
  <c r="M19" i="1"/>
  <c r="M13" i="1"/>
  <c r="M14" i="1"/>
  <c r="M15" i="1"/>
  <c r="M16" i="1"/>
  <c r="M17" i="1"/>
  <c r="M18" i="1"/>
  <c r="M12" i="1"/>
  <c r="B26" i="1"/>
  <c r="M3" i="1"/>
  <c r="M4" i="1"/>
  <c r="M5" i="1"/>
  <c r="M6" i="1"/>
  <c r="M7" i="1"/>
  <c r="M8" i="1"/>
  <c r="M9" i="1"/>
  <c r="M10" i="1"/>
  <c r="M11" i="1"/>
  <c r="O20" i="1"/>
  <c r="O21" i="1"/>
  <c r="O22" i="1"/>
  <c r="O23" i="1"/>
  <c r="O24" i="1"/>
  <c r="O25" i="1"/>
  <c r="O27" i="1"/>
  <c r="O28" i="1"/>
  <c r="O29" i="1"/>
  <c r="O30" i="1"/>
  <c r="O31" i="1"/>
  <c r="O32" i="1"/>
  <c r="B19" i="1"/>
  <c r="B11" i="1"/>
  <c r="O11" i="1" s="1"/>
  <c r="J12" i="1"/>
  <c r="N12" i="1" s="1"/>
  <c r="O12" i="1"/>
  <c r="O13" i="1"/>
  <c r="O14" i="1"/>
  <c r="O15" i="1"/>
  <c r="O16" i="1"/>
  <c r="O17" i="1"/>
  <c r="O18" i="1"/>
  <c r="O19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N11" i="1" s="1"/>
  <c r="J13" i="1"/>
  <c r="N13" i="1" s="1"/>
  <c r="J14" i="1"/>
  <c r="N14" i="1" s="1"/>
  <c r="J15" i="1"/>
  <c r="J16" i="1"/>
  <c r="N16" i="1" s="1"/>
  <c r="J17" i="1"/>
  <c r="N17" i="1" s="1"/>
  <c r="J18" i="1"/>
  <c r="N18" i="1" s="1"/>
  <c r="J19" i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J34" i="1"/>
  <c r="N34" i="1" s="1"/>
  <c r="J35" i="1"/>
  <c r="N35" i="1" s="1"/>
  <c r="J36" i="1"/>
  <c r="N36" i="1" s="1"/>
  <c r="P36" i="1" s="1"/>
  <c r="J37" i="1"/>
  <c r="J38" i="1"/>
  <c r="J39" i="1"/>
  <c r="N39" i="1" s="1"/>
  <c r="J40" i="1"/>
  <c r="N40" i="1" s="1"/>
  <c r="J41" i="1"/>
  <c r="J42" i="1"/>
  <c r="N42" i="1" s="1"/>
  <c r="J43" i="1"/>
  <c r="N43" i="1" s="1"/>
  <c r="J44" i="1"/>
  <c r="J45" i="1"/>
  <c r="N45" i="1" s="1"/>
  <c r="J46" i="1"/>
  <c r="N46" i="1" s="1"/>
  <c r="J47" i="1"/>
  <c r="P47" i="1" s="1"/>
  <c r="J48" i="1"/>
  <c r="P48" i="1" s="1"/>
  <c r="J49" i="1"/>
  <c r="J50" i="1"/>
  <c r="J51" i="1"/>
  <c r="J52" i="1"/>
  <c r="J53" i="1"/>
  <c r="J54" i="1"/>
  <c r="N54" i="1" s="1"/>
  <c r="J55" i="1"/>
  <c r="N55" i="1" s="1"/>
  <c r="P53" i="1" l="1"/>
  <c r="R2" i="1"/>
  <c r="N26" i="1"/>
  <c r="R4" i="1"/>
  <c r="N19" i="1"/>
  <c r="R3" i="1"/>
  <c r="P51" i="1"/>
  <c r="N50" i="1"/>
  <c r="N15" i="1"/>
  <c r="P15" i="1" s="1"/>
  <c r="N33" i="1"/>
  <c r="P52" i="1"/>
  <c r="P54" i="1"/>
  <c r="P55" i="1"/>
  <c r="P49" i="1"/>
  <c r="P40" i="1"/>
  <c r="P39" i="1"/>
  <c r="P37" i="1"/>
  <c r="P35" i="1"/>
  <c r="P34" i="1"/>
  <c r="P43" i="1"/>
  <c r="P46" i="1"/>
  <c r="P45" i="1"/>
  <c r="P44" i="1"/>
  <c r="P42" i="1"/>
  <c r="P50" i="1"/>
  <c r="N41" i="1"/>
  <c r="P41" i="1" s="1"/>
  <c r="N38" i="1"/>
  <c r="P38" i="1"/>
  <c r="P3" i="1"/>
  <c r="P19" i="1"/>
  <c r="P20" i="1"/>
  <c r="P26" i="1"/>
  <c r="O26" i="1"/>
  <c r="P18" i="1"/>
  <c r="P16" i="1"/>
  <c r="P22" i="1"/>
  <c r="P31" i="1"/>
  <c r="P2" i="1"/>
  <c r="P11" i="1"/>
  <c r="P12" i="1"/>
  <c r="P25" i="1"/>
  <c r="P14" i="1"/>
  <c r="P17" i="1"/>
  <c r="P21" i="1"/>
  <c r="P24" i="1"/>
  <c r="P23" i="1"/>
  <c r="P7" i="1"/>
  <c r="P9" i="1"/>
  <c r="P8" i="1"/>
  <c r="P32" i="1"/>
  <c r="P29" i="1"/>
  <c r="P30" i="1"/>
  <c r="P28" i="1"/>
  <c r="P33" i="1"/>
  <c r="P27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<sst xmlns="http://schemas.openxmlformats.org/spreadsheetml/2006/main" count="666" uniqueCount="263">
  <si>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</si>
  <si>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</si>
  <si>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</si>
  <si>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</si>
  <si>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</si>
  <si>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</si>
  <si>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</si>
  <si>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</si>
  <si>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</si>
  <si>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</si>
  <si>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</si>
  <si>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</si>
  <si>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</si>
  <si>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</si>
  <si>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</si>
  <si>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</si>
  <si>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</si>
  <si>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Реактор R-201</t>
  </si>
  <si>
    <t>Колонна Т-201</t>
  </si>
  <si>
    <t>Емкость V-202</t>
  </si>
  <si>
    <t>Сепаратор V-201</t>
  </si>
  <si>
    <t>Реактор R-203</t>
  </si>
  <si>
    <t>Реактор R-202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</si>
  <si>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</si>
  <si>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</si>
  <si>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</si>
  <si>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</si>
  <si>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</si>
  <si>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</si>
  <si>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</si>
  <si>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</si>
  <si>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</si>
  <si>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</si>
  <si>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</si>
  <si>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</si>
  <si>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</si>
  <si>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</si>
  <si>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</si>
  <si>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</si>
  <si>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</si>
  <si>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</si>
  <si>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</si>
  <si>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</si>
  <si>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</si>
  <si>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</si>
  <si>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</si>
  <si>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</si>
  <si>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</si>
  <si>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</si>
  <si>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</si>
  <si>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</si>
  <si>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</si>
  <si>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</si>
  <si>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V-205</t>
  </si>
  <si>
    <t>Емкость V-206</t>
  </si>
  <si>
    <t>Емкость V-207</t>
  </si>
  <si>
    <t>Колонна Т-202</t>
  </si>
  <si>
    <t>Колонна Т-203</t>
  </si>
  <si>
    <t>Емкость Е-9/2</t>
  </si>
  <si>
    <t>Емкость Е-9/5</t>
  </si>
  <si>
    <t>МТБЭ</t>
  </si>
  <si>
    <t>4шт</t>
  </si>
  <si>
    <t>Емкость Е-9/7</t>
  </si>
  <si>
    <t>5 шт</t>
  </si>
  <si>
    <t>Насос центробежный, Н-9/3</t>
  </si>
  <si>
    <t>РВС-3</t>
  </si>
  <si>
    <t>4 шт</t>
  </si>
  <si>
    <t>ПТ</t>
  </si>
  <si>
    <t>Емкость Е-4/4</t>
  </si>
  <si>
    <t>Емкость Е-1</t>
  </si>
  <si>
    <t>3шт</t>
  </si>
  <si>
    <t>Емкость Е-5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</si>
  <si>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</si>
  <si>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</si>
  <si>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</si>
  <si>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</si>
  <si>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</si>
  <si>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</si>
  <si>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</si>
  <si>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</si>
  <si>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</si>
  <si>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</si>
  <si>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</si>
  <si>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</si>
  <si>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</si>
  <si>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</si>
  <si>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</si>
  <si>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</si>
  <si>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</si>
  <si>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</si>
  <si>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</si>
  <si>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</si>
  <si>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</si>
  <si>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</si>
  <si>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</si>
  <si>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Полное разрушение→ отсутсвие мгоновенного воспламенения→ отсроченное воспламенение → взрыв облака ТВС</t>
  </si>
  <si>
    <t>С3</t>
  </si>
  <si>
    <t>Полное разрушение→ отсутсвие мгоновенного воспламенения→ отсутсвие отсроченного воспламенения → ликвидация аварии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</si>
  <si>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</si>
  <si>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</si>
  <si>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</si>
  <si>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Частичное разрушение→ разрушение ниже уровня жидкости→ отсутсвие мгновенного воспламенения→ ликвидация аварии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</si>
  <si>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</si>
  <si>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</si>
  <si>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</si>
  <si>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Частичное разрушение→ разрушение выше уровня жидкости→отсутсвие мгновенного воспламенения→ отсроченное воспламенение→пожар-вспышка</t>
  </si>
  <si>
    <t>С8</t>
  </si>
  <si>
    <t>Частичное разрушение→ разрушение выше уровня жидкости→отсутсвие мгновенного воспламенения→ отсутсвие отсроченного воспламенения→ликвидация аварии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</si>
  <si>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</si>
  <si>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</si>
  <si>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</si>
  <si>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</si>
  <si>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</si>
  <si>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</si>
  <si>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</si>
  <si>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</si>
  <si>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</si>
  <si>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</si>
  <si>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</si>
  <si>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</si>
  <si>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</si>
  <si>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</si>
  <si>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</si>
  <si>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</si>
  <si>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</si>
  <si>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</si>
  <si>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</si>
  <si>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</si>
  <si>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</si>
  <si>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</si>
  <si>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</si>
  <si>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</si>
  <si>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</si>
  <si>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</si>
  <si>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</si>
  <si>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</si>
  <si>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</si>
  <si>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</si>
  <si>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</si>
  <si>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</si>
  <si>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</si>
  <si>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</si>
  <si>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</si>
  <si>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</si>
  <si>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</si>
  <si>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</si>
  <si>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</si>
  <si>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</si>
  <si>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</si>
  <si>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</si>
  <si>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</si>
  <si>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</si>
  <si>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</si>
  <si>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</si>
  <si>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</si>
  <si>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</si>
  <si>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</si>
  <si>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</si>
  <si>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</si>
  <si>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</si>
  <si>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</si>
  <si>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</si>
  <si>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</si>
  <si>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</si>
  <si>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</si>
  <si>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</si>
  <si>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</si>
  <si>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</si>
  <si>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</si>
  <si>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</si>
  <si>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</si>
  <si>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</si>
  <si>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</si>
  <si>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</si>
  <si>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</si>
  <si>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</si>
  <si>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</si>
  <si>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</si>
  <si>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</si>
  <si>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</si>
  <si>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</si>
  <si>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</si>
  <si>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</si>
  <si>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</si>
  <si>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</si>
  <si>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</si>
  <si>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</si>
  <si>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</si>
  <si>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</si>
  <si>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</si>
  <si>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</si>
  <si>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</si>
  <si>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</si>
  <si>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</si>
  <si>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</si>
  <si>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</si>
  <si>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</si>
  <si>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</si>
  <si>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</si>
  <si>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</si>
  <si>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</si>
  <si>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</si>
  <si>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</si>
  <si>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</si>
  <si>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</si>
  <si>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</si>
  <si>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</si>
  <si>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</si>
  <si>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</si>
  <si>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</si>
  <si>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</si>
  <si>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</si>
  <si>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</si>
  <si>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</si>
  <si>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</si>
  <si>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</si>
  <si>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</si>
  <si>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</si>
  <si>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</si>
  <si>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</si>
  <si>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</si>
  <si>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</si>
  <si>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</si>
  <si>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</si>
  <si>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</si>
  <si>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</si>
  <si>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</si>
  <si>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</si>
  <si>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</si>
  <si>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</si>
  <si>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</si>
  <si>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</si>
  <si>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</si>
  <si>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</si>
  <si>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</si>
  <si>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</si>
  <si>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</si>
  <si>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насоса→ отсутсвие мгновенного воспламенения→ последующее воспламенение→ взрыв облака</t>
  </si>
  <si>
    <t>Разрушение трубопровода насоса→ отсутсвие мгновенного воспламенения→ отсуствие последующего воспламенения→ ликвидация аварии</t>
  </si>
  <si>
    <t>Разрушение трубопровода насоса (без капельной смеси)→ мгновенное воспламенение→ горение пролива</t>
  </si>
  <si>
    <t>Разрушение трубопровода насоса(без капельной смеси)→ отсутсвие мгновенного воспламенения→ последующее воспламенение→ пожар-вспышка</t>
  </si>
  <si>
    <t>Разрушение трубопровода насоса(без капельной смеси)→ отсутсвие мгновенного воспламенения→ отсуствие последующего воспламенения→ ликвидация аварии</t>
  </si>
  <si>
    <t>Полное-вспышка</t>
  </si>
  <si>
    <t>Теплообменник Е-105А/В/С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</si>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</sst>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0" fillId="11" borderId="1" xfId="0" applyFill="1" applyBorder="1" applyAlignment="1">
      <alignment wrapText="1"/>
    </xf>
    <xf numFmtId="11" fontId="7" fillId="11" borderId="1" xfId="0" applyNumberFormat="1" applyFont="1" applyFill="1" applyBorder="1"/>
    <xf numFmtId="0" fontId="7" fillId="11" borderId="9" xfId="0" applyFont="1" applyFill="1" applyBorder="1"/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11" borderId="1" xfId="0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11" borderId="0" xfId="0" applyFont="1" applyFill="1"/>
    <xf numFmtId="0" fontId="7" fillId="11" borderId="7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7" fillId="5" borderId="9" xfId="0" applyFont="1" applyFill="1" applyBorder="1"/>
    <xf numFmtId="0" fontId="7" fillId="5" borderId="7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71</xdr:row>
      <xdr:rowOff>0</xdr:rowOff>
    </xdr:from>
    <xdr:to>
      <xdr:col>15</xdr:col>
      <xdr:colOff>312420</xdr:colOff>
      <xdr:row>76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FCD-5ABE-452F-80AE-4860D3683236}">
  <dimension ref="B1:O35"/>
  <sheetViews>
    <sheetView workbookViewId="0">
      <pane ySplit="1" topLeftCell="A2" activePane="bottomLeft" state="frozen"/>
      <selection pane="bottomLeft" activeCell="O19" sqref="O19:O2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32"/>
    <col min="16" max="16384" width="8.88671875" style="33"/>
  </cols>
  <sheetData>
    <row r="1" spans="2:10" ht="58.95" customHeight="1">
      <c r="B1" s="36" t="s">
        <v>226</v>
      </c>
      <c r="C1" s="36"/>
      <c r="D1" s="36" t="s">
        <v>174</v>
      </c>
      <c r="E1" s="36" t="s">
        <v>175</v>
      </c>
      <c r="F1" s="36" t="s">
        <v>176</v>
      </c>
      <c r="G1" s="36" t="s">
        <v>177</v>
      </c>
      <c r="H1" s="36" t="s">
        <v>84</v>
      </c>
      <c r="I1" s="36" t="s">
        <v>88</v>
      </c>
      <c r="J1" s="37" t="s">
        <v>178</v>
      </c>
    </row>
    <row r="2" spans="2:10">
      <c r="B2" s="116"/>
      <c r="C2" s="116"/>
      <c r="D2" s="116"/>
      <c r="E2" s="116"/>
      <c r="F2" s="116"/>
      <c r="G2" s="116"/>
      <c r="H2" s="116"/>
      <c r="I2" s="117"/>
      <c r="J2" s="118"/>
    </row>
    <row r="3" spans="2:10">
      <c r="B3" s="116"/>
      <c r="C3" s="116"/>
      <c r="D3" s="116"/>
      <c r="E3" s="116"/>
      <c r="F3" s="116"/>
      <c r="G3" s="70" t="s">
        <v>189</v>
      </c>
      <c r="H3" s="119"/>
      <c r="I3" s="120">
        <f>C9*E4</f>
        <v>1.4999999999999999E-2</v>
      </c>
      <c r="J3" s="121">
        <f>B14*I3</f>
        <v>1.5E-6</v>
      </c>
    </row>
    <row r="4" spans="2:10">
      <c r="B4" s="116"/>
      <c r="C4" s="116"/>
      <c r="D4" s="70" t="s">
        <v>180</v>
      </c>
      <c r="E4" s="44">
        <v>0.05</v>
      </c>
      <c r="F4" s="122"/>
      <c r="G4" s="122"/>
      <c r="H4" s="116"/>
      <c r="I4" s="123"/>
      <c r="J4" s="118"/>
    </row>
    <row r="5" spans="2:10">
      <c r="B5" s="116"/>
      <c r="C5" s="124"/>
      <c r="D5" s="124"/>
      <c r="E5" s="125"/>
      <c r="F5" s="116"/>
      <c r="G5" s="70" t="s">
        <v>181</v>
      </c>
      <c r="H5" s="119"/>
      <c r="I5" s="120">
        <f>C9*E7*G6</f>
        <v>1.4249999999999999E-2</v>
      </c>
      <c r="J5" s="121">
        <f>B14*I5</f>
        <v>1.4249999999999999E-6</v>
      </c>
    </row>
    <row r="6" spans="2:10">
      <c r="B6" s="116"/>
      <c r="C6" s="125"/>
      <c r="D6" s="116"/>
      <c r="E6" s="125"/>
      <c r="F6" s="70" t="s">
        <v>180</v>
      </c>
      <c r="G6" s="44">
        <v>0.05</v>
      </c>
      <c r="H6" s="116"/>
      <c r="I6" s="123"/>
      <c r="J6" s="126"/>
    </row>
    <row r="7" spans="2:10">
      <c r="B7" s="116"/>
      <c r="C7" s="125"/>
      <c r="D7" s="70" t="s">
        <v>183</v>
      </c>
      <c r="E7" s="49">
        <v>0.95</v>
      </c>
      <c r="F7" s="116"/>
      <c r="G7" s="125"/>
      <c r="H7" s="116"/>
      <c r="I7" s="123"/>
      <c r="J7" s="126"/>
    </row>
    <row r="8" spans="2:10">
      <c r="B8" s="116"/>
      <c r="C8" s="125"/>
      <c r="D8" s="116"/>
      <c r="E8" s="125"/>
      <c r="F8" s="44">
        <v>1</v>
      </c>
      <c r="G8" s="49">
        <v>0.95</v>
      </c>
      <c r="H8" s="116"/>
      <c r="I8" s="123"/>
      <c r="J8" s="126"/>
    </row>
    <row r="9" spans="2:10">
      <c r="B9" s="70" t="s">
        <v>227</v>
      </c>
      <c r="C9" s="49">
        <v>0.3</v>
      </c>
      <c r="D9" s="116"/>
      <c r="E9" s="127" t="s">
        <v>185</v>
      </c>
      <c r="F9" s="127" t="s">
        <v>183</v>
      </c>
      <c r="G9" s="128" t="s">
        <v>187</v>
      </c>
      <c r="H9" s="119"/>
      <c r="I9" s="120">
        <f>C9*E7*F8*G8</f>
        <v>0.27074999999999999</v>
      </c>
      <c r="J9" s="121">
        <f>B14*I9</f>
        <v>2.7075000000000001E-5</v>
      </c>
    </row>
    <row r="10" spans="2:10">
      <c r="B10" s="116"/>
      <c r="C10" s="125"/>
      <c r="D10" s="116"/>
      <c r="E10" s="125"/>
      <c r="F10" s="125"/>
      <c r="G10" s="116"/>
      <c r="H10" s="116"/>
      <c r="I10" s="123"/>
      <c r="J10" s="126"/>
    </row>
    <row r="11" spans="2:10">
      <c r="B11" s="116"/>
      <c r="C11" s="125"/>
      <c r="D11" s="116"/>
      <c r="E11" s="129"/>
      <c r="F11" s="125"/>
      <c r="G11" s="116"/>
      <c r="H11" s="116"/>
      <c r="I11" s="123"/>
      <c r="J11" s="126"/>
    </row>
    <row r="12" spans="2:10">
      <c r="B12" s="116"/>
      <c r="C12" s="125"/>
      <c r="D12" s="116"/>
      <c r="E12" s="116"/>
      <c r="F12" s="125"/>
      <c r="G12" s="116"/>
      <c r="H12" s="116"/>
      <c r="I12" s="123"/>
      <c r="J12" s="126"/>
    </row>
    <row r="13" spans="2:10">
      <c r="B13" s="116"/>
      <c r="C13" s="125"/>
      <c r="D13" s="116"/>
      <c r="E13" s="116"/>
      <c r="F13" s="49">
        <v>0</v>
      </c>
      <c r="G13" s="70" t="s">
        <v>179</v>
      </c>
      <c r="H13" s="119"/>
      <c r="I13" s="120">
        <f>G14*F13*E7*C9</f>
        <v>0</v>
      </c>
      <c r="J13" s="121">
        <f>I13*B14</f>
        <v>0</v>
      </c>
    </row>
    <row r="14" spans="2:10">
      <c r="B14" s="53">
        <f>0.0001</f>
        <v>1E-4</v>
      </c>
      <c r="C14" s="125"/>
      <c r="D14" s="116"/>
      <c r="E14" s="70" t="s">
        <v>188</v>
      </c>
      <c r="F14" s="130" t="s">
        <v>180</v>
      </c>
      <c r="G14" s="44">
        <v>0.05</v>
      </c>
      <c r="H14" s="116"/>
      <c r="I14" s="123"/>
      <c r="J14" s="126"/>
    </row>
    <row r="15" spans="2:10">
      <c r="B15" s="55"/>
      <c r="C15" s="125"/>
      <c r="D15" s="116"/>
      <c r="E15" s="116"/>
      <c r="F15" s="129"/>
      <c r="G15" s="125"/>
      <c r="H15" s="116"/>
      <c r="I15" s="123"/>
      <c r="J15" s="126"/>
    </row>
    <row r="16" spans="2:10">
      <c r="B16" s="116"/>
      <c r="C16" s="125"/>
      <c r="D16" s="116"/>
      <c r="E16" s="116"/>
      <c r="F16" s="116"/>
      <c r="G16" s="49">
        <v>0.95</v>
      </c>
      <c r="H16" s="116"/>
      <c r="I16" s="123"/>
      <c r="J16" s="126"/>
    </row>
    <row r="17" spans="2:15">
      <c r="B17" s="116"/>
      <c r="C17" s="125"/>
      <c r="D17" s="116"/>
      <c r="E17" s="116"/>
      <c r="F17" s="70" t="s">
        <v>183</v>
      </c>
      <c r="G17" s="128" t="s">
        <v>187</v>
      </c>
      <c r="H17" s="119"/>
      <c r="I17" s="120">
        <f>G16*F13*E7*C9</f>
        <v>0</v>
      </c>
      <c r="J17" s="121">
        <f>B14*I17</f>
        <v>0</v>
      </c>
    </row>
    <row r="18" spans="2:15">
      <c r="B18" s="70" t="s">
        <v>228</v>
      </c>
      <c r="C18" s="49">
        <v>0.7</v>
      </c>
      <c r="D18" s="116"/>
      <c r="E18" s="116"/>
      <c r="F18" s="116"/>
      <c r="G18" s="116"/>
      <c r="H18" s="116"/>
      <c r="I18" s="123"/>
      <c r="J18" s="126"/>
    </row>
    <row r="19" spans="2:15">
      <c r="B19" s="116"/>
      <c r="C19" s="125"/>
      <c r="D19" s="116"/>
      <c r="E19" s="116"/>
      <c r="F19" s="116"/>
      <c r="G19" s="116"/>
      <c r="H19" s="116"/>
      <c r="I19" s="117"/>
      <c r="J19" s="118"/>
      <c r="O19" s="132">
        <v>1.4999999999999999E-2</v>
      </c>
    </row>
    <row r="20" spans="2:15">
      <c r="B20" s="116"/>
      <c r="C20" s="125"/>
      <c r="D20" s="116"/>
      <c r="E20" s="116"/>
      <c r="F20" s="116"/>
      <c r="G20" s="70" t="s">
        <v>179</v>
      </c>
      <c r="H20" s="119"/>
      <c r="I20" s="120">
        <f>C18*E21</f>
        <v>3.4999999999999996E-2</v>
      </c>
      <c r="J20" s="121">
        <f>B14*I20</f>
        <v>3.4999999999999999E-6</v>
      </c>
      <c r="O20" s="132">
        <v>1.4249999999999999E-2</v>
      </c>
    </row>
    <row r="21" spans="2:15">
      <c r="B21" s="116"/>
      <c r="C21" s="125"/>
      <c r="D21" s="70" t="s">
        <v>180</v>
      </c>
      <c r="E21" s="44">
        <v>0.05</v>
      </c>
      <c r="F21" s="122"/>
      <c r="G21" s="122"/>
      <c r="H21" s="116"/>
      <c r="I21" s="123"/>
      <c r="J21" s="118"/>
      <c r="O21" s="132">
        <v>0.27074999999999999</v>
      </c>
    </row>
    <row r="22" spans="2:15">
      <c r="C22" s="131"/>
      <c r="D22" s="124"/>
      <c r="E22" s="125"/>
      <c r="F22" s="116"/>
      <c r="G22" s="70" t="s">
        <v>194</v>
      </c>
      <c r="H22" s="119"/>
      <c r="I22" s="120">
        <f>C18*E24*G23</f>
        <v>3.3249999999999995E-2</v>
      </c>
      <c r="J22" s="121">
        <f>B14*I22</f>
        <v>3.3249999999999995E-6</v>
      </c>
      <c r="O22" s="132">
        <v>3.4999999999999996E-2</v>
      </c>
    </row>
    <row r="23" spans="2:15">
      <c r="B23" s="116"/>
      <c r="C23" s="116"/>
      <c r="D23" s="116"/>
      <c r="E23" s="125"/>
      <c r="F23" s="70" t="s">
        <v>180</v>
      </c>
      <c r="G23" s="44">
        <v>0.05</v>
      </c>
      <c r="H23" s="116"/>
      <c r="I23" s="123"/>
      <c r="J23" s="126"/>
      <c r="O23" s="132">
        <v>3.3249999999999995E-2</v>
      </c>
    </row>
    <row r="24" spans="2:15">
      <c r="B24" s="116"/>
      <c r="C24" s="116"/>
      <c r="D24" s="70" t="s">
        <v>183</v>
      </c>
      <c r="E24" s="49">
        <v>0.95</v>
      </c>
      <c r="F24" s="116"/>
      <c r="G24" s="125"/>
      <c r="H24" s="116"/>
      <c r="I24" s="123"/>
      <c r="J24" s="126"/>
      <c r="O24" s="132">
        <v>0.63174999999999992</v>
      </c>
    </row>
    <row r="25" spans="2:15">
      <c r="B25" s="116"/>
      <c r="C25" s="70"/>
      <c r="D25" s="116"/>
      <c r="E25" s="125"/>
      <c r="F25" s="44">
        <v>1</v>
      </c>
      <c r="G25" s="49">
        <v>0.95</v>
      </c>
      <c r="H25" s="116"/>
      <c r="I25" s="123"/>
      <c r="J25" s="126"/>
    </row>
    <row r="26" spans="2:15">
      <c r="B26" s="116"/>
      <c r="C26" s="116"/>
      <c r="D26" s="116"/>
      <c r="E26" s="127" t="s">
        <v>185</v>
      </c>
      <c r="F26" s="127" t="s">
        <v>183</v>
      </c>
      <c r="G26" s="128" t="s">
        <v>187</v>
      </c>
      <c r="H26" s="119"/>
      <c r="I26" s="120">
        <f>C18*E24*F25*G25</f>
        <v>0.63174999999999992</v>
      </c>
      <c r="J26" s="121">
        <f>B14*I26</f>
        <v>6.3174999999999991E-5</v>
      </c>
    </row>
    <row r="27" spans="2:15">
      <c r="B27" s="116"/>
      <c r="C27" s="116"/>
      <c r="D27" s="116"/>
      <c r="E27" s="125"/>
      <c r="F27" s="125"/>
      <c r="G27" s="116"/>
      <c r="H27" s="116"/>
      <c r="I27" s="123"/>
      <c r="J27" s="126"/>
    </row>
    <row r="28" spans="2:15">
      <c r="B28" s="116"/>
      <c r="C28" s="116"/>
      <c r="D28" s="116"/>
      <c r="E28" s="129"/>
      <c r="F28" s="125"/>
      <c r="G28" s="116"/>
      <c r="H28" s="116"/>
      <c r="I28" s="123"/>
      <c r="J28" s="126"/>
    </row>
    <row r="29" spans="2:15">
      <c r="B29" s="116"/>
      <c r="C29" s="70"/>
      <c r="D29" s="116"/>
      <c r="E29" s="116"/>
      <c r="F29" s="125"/>
      <c r="G29" s="116"/>
      <c r="H29" s="116"/>
      <c r="I29" s="123"/>
      <c r="J29" s="126"/>
    </row>
    <row r="30" spans="2:15">
      <c r="B30" s="116"/>
      <c r="C30" s="116"/>
      <c r="D30" s="116"/>
      <c r="E30" s="116"/>
      <c r="F30" s="49">
        <v>0</v>
      </c>
      <c r="G30" s="70" t="s">
        <v>179</v>
      </c>
      <c r="H30" s="119"/>
      <c r="I30" s="120">
        <f>G31*F30*E24*C18</f>
        <v>0</v>
      </c>
      <c r="J30" s="121">
        <f>I30*B14</f>
        <v>0</v>
      </c>
    </row>
    <row r="31" spans="2:15">
      <c r="B31" s="116"/>
      <c r="C31" s="116"/>
      <c r="D31" s="116"/>
      <c r="E31" s="70" t="s">
        <v>188</v>
      </c>
      <c r="F31" s="130" t="s">
        <v>180</v>
      </c>
      <c r="G31" s="44">
        <v>0.05</v>
      </c>
      <c r="H31" s="116"/>
      <c r="I31" s="123"/>
      <c r="J31" s="126"/>
    </row>
    <row r="32" spans="2:15">
      <c r="B32" s="116"/>
      <c r="C32" s="116"/>
      <c r="D32" s="116"/>
      <c r="E32" s="116"/>
      <c r="F32" s="129"/>
      <c r="G32" s="125"/>
      <c r="H32" s="116"/>
      <c r="I32" s="123"/>
      <c r="J32" s="126"/>
    </row>
    <row r="33" spans="2:10">
      <c r="B33" s="116"/>
      <c r="C33" s="116"/>
      <c r="D33" s="116"/>
      <c r="E33" s="116"/>
      <c r="F33" s="116"/>
      <c r="G33" s="49">
        <v>0.95</v>
      </c>
      <c r="H33" s="116"/>
      <c r="I33" s="123"/>
      <c r="J33" s="126"/>
    </row>
    <row r="34" spans="2:10">
      <c r="B34" s="116"/>
      <c r="C34" s="116"/>
      <c r="D34" s="116"/>
      <c r="E34" s="116"/>
      <c r="F34" s="70" t="s">
        <v>183</v>
      </c>
      <c r="G34" s="128" t="s">
        <v>187</v>
      </c>
      <c r="H34" s="119"/>
      <c r="I34" s="120">
        <f>G33*F30*E24*C18</f>
        <v>0</v>
      </c>
      <c r="J34" s="121">
        <f>B14*I34</f>
        <v>0</v>
      </c>
    </row>
    <row r="35" spans="2:10">
      <c r="D35" s="116"/>
      <c r="E35" s="116"/>
      <c r="F35" s="116"/>
      <c r="G35" s="116"/>
      <c r="H35" s="116"/>
      <c r="I35" s="123"/>
      <c r="J35" s="126"/>
    </row>
  </sheetData>
  <conditionalFormatting sqref="J3:J18 J20:J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85E4-E6D7-4F85-99E4-2E324F455D6E}">
  <dimension ref="C1:M126"/>
  <sheetViews>
    <sheetView zoomScale="70" zoomScaleNormal="70" workbookViewId="0">
      <pane ySplit="1" topLeftCell="A35" activePane="bottomLeft" state="frozen"/>
      <selection pane="bottomLeft" activeCell="R67" sqref="R67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172</v>
      </c>
      <c r="D1" s="36" t="s">
        <v>195</v>
      </c>
      <c r="E1" s="36" t="s">
        <v>196</v>
      </c>
      <c r="F1" s="36" t="s">
        <v>197</v>
      </c>
      <c r="G1" s="36" t="s">
        <v>198</v>
      </c>
      <c r="H1" s="36" t="s">
        <v>199</v>
      </c>
      <c r="I1" s="36" t="s">
        <v>200</v>
      </c>
      <c r="J1" s="36" t="s">
        <v>177</v>
      </c>
      <c r="K1" s="36" t="s">
        <v>84</v>
      </c>
      <c r="L1" s="36" t="s">
        <v>88</v>
      </c>
      <c r="M1" s="37" t="s">
        <v>178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201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180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202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180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185</v>
      </c>
      <c r="F8" s="49">
        <v>1</v>
      </c>
      <c r="G8" s="50" t="s">
        <v>185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183</v>
      </c>
      <c r="G9" s="58">
        <v>0.95</v>
      </c>
      <c r="H9" s="48"/>
      <c r="I9" s="40" t="s">
        <v>183</v>
      </c>
      <c r="J9" s="51" t="s">
        <v>187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188</v>
      </c>
      <c r="H12" s="57">
        <v>0</v>
      </c>
      <c r="I12" s="38"/>
      <c r="J12" s="40" t="s">
        <v>179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203</v>
      </c>
      <c r="E13" s="49">
        <v>0</v>
      </c>
      <c r="F13" s="48"/>
      <c r="G13" s="38"/>
      <c r="H13" s="48"/>
      <c r="I13" s="40" t="s">
        <v>180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188</v>
      </c>
      <c r="F16" s="57">
        <v>0</v>
      </c>
      <c r="G16" s="38"/>
      <c r="H16" s="38"/>
      <c r="I16" s="40" t="s">
        <v>183</v>
      </c>
      <c r="J16" s="51" t="s">
        <v>187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201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180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202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180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185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204</v>
      </c>
      <c r="E25" s="49">
        <v>1</v>
      </c>
      <c r="F25" s="40" t="s">
        <v>183</v>
      </c>
      <c r="G25" s="58">
        <v>0.95</v>
      </c>
      <c r="H25" s="48"/>
      <c r="I25" s="40" t="s">
        <v>183</v>
      </c>
      <c r="J25" s="51" t="s">
        <v>187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188</v>
      </c>
      <c r="H28" s="49">
        <v>0</v>
      </c>
      <c r="I28" s="38"/>
      <c r="J28" s="40" t="s">
        <v>179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180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183</v>
      </c>
      <c r="J32" s="51" t="s">
        <v>187</v>
      </c>
      <c r="K32" s="41"/>
      <c r="L32" s="59">
        <f>J33*H28*G25*F16*E13*D52</f>
        <v>0</v>
      </c>
      <c r="M32" s="43">
        <f>L32*C66</f>
        <v>0</v>
      </c>
    </row>
    <row r="33" spans="3:13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13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13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13">
      <c r="C36" s="38"/>
      <c r="D36" s="48"/>
      <c r="E36" s="48"/>
      <c r="F36" s="38"/>
      <c r="G36" s="38"/>
      <c r="H36" s="38"/>
      <c r="I36" s="38"/>
      <c r="J36" s="40" t="s">
        <v>201</v>
      </c>
      <c r="K36" s="41"/>
      <c r="L36" s="59">
        <f>G37*F41*E25*D52</f>
        <v>0.05</v>
      </c>
      <c r="M36" s="43">
        <f>L36*C66</f>
        <v>5.0000000000000008E-7</v>
      </c>
    </row>
    <row r="37" spans="3:13">
      <c r="C37" s="38"/>
      <c r="D37" s="48"/>
      <c r="E37" s="48"/>
      <c r="F37" s="40" t="s">
        <v>180</v>
      </c>
      <c r="G37" s="44">
        <v>0.05</v>
      </c>
      <c r="H37" s="45"/>
      <c r="I37" s="45"/>
      <c r="J37" s="45"/>
      <c r="K37" s="38"/>
      <c r="L37" s="60"/>
    </row>
    <row r="38" spans="3:13">
      <c r="C38" s="38"/>
      <c r="D38" s="48"/>
      <c r="E38" s="48"/>
      <c r="F38" s="38"/>
      <c r="G38" s="48"/>
      <c r="H38" s="38"/>
      <c r="I38" s="38"/>
      <c r="J38" s="38" t="s">
        <v>202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13">
      <c r="C39" s="38"/>
      <c r="D39" s="48"/>
      <c r="E39" s="48"/>
      <c r="F39" s="61"/>
      <c r="G39" s="48"/>
      <c r="H39" s="38"/>
      <c r="I39" s="40" t="s">
        <v>180</v>
      </c>
      <c r="J39" s="44">
        <v>0.05</v>
      </c>
      <c r="K39" s="38"/>
      <c r="L39" s="60"/>
    </row>
    <row r="40" spans="3:13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13">
      <c r="C41" s="38"/>
      <c r="D41" s="48"/>
      <c r="E41" s="50" t="s">
        <v>185</v>
      </c>
      <c r="F41" s="49">
        <v>1</v>
      </c>
      <c r="G41" s="50" t="s">
        <v>185</v>
      </c>
      <c r="H41" s="44">
        <v>1</v>
      </c>
      <c r="I41" s="45"/>
      <c r="J41" s="48"/>
      <c r="K41" s="38"/>
      <c r="L41" s="60"/>
    </row>
    <row r="42" spans="3:13">
      <c r="C42" s="38"/>
      <c r="D42" s="48"/>
      <c r="E42" s="48"/>
      <c r="F42" s="50" t="s">
        <v>183</v>
      </c>
      <c r="G42" s="58">
        <v>0.95</v>
      </c>
      <c r="H42" s="48"/>
      <c r="I42" s="40" t="s">
        <v>183</v>
      </c>
      <c r="J42" s="51" t="s">
        <v>187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13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13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13">
      <c r="C45" s="38"/>
      <c r="D45" s="48"/>
      <c r="E45" s="38"/>
      <c r="F45" s="48"/>
      <c r="G45" s="40" t="s">
        <v>188</v>
      </c>
      <c r="H45" s="49">
        <v>0</v>
      </c>
      <c r="I45" s="38"/>
      <c r="J45" s="40" t="s">
        <v>179</v>
      </c>
      <c r="K45" s="41"/>
      <c r="L45" s="59">
        <f>J46*H45*G42*F41*E25*D52</f>
        <v>0</v>
      </c>
      <c r="M45" s="43">
        <f>L45*C66</f>
        <v>0</v>
      </c>
    </row>
    <row r="46" spans="3:13">
      <c r="C46" s="38"/>
      <c r="D46" s="48"/>
      <c r="E46" s="69"/>
      <c r="F46" s="48"/>
      <c r="G46" s="38"/>
      <c r="H46" s="48"/>
      <c r="I46" s="40" t="s">
        <v>180</v>
      </c>
      <c r="J46" s="44">
        <v>0.05</v>
      </c>
      <c r="K46" s="38"/>
      <c r="L46" s="38"/>
    </row>
    <row r="47" spans="3:13">
      <c r="C47" s="38"/>
      <c r="D47" s="48"/>
      <c r="E47" s="38"/>
      <c r="F47" s="48"/>
      <c r="G47" s="38"/>
      <c r="H47" s="52"/>
      <c r="I47" s="64"/>
      <c r="J47" s="48"/>
      <c r="K47" s="38"/>
      <c r="L47" s="38"/>
    </row>
    <row r="48" spans="3:13">
      <c r="C48" s="38"/>
      <c r="D48" s="48"/>
      <c r="E48" s="38"/>
      <c r="F48" s="48"/>
      <c r="G48" s="38"/>
      <c r="H48" s="38"/>
      <c r="I48" s="38"/>
      <c r="J48" s="48"/>
      <c r="K48" s="38"/>
      <c r="L48" s="38"/>
    </row>
    <row r="49" spans="3:13">
      <c r="C49" s="38"/>
      <c r="D49" s="48"/>
      <c r="E49" s="40" t="s">
        <v>188</v>
      </c>
      <c r="F49" s="49">
        <v>0</v>
      </c>
      <c r="G49" s="38"/>
      <c r="H49" s="38"/>
      <c r="I49" s="40" t="s">
        <v>183</v>
      </c>
      <c r="J49" s="51" t="s">
        <v>187</v>
      </c>
      <c r="K49" s="41"/>
      <c r="L49" s="59">
        <f>J50*H45*G42*F41*E25*D52</f>
        <v>0</v>
      </c>
      <c r="M49" s="43">
        <f>L49*C66</f>
        <v>0</v>
      </c>
    </row>
    <row r="50" spans="3:13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</row>
    <row r="51" spans="3:13">
      <c r="C51" s="38"/>
      <c r="D51" s="48"/>
      <c r="E51" s="38"/>
      <c r="F51" s="48"/>
      <c r="G51" s="38"/>
      <c r="H51" s="38"/>
      <c r="I51" s="38"/>
      <c r="J51" s="38"/>
      <c r="K51" s="38"/>
      <c r="L51" s="38"/>
    </row>
    <row r="52" spans="3:13">
      <c r="C52" s="70" t="s">
        <v>205</v>
      </c>
      <c r="D52" s="49">
        <v>1</v>
      </c>
      <c r="E52" s="38"/>
      <c r="F52" s="48"/>
      <c r="G52" s="47"/>
      <c r="H52" s="47"/>
      <c r="I52" s="47"/>
      <c r="J52" s="66" t="s">
        <v>201</v>
      </c>
      <c r="K52" s="41"/>
      <c r="L52" s="59">
        <f>G53*F49*E25*D52</f>
        <v>0</v>
      </c>
      <c r="M52" s="43">
        <f>L52*C66</f>
        <v>0</v>
      </c>
    </row>
    <row r="53" spans="3:13">
      <c r="C53" s="38"/>
      <c r="D53" s="71"/>
      <c r="E53" s="65"/>
      <c r="F53" s="40" t="s">
        <v>180</v>
      </c>
      <c r="G53" s="49">
        <v>0.05</v>
      </c>
      <c r="H53" s="38"/>
      <c r="I53" s="38"/>
      <c r="J53" s="38"/>
      <c r="K53" s="38"/>
      <c r="L53" s="38"/>
    </row>
    <row r="54" spans="3:13">
      <c r="C54" s="38"/>
      <c r="D54" s="71"/>
      <c r="E54" s="65"/>
      <c r="F54" s="38"/>
      <c r="G54" s="48"/>
      <c r="H54" s="38"/>
      <c r="I54" s="38"/>
      <c r="J54" s="40" t="s">
        <v>202</v>
      </c>
      <c r="K54" s="41"/>
      <c r="L54" s="59">
        <f>J55*H57*G58*F49*E25*D52</f>
        <v>0</v>
      </c>
      <c r="M54" s="43">
        <f>L54*C66</f>
        <v>0</v>
      </c>
    </row>
    <row r="55" spans="3:13">
      <c r="C55" s="38"/>
      <c r="D55" s="71"/>
      <c r="E55" s="38"/>
      <c r="F55" s="45"/>
      <c r="G55" s="48"/>
      <c r="H55" s="38"/>
      <c r="I55" s="40" t="s">
        <v>180</v>
      </c>
      <c r="J55" s="44">
        <v>0.05</v>
      </c>
      <c r="K55" s="38"/>
      <c r="L55" s="60"/>
    </row>
    <row r="56" spans="3:13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13">
      <c r="C57" s="38"/>
      <c r="D57" s="71"/>
      <c r="E57" s="38"/>
      <c r="F57" s="69"/>
      <c r="G57" s="50" t="s">
        <v>185</v>
      </c>
      <c r="H57" s="44">
        <v>1</v>
      </c>
      <c r="I57" s="45"/>
      <c r="J57" s="48"/>
      <c r="K57" s="38"/>
      <c r="L57" s="60"/>
    </row>
    <row r="58" spans="3:13">
      <c r="C58" s="38"/>
      <c r="D58" s="71"/>
      <c r="E58" s="38"/>
      <c r="F58" s="40" t="s">
        <v>183</v>
      </c>
      <c r="G58" s="58">
        <v>0.95</v>
      </c>
      <c r="H58" s="48"/>
      <c r="I58" s="40" t="s">
        <v>183</v>
      </c>
      <c r="J58" s="51" t="s">
        <v>187</v>
      </c>
      <c r="K58" s="41"/>
      <c r="L58" s="59">
        <f>J59*H57*G58*F49*E25*D52</f>
        <v>0</v>
      </c>
      <c r="M58" s="43">
        <f>L58*C66</f>
        <v>0</v>
      </c>
    </row>
    <row r="59" spans="3:13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13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13">
      <c r="C61" s="38"/>
      <c r="D61" s="71"/>
      <c r="E61" s="38"/>
      <c r="F61" s="38"/>
      <c r="G61" s="40" t="s">
        <v>188</v>
      </c>
      <c r="H61" s="49">
        <v>0</v>
      </c>
      <c r="I61" s="38"/>
      <c r="J61" s="40" t="s">
        <v>179</v>
      </c>
      <c r="K61" s="41"/>
      <c r="L61" s="59">
        <f>J62*H61*G58*F49*E25*D52</f>
        <v>0</v>
      </c>
      <c r="M61" s="43">
        <f>C66*L61</f>
        <v>0</v>
      </c>
    </row>
    <row r="62" spans="3:13">
      <c r="C62" s="38"/>
      <c r="D62" s="71"/>
      <c r="E62" s="38"/>
      <c r="F62" s="38"/>
      <c r="G62" s="38"/>
      <c r="H62" s="48"/>
      <c r="I62" s="40" t="s">
        <v>180</v>
      </c>
      <c r="J62" s="44">
        <v>0.05</v>
      </c>
      <c r="K62" s="38"/>
      <c r="L62" s="38"/>
    </row>
    <row r="63" spans="3:13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13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183</v>
      </c>
      <c r="J65" s="51" t="s">
        <v>187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179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180</v>
      </c>
      <c r="G72" s="49">
        <v>0.05</v>
      </c>
      <c r="H72" s="38"/>
      <c r="I72" s="38"/>
      <c r="J72" s="56" t="s">
        <v>206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180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185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183</v>
      </c>
      <c r="J76" s="51" t="s">
        <v>187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190</v>
      </c>
      <c r="D77" s="49">
        <v>1</v>
      </c>
      <c r="E77" s="38"/>
      <c r="F77" s="48"/>
      <c r="G77" s="50" t="s">
        <v>185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183</v>
      </c>
      <c r="G78" s="58">
        <v>0.95</v>
      </c>
      <c r="H78" s="50" t="s">
        <v>188</v>
      </c>
      <c r="I78" s="49">
        <v>0</v>
      </c>
      <c r="J78" s="56" t="s">
        <v>179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180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183</v>
      </c>
      <c r="J82" s="51" t="s">
        <v>187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185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179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188</v>
      </c>
      <c r="H86" s="49">
        <v>0</v>
      </c>
      <c r="I86" s="40" t="s">
        <v>180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185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183</v>
      </c>
      <c r="J89" s="51" t="s">
        <v>187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188</v>
      </c>
      <c r="I91" s="49">
        <v>0</v>
      </c>
      <c r="J91" s="56" t="s">
        <v>179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180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183</v>
      </c>
      <c r="J95" s="51" t="s">
        <v>187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188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179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180</v>
      </c>
      <c r="G102" s="49">
        <v>0.05</v>
      </c>
      <c r="H102" s="38"/>
      <c r="I102" s="38"/>
      <c r="J102" s="56" t="s">
        <v>206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180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185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183</v>
      </c>
      <c r="J106" s="51" t="s">
        <v>187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185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183</v>
      </c>
      <c r="G108" s="58">
        <v>0.95</v>
      </c>
      <c r="H108" s="50" t="s">
        <v>188</v>
      </c>
      <c r="I108" s="49">
        <v>0</v>
      </c>
      <c r="J108" s="56" t="s">
        <v>179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180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183</v>
      </c>
      <c r="J112" s="51" t="s">
        <v>187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179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188</v>
      </c>
      <c r="H116" s="49">
        <v>0</v>
      </c>
      <c r="I116" s="40" t="s">
        <v>180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185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183</v>
      </c>
      <c r="J119" s="51" t="s">
        <v>187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188</v>
      </c>
      <c r="I121" s="49">
        <v>0</v>
      </c>
      <c r="J121" s="56" t="s">
        <v>179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180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183</v>
      </c>
      <c r="J125" s="51" t="s">
        <v>187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60:M125">
    <cfRule type="cellIs" dxfId="5" priority="2" operator="greaterThan">
      <formula>0</formula>
    </cfRule>
  </conditionalFormatting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6D4D-1F5E-4C09-AD0E-9D74D7FCAA92}">
  <dimension ref="B1:O34"/>
  <sheetViews>
    <sheetView workbookViewId="0">
      <pane ySplit="1" topLeftCell="A2" activePane="bottomLeft" state="frozen"/>
      <selection pane="bottomLeft" activeCell="B1" sqref="B1:J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172</v>
      </c>
      <c r="C1" s="36" t="s">
        <v>173</v>
      </c>
      <c r="D1" s="36" t="s">
        <v>174</v>
      </c>
      <c r="E1" s="36" t="s">
        <v>175</v>
      </c>
      <c r="F1" s="36" t="s">
        <v>176</v>
      </c>
      <c r="G1" s="36" t="s">
        <v>177</v>
      </c>
      <c r="H1" s="36" t="s">
        <v>84</v>
      </c>
      <c r="I1" s="36" t="s">
        <v>88</v>
      </c>
      <c r="J1" s="37" t="s">
        <v>178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179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180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181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182</v>
      </c>
      <c r="G6" s="44">
        <v>0.2</v>
      </c>
      <c r="H6" s="38"/>
      <c r="I6" s="46"/>
      <c r="J6" s="35"/>
    </row>
    <row r="7" spans="2:10">
      <c r="B7" s="38"/>
      <c r="C7" s="48"/>
      <c r="D7" s="40" t="s">
        <v>183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184</v>
      </c>
      <c r="C9" s="49">
        <v>1</v>
      </c>
      <c r="D9" s="38"/>
      <c r="E9" s="50" t="s">
        <v>185</v>
      </c>
      <c r="F9" s="50" t="s">
        <v>186</v>
      </c>
      <c r="G9" s="51" t="s">
        <v>187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179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188</v>
      </c>
      <c r="F14" s="54" t="s">
        <v>182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186</v>
      </c>
      <c r="G17" s="51" t="s">
        <v>187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189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182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190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186</v>
      </c>
      <c r="E24" s="58">
        <v>0.8</v>
      </c>
      <c r="F24" s="47"/>
      <c r="G24" s="56" t="s">
        <v>187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191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192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193</v>
      </c>
      <c r="D29" s="50" t="s">
        <v>180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194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182</v>
      </c>
      <c r="G31" s="44">
        <v>0.2</v>
      </c>
      <c r="H31" s="38"/>
      <c r="I31" s="46"/>
    </row>
    <row r="32" spans="2:15">
      <c r="B32" s="38"/>
      <c r="C32" s="38"/>
      <c r="D32" s="40" t="s">
        <v>183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186</v>
      </c>
      <c r="G34" s="51" t="s">
        <v>187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workbookViewId="0">
      <pane ySplit="1" topLeftCell="A2" activePane="bottomLeft" state="frozen"/>
      <selection pane="bottomLeft" activeCell="R6" sqref="R6"/>
    </sheetView>
  </sheetViews>
  <sheetFormatPr defaultRowHeight="14.4"/>
  <cols>
    <col min="1" max="1" width="30.44140625" customWidth="1"/>
    <col min="4" max="4" width="9.88671875" customWidth="1"/>
    <col min="7" max="7" width="16.2187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73</v>
      </c>
      <c r="H1" s="13" t="s">
        <v>74</v>
      </c>
      <c r="I1" s="13" t="s">
        <v>75</v>
      </c>
      <c r="J1" s="15" t="s">
        <v>76</v>
      </c>
      <c r="K1" s="1" t="s">
        <v>77</v>
      </c>
      <c r="L1" s="1" t="s">
        <v>81</v>
      </c>
      <c r="M1" s="20" t="s">
        <v>79</v>
      </c>
      <c r="N1" s="1" t="s">
        <v>78</v>
      </c>
      <c r="O1" s="1" t="s">
        <v>82</v>
      </c>
      <c r="P1" s="1" t="s">
        <v>80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3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55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3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30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17.420973354452723</v>
      </c>
      <c r="N11" s="14">
        <f t="shared" si="3"/>
        <v>120</v>
      </c>
      <c r="O11" s="14">
        <f t="shared" si="4"/>
        <v>7.5</v>
      </c>
      <c r="P11" s="14">
        <f t="shared" si="0"/>
        <v>7.5258604891235745E-2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17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8" si="5">POWER(10,7.54424-(2629.65/(C13+387.195)))</f>
        <v>50347.083223002264</v>
      </c>
      <c r="N13" s="16">
        <f t="shared" ref="N13:N19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18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19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 t="shared" si="0"/>
        <v>0.31873435527203309</v>
      </c>
    </row>
    <row r="16" spans="1:18" s="2" customFormat="1" ht="15" thickBot="1">
      <c r="A16" s="2" t="s">
        <v>20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21</v>
      </c>
      <c r="B17" s="24">
        <v>1</v>
      </c>
      <c r="C17" s="2">
        <v>538</v>
      </c>
      <c r="D17" s="2">
        <v>2.04</v>
      </c>
      <c r="G17" s="2">
        <v>2100</v>
      </c>
      <c r="H17" s="2">
        <v>150</v>
      </c>
      <c r="I17" s="2">
        <v>300000</v>
      </c>
      <c r="J17" s="16">
        <f t="shared" si="1"/>
        <v>0.93386121885448881</v>
      </c>
      <c r="K17" s="2">
        <v>100</v>
      </c>
      <c r="L17" s="2">
        <v>-40</v>
      </c>
      <c r="M17" s="16">
        <f t="shared" si="5"/>
        <v>50347.083223002264</v>
      </c>
      <c r="N17" s="16">
        <f t="shared" si="6"/>
        <v>1.3227756229102239</v>
      </c>
      <c r="O17" s="16">
        <f t="shared" si="4"/>
        <v>1.25</v>
      </c>
      <c r="P17" s="16">
        <f t="shared" si="0"/>
        <v>1.25</v>
      </c>
    </row>
    <row r="18" spans="1:16" s="2" customFormat="1" ht="15" thickBot="1">
      <c r="A18" s="2" t="s">
        <v>22</v>
      </c>
      <c r="B18" s="24">
        <v>1</v>
      </c>
      <c r="C18" s="2">
        <v>538</v>
      </c>
      <c r="D18" s="2">
        <v>2.14</v>
      </c>
      <c r="G18" s="2">
        <v>2100</v>
      </c>
      <c r="H18" s="2">
        <v>150</v>
      </c>
      <c r="I18" s="2">
        <v>300000</v>
      </c>
      <c r="J18" s="16">
        <f t="shared" si="1"/>
        <v>0.93386121885448881</v>
      </c>
      <c r="K18" s="2">
        <v>100</v>
      </c>
      <c r="L18" s="2">
        <v>-40</v>
      </c>
      <c r="M18" s="16">
        <f t="shared" si="5"/>
        <v>50347.083223002264</v>
      </c>
      <c r="N18" s="16">
        <f t="shared" si="6"/>
        <v>1.3227756229102239</v>
      </c>
      <c r="O18" s="16">
        <f t="shared" si="4"/>
        <v>1.25</v>
      </c>
      <c r="P18" s="16">
        <f t="shared" si="0"/>
        <v>1.25</v>
      </c>
    </row>
    <row r="19" spans="1:16" s="2" customFormat="1" ht="15" thickBot="1">
      <c r="A19" s="2" t="s">
        <v>23</v>
      </c>
      <c r="B19" s="2">
        <f>16.8*0.05</f>
        <v>0.84000000000000008</v>
      </c>
      <c r="C19" s="2">
        <v>30</v>
      </c>
      <c r="E19" s="2">
        <v>16.8</v>
      </c>
      <c r="F19" s="2" t="s">
        <v>13</v>
      </c>
      <c r="G19" s="2">
        <v>2100</v>
      </c>
      <c r="H19" s="2">
        <v>150</v>
      </c>
      <c r="I19" s="2">
        <v>300000</v>
      </c>
      <c r="J19" s="16">
        <f t="shared" si="1"/>
        <v>0</v>
      </c>
      <c r="K19" s="2">
        <v>100</v>
      </c>
      <c r="L19" s="2">
        <v>-40</v>
      </c>
      <c r="M19" s="16">
        <f>POWER(10,7.54424-(2629.65/(C19+387.195)))</f>
        <v>17.420973354452723</v>
      </c>
      <c r="N19" s="16">
        <f t="shared" si="6"/>
        <v>16.8</v>
      </c>
      <c r="O19" s="16">
        <f t="shared" si="4"/>
        <v>1.05</v>
      </c>
      <c r="P19" s="16">
        <f t="shared" si="0"/>
        <v>1.0536204684773006E-2</v>
      </c>
    </row>
    <row r="20" spans="1:16" s="3" customFormat="1" ht="15" thickBot="1">
      <c r="A20" s="3" t="s">
        <v>24</v>
      </c>
      <c r="B20" s="25">
        <v>2</v>
      </c>
      <c r="C20" s="3">
        <v>121</v>
      </c>
      <c r="D20" s="3">
        <v>0.08</v>
      </c>
      <c r="E20" s="3" t="s">
        <v>38</v>
      </c>
      <c r="G20" s="3">
        <v>2100</v>
      </c>
      <c r="H20" s="3">
        <v>150</v>
      </c>
      <c r="I20" s="3">
        <v>300000</v>
      </c>
      <c r="J20" s="17">
        <f t="shared" si="1"/>
        <v>0</v>
      </c>
      <c r="K20" s="3">
        <v>100</v>
      </c>
      <c r="L20" s="3">
        <v>-40</v>
      </c>
      <c r="M20" s="17">
        <f>POWER(10,7.54424-(2629.65/(C20+387.195)))</f>
        <v>234.28791790591325</v>
      </c>
      <c r="N20" s="17">
        <f>B20*20*(1-J20)</f>
        <v>40</v>
      </c>
      <c r="O20" s="17">
        <f t="shared" si="4"/>
        <v>2.5</v>
      </c>
      <c r="P20" s="17">
        <f t="shared" si="0"/>
        <v>0.33737460178451506</v>
      </c>
    </row>
    <row r="21" spans="1:16" s="3" customFormat="1" ht="15" thickBot="1">
      <c r="A21" s="3" t="s">
        <v>25</v>
      </c>
      <c r="B21" s="26">
        <v>1</v>
      </c>
      <c r="C21" s="3">
        <v>399</v>
      </c>
      <c r="D21" s="3">
        <v>4.3600000000000003</v>
      </c>
      <c r="G21" s="3">
        <v>2100</v>
      </c>
      <c r="H21" s="3">
        <v>150</v>
      </c>
      <c r="I21" s="3">
        <v>300000</v>
      </c>
      <c r="J21" s="17">
        <f t="shared" si="1"/>
        <v>0.82500537153230113</v>
      </c>
      <c r="K21" s="3">
        <v>100</v>
      </c>
      <c r="L21" s="3">
        <v>-40</v>
      </c>
      <c r="M21" s="17">
        <f t="shared" ref="M21:M26" si="7">POWER(10,7.54424-(2629.65/(C21+387.195)))</f>
        <v>15829.20578209678</v>
      </c>
      <c r="N21" s="17">
        <f t="shared" ref="N21:N26" si="8">B21*20*(1-J21)</f>
        <v>3.4998925693539773</v>
      </c>
      <c r="O21" s="17">
        <f t="shared" si="4"/>
        <v>1.25</v>
      </c>
      <c r="P21" s="17">
        <f t="shared" si="0"/>
        <v>1.25</v>
      </c>
    </row>
    <row r="22" spans="1:16" s="3" customFormat="1" ht="15" thickBot="1">
      <c r="A22" s="3" t="s">
        <v>26</v>
      </c>
      <c r="B22" s="26">
        <v>1.1200000000000001</v>
      </c>
      <c r="C22" s="3">
        <v>410</v>
      </c>
      <c r="D22" s="3">
        <v>5.62</v>
      </c>
      <c r="G22" s="3">
        <v>2100</v>
      </c>
      <c r="H22" s="3">
        <v>150</v>
      </c>
      <c r="I22" s="3">
        <v>300000</v>
      </c>
      <c r="J22" s="17">
        <f t="shared" si="1"/>
        <v>0.83797424906611928</v>
      </c>
      <c r="K22" s="3">
        <v>100</v>
      </c>
      <c r="L22" s="3">
        <v>-40</v>
      </c>
      <c r="M22" s="17">
        <f t="shared" si="7"/>
        <v>17604.013156669684</v>
      </c>
      <c r="N22" s="17">
        <f t="shared" si="8"/>
        <v>3.6293768209189285</v>
      </c>
      <c r="O22" s="17">
        <f t="shared" si="4"/>
        <v>1.4000000000000001</v>
      </c>
      <c r="P22" s="17">
        <f t="shared" si="0"/>
        <v>1.4000000000000001</v>
      </c>
    </row>
    <row r="23" spans="1:16" s="3" customFormat="1" ht="15" thickBot="1">
      <c r="A23" s="3" t="s">
        <v>27</v>
      </c>
      <c r="B23" s="26">
        <v>2.7</v>
      </c>
      <c r="C23" s="3">
        <v>93</v>
      </c>
      <c r="D23" s="3">
        <v>0.91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116.95726702511259</v>
      </c>
      <c r="N23" s="17">
        <f t="shared" si="8"/>
        <v>54</v>
      </c>
      <c r="O23" s="17">
        <f t="shared" si="4"/>
        <v>3.375</v>
      </c>
      <c r="P23" s="17">
        <f t="shared" si="0"/>
        <v>0.22736492709681883</v>
      </c>
    </row>
    <row r="24" spans="1:16" s="3" customFormat="1" ht="15" thickBot="1">
      <c r="A24" s="3" t="s">
        <v>28</v>
      </c>
      <c r="B24" s="26">
        <v>1</v>
      </c>
      <c r="C24" s="3">
        <v>260</v>
      </c>
      <c r="D24" s="3">
        <v>0.96</v>
      </c>
      <c r="G24" s="3">
        <v>2100</v>
      </c>
      <c r="H24" s="3">
        <v>150</v>
      </c>
      <c r="I24" s="3">
        <v>300000</v>
      </c>
      <c r="J24" s="17">
        <f t="shared" si="1"/>
        <v>0.53698693168877187</v>
      </c>
      <c r="K24" s="3">
        <v>100</v>
      </c>
      <c r="L24" s="3">
        <v>-40</v>
      </c>
      <c r="M24" s="17">
        <f t="shared" si="7"/>
        <v>3027.5446918884868</v>
      </c>
      <c r="N24" s="17">
        <f t="shared" si="8"/>
        <v>9.2602613662245616</v>
      </c>
      <c r="O24" s="17">
        <f t="shared" si="4"/>
        <v>1.25</v>
      </c>
      <c r="P24" s="17">
        <f t="shared" si="0"/>
        <v>1.25</v>
      </c>
    </row>
    <row r="25" spans="1:16" s="3" customFormat="1" ht="15" thickBot="1">
      <c r="A25" s="3" t="s">
        <v>29</v>
      </c>
      <c r="B25" s="26">
        <v>2.3199999999999998</v>
      </c>
      <c r="C25" s="3">
        <v>121</v>
      </c>
      <c r="D25" s="3">
        <v>4.04</v>
      </c>
      <c r="G25" s="3">
        <v>2100</v>
      </c>
      <c r="H25" s="3">
        <v>150</v>
      </c>
      <c r="I25" s="3">
        <v>300000</v>
      </c>
      <c r="J25" s="17">
        <f t="shared" si="1"/>
        <v>0</v>
      </c>
      <c r="K25" s="3">
        <v>100</v>
      </c>
      <c r="L25" s="3">
        <v>-40</v>
      </c>
      <c r="M25" s="17">
        <f t="shared" si="7"/>
        <v>234.28791790591325</v>
      </c>
      <c r="N25" s="17">
        <f t="shared" si="8"/>
        <v>46.4</v>
      </c>
      <c r="O25" s="17">
        <f t="shared" si="4"/>
        <v>2.9</v>
      </c>
      <c r="P25" s="17">
        <f t="shared" si="0"/>
        <v>0.39135453807003745</v>
      </c>
    </row>
    <row r="26" spans="1:16" s="3" customFormat="1" ht="15" thickBot="1">
      <c r="A26" s="3" t="s">
        <v>30</v>
      </c>
      <c r="B26" s="3">
        <f>16.4*0.05</f>
        <v>0.82</v>
      </c>
      <c r="C26" s="3">
        <v>30</v>
      </c>
      <c r="E26" s="3">
        <v>16.399999999999999</v>
      </c>
      <c r="F26" s="3" t="s">
        <v>31</v>
      </c>
      <c r="G26" s="3">
        <v>2100</v>
      </c>
      <c r="H26" s="3">
        <v>150</v>
      </c>
      <c r="I26" s="3">
        <v>300000</v>
      </c>
      <c r="J26" s="17">
        <f t="shared" si="1"/>
        <v>0</v>
      </c>
      <c r="K26" s="3">
        <v>100</v>
      </c>
      <c r="L26" s="3">
        <v>-40</v>
      </c>
      <c r="M26" s="17">
        <f t="shared" si="7"/>
        <v>17.420973354452723</v>
      </c>
      <c r="N26" s="17">
        <f t="shared" si="8"/>
        <v>16.399999999999999</v>
      </c>
      <c r="O26" s="17">
        <f t="shared" si="4"/>
        <v>1.0249999999999999</v>
      </c>
      <c r="P26" s="17">
        <f t="shared" si="0"/>
        <v>1.0285342668468886E-2</v>
      </c>
    </row>
    <row r="27" spans="1:16" s="6" customFormat="1" ht="15" thickBot="1">
      <c r="A27" s="6" t="s">
        <v>32</v>
      </c>
      <c r="B27" s="27">
        <v>1</v>
      </c>
      <c r="C27" s="6">
        <v>371</v>
      </c>
      <c r="D27" s="6">
        <v>0.21</v>
      </c>
      <c r="G27" s="6">
        <v>2100</v>
      </c>
      <c r="H27" s="6">
        <v>180</v>
      </c>
      <c r="I27" s="6">
        <v>600000</v>
      </c>
      <c r="J27" s="18">
        <f t="shared" si="1"/>
        <v>0.4875232833866836</v>
      </c>
      <c r="K27" s="6">
        <v>200</v>
      </c>
      <c r="L27" s="6">
        <v>62</v>
      </c>
      <c r="M27" s="18">
        <f>POWER(10,4.26511-(695.019/(C27+223.22)))</f>
        <v>1245.8838052419615</v>
      </c>
      <c r="N27" s="18">
        <f>B27*20*(1-J27)</f>
        <v>10.249534332266329</v>
      </c>
      <c r="O27" s="18">
        <f t="shared" si="4"/>
        <v>1.25</v>
      </c>
      <c r="P27" s="18">
        <f t="shared" si="0"/>
        <v>1.1376517368557724</v>
      </c>
    </row>
    <row r="28" spans="1:16" s="6" customFormat="1" ht="15" thickBot="1">
      <c r="A28" s="6" t="s">
        <v>33</v>
      </c>
      <c r="B28" s="28">
        <v>3.6</v>
      </c>
      <c r="C28" s="6">
        <v>150</v>
      </c>
      <c r="D28" s="6">
        <v>5.2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ref="M28:M33" si="9">POWER(10,4.26511-(695.019/(C28+223.22)))</f>
        <v>252.86379203332982</v>
      </c>
      <c r="N28" s="18">
        <f t="shared" ref="N28:N34" si="10">B28*20*(1-J28)</f>
        <v>72</v>
      </c>
      <c r="O28" s="18">
        <f t="shared" si="4"/>
        <v>4.5</v>
      </c>
      <c r="P28" s="18">
        <f t="shared" si="0"/>
        <v>0.92690802349621138</v>
      </c>
    </row>
    <row r="29" spans="1:16" s="6" customFormat="1" ht="15" thickBot="1">
      <c r="A29" s="6" t="s">
        <v>34</v>
      </c>
      <c r="B29" s="28">
        <v>3</v>
      </c>
      <c r="C29" s="6">
        <v>399</v>
      </c>
      <c r="D29" s="6">
        <v>5.49</v>
      </c>
      <c r="E29" s="6" t="s">
        <v>37</v>
      </c>
      <c r="G29" s="6">
        <v>2100</v>
      </c>
      <c r="H29" s="6">
        <v>180</v>
      </c>
      <c r="I29" s="6">
        <v>600000</v>
      </c>
      <c r="J29" s="18">
        <f t="shared" si="1"/>
        <v>0.53536354668312791</v>
      </c>
      <c r="K29" s="6">
        <v>200</v>
      </c>
      <c r="L29" s="6">
        <v>62</v>
      </c>
      <c r="M29" s="18">
        <f t="shared" si="9"/>
        <v>1406.4075504416835</v>
      </c>
      <c r="N29" s="18">
        <f t="shared" si="10"/>
        <v>27.878187199012324</v>
      </c>
      <c r="O29" s="18">
        <f t="shared" si="4"/>
        <v>3.75</v>
      </c>
      <c r="P29" s="18">
        <f t="shared" si="0"/>
        <v>3.6022408460011741</v>
      </c>
    </row>
    <row r="30" spans="1:16" s="6" customFormat="1" ht="15" thickBot="1">
      <c r="A30" s="6" t="s">
        <v>35</v>
      </c>
      <c r="B30" s="28">
        <v>1</v>
      </c>
      <c r="C30" s="6">
        <v>150</v>
      </c>
      <c r="D30" s="6">
        <v>5.21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252.86379203332982</v>
      </c>
      <c r="N30" s="18">
        <f t="shared" si="10"/>
        <v>20</v>
      </c>
      <c r="O30" s="18">
        <f t="shared" si="4"/>
        <v>1.25</v>
      </c>
      <c r="P30" s="18">
        <f t="shared" si="0"/>
        <v>0.25747445097116983</v>
      </c>
    </row>
    <row r="31" spans="1:16" s="6" customFormat="1" ht="15" thickBot="1">
      <c r="A31" s="6" t="s">
        <v>36</v>
      </c>
      <c r="B31" s="28">
        <v>1.6</v>
      </c>
      <c r="C31" s="6">
        <v>193</v>
      </c>
      <c r="D31" s="6">
        <v>0.18</v>
      </c>
      <c r="G31" s="6">
        <v>2100</v>
      </c>
      <c r="H31" s="6">
        <v>180</v>
      </c>
      <c r="I31" s="6">
        <v>600000</v>
      </c>
      <c r="J31" s="18">
        <f t="shared" si="1"/>
        <v>4.4480397428045548E-2</v>
      </c>
      <c r="K31" s="6">
        <v>200</v>
      </c>
      <c r="L31" s="6">
        <v>62</v>
      </c>
      <c r="M31" s="18">
        <f t="shared" si="9"/>
        <v>393.79875263507546</v>
      </c>
      <c r="N31" s="18">
        <f t="shared" si="10"/>
        <v>30.576627282302542</v>
      </c>
      <c r="O31" s="18">
        <f t="shared" si="4"/>
        <v>2</v>
      </c>
      <c r="P31" s="18">
        <f t="shared" si="0"/>
        <v>0.6841981925816879</v>
      </c>
    </row>
    <row r="32" spans="1:16" s="6" customFormat="1" ht="15" thickBot="1">
      <c r="A32" s="7" t="s">
        <v>39</v>
      </c>
      <c r="B32" s="28">
        <v>4</v>
      </c>
      <c r="C32" s="6">
        <v>93</v>
      </c>
      <c r="D32" s="6">
        <v>1.05</v>
      </c>
      <c r="G32" s="6">
        <v>2100</v>
      </c>
      <c r="H32" s="6">
        <v>180</v>
      </c>
      <c r="I32" s="6">
        <v>600000</v>
      </c>
      <c r="J32" s="18">
        <f t="shared" si="1"/>
        <v>0</v>
      </c>
      <c r="K32" s="6">
        <v>200</v>
      </c>
      <c r="L32" s="6">
        <v>62</v>
      </c>
      <c r="M32" s="18">
        <f t="shared" si="9"/>
        <v>116.73819293086203</v>
      </c>
      <c r="N32" s="18">
        <f t="shared" si="10"/>
        <v>80</v>
      </c>
      <c r="O32" s="18">
        <f t="shared" si="4"/>
        <v>5</v>
      </c>
      <c r="P32" s="18">
        <f t="shared" si="0"/>
        <v>0.47546707878648592</v>
      </c>
    </row>
    <row r="33" spans="1:16" s="6" customFormat="1">
      <c r="A33" s="6" t="s">
        <v>40</v>
      </c>
      <c r="B33" s="6">
        <f>66*0.05</f>
        <v>3.3000000000000003</v>
      </c>
      <c r="C33" s="6">
        <v>30</v>
      </c>
      <c r="E33" s="6">
        <v>66.5</v>
      </c>
      <c r="F33" s="6" t="s">
        <v>13</v>
      </c>
      <c r="G33" s="6">
        <v>2100</v>
      </c>
      <c r="H33" s="6">
        <v>180</v>
      </c>
      <c r="I33" s="6">
        <v>600000</v>
      </c>
      <c r="J33" s="18">
        <f t="shared" si="1"/>
        <v>0</v>
      </c>
      <c r="K33" s="6">
        <v>200</v>
      </c>
      <c r="L33" s="6">
        <v>62</v>
      </c>
      <c r="M33" s="18">
        <f t="shared" si="9"/>
        <v>33.142559493409294</v>
      </c>
      <c r="N33" s="18">
        <f t="shared" si="10"/>
        <v>66</v>
      </c>
      <c r="O33" s="18">
        <f t="shared" si="4"/>
        <v>4.125</v>
      </c>
      <c r="P33" s="18">
        <f t="shared" si="0"/>
        <v>0.11136468133455177</v>
      </c>
    </row>
    <row r="34" spans="1:16" s="4" customFormat="1">
      <c r="A34" s="4" t="s">
        <v>41</v>
      </c>
      <c r="B34" s="4">
        <v>1</v>
      </c>
      <c r="C34" s="4">
        <v>93</v>
      </c>
      <c r="D34" s="4">
        <v>0.18</v>
      </c>
      <c r="E34" s="4" t="s">
        <v>42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ref="M34" si="11">POWER(10,7.54424-(2629.65/(C34+387.195)))</f>
        <v>116.95726702511259</v>
      </c>
      <c r="N34" s="14">
        <f t="shared" si="10"/>
        <v>20</v>
      </c>
      <c r="O34" s="14">
        <f t="shared" ref="O34" si="12">B34+B34*0.25</f>
        <v>1.25</v>
      </c>
      <c r="P34" s="14">
        <f t="shared" ref="P34" si="13">MIN(J34*B34+POWER(10,-6)*M34*SQRT(K34)*3600*N34/1000,B34+B34*0.25)</f>
        <v>8.4209232258081052E-2</v>
      </c>
    </row>
    <row r="35" spans="1:16" s="4" customFormat="1">
      <c r="A35" s="4" t="s">
        <v>43</v>
      </c>
      <c r="B35" s="4">
        <v>1</v>
      </c>
      <c r="C35" s="4">
        <v>154</v>
      </c>
      <c r="D35" s="4">
        <v>0.1</v>
      </c>
      <c r="E35" s="4" t="s">
        <v>44</v>
      </c>
      <c r="G35" s="4">
        <v>2100</v>
      </c>
      <c r="H35" s="4">
        <v>150</v>
      </c>
      <c r="I35" s="4">
        <v>300000</v>
      </c>
      <c r="J35" s="14">
        <f t="shared" si="1"/>
        <v>2.7611633198753149E-2</v>
      </c>
      <c r="K35" s="4">
        <v>100</v>
      </c>
      <c r="L35" s="4">
        <v>-40</v>
      </c>
      <c r="M35" s="14">
        <f t="shared" ref="M35:M36" si="14">POWER(10,7.54424-(2629.65/(C35+387.195)))</f>
        <v>484.4740249397052</v>
      </c>
      <c r="N35" s="14">
        <f t="shared" ref="N35:N36" si="15">B35*20*(1-J35)</f>
        <v>19.447767336024938</v>
      </c>
      <c r="O35" s="14">
        <f t="shared" ref="O35:O36" si="16">B35+B35*0.25</f>
        <v>1.25</v>
      </c>
      <c r="P35" s="14">
        <f t="shared" ref="P35:P36" si="17">MIN(J35*B35+POWER(10,-6)*M35*SQRT(K35)*3600*N35/1000,B35+B35*0.25)</f>
        <v>0.3668014054242506</v>
      </c>
    </row>
    <row r="36" spans="1:16" s="4" customFormat="1">
      <c r="A36" s="4" t="s">
        <v>45</v>
      </c>
      <c r="B36" s="4">
        <f>12.9*0.1</f>
        <v>1.29</v>
      </c>
      <c r="C36" s="4">
        <v>30</v>
      </c>
      <c r="E36" s="4">
        <v>12.9</v>
      </c>
      <c r="F36" s="4" t="s">
        <v>13</v>
      </c>
      <c r="G36" s="4">
        <v>2100</v>
      </c>
      <c r="H36" s="4">
        <v>150</v>
      </c>
      <c r="I36" s="4">
        <v>300000</v>
      </c>
      <c r="J36" s="14">
        <f t="shared" si="1"/>
        <v>0</v>
      </c>
      <c r="K36" s="4">
        <v>100</v>
      </c>
      <c r="L36" s="4">
        <v>-40</v>
      </c>
      <c r="M36" s="14">
        <f t="shared" si="14"/>
        <v>17.420973354452723</v>
      </c>
      <c r="N36" s="14">
        <f t="shared" si="15"/>
        <v>25.8</v>
      </c>
      <c r="O36" s="14">
        <f t="shared" si="16"/>
        <v>1.6125</v>
      </c>
      <c r="P36" s="14">
        <f t="shared" si="17"/>
        <v>1.6180600051615687E-2</v>
      </c>
    </row>
    <row r="37" spans="1:16" s="9" customFormat="1">
      <c r="A37" s="8" t="s">
        <v>46</v>
      </c>
      <c r="B37" s="9">
        <v>17</v>
      </c>
      <c r="C37" s="9">
        <v>186</v>
      </c>
      <c r="D37" s="9">
        <v>0.5</v>
      </c>
      <c r="E37" s="9" t="s">
        <v>47</v>
      </c>
      <c r="G37" s="9">
        <v>2100</v>
      </c>
      <c r="H37" s="9">
        <v>150</v>
      </c>
      <c r="I37" s="9">
        <v>300000</v>
      </c>
      <c r="J37" s="29">
        <f t="shared" si="1"/>
        <v>0.22275526193105388</v>
      </c>
      <c r="K37" s="9">
        <v>100</v>
      </c>
      <c r="L37" s="9">
        <v>-40</v>
      </c>
      <c r="M37" s="29">
        <f t="shared" ref="M37:M55" si="18">POWER(10,7.54424-(2629.65/(C37+387.195)))</f>
        <v>904.76177808729301</v>
      </c>
      <c r="N37" s="29">
        <v>100</v>
      </c>
      <c r="O37" s="29">
        <f t="shared" ref="O37:O55" si="19">B37+B37*0.25</f>
        <v>21.25</v>
      </c>
      <c r="P37" s="29">
        <f t="shared" ref="P37:P55" si="20">MIN(J37*B37+POWER(10,-6)*M37*SQRT(K37)*3600*N37/1000,B37+B37*0.25)</f>
        <v>7.0439818539421708</v>
      </c>
    </row>
    <row r="38" spans="1:16" s="9" customFormat="1">
      <c r="A38" s="9" t="s">
        <v>48</v>
      </c>
      <c r="B38" s="9">
        <f>14.3*0.1</f>
        <v>1.4300000000000002</v>
      </c>
      <c r="C38" s="9">
        <v>30</v>
      </c>
      <c r="E38" s="9">
        <v>14.3</v>
      </c>
      <c r="F38" s="9" t="s">
        <v>49</v>
      </c>
      <c r="G38" s="9">
        <v>2100</v>
      </c>
      <c r="H38" s="9">
        <v>150</v>
      </c>
      <c r="I38" s="9">
        <v>300000</v>
      </c>
      <c r="J38" s="29">
        <f t="shared" si="1"/>
        <v>0</v>
      </c>
      <c r="K38" s="9">
        <v>100</v>
      </c>
      <c r="L38" s="9">
        <v>-40</v>
      </c>
      <c r="M38" s="29">
        <f t="shared" si="18"/>
        <v>17.420973354452723</v>
      </c>
      <c r="N38" s="29">
        <f t="shared" ref="N38:N55" si="21">B38*20*(1-J38)</f>
        <v>28.6</v>
      </c>
      <c r="O38" s="29">
        <f t="shared" si="19"/>
        <v>1.7875000000000001</v>
      </c>
      <c r="P38" s="29">
        <f t="shared" si="20"/>
        <v>1.7936634165744522E-2</v>
      </c>
    </row>
    <row r="39" spans="1:16" s="3" customFormat="1">
      <c r="A39" s="3" t="s">
        <v>50</v>
      </c>
      <c r="B39" s="3">
        <v>1.1759999999999999</v>
      </c>
      <c r="C39" s="3">
        <v>400</v>
      </c>
      <c r="D39" s="3">
        <v>1.6</v>
      </c>
      <c r="E39" s="3" t="s">
        <v>37</v>
      </c>
      <c r="G39" s="3">
        <v>2100</v>
      </c>
      <c r="H39" s="3">
        <v>150</v>
      </c>
      <c r="I39" s="3">
        <v>300000</v>
      </c>
      <c r="J39" s="17">
        <f t="shared" si="1"/>
        <v>0.82622605654955483</v>
      </c>
      <c r="K39" s="3">
        <v>100</v>
      </c>
      <c r="L39" s="3">
        <v>62</v>
      </c>
      <c r="M39" s="17">
        <f>POWER(10,4.26511-(695.019/(C39+223.22)))</f>
        <v>1412.2236879551108</v>
      </c>
      <c r="N39" s="17">
        <f t="shared" si="21"/>
        <v>4.0871631499544705</v>
      </c>
      <c r="O39" s="17">
        <f t="shared" si="19"/>
        <v>1.47</v>
      </c>
      <c r="P39" s="17">
        <f t="shared" si="20"/>
        <v>1.1794334327107818</v>
      </c>
    </row>
    <row r="40" spans="1:16" s="3" customFormat="1">
      <c r="A40" s="3" t="s">
        <v>51</v>
      </c>
      <c r="B40" s="3">
        <v>2.46</v>
      </c>
      <c r="C40" s="3">
        <v>149</v>
      </c>
      <c r="D40" s="3">
        <v>0.02</v>
      </c>
      <c r="G40" s="3">
        <v>2100</v>
      </c>
      <c r="H40" s="3">
        <v>150</v>
      </c>
      <c r="I40" s="3">
        <v>300000</v>
      </c>
      <c r="J40" s="17">
        <f t="shared" si="1"/>
        <v>0</v>
      </c>
      <c r="K40" s="3">
        <v>100</v>
      </c>
      <c r="L40" s="3">
        <v>62</v>
      </c>
      <c r="M40" s="17">
        <f t="shared" ref="M40:M41" si="22">POWER(10,4.26511-(695.019/(C40+223.22)))</f>
        <v>249.96754707023152</v>
      </c>
      <c r="N40" s="17">
        <f t="shared" si="21"/>
        <v>49.2</v>
      </c>
      <c r="O40" s="17">
        <f t="shared" si="19"/>
        <v>3.0750000000000002</v>
      </c>
      <c r="P40" s="17">
        <f t="shared" si="20"/>
        <v>0.44274251937079401</v>
      </c>
    </row>
    <row r="41" spans="1:16" s="3" customFormat="1">
      <c r="A41" s="3" t="s">
        <v>52</v>
      </c>
      <c r="B41" s="3">
        <f>24*0.05</f>
        <v>1.2000000000000002</v>
      </c>
      <c r="C41" s="3">
        <v>30</v>
      </c>
      <c r="E41" s="3">
        <v>24.1</v>
      </c>
      <c r="F41" s="3" t="s">
        <v>13</v>
      </c>
      <c r="G41" s="3">
        <v>2100</v>
      </c>
      <c r="H41" s="3">
        <v>150</v>
      </c>
      <c r="I41" s="3">
        <v>300000</v>
      </c>
      <c r="J41" s="17">
        <f t="shared" si="1"/>
        <v>0</v>
      </c>
      <c r="K41" s="3">
        <v>100</v>
      </c>
      <c r="L41" s="3">
        <v>62</v>
      </c>
      <c r="M41" s="17">
        <f t="shared" si="22"/>
        <v>33.142559493409294</v>
      </c>
      <c r="N41" s="17">
        <f t="shared" si="21"/>
        <v>24.000000000000004</v>
      </c>
      <c r="O41" s="17">
        <f t="shared" si="19"/>
        <v>1.5000000000000002</v>
      </c>
      <c r="P41" s="17">
        <f t="shared" si="20"/>
        <v>2.8635171402305634E-2</v>
      </c>
    </row>
    <row r="42" spans="1:16" s="11" customFormat="1">
      <c r="A42" s="10" t="s">
        <v>53</v>
      </c>
      <c r="B42" s="11">
        <v>2.27</v>
      </c>
      <c r="C42" s="11">
        <v>53</v>
      </c>
      <c r="D42" s="11">
        <v>0.28000000000000003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>POWER(10,4.26511-(695.019/(C42+223.22)))</f>
        <v>56.095867348263582</v>
      </c>
      <c r="N42" s="30">
        <f t="shared" si="21"/>
        <v>45.4</v>
      </c>
      <c r="O42" s="30">
        <f t="shared" si="19"/>
        <v>2.8374999999999999</v>
      </c>
      <c r="P42" s="30">
        <f t="shared" si="20"/>
        <v>0.12965946308725096</v>
      </c>
    </row>
    <row r="43" spans="1:16" s="11" customFormat="1">
      <c r="A43" s="10" t="s">
        <v>54</v>
      </c>
      <c r="B43" s="11">
        <v>2.27</v>
      </c>
      <c r="C43" s="11">
        <v>53</v>
      </c>
      <c r="D43" s="11">
        <v>0.28000000000000003</v>
      </c>
      <c r="G43" s="11">
        <v>2100</v>
      </c>
      <c r="H43" s="11">
        <v>200</v>
      </c>
      <c r="I43" s="11">
        <v>600000</v>
      </c>
      <c r="J43" s="30">
        <f t="shared" si="1"/>
        <v>0</v>
      </c>
      <c r="K43" s="11">
        <v>200</v>
      </c>
      <c r="L43" s="11">
        <v>62</v>
      </c>
      <c r="M43" s="30">
        <f t="shared" ref="M43:M46" si="23">POWER(10,4.26511-(695.019/(C43+223.22)))</f>
        <v>56.095867348263582</v>
      </c>
      <c r="N43" s="30">
        <f t="shared" si="21"/>
        <v>45.4</v>
      </c>
      <c r="O43" s="30">
        <f t="shared" si="19"/>
        <v>2.8374999999999999</v>
      </c>
      <c r="P43" s="30">
        <f t="shared" si="20"/>
        <v>0.12965946308725096</v>
      </c>
    </row>
    <row r="44" spans="1:16" s="11" customFormat="1">
      <c r="A44" s="11" t="s">
        <v>55</v>
      </c>
      <c r="B44" s="11">
        <v>10.7</v>
      </c>
      <c r="C44" s="11">
        <v>215</v>
      </c>
      <c r="D44" s="11">
        <v>0.158</v>
      </c>
      <c r="E44" s="11" t="s">
        <v>37</v>
      </c>
      <c r="G44" s="11">
        <v>2100</v>
      </c>
      <c r="H44" s="11">
        <v>200</v>
      </c>
      <c r="I44" s="11">
        <v>600000</v>
      </c>
      <c r="J44" s="30">
        <f t="shared" si="1"/>
        <v>5.1145678944198747E-2</v>
      </c>
      <c r="K44" s="11">
        <v>200</v>
      </c>
      <c r="L44" s="11">
        <v>62</v>
      </c>
      <c r="M44" s="30">
        <f t="shared" si="23"/>
        <v>477.64501938510369</v>
      </c>
      <c r="N44" s="30">
        <v>130</v>
      </c>
      <c r="O44" s="30">
        <f t="shared" si="19"/>
        <v>13.375</v>
      </c>
      <c r="P44" s="30">
        <f t="shared" si="20"/>
        <v>3.7085616261621945</v>
      </c>
    </row>
    <row r="45" spans="1:16" s="11" customFormat="1">
      <c r="A45" s="11" t="s">
        <v>56</v>
      </c>
      <c r="B45" s="11">
        <v>1</v>
      </c>
      <c r="C45" s="11">
        <v>150</v>
      </c>
      <c r="D45" s="11">
        <v>0.3</v>
      </c>
      <c r="G45" s="11">
        <v>2100</v>
      </c>
      <c r="H45" s="11">
        <v>200</v>
      </c>
      <c r="I45" s="11">
        <v>600000</v>
      </c>
      <c r="J45" s="30">
        <f t="shared" si="1"/>
        <v>0</v>
      </c>
      <c r="K45" s="11">
        <v>200</v>
      </c>
      <c r="L45" s="11">
        <v>62</v>
      </c>
      <c r="M45" s="30">
        <f t="shared" si="23"/>
        <v>252.86379203332982</v>
      </c>
      <c r="N45" s="30">
        <f t="shared" si="21"/>
        <v>20</v>
      </c>
      <c r="O45" s="30">
        <f t="shared" si="19"/>
        <v>1.25</v>
      </c>
      <c r="P45" s="30">
        <f t="shared" si="20"/>
        <v>0.25747445097116983</v>
      </c>
    </row>
    <row r="46" spans="1:16" s="11" customFormat="1">
      <c r="A46" s="11" t="s">
        <v>57</v>
      </c>
      <c r="B46" s="11">
        <v>1</v>
      </c>
      <c r="C46" s="11">
        <v>150</v>
      </c>
      <c r="D46" s="11">
        <v>0.3</v>
      </c>
      <c r="G46" s="11">
        <v>2100</v>
      </c>
      <c r="H46" s="11">
        <v>200</v>
      </c>
      <c r="I46" s="11">
        <v>600000</v>
      </c>
      <c r="J46" s="30">
        <f t="shared" si="1"/>
        <v>0</v>
      </c>
      <c r="K46" s="11">
        <v>200</v>
      </c>
      <c r="L46" s="11">
        <v>62</v>
      </c>
      <c r="M46" s="30">
        <f t="shared" si="23"/>
        <v>252.86379203332982</v>
      </c>
      <c r="N46" s="30">
        <f t="shared" si="21"/>
        <v>20</v>
      </c>
      <c r="O46" s="30">
        <f t="shared" si="19"/>
        <v>1.25</v>
      </c>
      <c r="P46" s="30">
        <f t="shared" si="20"/>
        <v>0.25747445097116983</v>
      </c>
    </row>
    <row r="47" spans="1:16" s="9" customFormat="1">
      <c r="A47" s="9" t="s">
        <v>58</v>
      </c>
      <c r="B47" s="9">
        <v>97.2</v>
      </c>
      <c r="C47" s="9">
        <v>38</v>
      </c>
      <c r="D47" s="9">
        <v>0.86</v>
      </c>
      <c r="F47" s="9" t="s">
        <v>61</v>
      </c>
      <c r="G47" s="9">
        <v>2100</v>
      </c>
      <c r="H47" s="9">
        <v>150</v>
      </c>
      <c r="I47" s="9">
        <v>300000</v>
      </c>
      <c r="J47" s="29">
        <f t="shared" si="1"/>
        <v>0</v>
      </c>
      <c r="K47" s="9">
        <v>100</v>
      </c>
      <c r="L47" s="9">
        <v>-40</v>
      </c>
      <c r="M47" s="29">
        <f t="shared" si="18"/>
        <v>22.891057877010731</v>
      </c>
      <c r="N47" s="29">
        <v>900</v>
      </c>
      <c r="O47" s="29">
        <f t="shared" si="19"/>
        <v>121.5</v>
      </c>
      <c r="P47" s="29">
        <f t="shared" si="20"/>
        <v>0.74167027521514761</v>
      </c>
    </row>
    <row r="48" spans="1:16" s="9" customFormat="1">
      <c r="A48" s="9" t="s">
        <v>59</v>
      </c>
      <c r="B48" s="9">
        <v>62.9</v>
      </c>
      <c r="C48" s="9">
        <v>10</v>
      </c>
      <c r="D48" s="9">
        <v>0.05</v>
      </c>
      <c r="E48" s="9" t="s">
        <v>60</v>
      </c>
      <c r="F48" s="9" t="s">
        <v>13</v>
      </c>
      <c r="G48" s="9">
        <v>2100</v>
      </c>
      <c r="H48" s="9">
        <v>150</v>
      </c>
      <c r="I48" s="9">
        <v>300000</v>
      </c>
      <c r="J48" s="29">
        <f t="shared" si="1"/>
        <v>0</v>
      </c>
      <c r="K48" s="9">
        <v>100</v>
      </c>
      <c r="L48" s="9">
        <v>-40</v>
      </c>
      <c r="M48" s="29">
        <f t="shared" si="18"/>
        <v>8.3885786695982745</v>
      </c>
      <c r="N48" s="29">
        <v>900</v>
      </c>
      <c r="O48" s="29">
        <f t="shared" si="19"/>
        <v>78.625</v>
      </c>
      <c r="P48" s="29">
        <f t="shared" si="20"/>
        <v>0.27178994889498403</v>
      </c>
    </row>
    <row r="49" spans="1:16" s="9" customFormat="1">
      <c r="A49" s="9" t="s">
        <v>62</v>
      </c>
      <c r="B49" s="9">
        <v>10.4</v>
      </c>
      <c r="C49" s="9">
        <v>10</v>
      </c>
      <c r="D49" s="9">
        <v>0.05</v>
      </c>
      <c r="F49" s="9" t="s">
        <v>63</v>
      </c>
      <c r="G49" s="9">
        <v>2100</v>
      </c>
      <c r="H49" s="9">
        <v>150</v>
      </c>
      <c r="I49" s="9">
        <v>300000</v>
      </c>
      <c r="J49" s="29">
        <f t="shared" si="1"/>
        <v>0</v>
      </c>
      <c r="K49" s="9">
        <v>100</v>
      </c>
      <c r="L49" s="9">
        <v>-40</v>
      </c>
      <c r="M49" s="29">
        <f t="shared" si="18"/>
        <v>8.3885786695982745</v>
      </c>
      <c r="N49" s="29">
        <v>900</v>
      </c>
      <c r="O49" s="29">
        <f t="shared" si="19"/>
        <v>13</v>
      </c>
      <c r="P49" s="29">
        <f t="shared" si="20"/>
        <v>0.27178994889498403</v>
      </c>
    </row>
    <row r="50" spans="1:16" s="9" customFormat="1">
      <c r="A50" s="9" t="s">
        <v>64</v>
      </c>
      <c r="B50" s="9">
        <f>63*0.05</f>
        <v>3.1500000000000004</v>
      </c>
      <c r="C50" s="9">
        <v>30</v>
      </c>
      <c r="E50" s="9">
        <v>63</v>
      </c>
      <c r="F50" s="9" t="s">
        <v>49</v>
      </c>
      <c r="G50" s="9">
        <v>2100</v>
      </c>
      <c r="H50" s="9">
        <v>150</v>
      </c>
      <c r="I50" s="9">
        <v>300000</v>
      </c>
      <c r="J50" s="29">
        <f t="shared" si="1"/>
        <v>0</v>
      </c>
      <c r="K50" s="9">
        <v>100</v>
      </c>
      <c r="L50" s="9">
        <v>-40</v>
      </c>
      <c r="M50" s="29">
        <f t="shared" si="18"/>
        <v>17.420973354452723</v>
      </c>
      <c r="N50" s="29">
        <f t="shared" si="21"/>
        <v>63.000000000000007</v>
      </c>
      <c r="O50" s="29">
        <f t="shared" si="19"/>
        <v>3.9375000000000004</v>
      </c>
      <c r="P50" s="29">
        <f t="shared" si="20"/>
        <v>3.9510767567898772E-2</v>
      </c>
    </row>
    <row r="51" spans="1:16" s="4" customFormat="1">
      <c r="A51" s="4" t="s">
        <v>65</v>
      </c>
      <c r="B51" s="4">
        <v>2950</v>
      </c>
      <c r="C51" s="4">
        <v>20</v>
      </c>
      <c r="D51" s="4">
        <v>0.1</v>
      </c>
      <c r="F51" s="4" t="s">
        <v>66</v>
      </c>
      <c r="G51" s="4">
        <v>2100</v>
      </c>
      <c r="H51" s="4">
        <v>150</v>
      </c>
      <c r="I51" s="4">
        <v>300000</v>
      </c>
      <c r="J51" s="14">
        <f t="shared" si="1"/>
        <v>0</v>
      </c>
      <c r="K51" s="4">
        <v>100</v>
      </c>
      <c r="L51" s="4">
        <v>-40</v>
      </c>
      <c r="M51" s="14">
        <f t="shared" si="18"/>
        <v>12.197690195846059</v>
      </c>
      <c r="N51" s="14">
        <v>5000</v>
      </c>
      <c r="O51" s="14">
        <f t="shared" si="19"/>
        <v>3687.5</v>
      </c>
      <c r="P51" s="14">
        <f t="shared" si="20"/>
        <v>2.1955842352522903</v>
      </c>
    </row>
    <row r="52" spans="1:16" s="4" customFormat="1">
      <c r="A52" s="4" t="s">
        <v>68</v>
      </c>
      <c r="B52" s="4">
        <v>130</v>
      </c>
      <c r="C52" s="4">
        <v>200</v>
      </c>
      <c r="D52" s="4">
        <v>7.0000000000000007E-2</v>
      </c>
      <c r="E52" s="4" t="s">
        <v>67</v>
      </c>
      <c r="F52" s="4" t="s">
        <v>61</v>
      </c>
      <c r="G52" s="4">
        <v>2100</v>
      </c>
      <c r="H52" s="4">
        <v>200</v>
      </c>
      <c r="I52" s="4">
        <v>600000</v>
      </c>
      <c r="J52" s="14">
        <f t="shared" si="1"/>
        <v>0</v>
      </c>
      <c r="K52" s="4">
        <v>100</v>
      </c>
      <c r="L52" s="4">
        <v>-40</v>
      </c>
      <c r="M52" s="14">
        <f>POWER(10,4.26511-(695.019/(C52+223.22)))*0.02</f>
        <v>8.3931151543036133</v>
      </c>
      <c r="N52" s="14">
        <v>600</v>
      </c>
      <c r="O52" s="14">
        <f t="shared" si="19"/>
        <v>162.5</v>
      </c>
      <c r="P52" s="14">
        <f t="shared" si="20"/>
        <v>0.18129128733295807</v>
      </c>
    </row>
    <row r="53" spans="1:16" s="4" customFormat="1">
      <c r="A53" s="4" t="s">
        <v>69</v>
      </c>
      <c r="B53" s="4">
        <v>56</v>
      </c>
      <c r="C53" s="4">
        <v>25</v>
      </c>
      <c r="D53" s="4">
        <v>7.0000000000000007E-2</v>
      </c>
      <c r="F53" s="4" t="s">
        <v>70</v>
      </c>
      <c r="G53" s="4">
        <v>2100</v>
      </c>
      <c r="H53" s="4">
        <v>150</v>
      </c>
      <c r="I53" s="4">
        <v>300000</v>
      </c>
      <c r="J53" s="14">
        <f t="shared" si="1"/>
        <v>0</v>
      </c>
      <c r="K53" s="4">
        <v>100</v>
      </c>
      <c r="L53" s="4">
        <v>-40</v>
      </c>
      <c r="M53" s="14">
        <f t="shared" si="18"/>
        <v>14.608776746637391</v>
      </c>
      <c r="N53" s="14">
        <v>600</v>
      </c>
      <c r="O53" s="14">
        <f t="shared" si="19"/>
        <v>70</v>
      </c>
      <c r="P53" s="14">
        <f t="shared" si="20"/>
        <v>0.31554957772736764</v>
      </c>
    </row>
    <row r="54" spans="1:16" s="4" customFormat="1">
      <c r="A54" s="4" t="s">
        <v>71</v>
      </c>
      <c r="B54" s="4">
        <v>14</v>
      </c>
      <c r="C54" s="4">
        <v>80</v>
      </c>
      <c r="D54" s="4">
        <v>7.0000000000000007E-2</v>
      </c>
      <c r="F54" s="4" t="s">
        <v>31</v>
      </c>
      <c r="G54" s="4">
        <v>2100</v>
      </c>
      <c r="H54" s="4">
        <v>150</v>
      </c>
      <c r="I54" s="4">
        <v>300000</v>
      </c>
      <c r="J54" s="14">
        <f t="shared" si="1"/>
        <v>0</v>
      </c>
      <c r="K54" s="4">
        <v>100</v>
      </c>
      <c r="L54" s="4">
        <v>-40</v>
      </c>
      <c r="M54" s="14">
        <f t="shared" si="18"/>
        <v>82.347057356151183</v>
      </c>
      <c r="N54" s="14">
        <f t="shared" si="21"/>
        <v>280</v>
      </c>
      <c r="O54" s="14">
        <f t="shared" si="19"/>
        <v>17.5</v>
      </c>
      <c r="P54" s="14">
        <f t="shared" si="20"/>
        <v>0.83005833815000385</v>
      </c>
    </row>
    <row r="55" spans="1:16" s="4" customFormat="1">
      <c r="A55" s="4" t="s">
        <v>83</v>
      </c>
      <c r="B55" s="4">
        <v>8.5</v>
      </c>
      <c r="C55" s="4">
        <v>30</v>
      </c>
      <c r="D55" s="4">
        <v>7.0000000000000007E-2</v>
      </c>
      <c r="F55" s="4" t="s">
        <v>72</v>
      </c>
      <c r="G55" s="4">
        <v>2100</v>
      </c>
      <c r="H55" s="4">
        <v>150</v>
      </c>
      <c r="I55" s="4">
        <v>300000</v>
      </c>
      <c r="J55" s="14">
        <f t="shared" si="1"/>
        <v>0</v>
      </c>
      <c r="K55" s="4">
        <v>100</v>
      </c>
      <c r="L55" s="4">
        <v>-40</v>
      </c>
      <c r="M55" s="14">
        <f t="shared" si="18"/>
        <v>17.420973354452723</v>
      </c>
      <c r="N55" s="14">
        <f t="shared" si="21"/>
        <v>170</v>
      </c>
      <c r="O55" s="14">
        <f t="shared" si="19"/>
        <v>10.625</v>
      </c>
      <c r="P55" s="14">
        <f t="shared" si="20"/>
        <v>0.10661635692925064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78ED-96AD-4E76-ABD0-7D62D1531E8F}">
  <dimension ref="A1:AF89"/>
  <sheetViews>
    <sheetView tabSelected="1" topLeftCell="I1" zoomScale="85" zoomScaleNormal="85" workbookViewId="0">
      <pane ySplit="1" topLeftCell="A2" activePane="bottomLeft" state="frozen"/>
      <selection pane="bottomLeft" activeCell="U31" sqref="U31"/>
    </sheetView>
  </sheetViews>
  <sheetFormatPr defaultRowHeight="14.4"/>
  <cols>
    <col min="1" max="1" width="12" style="33" customWidth="1"/>
    <col min="2" max="2" width="28.88671875" style="33" customWidth="1"/>
    <col min="3" max="3" width="34.77734375" style="34" customWidth="1"/>
    <col min="4" max="4" width="33.88671875" style="34" customWidth="1"/>
    <col min="5" max="5" width="16.5546875" style="33" customWidth="1"/>
    <col min="6" max="6" width="16.33203125" style="33" customWidth="1"/>
    <col min="7" max="7" width="11.5546875" style="33" customWidth="1"/>
    <col min="8" max="8" width="16.5546875" style="33" customWidth="1"/>
    <col min="9" max="9" width="14.6640625" style="33" customWidth="1"/>
    <col min="10" max="10" width="20.6640625" style="33" customWidth="1"/>
    <col min="12" max="12" width="13.21875" customWidth="1"/>
    <col min="13" max="13" width="35.5546875" customWidth="1"/>
    <col min="14" max="14" width="31" customWidth="1"/>
  </cols>
  <sheetData>
    <row r="1" spans="1:32" ht="54" customHeight="1">
      <c r="A1" s="31" t="s">
        <v>84</v>
      </c>
      <c r="B1" s="31" t="s">
        <v>1</v>
      </c>
      <c r="C1" s="32" t="s">
        <v>85</v>
      </c>
      <c r="D1" s="32" t="s">
        <v>207</v>
      </c>
      <c r="E1" s="32" t="s">
        <v>86</v>
      </c>
      <c r="F1" s="32" t="s">
        <v>87</v>
      </c>
      <c r="G1" s="32" t="s">
        <v>88</v>
      </c>
      <c r="H1" s="32" t="s">
        <v>89</v>
      </c>
      <c r="I1" s="32" t="s">
        <v>90</v>
      </c>
      <c r="J1" s="32" t="s">
        <v>91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34" t="s">
        <v>244</v>
      </c>
      <c r="P1" s="134" t="s">
        <v>245</v>
      </c>
      <c r="Q1" s="134" t="s">
        <v>246</v>
      </c>
      <c r="R1" s="134" t="s">
        <v>247</v>
      </c>
      <c r="S1" s="134" t="s">
        <v>248</v>
      </c>
      <c r="T1" s="134" t="s">
        <v>249</v>
      </c>
      <c r="U1" s="134" t="s">
        <v>250</v>
      </c>
      <c r="V1" s="134" t="s">
        <v>251</v>
      </c>
      <c r="W1" s="134" t="s">
        <v>252</v>
      </c>
      <c r="X1" s="134" t="s">
        <v>253</v>
      </c>
      <c r="Y1" s="134" t="s">
        <v>254</v>
      </c>
      <c r="Z1" s="134" t="s">
        <v>255</v>
      </c>
      <c r="AA1" s="31" t="s">
        <v>256</v>
      </c>
      <c r="AB1" s="31" t="s">
        <v>257</v>
      </c>
      <c r="AC1" s="134" t="s">
        <v>258</v>
      </c>
      <c r="AD1" s="134" t="s">
        <v>259</v>
      </c>
      <c r="AE1" s="134" t="s">
        <v>260</v>
      </c>
      <c r="AF1" s="134" t="s">
        <v>261</v>
      </c>
    </row>
    <row r="2" spans="1:32">
      <c r="A2" s="79" t="s">
        <v>92</v>
      </c>
      <c r="B2" s="79" t="s">
        <v>0</v>
      </c>
      <c r="C2" s="86" t="s">
        <v>93</v>
      </c>
      <c r="D2" s="80" t="s">
        <v>208</v>
      </c>
      <c r="E2" s="81">
        <v>1.0000000000000001E-5</v>
      </c>
      <c r="F2" s="79">
        <v>1</v>
      </c>
      <c r="G2" s="79">
        <v>0.05</v>
      </c>
      <c r="H2" s="81">
        <f>E2*F2*G2</f>
        <v>5.0000000000000008E-7</v>
      </c>
      <c r="I2" s="79">
        <v>8.75</v>
      </c>
      <c r="J2" s="79">
        <v>1.53</v>
      </c>
      <c r="K2" s="82">
        <v>24</v>
      </c>
      <c r="L2" t="str">
        <f>A2</f>
        <v>С1</v>
      </c>
      <c r="M2" t="str">
        <f>B2</f>
        <v>Колонна Т-101</v>
      </c>
      <c r="N2" t="str">
        <f t="shared" ref="N2:N65" si="0">D2</f>
        <v>Полное-пожар</v>
      </c>
      <c r="O2">
        <v>12</v>
      </c>
      <c r="P2">
        <v>16</v>
      </c>
      <c r="Q2">
        <v>21</v>
      </c>
      <c r="R2">
        <v>35</v>
      </c>
    </row>
    <row r="3" spans="1:32">
      <c r="A3" s="79" t="s">
        <v>94</v>
      </c>
      <c r="B3" s="79" t="s">
        <v>0</v>
      </c>
      <c r="C3" s="86" t="s">
        <v>95</v>
      </c>
      <c r="D3" s="80" t="s">
        <v>211</v>
      </c>
      <c r="E3" s="81">
        <v>1.0000000000000001E-5</v>
      </c>
      <c r="F3" s="79">
        <v>1</v>
      </c>
      <c r="G3" s="79">
        <v>0.19</v>
      </c>
      <c r="H3" s="81">
        <f t="shared" ref="H3:H8" si="1">E3*F3*G3</f>
        <v>1.9000000000000002E-6</v>
      </c>
      <c r="I3" s="79">
        <v>8.75</v>
      </c>
      <c r="J3" s="79">
        <f>I3*0.1</f>
        <v>0.875</v>
      </c>
      <c r="K3" s="82">
        <v>0</v>
      </c>
      <c r="L3" t="str">
        <f t="shared" ref="L3:L66" si="2">A3</f>
        <v>С2</v>
      </c>
      <c r="M3" t="str">
        <f t="shared" ref="M3:M66" si="3">B3</f>
        <v>Колонна Т-101</v>
      </c>
      <c r="N3" t="str">
        <f t="shared" si="0"/>
        <v>Полное-взрыв</v>
      </c>
      <c r="S3">
        <v>44</v>
      </c>
      <c r="T3">
        <v>89</v>
      </c>
      <c r="U3">
        <v>242</v>
      </c>
      <c r="V3">
        <v>416</v>
      </c>
    </row>
    <row r="4" spans="1:32">
      <c r="A4" s="79" t="s">
        <v>96</v>
      </c>
      <c r="B4" s="79" t="s">
        <v>0</v>
      </c>
      <c r="C4" s="86" t="s">
        <v>97</v>
      </c>
      <c r="D4" s="80" t="s">
        <v>209</v>
      </c>
      <c r="E4" s="81">
        <v>1.0000000000000001E-5</v>
      </c>
      <c r="F4" s="79">
        <v>1</v>
      </c>
      <c r="G4" s="79">
        <v>0.76</v>
      </c>
      <c r="H4" s="81">
        <f t="shared" si="1"/>
        <v>7.6000000000000009E-6</v>
      </c>
      <c r="I4" s="79">
        <v>8.75</v>
      </c>
      <c r="J4" s="79">
        <v>0</v>
      </c>
      <c r="K4" s="82">
        <v>0</v>
      </c>
      <c r="L4" t="str">
        <f t="shared" si="2"/>
        <v>С3</v>
      </c>
      <c r="M4" t="str">
        <f t="shared" si="3"/>
        <v>Колонна Т-101</v>
      </c>
      <c r="N4" t="str">
        <f t="shared" si="0"/>
        <v>Полное-ликвидация</v>
      </c>
    </row>
    <row r="5" spans="1:32">
      <c r="A5" s="79" t="s">
        <v>98</v>
      </c>
      <c r="B5" s="79" t="s">
        <v>0</v>
      </c>
      <c r="C5" s="86" t="s">
        <v>99</v>
      </c>
      <c r="D5" s="80" t="s">
        <v>212</v>
      </c>
      <c r="E5" s="81">
        <v>1E-4</v>
      </c>
      <c r="F5" s="79">
        <v>1</v>
      </c>
      <c r="G5" s="79">
        <v>4.0000000000000008E-2</v>
      </c>
      <c r="H5" s="81">
        <f t="shared" si="1"/>
        <v>4.0000000000000007E-6</v>
      </c>
      <c r="I5" s="79">
        <f>K5*300/1000</f>
        <v>0.36</v>
      </c>
      <c r="J5" s="79">
        <v>0.32</v>
      </c>
      <c r="K5" s="82">
        <v>1.2</v>
      </c>
      <c r="L5" t="str">
        <f t="shared" si="2"/>
        <v>С4</v>
      </c>
      <c r="M5" t="str">
        <f t="shared" si="3"/>
        <v>Колонна Т-101</v>
      </c>
      <c r="N5" t="str">
        <f t="shared" si="0"/>
        <v>Частичное-жидкостной факел</v>
      </c>
    </row>
    <row r="6" spans="1:32">
      <c r="A6" s="79" t="s">
        <v>100</v>
      </c>
      <c r="B6" s="79" t="s">
        <v>0</v>
      </c>
      <c r="C6" s="86" t="s">
        <v>101</v>
      </c>
      <c r="D6" s="80" t="s">
        <v>210</v>
      </c>
      <c r="E6" s="81">
        <v>1E-4</v>
      </c>
      <c r="F6" s="79">
        <v>1</v>
      </c>
      <c r="G6" s="79">
        <v>0.16000000000000003</v>
      </c>
      <c r="H6" s="81">
        <f t="shared" si="1"/>
        <v>1.6000000000000003E-5</v>
      </c>
      <c r="I6" s="79">
        <f>K5*300/1000</f>
        <v>0.36</v>
      </c>
      <c r="J6" s="79">
        <v>0</v>
      </c>
      <c r="K6" s="89">
        <v>0</v>
      </c>
      <c r="L6" t="str">
        <f t="shared" si="2"/>
        <v>С5</v>
      </c>
      <c r="M6" t="str">
        <f t="shared" si="3"/>
        <v>Колонна Т-101</v>
      </c>
      <c r="N6" t="str">
        <f t="shared" si="0"/>
        <v>Частичное-ликвидация</v>
      </c>
    </row>
    <row r="7" spans="1:32">
      <c r="A7" s="79" t="s">
        <v>102</v>
      </c>
      <c r="B7" s="79" t="s">
        <v>0</v>
      </c>
      <c r="C7" s="86" t="s">
        <v>103</v>
      </c>
      <c r="D7" s="80" t="s">
        <v>213</v>
      </c>
      <c r="E7" s="81">
        <v>1E-4</v>
      </c>
      <c r="F7" s="79">
        <v>1</v>
      </c>
      <c r="G7" s="79">
        <v>4.0000000000000008E-2</v>
      </c>
      <c r="H7" s="81">
        <f t="shared" si="1"/>
        <v>4.0000000000000007E-6</v>
      </c>
      <c r="I7" s="79">
        <f>K7*1800/1000</f>
        <v>0.126</v>
      </c>
      <c r="J7" s="79">
        <f>I7</f>
        <v>0.126</v>
      </c>
      <c r="K7" s="82">
        <v>7.0000000000000007E-2</v>
      </c>
      <c r="L7" t="str">
        <f t="shared" si="2"/>
        <v>С6</v>
      </c>
      <c r="M7" t="str">
        <f t="shared" si="3"/>
        <v>Колонна Т-101</v>
      </c>
      <c r="N7" t="str">
        <f t="shared" si="0"/>
        <v>Частичное-газ факел</v>
      </c>
    </row>
    <row r="8" spans="1:32">
      <c r="A8" s="79" t="s">
        <v>104</v>
      </c>
      <c r="B8" s="79" t="s">
        <v>0</v>
      </c>
      <c r="C8" s="86" t="s">
        <v>105</v>
      </c>
      <c r="D8" s="80" t="s">
        <v>214</v>
      </c>
      <c r="E8" s="81">
        <v>1E-4</v>
      </c>
      <c r="F8" s="79">
        <v>1</v>
      </c>
      <c r="G8" s="79">
        <v>0.15200000000000002</v>
      </c>
      <c r="H8" s="81">
        <f t="shared" si="1"/>
        <v>1.5200000000000004E-5</v>
      </c>
      <c r="I8" s="79">
        <f>K7*1800/1000</f>
        <v>0.126</v>
      </c>
      <c r="J8" s="79">
        <f>I8*0.1</f>
        <v>1.26E-2</v>
      </c>
      <c r="K8" s="90">
        <v>0</v>
      </c>
      <c r="L8" t="str">
        <f t="shared" si="2"/>
        <v>С7</v>
      </c>
      <c r="M8" t="str">
        <f t="shared" si="3"/>
        <v>Колонна Т-101</v>
      </c>
      <c r="N8" t="str">
        <f t="shared" si="0"/>
        <v>Частичное-вспышка</v>
      </c>
    </row>
    <row r="9" spans="1:32">
      <c r="A9" s="79" t="s">
        <v>106</v>
      </c>
      <c r="B9" s="79" t="s">
        <v>0</v>
      </c>
      <c r="C9" s="86" t="s">
        <v>107</v>
      </c>
      <c r="D9" s="80" t="s">
        <v>210</v>
      </c>
      <c r="E9" s="81">
        <v>1E-4</v>
      </c>
      <c r="F9" s="79">
        <v>1</v>
      </c>
      <c r="G9" s="79">
        <v>0.6080000000000001</v>
      </c>
      <c r="H9" s="81">
        <f>E9*F9*G9</f>
        <v>6.0800000000000014E-5</v>
      </c>
      <c r="I9" s="79">
        <f>K7*1800/1000</f>
        <v>0.126</v>
      </c>
      <c r="J9" s="79">
        <v>0</v>
      </c>
      <c r="K9" s="90">
        <v>0</v>
      </c>
      <c r="L9" t="str">
        <f t="shared" si="2"/>
        <v>С8</v>
      </c>
      <c r="M9" t="str">
        <f t="shared" si="3"/>
        <v>Колонна Т-101</v>
      </c>
      <c r="N9" t="str">
        <f t="shared" si="0"/>
        <v>Частичное-ликвидация</v>
      </c>
    </row>
    <row r="10" spans="1:32">
      <c r="A10" s="79" t="s">
        <v>108</v>
      </c>
      <c r="B10" s="79" t="s">
        <v>0</v>
      </c>
      <c r="C10" s="86" t="s">
        <v>215</v>
      </c>
      <c r="D10" s="80" t="s">
        <v>216</v>
      </c>
      <c r="E10" s="81">
        <v>2.5000000000000001E-5</v>
      </c>
      <c r="F10" s="79">
        <v>1</v>
      </c>
      <c r="G10" s="79">
        <v>1</v>
      </c>
      <c r="H10" s="81">
        <f>E10*F10*G10</f>
        <v>2.5000000000000001E-5</v>
      </c>
      <c r="I10" s="79">
        <v>8.75</v>
      </c>
      <c r="J10" s="79">
        <f>I10</f>
        <v>8.75</v>
      </c>
      <c r="K10" s="90">
        <v>0</v>
      </c>
      <c r="L10" t="str">
        <f t="shared" si="2"/>
        <v>С9</v>
      </c>
      <c r="M10" t="str">
        <f t="shared" si="3"/>
        <v>Колонна Т-101</v>
      </c>
      <c r="N10" t="str">
        <f t="shared" si="0"/>
        <v>Полное-огненный шар</v>
      </c>
    </row>
    <row r="11" spans="1:32">
      <c r="A11" s="83" t="s">
        <v>109</v>
      </c>
      <c r="B11" s="83" t="s">
        <v>243</v>
      </c>
      <c r="C11" s="87" t="s">
        <v>93</v>
      </c>
      <c r="D11" s="84" t="s">
        <v>208</v>
      </c>
      <c r="E11" s="85">
        <v>1.0000000000000001E-5</v>
      </c>
      <c r="F11" s="83">
        <v>3</v>
      </c>
      <c r="G11" s="83">
        <v>0.05</v>
      </c>
      <c r="H11" s="85">
        <f>E11*F11*G11</f>
        <v>1.5000000000000002E-6</v>
      </c>
      <c r="I11" s="83">
        <v>1.58</v>
      </c>
      <c r="J11" s="83">
        <v>1.53</v>
      </c>
      <c r="K11" s="88">
        <v>7</v>
      </c>
      <c r="L11" t="str">
        <f t="shared" si="2"/>
        <v>С10</v>
      </c>
      <c r="M11" t="str">
        <f t="shared" si="3"/>
        <v>Теплообменник Е-105А/В/С</v>
      </c>
      <c r="N11" t="str">
        <f t="shared" si="0"/>
        <v>Полное-пожар</v>
      </c>
      <c r="O11">
        <v>9</v>
      </c>
      <c r="P11">
        <v>12</v>
      </c>
      <c r="Q11">
        <v>15</v>
      </c>
      <c r="R11">
        <v>24</v>
      </c>
    </row>
    <row r="12" spans="1:32">
      <c r="A12" s="83" t="s">
        <v>110</v>
      </c>
      <c r="B12" s="83" t="s">
        <v>243</v>
      </c>
      <c r="C12" s="87" t="s">
        <v>95</v>
      </c>
      <c r="D12" s="84" t="s">
        <v>211</v>
      </c>
      <c r="E12" s="85">
        <v>1.0000000000000001E-5</v>
      </c>
      <c r="F12" s="83">
        <v>3</v>
      </c>
      <c r="G12" s="83">
        <v>0.19</v>
      </c>
      <c r="H12" s="85">
        <f t="shared" ref="H12:H17" si="4">E12*F12*G12</f>
        <v>5.7000000000000005E-6</v>
      </c>
      <c r="I12" s="83">
        <v>1.58</v>
      </c>
      <c r="J12" s="83">
        <v>0.15</v>
      </c>
      <c r="K12" s="88">
        <v>0</v>
      </c>
      <c r="L12" t="str">
        <f t="shared" si="2"/>
        <v>С11</v>
      </c>
      <c r="M12" t="str">
        <f t="shared" si="3"/>
        <v>Теплообменник Е-105А/В/С</v>
      </c>
      <c r="N12" t="str">
        <f t="shared" si="0"/>
        <v>Полное-взрыв</v>
      </c>
      <c r="S12">
        <v>24</v>
      </c>
      <c r="T12">
        <v>49</v>
      </c>
      <c r="U12">
        <v>134</v>
      </c>
      <c r="V12">
        <v>231</v>
      </c>
    </row>
    <row r="13" spans="1:32">
      <c r="A13" s="83" t="s">
        <v>111</v>
      </c>
      <c r="B13" s="83" t="s">
        <v>243</v>
      </c>
      <c r="C13" s="87" t="s">
        <v>97</v>
      </c>
      <c r="D13" s="84" t="s">
        <v>209</v>
      </c>
      <c r="E13" s="85">
        <v>1.0000000000000001E-5</v>
      </c>
      <c r="F13" s="83">
        <v>3</v>
      </c>
      <c r="G13" s="83">
        <v>0.76</v>
      </c>
      <c r="H13" s="85">
        <f t="shared" si="4"/>
        <v>2.2800000000000002E-5</v>
      </c>
      <c r="I13" s="83">
        <v>1.58</v>
      </c>
      <c r="J13" s="83">
        <v>0</v>
      </c>
      <c r="K13" s="91">
        <v>0</v>
      </c>
      <c r="L13" t="str">
        <f t="shared" si="2"/>
        <v>С12</v>
      </c>
      <c r="M13" t="str">
        <f t="shared" si="3"/>
        <v>Теплообменник Е-105А/В/С</v>
      </c>
      <c r="N13" t="str">
        <f t="shared" si="0"/>
        <v>Полное-ликвидация</v>
      </c>
    </row>
    <row r="14" spans="1:32">
      <c r="A14" s="83" t="s">
        <v>112</v>
      </c>
      <c r="B14" s="83" t="s">
        <v>243</v>
      </c>
      <c r="C14" s="87" t="s">
        <v>99</v>
      </c>
      <c r="D14" s="84" t="s">
        <v>212</v>
      </c>
      <c r="E14" s="85">
        <v>1E-4</v>
      </c>
      <c r="F14" s="83">
        <v>3</v>
      </c>
      <c r="G14" s="83">
        <v>4.0000000000000008E-2</v>
      </c>
      <c r="H14" s="85">
        <f t="shared" si="4"/>
        <v>1.2000000000000004E-5</v>
      </c>
      <c r="I14" s="83">
        <f>K14*300/1000</f>
        <v>1.23</v>
      </c>
      <c r="J14" s="83">
        <f>I14</f>
        <v>1.23</v>
      </c>
      <c r="K14" s="88">
        <v>4.0999999999999996</v>
      </c>
      <c r="L14" t="str">
        <f t="shared" si="2"/>
        <v>С13</v>
      </c>
      <c r="M14" t="str">
        <f t="shared" si="3"/>
        <v>Теплообменник Е-105А/В/С</v>
      </c>
      <c r="N14" t="str">
        <f t="shared" si="0"/>
        <v>Частичное-жидкостной факел</v>
      </c>
    </row>
    <row r="15" spans="1:32">
      <c r="A15" s="83" t="s">
        <v>113</v>
      </c>
      <c r="B15" s="83" t="s">
        <v>243</v>
      </c>
      <c r="C15" s="87" t="s">
        <v>101</v>
      </c>
      <c r="D15" s="84" t="s">
        <v>210</v>
      </c>
      <c r="E15" s="85">
        <v>1E-4</v>
      </c>
      <c r="F15" s="83">
        <v>3</v>
      </c>
      <c r="G15" s="83">
        <v>0.16000000000000003</v>
      </c>
      <c r="H15" s="85">
        <f t="shared" si="4"/>
        <v>4.8000000000000015E-5</v>
      </c>
      <c r="I15" s="83">
        <f>K14*300/1000</f>
        <v>1.23</v>
      </c>
      <c r="J15" s="83">
        <v>0</v>
      </c>
      <c r="K15" s="91">
        <v>0</v>
      </c>
      <c r="L15" t="str">
        <f t="shared" si="2"/>
        <v>С14</v>
      </c>
      <c r="M15" t="str">
        <f t="shared" si="3"/>
        <v>Теплообменник Е-105А/В/С</v>
      </c>
      <c r="N15" t="str">
        <f t="shared" si="0"/>
        <v>Частичное-ликвидация</v>
      </c>
    </row>
    <row r="16" spans="1:32">
      <c r="A16" s="83" t="s">
        <v>114</v>
      </c>
      <c r="B16" s="83" t="s">
        <v>243</v>
      </c>
      <c r="C16" s="87" t="s">
        <v>103</v>
      </c>
      <c r="D16" s="84" t="s">
        <v>213</v>
      </c>
      <c r="E16" s="85">
        <v>1E-4</v>
      </c>
      <c r="F16" s="83">
        <v>3</v>
      </c>
      <c r="G16" s="83">
        <v>4.0000000000000008E-2</v>
      </c>
      <c r="H16" s="85">
        <f t="shared" si="4"/>
        <v>1.2000000000000004E-5</v>
      </c>
      <c r="I16" s="83">
        <f>K16*1800/1000</f>
        <v>0.36</v>
      </c>
      <c r="J16" s="83">
        <f>I16</f>
        <v>0.36</v>
      </c>
      <c r="K16" s="88">
        <v>0.2</v>
      </c>
      <c r="L16" t="str">
        <f t="shared" si="2"/>
        <v>С15</v>
      </c>
      <c r="M16" t="str">
        <f t="shared" si="3"/>
        <v>Теплообменник Е-105А/В/С</v>
      </c>
      <c r="N16" t="str">
        <f t="shared" si="0"/>
        <v>Частичное-газ факел</v>
      </c>
    </row>
    <row r="17" spans="1:22">
      <c r="A17" s="83" t="s">
        <v>115</v>
      </c>
      <c r="B17" s="83" t="s">
        <v>243</v>
      </c>
      <c r="C17" s="87" t="s">
        <v>105</v>
      </c>
      <c r="D17" s="84" t="s">
        <v>214</v>
      </c>
      <c r="E17" s="85">
        <v>1E-4</v>
      </c>
      <c r="F17" s="83">
        <v>3</v>
      </c>
      <c r="G17" s="83">
        <v>0.15200000000000002</v>
      </c>
      <c r="H17" s="85">
        <f t="shared" si="4"/>
        <v>4.5600000000000011E-5</v>
      </c>
      <c r="I17" s="83">
        <f>K16*1800/1000</f>
        <v>0.36</v>
      </c>
      <c r="J17" s="83">
        <f>I17*0.1</f>
        <v>3.5999999999999997E-2</v>
      </c>
      <c r="K17" s="91">
        <v>0</v>
      </c>
      <c r="L17" t="str">
        <f t="shared" si="2"/>
        <v>С16</v>
      </c>
      <c r="M17" t="str">
        <f t="shared" si="3"/>
        <v>Теплообменник Е-105А/В/С</v>
      </c>
      <c r="N17" t="str">
        <f t="shared" si="0"/>
        <v>Частичное-вспышка</v>
      </c>
    </row>
    <row r="18" spans="1:22">
      <c r="A18" s="83" t="s">
        <v>116</v>
      </c>
      <c r="B18" s="83" t="s">
        <v>243</v>
      </c>
      <c r="C18" s="87" t="s">
        <v>107</v>
      </c>
      <c r="D18" s="84" t="s">
        <v>210</v>
      </c>
      <c r="E18" s="85">
        <v>1E-4</v>
      </c>
      <c r="F18" s="83">
        <v>3</v>
      </c>
      <c r="G18" s="83">
        <v>0.6080000000000001</v>
      </c>
      <c r="H18" s="85">
        <f>E18*F18*G18</f>
        <v>1.8240000000000004E-4</v>
      </c>
      <c r="I18" s="83">
        <f>K16*1800/1000</f>
        <v>0.36</v>
      </c>
      <c r="J18" s="83">
        <v>0</v>
      </c>
      <c r="K18" s="91">
        <v>0</v>
      </c>
      <c r="L18" t="str">
        <f t="shared" si="2"/>
        <v>С17</v>
      </c>
      <c r="M18" t="str">
        <f t="shared" si="3"/>
        <v>Теплообменник Е-105А/В/С</v>
      </c>
      <c r="N18" t="str">
        <f t="shared" si="0"/>
        <v>Частичное-ликвидация</v>
      </c>
    </row>
    <row r="19" spans="1:22">
      <c r="A19" s="83" t="s">
        <v>117</v>
      </c>
      <c r="B19" s="83" t="s">
        <v>243</v>
      </c>
      <c r="C19" s="87" t="s">
        <v>215</v>
      </c>
      <c r="D19" s="84" t="s">
        <v>216</v>
      </c>
      <c r="E19" s="85">
        <v>2.5000000000000001E-5</v>
      </c>
      <c r="F19" s="83">
        <v>3</v>
      </c>
      <c r="G19" s="83">
        <v>1</v>
      </c>
      <c r="H19" s="85">
        <f>E19*F19*G19</f>
        <v>7.5000000000000007E-5</v>
      </c>
      <c r="I19" s="83">
        <v>1.58</v>
      </c>
      <c r="J19" s="83">
        <f>I19</f>
        <v>1.58</v>
      </c>
      <c r="K19" s="91">
        <v>0</v>
      </c>
      <c r="L19" t="str">
        <f t="shared" si="2"/>
        <v>С18</v>
      </c>
      <c r="M19" t="str">
        <f t="shared" si="3"/>
        <v>Теплообменник Е-105А/В/С</v>
      </c>
      <c r="N19" t="str">
        <f t="shared" si="0"/>
        <v>Полное-огненный шар</v>
      </c>
    </row>
    <row r="20" spans="1:22">
      <c r="A20" s="92" t="s">
        <v>118</v>
      </c>
      <c r="B20" s="92" t="s">
        <v>4</v>
      </c>
      <c r="C20" s="93" t="s">
        <v>93</v>
      </c>
      <c r="D20" s="94" t="s">
        <v>208</v>
      </c>
      <c r="E20" s="95">
        <v>1.0000000000000001E-5</v>
      </c>
      <c r="F20" s="92">
        <v>1</v>
      </c>
      <c r="G20" s="92">
        <v>0.05</v>
      </c>
      <c r="H20" s="95">
        <f>E20*F20*G20</f>
        <v>5.0000000000000008E-7</v>
      </c>
      <c r="I20" s="92">
        <v>6.25</v>
      </c>
      <c r="J20" s="92">
        <v>1.65</v>
      </c>
      <c r="K20" s="96">
        <v>26</v>
      </c>
      <c r="L20" t="str">
        <f t="shared" si="2"/>
        <v>С19</v>
      </c>
      <c r="M20" t="str">
        <f t="shared" si="3"/>
        <v>Колонна Т-100/1</v>
      </c>
      <c r="N20" t="str">
        <f t="shared" si="0"/>
        <v>Полное-пожар</v>
      </c>
      <c r="O20">
        <v>13</v>
      </c>
      <c r="P20">
        <v>16</v>
      </c>
      <c r="Q20">
        <v>21</v>
      </c>
      <c r="R20">
        <v>36</v>
      </c>
    </row>
    <row r="21" spans="1:22">
      <c r="A21" s="92" t="s">
        <v>119</v>
      </c>
      <c r="B21" s="92" t="s">
        <v>4</v>
      </c>
      <c r="C21" s="93" t="s">
        <v>95</v>
      </c>
      <c r="D21" s="94" t="s">
        <v>211</v>
      </c>
      <c r="E21" s="95">
        <v>1.0000000000000001E-5</v>
      </c>
      <c r="F21" s="92">
        <v>1</v>
      </c>
      <c r="G21" s="92">
        <v>0.19</v>
      </c>
      <c r="H21" s="95">
        <f t="shared" ref="H21:H26" si="5">E21*F21*G21</f>
        <v>1.9000000000000002E-6</v>
      </c>
      <c r="I21" s="92">
        <v>6.25</v>
      </c>
      <c r="J21" s="92">
        <v>0.62</v>
      </c>
      <c r="K21" s="96">
        <v>0</v>
      </c>
      <c r="L21" t="str">
        <f t="shared" si="2"/>
        <v>С20</v>
      </c>
      <c r="M21" t="str">
        <f t="shared" si="3"/>
        <v>Колонна Т-100/1</v>
      </c>
      <c r="N21" t="str">
        <f t="shared" si="0"/>
        <v>Полное-взрыв</v>
      </c>
      <c r="S21">
        <v>39</v>
      </c>
      <c r="T21">
        <v>79</v>
      </c>
      <c r="U21">
        <v>216</v>
      </c>
      <c r="V21">
        <v>371</v>
      </c>
    </row>
    <row r="22" spans="1:22">
      <c r="A22" s="92" t="s">
        <v>120</v>
      </c>
      <c r="B22" s="92" t="s">
        <v>4</v>
      </c>
      <c r="C22" s="93" t="s">
        <v>97</v>
      </c>
      <c r="D22" s="94" t="s">
        <v>209</v>
      </c>
      <c r="E22" s="95">
        <v>1.0000000000000001E-5</v>
      </c>
      <c r="F22" s="92">
        <v>1</v>
      </c>
      <c r="G22" s="92">
        <v>0.76</v>
      </c>
      <c r="H22" s="95">
        <f t="shared" si="5"/>
        <v>7.6000000000000009E-6</v>
      </c>
      <c r="I22" s="92">
        <v>6.25</v>
      </c>
      <c r="J22" s="92">
        <v>0</v>
      </c>
      <c r="K22" s="97">
        <v>0</v>
      </c>
      <c r="L22" t="str">
        <f t="shared" si="2"/>
        <v>С21</v>
      </c>
      <c r="M22" t="str">
        <f t="shared" si="3"/>
        <v>Колонна Т-100/1</v>
      </c>
      <c r="N22" t="str">
        <f t="shared" si="0"/>
        <v>Полное-ликвидация</v>
      </c>
    </row>
    <row r="23" spans="1:22">
      <c r="A23" s="92" t="s">
        <v>121</v>
      </c>
      <c r="B23" s="92" t="s">
        <v>4</v>
      </c>
      <c r="C23" s="93" t="s">
        <v>99</v>
      </c>
      <c r="D23" s="94" t="s">
        <v>212</v>
      </c>
      <c r="E23" s="95">
        <v>1E-4</v>
      </c>
      <c r="F23" s="92">
        <v>1</v>
      </c>
      <c r="G23" s="92">
        <v>4.0000000000000008E-2</v>
      </c>
      <c r="H23" s="95">
        <f t="shared" si="5"/>
        <v>4.0000000000000007E-6</v>
      </c>
      <c r="I23" s="92">
        <f>K23*300/1000</f>
        <v>1.05</v>
      </c>
      <c r="J23" s="92">
        <f>I23</f>
        <v>1.05</v>
      </c>
      <c r="K23" s="96">
        <v>3.5</v>
      </c>
      <c r="L23" t="str">
        <f t="shared" si="2"/>
        <v>С22</v>
      </c>
      <c r="M23" t="str">
        <f t="shared" si="3"/>
        <v>Колонна Т-100/1</v>
      </c>
      <c r="N23" t="str">
        <f t="shared" si="0"/>
        <v>Частичное-жидкостной факел</v>
      </c>
    </row>
    <row r="24" spans="1:22">
      <c r="A24" s="92" t="s">
        <v>122</v>
      </c>
      <c r="B24" s="92" t="s">
        <v>4</v>
      </c>
      <c r="C24" s="93" t="s">
        <v>101</v>
      </c>
      <c r="D24" s="94" t="s">
        <v>210</v>
      </c>
      <c r="E24" s="95">
        <v>1E-4</v>
      </c>
      <c r="F24" s="92">
        <v>1</v>
      </c>
      <c r="G24" s="92">
        <v>0.16000000000000003</v>
      </c>
      <c r="H24" s="95">
        <f t="shared" si="5"/>
        <v>1.6000000000000003E-5</v>
      </c>
      <c r="I24" s="92">
        <f>K23*300/1000</f>
        <v>1.05</v>
      </c>
      <c r="J24" s="92">
        <v>0</v>
      </c>
      <c r="K24" s="97">
        <v>0</v>
      </c>
      <c r="L24" t="str">
        <f t="shared" si="2"/>
        <v>С23</v>
      </c>
      <c r="M24" t="str">
        <f t="shared" si="3"/>
        <v>Колонна Т-100/1</v>
      </c>
      <c r="N24" t="str">
        <f t="shared" si="0"/>
        <v>Частичное-ликвидация</v>
      </c>
    </row>
    <row r="25" spans="1:22">
      <c r="A25" s="92" t="s">
        <v>123</v>
      </c>
      <c r="B25" s="92" t="s">
        <v>4</v>
      </c>
      <c r="C25" s="93" t="s">
        <v>103</v>
      </c>
      <c r="D25" s="94" t="s">
        <v>213</v>
      </c>
      <c r="E25" s="95">
        <v>1E-4</v>
      </c>
      <c r="F25" s="92">
        <v>1</v>
      </c>
      <c r="G25" s="92">
        <v>4.0000000000000008E-2</v>
      </c>
      <c r="H25" s="95">
        <f t="shared" si="5"/>
        <v>4.0000000000000007E-6</v>
      </c>
      <c r="I25" s="92">
        <f>K25*1800/1000</f>
        <v>0.28799999999999998</v>
      </c>
      <c r="J25" s="92">
        <f>I25</f>
        <v>0.28799999999999998</v>
      </c>
      <c r="K25" s="96">
        <v>0.16</v>
      </c>
      <c r="L25" t="str">
        <f t="shared" si="2"/>
        <v>С24</v>
      </c>
      <c r="M25" t="str">
        <f t="shared" si="3"/>
        <v>Колонна Т-100/1</v>
      </c>
      <c r="N25" t="str">
        <f t="shared" si="0"/>
        <v>Частичное-газ факел</v>
      </c>
    </row>
    <row r="26" spans="1:22">
      <c r="A26" s="92" t="s">
        <v>124</v>
      </c>
      <c r="B26" s="92" t="s">
        <v>4</v>
      </c>
      <c r="C26" s="93" t="s">
        <v>105</v>
      </c>
      <c r="D26" s="94" t="s">
        <v>214</v>
      </c>
      <c r="E26" s="95">
        <v>1E-4</v>
      </c>
      <c r="F26" s="92">
        <v>1</v>
      </c>
      <c r="G26" s="92">
        <v>0.15200000000000002</v>
      </c>
      <c r="H26" s="95">
        <f t="shared" si="5"/>
        <v>1.5200000000000004E-5</v>
      </c>
      <c r="I26" s="92">
        <f>K25*1800/1000</f>
        <v>0.28799999999999998</v>
      </c>
      <c r="J26" s="92">
        <f>I26*0.1</f>
        <v>2.8799999999999999E-2</v>
      </c>
      <c r="K26" s="97">
        <v>0</v>
      </c>
      <c r="L26" t="str">
        <f t="shared" si="2"/>
        <v>С25</v>
      </c>
      <c r="M26" t="str">
        <f t="shared" si="3"/>
        <v>Колонна Т-100/1</v>
      </c>
      <c r="N26" t="str">
        <f t="shared" si="0"/>
        <v>Частичное-вспышка</v>
      </c>
    </row>
    <row r="27" spans="1:22">
      <c r="A27" s="92" t="s">
        <v>125</v>
      </c>
      <c r="B27" s="92" t="s">
        <v>4</v>
      </c>
      <c r="C27" s="93" t="s">
        <v>107</v>
      </c>
      <c r="D27" s="94" t="s">
        <v>210</v>
      </c>
      <c r="E27" s="95">
        <v>1E-4</v>
      </c>
      <c r="F27" s="92">
        <v>1</v>
      </c>
      <c r="G27" s="92">
        <v>0.6080000000000001</v>
      </c>
      <c r="H27" s="95">
        <f>E27*F27*G27</f>
        <v>6.0800000000000014E-5</v>
      </c>
      <c r="I27" s="92">
        <f>K25*1800/1000</f>
        <v>0.28799999999999998</v>
      </c>
      <c r="J27" s="92">
        <v>0</v>
      </c>
      <c r="K27" s="97">
        <v>0</v>
      </c>
      <c r="L27" t="str">
        <f t="shared" si="2"/>
        <v>С26</v>
      </c>
      <c r="M27" t="str">
        <f t="shared" si="3"/>
        <v>Колонна Т-100/1</v>
      </c>
      <c r="N27" t="str">
        <f t="shared" si="0"/>
        <v>Частичное-ликвидация</v>
      </c>
    </row>
    <row r="28" spans="1:22">
      <c r="A28" s="92" t="s">
        <v>126</v>
      </c>
      <c r="B28" s="92" t="s">
        <v>4</v>
      </c>
      <c r="C28" s="93" t="s">
        <v>215</v>
      </c>
      <c r="D28" s="94" t="s">
        <v>216</v>
      </c>
      <c r="E28" s="95">
        <v>2.5000000000000001E-5</v>
      </c>
      <c r="F28" s="92">
        <v>1</v>
      </c>
      <c r="G28" s="92">
        <v>1</v>
      </c>
      <c r="H28" s="95">
        <f>E28*F28*G28</f>
        <v>2.5000000000000001E-5</v>
      </c>
      <c r="I28" s="92">
        <v>6.25</v>
      </c>
      <c r="J28" s="92">
        <f>I28</f>
        <v>6.25</v>
      </c>
      <c r="K28" s="97">
        <v>0</v>
      </c>
      <c r="L28" t="str">
        <f t="shared" si="2"/>
        <v>С27</v>
      </c>
      <c r="M28" t="str">
        <f t="shared" si="3"/>
        <v>Колонна Т-100/1</v>
      </c>
      <c r="N28" t="str">
        <f t="shared" si="0"/>
        <v>Полное-огненный шар</v>
      </c>
    </row>
    <row r="29" spans="1:22">
      <c r="A29" s="98" t="s">
        <v>127</v>
      </c>
      <c r="B29" s="98" t="s">
        <v>6</v>
      </c>
      <c r="C29" s="99" t="s">
        <v>93</v>
      </c>
      <c r="D29" s="100" t="s">
        <v>208</v>
      </c>
      <c r="E29" s="101">
        <v>1.0000000000000001E-5</v>
      </c>
      <c r="F29" s="98">
        <v>1</v>
      </c>
      <c r="G29" s="98">
        <v>0.05</v>
      </c>
      <c r="H29" s="101">
        <f>E29*F29*G29</f>
        <v>5.0000000000000008E-7</v>
      </c>
      <c r="I29" s="98">
        <v>4.5</v>
      </c>
      <c r="J29" s="98">
        <v>4.5</v>
      </c>
      <c r="K29" s="102">
        <v>72</v>
      </c>
      <c r="L29" t="str">
        <f t="shared" si="2"/>
        <v>С28</v>
      </c>
      <c r="M29" t="str">
        <f t="shared" si="3"/>
        <v>Аппарат V-100/2</v>
      </c>
      <c r="N29" t="str">
        <f t="shared" si="0"/>
        <v>Полное-пожар</v>
      </c>
      <c r="O29">
        <v>13</v>
      </c>
      <c r="P29">
        <v>18</v>
      </c>
      <c r="Q29">
        <v>25</v>
      </c>
      <c r="R29">
        <v>45</v>
      </c>
    </row>
    <row r="30" spans="1:22">
      <c r="A30" s="98" t="s">
        <v>128</v>
      </c>
      <c r="B30" s="98" t="s">
        <v>6</v>
      </c>
      <c r="C30" s="99" t="s">
        <v>95</v>
      </c>
      <c r="D30" s="100" t="s">
        <v>211</v>
      </c>
      <c r="E30" s="101">
        <v>1.0000000000000001E-5</v>
      </c>
      <c r="F30" s="98">
        <v>1</v>
      </c>
      <c r="G30" s="98">
        <v>0.19</v>
      </c>
      <c r="H30" s="101">
        <f t="shared" ref="H30:H35" si="6">E30*F30*G30</f>
        <v>1.9000000000000002E-6</v>
      </c>
      <c r="I30" s="98">
        <v>4.5</v>
      </c>
      <c r="J30" s="98">
        <v>0.03</v>
      </c>
      <c r="K30" s="102">
        <v>0</v>
      </c>
      <c r="L30" t="str">
        <f t="shared" si="2"/>
        <v>С29</v>
      </c>
      <c r="M30" t="str">
        <f t="shared" si="3"/>
        <v>Аппарат V-100/2</v>
      </c>
      <c r="N30" t="str">
        <f t="shared" si="0"/>
        <v>Полное-взрыв</v>
      </c>
      <c r="S30">
        <v>14</v>
      </c>
      <c r="T30">
        <v>29</v>
      </c>
      <c r="U30">
        <v>78</v>
      </c>
      <c r="V30">
        <v>135</v>
      </c>
    </row>
    <row r="31" spans="1:22">
      <c r="A31" s="98" t="s">
        <v>129</v>
      </c>
      <c r="B31" s="98" t="s">
        <v>6</v>
      </c>
      <c r="C31" s="99" t="s">
        <v>97</v>
      </c>
      <c r="D31" s="100" t="s">
        <v>209</v>
      </c>
      <c r="E31" s="101">
        <v>1.0000000000000001E-5</v>
      </c>
      <c r="F31" s="98">
        <v>1</v>
      </c>
      <c r="G31" s="98">
        <v>0.76</v>
      </c>
      <c r="H31" s="101">
        <f t="shared" si="6"/>
        <v>7.6000000000000009E-6</v>
      </c>
      <c r="I31" s="98">
        <v>4.5</v>
      </c>
      <c r="J31" s="98">
        <v>0</v>
      </c>
      <c r="K31" s="103">
        <v>0</v>
      </c>
      <c r="L31" t="str">
        <f t="shared" si="2"/>
        <v>С30</v>
      </c>
      <c r="M31" t="str">
        <f t="shared" si="3"/>
        <v>Аппарат V-100/2</v>
      </c>
      <c r="N31" t="str">
        <f t="shared" si="0"/>
        <v>Полное-ликвидация</v>
      </c>
    </row>
    <row r="32" spans="1:22">
      <c r="A32" s="98" t="s">
        <v>130</v>
      </c>
      <c r="B32" s="98" t="s">
        <v>6</v>
      </c>
      <c r="C32" s="99" t="s">
        <v>99</v>
      </c>
      <c r="D32" s="100" t="s">
        <v>212</v>
      </c>
      <c r="E32" s="101">
        <v>1E-4</v>
      </c>
      <c r="F32" s="98">
        <v>1</v>
      </c>
      <c r="G32" s="98">
        <v>4.0000000000000008E-2</v>
      </c>
      <c r="H32" s="101">
        <f t="shared" si="6"/>
        <v>4.0000000000000007E-6</v>
      </c>
      <c r="I32" s="98">
        <f>K32*300/1000</f>
        <v>1.08</v>
      </c>
      <c r="J32" s="98">
        <f>I32</f>
        <v>1.08</v>
      </c>
      <c r="K32" s="102">
        <v>3.6</v>
      </c>
      <c r="L32" t="str">
        <f t="shared" si="2"/>
        <v>С31</v>
      </c>
      <c r="M32" t="str">
        <f t="shared" si="3"/>
        <v>Аппарат V-100/2</v>
      </c>
      <c r="N32" t="str">
        <f t="shared" si="0"/>
        <v>Частичное-жидкостной факел</v>
      </c>
    </row>
    <row r="33" spans="1:22">
      <c r="A33" s="98" t="s">
        <v>131</v>
      </c>
      <c r="B33" s="98" t="s">
        <v>6</v>
      </c>
      <c r="C33" s="99" t="s">
        <v>101</v>
      </c>
      <c r="D33" s="100" t="s">
        <v>210</v>
      </c>
      <c r="E33" s="101">
        <v>1E-4</v>
      </c>
      <c r="F33" s="98">
        <v>1</v>
      </c>
      <c r="G33" s="98">
        <v>0.16000000000000003</v>
      </c>
      <c r="H33" s="101">
        <f t="shared" si="6"/>
        <v>1.6000000000000003E-5</v>
      </c>
      <c r="I33" s="98">
        <f>K32*300/1000</f>
        <v>1.08</v>
      </c>
      <c r="J33" s="98">
        <v>0</v>
      </c>
      <c r="K33" s="103">
        <v>0</v>
      </c>
      <c r="L33" t="str">
        <f t="shared" si="2"/>
        <v>С32</v>
      </c>
      <c r="M33" t="str">
        <f t="shared" si="3"/>
        <v>Аппарат V-100/2</v>
      </c>
      <c r="N33" t="str">
        <f t="shared" si="0"/>
        <v>Частичное-ликвидация</v>
      </c>
    </row>
    <row r="34" spans="1:22">
      <c r="A34" s="98" t="s">
        <v>132</v>
      </c>
      <c r="B34" s="98" t="s">
        <v>6</v>
      </c>
      <c r="C34" s="99" t="s">
        <v>103</v>
      </c>
      <c r="D34" s="100" t="s">
        <v>213</v>
      </c>
      <c r="E34" s="101">
        <v>1E-4</v>
      </c>
      <c r="F34" s="98">
        <v>1</v>
      </c>
      <c r="G34" s="98">
        <v>4.0000000000000008E-2</v>
      </c>
      <c r="H34" s="101">
        <f t="shared" si="6"/>
        <v>4.0000000000000007E-6</v>
      </c>
      <c r="I34" s="98">
        <f>K34*1800/1000</f>
        <v>0.30599999999999999</v>
      </c>
      <c r="J34" s="98">
        <f>I34</f>
        <v>0.30599999999999999</v>
      </c>
      <c r="K34" s="102">
        <v>0.17</v>
      </c>
      <c r="L34" t="str">
        <f t="shared" si="2"/>
        <v>С33</v>
      </c>
      <c r="M34" t="str">
        <f t="shared" si="3"/>
        <v>Аппарат V-100/2</v>
      </c>
      <c r="N34" t="str">
        <f t="shared" si="0"/>
        <v>Частичное-газ факел</v>
      </c>
    </row>
    <row r="35" spans="1:22">
      <c r="A35" s="98" t="s">
        <v>133</v>
      </c>
      <c r="B35" s="98" t="s">
        <v>6</v>
      </c>
      <c r="C35" s="99" t="s">
        <v>105</v>
      </c>
      <c r="D35" s="100" t="s">
        <v>214</v>
      </c>
      <c r="E35" s="101">
        <v>1E-4</v>
      </c>
      <c r="F35" s="98">
        <v>1</v>
      </c>
      <c r="G35" s="98">
        <v>0.15200000000000002</v>
      </c>
      <c r="H35" s="101">
        <f t="shared" si="6"/>
        <v>1.5200000000000004E-5</v>
      </c>
      <c r="I35" s="98">
        <f>K34*1800/1000</f>
        <v>0.30599999999999999</v>
      </c>
      <c r="J35" s="98">
        <f>I35*0.1</f>
        <v>3.0600000000000002E-2</v>
      </c>
      <c r="K35" s="103">
        <v>0</v>
      </c>
      <c r="L35" t="str">
        <f t="shared" si="2"/>
        <v>С34</v>
      </c>
      <c r="M35" t="str">
        <f t="shared" si="3"/>
        <v>Аппарат V-100/2</v>
      </c>
      <c r="N35" t="str">
        <f t="shared" si="0"/>
        <v>Частичное-вспышка</v>
      </c>
    </row>
    <row r="36" spans="1:22">
      <c r="A36" s="98" t="s">
        <v>134</v>
      </c>
      <c r="B36" s="98" t="s">
        <v>6</v>
      </c>
      <c r="C36" s="99" t="s">
        <v>107</v>
      </c>
      <c r="D36" s="100" t="s">
        <v>210</v>
      </c>
      <c r="E36" s="101">
        <v>1E-4</v>
      </c>
      <c r="F36" s="98">
        <v>1</v>
      </c>
      <c r="G36" s="98">
        <v>0.6080000000000001</v>
      </c>
      <c r="H36" s="101">
        <f>E36*F36*G36</f>
        <v>6.0800000000000014E-5</v>
      </c>
      <c r="I36" s="98">
        <f>K34*1800/1000</f>
        <v>0.30599999999999999</v>
      </c>
      <c r="J36" s="98">
        <v>0</v>
      </c>
      <c r="K36" s="103">
        <v>0</v>
      </c>
      <c r="L36" t="str">
        <f t="shared" si="2"/>
        <v>С35</v>
      </c>
      <c r="M36" t="str">
        <f t="shared" si="3"/>
        <v>Аппарат V-100/2</v>
      </c>
      <c r="N36" t="str">
        <f t="shared" si="0"/>
        <v>Частичное-ликвидация</v>
      </c>
    </row>
    <row r="37" spans="1:22">
      <c r="A37" s="98" t="s">
        <v>135</v>
      </c>
      <c r="B37" s="98" t="s">
        <v>6</v>
      </c>
      <c r="C37" s="99" t="s">
        <v>215</v>
      </c>
      <c r="D37" s="100" t="s">
        <v>216</v>
      </c>
      <c r="E37" s="101">
        <v>2.5000000000000001E-5</v>
      </c>
      <c r="F37" s="98">
        <v>1</v>
      </c>
      <c r="G37" s="98">
        <v>1</v>
      </c>
      <c r="H37" s="101">
        <f>E37*F37*G37</f>
        <v>2.5000000000000001E-5</v>
      </c>
      <c r="I37" s="98">
        <v>4.5</v>
      </c>
      <c r="J37" s="98">
        <f>I37</f>
        <v>4.5</v>
      </c>
      <c r="K37" s="103">
        <v>0</v>
      </c>
      <c r="L37" t="str">
        <f t="shared" si="2"/>
        <v>С36</v>
      </c>
      <c r="M37" t="str">
        <f t="shared" si="3"/>
        <v>Аппарат V-100/2</v>
      </c>
      <c r="N37" t="str">
        <f t="shared" si="0"/>
        <v>Полное-огненный шар</v>
      </c>
    </row>
    <row r="38" spans="1:22">
      <c r="A38" s="104" t="s">
        <v>136</v>
      </c>
      <c r="B38" s="104" t="s">
        <v>7</v>
      </c>
      <c r="C38" s="105" t="s">
        <v>93</v>
      </c>
      <c r="D38" s="106" t="s">
        <v>208</v>
      </c>
      <c r="E38" s="107">
        <v>1.0000000000000001E-5</v>
      </c>
      <c r="F38" s="104">
        <v>1</v>
      </c>
      <c r="G38" s="104">
        <v>0.05</v>
      </c>
      <c r="H38" s="107">
        <f>E38*F38*G38</f>
        <v>5.0000000000000008E-7</v>
      </c>
      <c r="I38" s="104">
        <v>8.3000000000000007</v>
      </c>
      <c r="J38" s="104">
        <v>8.3000000000000007</v>
      </c>
      <c r="K38" s="108">
        <v>140</v>
      </c>
      <c r="L38" t="str">
        <f t="shared" si="2"/>
        <v>С37</v>
      </c>
      <c r="M38" t="str">
        <f t="shared" si="3"/>
        <v>Разделитель V-100/1</v>
      </c>
      <c r="N38" t="str">
        <f t="shared" si="0"/>
        <v>Полное-пожар</v>
      </c>
      <c r="O38">
        <v>15</v>
      </c>
      <c r="P38">
        <v>20</v>
      </c>
      <c r="Q38">
        <v>28</v>
      </c>
      <c r="R38">
        <v>52</v>
      </c>
    </row>
    <row r="39" spans="1:22">
      <c r="A39" s="104" t="s">
        <v>137</v>
      </c>
      <c r="B39" s="104" t="s">
        <v>7</v>
      </c>
      <c r="C39" s="105" t="s">
        <v>95</v>
      </c>
      <c r="D39" s="106" t="s">
        <v>211</v>
      </c>
      <c r="E39" s="107">
        <v>1.0000000000000001E-5</v>
      </c>
      <c r="F39" s="104">
        <v>1</v>
      </c>
      <c r="G39" s="104">
        <v>0.19</v>
      </c>
      <c r="H39" s="107">
        <f t="shared" ref="H39:H44" si="7">E39*F39*G39</f>
        <v>1.9000000000000002E-6</v>
      </c>
      <c r="I39" s="104">
        <v>8.3000000000000007</v>
      </c>
      <c r="J39" s="104">
        <v>7.0000000000000007E-2</v>
      </c>
      <c r="K39" s="108">
        <v>0</v>
      </c>
      <c r="L39" t="str">
        <f t="shared" si="2"/>
        <v>С38</v>
      </c>
      <c r="M39" t="str">
        <f t="shared" si="3"/>
        <v>Разделитель V-100/1</v>
      </c>
      <c r="N39" t="str">
        <f t="shared" si="0"/>
        <v>Полное-взрыв</v>
      </c>
      <c r="S39">
        <v>19</v>
      </c>
      <c r="T39">
        <v>38</v>
      </c>
      <c r="U39">
        <v>104</v>
      </c>
      <c r="V39">
        <v>179</v>
      </c>
    </row>
    <row r="40" spans="1:22">
      <c r="A40" s="104" t="s">
        <v>138</v>
      </c>
      <c r="B40" s="104" t="s">
        <v>7</v>
      </c>
      <c r="C40" s="105" t="s">
        <v>97</v>
      </c>
      <c r="D40" s="106" t="s">
        <v>209</v>
      </c>
      <c r="E40" s="107">
        <v>1.0000000000000001E-5</v>
      </c>
      <c r="F40" s="104">
        <v>1</v>
      </c>
      <c r="G40" s="104">
        <v>0.76</v>
      </c>
      <c r="H40" s="107">
        <f t="shared" si="7"/>
        <v>7.6000000000000009E-6</v>
      </c>
      <c r="I40" s="104">
        <v>8.3000000000000007</v>
      </c>
      <c r="J40" s="104">
        <v>0</v>
      </c>
      <c r="K40" s="109">
        <v>0</v>
      </c>
      <c r="L40" t="str">
        <f t="shared" si="2"/>
        <v>С39</v>
      </c>
      <c r="M40" t="str">
        <f t="shared" si="3"/>
        <v>Разделитель V-100/1</v>
      </c>
      <c r="N40" t="str">
        <f t="shared" si="0"/>
        <v>Полное-ликвидация</v>
      </c>
    </row>
    <row r="41" spans="1:22">
      <c r="A41" s="104" t="s">
        <v>139</v>
      </c>
      <c r="B41" s="104" t="s">
        <v>7</v>
      </c>
      <c r="C41" s="105" t="s">
        <v>99</v>
      </c>
      <c r="D41" s="106" t="s">
        <v>212</v>
      </c>
      <c r="E41" s="107">
        <v>1E-4</v>
      </c>
      <c r="F41" s="104">
        <v>1</v>
      </c>
      <c r="G41" s="104">
        <v>4.0000000000000008E-2</v>
      </c>
      <c r="H41" s="107">
        <f t="shared" si="7"/>
        <v>4.0000000000000007E-6</v>
      </c>
      <c r="I41" s="104">
        <f>K41*300/1000</f>
        <v>1.35</v>
      </c>
      <c r="J41" s="104">
        <f>I41</f>
        <v>1.35</v>
      </c>
      <c r="K41" s="108">
        <v>4.5</v>
      </c>
      <c r="L41" t="str">
        <f t="shared" si="2"/>
        <v>С40</v>
      </c>
      <c r="M41" t="str">
        <f t="shared" si="3"/>
        <v>Разделитель V-100/1</v>
      </c>
      <c r="N41" t="str">
        <f t="shared" si="0"/>
        <v>Частичное-жидкостной факел</v>
      </c>
    </row>
    <row r="42" spans="1:22">
      <c r="A42" s="104" t="s">
        <v>140</v>
      </c>
      <c r="B42" s="104" t="s">
        <v>7</v>
      </c>
      <c r="C42" s="105" t="s">
        <v>101</v>
      </c>
      <c r="D42" s="106" t="s">
        <v>210</v>
      </c>
      <c r="E42" s="107">
        <v>1E-4</v>
      </c>
      <c r="F42" s="104">
        <v>1</v>
      </c>
      <c r="G42" s="104">
        <v>0.16000000000000003</v>
      </c>
      <c r="H42" s="107">
        <f t="shared" si="7"/>
        <v>1.6000000000000003E-5</v>
      </c>
      <c r="I42" s="104">
        <f>K41*300/1000</f>
        <v>1.35</v>
      </c>
      <c r="J42" s="104">
        <v>0</v>
      </c>
      <c r="K42" s="109">
        <v>0</v>
      </c>
      <c r="L42" t="str">
        <f t="shared" si="2"/>
        <v>С41</v>
      </c>
      <c r="M42" t="str">
        <f t="shared" si="3"/>
        <v>Разделитель V-100/1</v>
      </c>
      <c r="N42" t="str">
        <f t="shared" si="0"/>
        <v>Частичное-ликвидация</v>
      </c>
    </row>
    <row r="43" spans="1:22">
      <c r="A43" s="104" t="s">
        <v>141</v>
      </c>
      <c r="B43" s="104" t="s">
        <v>7</v>
      </c>
      <c r="C43" s="105" t="s">
        <v>103</v>
      </c>
      <c r="D43" s="106" t="s">
        <v>213</v>
      </c>
      <c r="E43" s="107">
        <v>1E-4</v>
      </c>
      <c r="F43" s="104">
        <v>1</v>
      </c>
      <c r="G43" s="104">
        <v>4.0000000000000008E-2</v>
      </c>
      <c r="H43" s="107">
        <f t="shared" si="7"/>
        <v>4.0000000000000007E-6</v>
      </c>
      <c r="I43" s="104">
        <f>K43*1800/1000</f>
        <v>0.378</v>
      </c>
      <c r="J43" s="104">
        <f>I43</f>
        <v>0.378</v>
      </c>
      <c r="K43" s="108">
        <v>0.21</v>
      </c>
      <c r="L43" t="str">
        <f t="shared" si="2"/>
        <v>С42</v>
      </c>
      <c r="M43" t="str">
        <f t="shared" si="3"/>
        <v>Разделитель V-100/1</v>
      </c>
      <c r="N43" t="str">
        <f t="shared" si="0"/>
        <v>Частичное-газ факел</v>
      </c>
    </row>
    <row r="44" spans="1:22">
      <c r="A44" s="104" t="s">
        <v>142</v>
      </c>
      <c r="B44" s="104" t="s">
        <v>7</v>
      </c>
      <c r="C44" s="105" t="s">
        <v>105</v>
      </c>
      <c r="D44" s="106" t="s">
        <v>214</v>
      </c>
      <c r="E44" s="107">
        <v>1E-4</v>
      </c>
      <c r="F44" s="104">
        <v>1</v>
      </c>
      <c r="G44" s="104">
        <v>0.15200000000000002</v>
      </c>
      <c r="H44" s="107">
        <f t="shared" si="7"/>
        <v>1.5200000000000004E-5</v>
      </c>
      <c r="I44" s="104">
        <f>K43*1800/1000</f>
        <v>0.378</v>
      </c>
      <c r="J44" s="104">
        <f>I44*0.1</f>
        <v>3.78E-2</v>
      </c>
      <c r="K44" s="109">
        <v>0</v>
      </c>
      <c r="L44" t="str">
        <f t="shared" si="2"/>
        <v>С43</v>
      </c>
      <c r="M44" t="str">
        <f t="shared" si="3"/>
        <v>Разделитель V-100/1</v>
      </c>
      <c r="N44" t="str">
        <f t="shared" si="0"/>
        <v>Частичное-вспышка</v>
      </c>
    </row>
    <row r="45" spans="1:22">
      <c r="A45" s="104" t="s">
        <v>143</v>
      </c>
      <c r="B45" s="104" t="s">
        <v>7</v>
      </c>
      <c r="C45" s="105" t="s">
        <v>107</v>
      </c>
      <c r="D45" s="106" t="s">
        <v>210</v>
      </c>
      <c r="E45" s="107">
        <v>1E-4</v>
      </c>
      <c r="F45" s="104">
        <v>1</v>
      </c>
      <c r="G45" s="104">
        <v>0.6080000000000001</v>
      </c>
      <c r="H45" s="107">
        <f>E45*F45*G45</f>
        <v>6.0800000000000014E-5</v>
      </c>
      <c r="I45" s="104">
        <f>K43*1800/1000</f>
        <v>0.378</v>
      </c>
      <c r="J45" s="104">
        <v>0</v>
      </c>
      <c r="K45" s="109">
        <v>0</v>
      </c>
      <c r="L45" t="str">
        <f t="shared" si="2"/>
        <v>С44</v>
      </c>
      <c r="M45" t="str">
        <f t="shared" si="3"/>
        <v>Разделитель V-100/1</v>
      </c>
      <c r="N45" t="str">
        <f t="shared" si="0"/>
        <v>Частичное-ликвидация</v>
      </c>
    </row>
    <row r="46" spans="1:22">
      <c r="A46" s="104" t="s">
        <v>144</v>
      </c>
      <c r="B46" s="104" t="s">
        <v>7</v>
      </c>
      <c r="C46" s="105" t="s">
        <v>215</v>
      </c>
      <c r="D46" s="106" t="s">
        <v>216</v>
      </c>
      <c r="E46" s="107">
        <v>2.5000000000000001E-5</v>
      </c>
      <c r="F46" s="104">
        <v>1</v>
      </c>
      <c r="G46" s="104">
        <v>1</v>
      </c>
      <c r="H46" s="107">
        <f>E46*F46*G46</f>
        <v>2.5000000000000001E-5</v>
      </c>
      <c r="I46" s="104">
        <v>8.3000000000000007</v>
      </c>
      <c r="J46" s="104">
        <f>I46</f>
        <v>8.3000000000000007</v>
      </c>
      <c r="K46" s="109">
        <v>0</v>
      </c>
      <c r="L46" t="str">
        <f t="shared" si="2"/>
        <v>С45</v>
      </c>
      <c r="M46" t="str">
        <f t="shared" si="3"/>
        <v>Разделитель V-100/1</v>
      </c>
      <c r="N46" t="str">
        <f t="shared" si="0"/>
        <v>Полное-огненный шар</v>
      </c>
    </row>
    <row r="47" spans="1:22">
      <c r="A47" s="110" t="s">
        <v>145</v>
      </c>
      <c r="B47" s="110" t="s">
        <v>8</v>
      </c>
      <c r="C47" s="111" t="s">
        <v>93</v>
      </c>
      <c r="D47" s="112" t="s">
        <v>208</v>
      </c>
      <c r="E47" s="113">
        <v>1.0000000000000001E-5</v>
      </c>
      <c r="F47" s="110">
        <v>1</v>
      </c>
      <c r="G47" s="110">
        <v>0.05</v>
      </c>
      <c r="H47" s="113">
        <f>E47*F47*G47</f>
        <v>5.0000000000000008E-7</v>
      </c>
      <c r="I47" s="110">
        <v>7.38</v>
      </c>
      <c r="J47" s="110">
        <f>I47</f>
        <v>7.38</v>
      </c>
      <c r="K47" s="114">
        <v>118</v>
      </c>
      <c r="L47" t="str">
        <f t="shared" si="2"/>
        <v>С46</v>
      </c>
      <c r="M47" t="str">
        <f t="shared" si="3"/>
        <v>Аппарат V-100/3</v>
      </c>
      <c r="N47" t="str">
        <f t="shared" si="0"/>
        <v>Полное-пожар</v>
      </c>
      <c r="O47">
        <v>15</v>
      </c>
      <c r="P47">
        <v>20</v>
      </c>
      <c r="Q47">
        <v>28</v>
      </c>
      <c r="R47">
        <v>50</v>
      </c>
    </row>
    <row r="48" spans="1:22">
      <c r="A48" s="110" t="s">
        <v>146</v>
      </c>
      <c r="B48" s="110" t="s">
        <v>8</v>
      </c>
      <c r="C48" s="111" t="s">
        <v>95</v>
      </c>
      <c r="D48" s="112" t="s">
        <v>211</v>
      </c>
      <c r="E48" s="113">
        <v>1.0000000000000001E-5</v>
      </c>
      <c r="F48" s="110">
        <v>1</v>
      </c>
      <c r="G48" s="110">
        <v>0.19</v>
      </c>
      <c r="H48" s="113">
        <f t="shared" ref="H48:H53" si="8">E48*F48*G48</f>
        <v>1.9000000000000002E-6</v>
      </c>
      <c r="I48" s="110">
        <v>7.38</v>
      </c>
      <c r="J48" s="110">
        <v>0.06</v>
      </c>
      <c r="K48" s="114">
        <v>0</v>
      </c>
      <c r="L48" t="str">
        <f t="shared" si="2"/>
        <v>С47</v>
      </c>
      <c r="M48" t="str">
        <f t="shared" si="3"/>
        <v>Аппарат V-100/3</v>
      </c>
      <c r="N48" t="str">
        <f t="shared" si="0"/>
        <v>Полное-взрыв</v>
      </c>
      <c r="S48">
        <v>18</v>
      </c>
      <c r="T48">
        <v>36</v>
      </c>
      <c r="U48">
        <v>99</v>
      </c>
      <c r="V48">
        <v>170</v>
      </c>
    </row>
    <row r="49" spans="1:22">
      <c r="A49" s="110" t="s">
        <v>147</v>
      </c>
      <c r="B49" s="110" t="s">
        <v>8</v>
      </c>
      <c r="C49" s="111" t="s">
        <v>97</v>
      </c>
      <c r="D49" s="112" t="s">
        <v>209</v>
      </c>
      <c r="E49" s="113">
        <v>1.0000000000000001E-5</v>
      </c>
      <c r="F49" s="110">
        <v>1</v>
      </c>
      <c r="G49" s="110">
        <v>0.76</v>
      </c>
      <c r="H49" s="113">
        <f t="shared" si="8"/>
        <v>7.6000000000000009E-6</v>
      </c>
      <c r="I49" s="110">
        <v>7.38</v>
      </c>
      <c r="J49" s="110">
        <v>0</v>
      </c>
      <c r="K49" s="115">
        <v>0</v>
      </c>
      <c r="L49" t="str">
        <f t="shared" si="2"/>
        <v>С48</v>
      </c>
      <c r="M49" t="str">
        <f t="shared" si="3"/>
        <v>Аппарат V-100/3</v>
      </c>
      <c r="N49" t="str">
        <f t="shared" si="0"/>
        <v>Полное-ликвидация</v>
      </c>
    </row>
    <row r="50" spans="1:22">
      <c r="A50" s="110" t="s">
        <v>148</v>
      </c>
      <c r="B50" s="110" t="s">
        <v>8</v>
      </c>
      <c r="C50" s="111" t="s">
        <v>99</v>
      </c>
      <c r="D50" s="112" t="s">
        <v>212</v>
      </c>
      <c r="E50" s="113">
        <v>1E-4</v>
      </c>
      <c r="F50" s="110">
        <v>1</v>
      </c>
      <c r="G50" s="110">
        <v>4.0000000000000008E-2</v>
      </c>
      <c r="H50" s="113">
        <f t="shared" si="8"/>
        <v>4.0000000000000007E-6</v>
      </c>
      <c r="I50" s="110">
        <f>K50*300/1000</f>
        <v>1.05</v>
      </c>
      <c r="J50" s="110">
        <f>I50</f>
        <v>1.05</v>
      </c>
      <c r="K50" s="114">
        <v>3.5</v>
      </c>
      <c r="L50" t="str">
        <f t="shared" si="2"/>
        <v>С49</v>
      </c>
      <c r="M50" t="str">
        <f t="shared" si="3"/>
        <v>Аппарат V-100/3</v>
      </c>
      <c r="N50" t="str">
        <f t="shared" si="0"/>
        <v>Частичное-жидкостной факел</v>
      </c>
    </row>
    <row r="51" spans="1:22">
      <c r="A51" s="110" t="s">
        <v>149</v>
      </c>
      <c r="B51" s="110" t="s">
        <v>8</v>
      </c>
      <c r="C51" s="111" t="s">
        <v>101</v>
      </c>
      <c r="D51" s="112" t="s">
        <v>210</v>
      </c>
      <c r="E51" s="113">
        <v>1E-4</v>
      </c>
      <c r="F51" s="110">
        <v>1</v>
      </c>
      <c r="G51" s="110">
        <v>0.16000000000000003</v>
      </c>
      <c r="H51" s="113">
        <f t="shared" si="8"/>
        <v>1.6000000000000003E-5</v>
      </c>
      <c r="I51" s="110">
        <f>K50*300/1000</f>
        <v>1.05</v>
      </c>
      <c r="J51" s="110">
        <v>0</v>
      </c>
      <c r="K51" s="115">
        <v>0</v>
      </c>
      <c r="L51" t="str">
        <f t="shared" si="2"/>
        <v>С50</v>
      </c>
      <c r="M51" t="str">
        <f t="shared" si="3"/>
        <v>Аппарат V-100/3</v>
      </c>
      <c r="N51" t="str">
        <f t="shared" si="0"/>
        <v>Частичное-ликвидация</v>
      </c>
    </row>
    <row r="52" spans="1:22">
      <c r="A52" s="110" t="s">
        <v>150</v>
      </c>
      <c r="B52" s="110" t="s">
        <v>8</v>
      </c>
      <c r="C52" s="111" t="s">
        <v>103</v>
      </c>
      <c r="D52" s="112" t="s">
        <v>213</v>
      </c>
      <c r="E52" s="113">
        <v>1E-4</v>
      </c>
      <c r="F52" s="110">
        <v>1</v>
      </c>
      <c r="G52" s="110">
        <v>4.0000000000000008E-2</v>
      </c>
      <c r="H52" s="113">
        <f t="shared" si="8"/>
        <v>4.0000000000000007E-6</v>
      </c>
      <c r="I52" s="110">
        <f>K52*1800/1000</f>
        <v>0.252</v>
      </c>
      <c r="J52" s="110">
        <f>I52</f>
        <v>0.252</v>
      </c>
      <c r="K52" s="114">
        <v>0.14000000000000001</v>
      </c>
      <c r="L52" t="str">
        <f t="shared" si="2"/>
        <v>С51</v>
      </c>
      <c r="M52" t="str">
        <f t="shared" si="3"/>
        <v>Аппарат V-100/3</v>
      </c>
      <c r="N52" t="str">
        <f t="shared" si="0"/>
        <v>Частичное-газ факел</v>
      </c>
    </row>
    <row r="53" spans="1:22">
      <c r="A53" s="110" t="s">
        <v>151</v>
      </c>
      <c r="B53" s="110" t="s">
        <v>8</v>
      </c>
      <c r="C53" s="111" t="s">
        <v>105</v>
      </c>
      <c r="D53" s="112" t="s">
        <v>214</v>
      </c>
      <c r="E53" s="113">
        <v>1E-4</v>
      </c>
      <c r="F53" s="110">
        <v>1</v>
      </c>
      <c r="G53" s="110">
        <v>0.15200000000000002</v>
      </c>
      <c r="H53" s="113">
        <f t="shared" si="8"/>
        <v>1.5200000000000004E-5</v>
      </c>
      <c r="I53" s="110">
        <f>K52*1800/1000</f>
        <v>0.252</v>
      </c>
      <c r="J53" s="110">
        <f>I53*0.1</f>
        <v>2.52E-2</v>
      </c>
      <c r="K53" s="115">
        <v>0</v>
      </c>
      <c r="L53" t="str">
        <f t="shared" si="2"/>
        <v>С52</v>
      </c>
      <c r="M53" t="str">
        <f t="shared" si="3"/>
        <v>Аппарат V-100/3</v>
      </c>
      <c r="N53" t="str">
        <f t="shared" si="0"/>
        <v>Частичное-вспышка</v>
      </c>
    </row>
    <row r="54" spans="1:22">
      <c r="A54" s="110" t="s">
        <v>152</v>
      </c>
      <c r="B54" s="110" t="s">
        <v>8</v>
      </c>
      <c r="C54" s="111" t="s">
        <v>107</v>
      </c>
      <c r="D54" s="112" t="s">
        <v>210</v>
      </c>
      <c r="E54" s="113">
        <v>1E-4</v>
      </c>
      <c r="F54" s="110">
        <v>1</v>
      </c>
      <c r="G54" s="110">
        <v>0.6080000000000001</v>
      </c>
      <c r="H54" s="113">
        <f>E54*F54*G54</f>
        <v>6.0800000000000014E-5</v>
      </c>
      <c r="I54" s="110">
        <f>K52*1800/1000</f>
        <v>0.252</v>
      </c>
      <c r="J54" s="110">
        <v>0</v>
      </c>
      <c r="K54" s="115">
        <v>0</v>
      </c>
      <c r="L54" t="str">
        <f t="shared" si="2"/>
        <v>С53</v>
      </c>
      <c r="M54" t="str">
        <f t="shared" si="3"/>
        <v>Аппарат V-100/3</v>
      </c>
      <c r="N54" t="str">
        <f t="shared" si="0"/>
        <v>Частичное-ликвидация</v>
      </c>
    </row>
    <row r="55" spans="1:22">
      <c r="A55" s="110" t="s">
        <v>153</v>
      </c>
      <c r="B55" s="110" t="s">
        <v>8</v>
      </c>
      <c r="C55" s="111" t="s">
        <v>215</v>
      </c>
      <c r="D55" s="112" t="s">
        <v>216</v>
      </c>
      <c r="E55" s="113">
        <v>2.5000000000000001E-5</v>
      </c>
      <c r="F55" s="110">
        <v>1</v>
      </c>
      <c r="G55" s="110">
        <v>1</v>
      </c>
      <c r="H55" s="113">
        <f>E55*F55*G55</f>
        <v>2.5000000000000001E-5</v>
      </c>
      <c r="I55" s="110">
        <v>7.38</v>
      </c>
      <c r="J55" s="110">
        <v>7.38</v>
      </c>
      <c r="K55" s="115">
        <v>0</v>
      </c>
      <c r="L55" t="str">
        <f t="shared" si="2"/>
        <v>С54</v>
      </c>
      <c r="M55" t="str">
        <f t="shared" si="3"/>
        <v>Аппарат V-100/3</v>
      </c>
      <c r="N55" t="str">
        <f t="shared" si="0"/>
        <v>Полное-огненный шар</v>
      </c>
    </row>
    <row r="56" spans="1:22" s="9" customFormat="1">
      <c r="A56" s="92" t="s">
        <v>217</v>
      </c>
      <c r="B56" s="92" t="s">
        <v>9</v>
      </c>
      <c r="C56" s="93" t="s">
        <v>93</v>
      </c>
      <c r="D56" s="94" t="s">
        <v>208</v>
      </c>
      <c r="E56" s="95">
        <v>1.0000000000000001E-5</v>
      </c>
      <c r="F56" s="92">
        <v>1</v>
      </c>
      <c r="G56" s="92">
        <v>0.05</v>
      </c>
      <c r="H56" s="95">
        <f>E56*F56*G56</f>
        <v>5.0000000000000008E-7</v>
      </c>
      <c r="I56" s="92">
        <v>62.5</v>
      </c>
      <c r="J56" s="92">
        <f>I56</f>
        <v>62.5</v>
      </c>
      <c r="K56" s="96">
        <v>500</v>
      </c>
      <c r="L56" t="str">
        <f t="shared" si="2"/>
        <v>С55</v>
      </c>
      <c r="M56" t="str">
        <f t="shared" si="3"/>
        <v>Электродегидратор V-101</v>
      </c>
      <c r="N56" t="str">
        <f t="shared" si="0"/>
        <v>Полное-пожар</v>
      </c>
      <c r="O56" s="9">
        <v>18</v>
      </c>
      <c r="P56" s="9">
        <v>25</v>
      </c>
      <c r="Q56" s="9">
        <v>36</v>
      </c>
      <c r="R56" s="9">
        <v>68</v>
      </c>
    </row>
    <row r="57" spans="1:22" s="9" customFormat="1">
      <c r="A57" s="92" t="s">
        <v>218</v>
      </c>
      <c r="B57" s="92" t="s">
        <v>9</v>
      </c>
      <c r="C57" s="93" t="s">
        <v>95</v>
      </c>
      <c r="D57" s="94" t="s">
        <v>211</v>
      </c>
      <c r="E57" s="95">
        <v>1.0000000000000001E-5</v>
      </c>
      <c r="F57" s="92">
        <v>1</v>
      </c>
      <c r="G57" s="92">
        <v>0.19</v>
      </c>
      <c r="H57" s="95">
        <f t="shared" ref="H57:H62" si="9">E57*F57*G57</f>
        <v>1.9000000000000002E-6</v>
      </c>
      <c r="I57" s="92">
        <v>62.5</v>
      </c>
      <c r="J57" s="92">
        <v>0.8</v>
      </c>
      <c r="K57" s="96">
        <v>0</v>
      </c>
      <c r="L57" t="str">
        <f t="shared" si="2"/>
        <v>С56</v>
      </c>
      <c r="M57" t="str">
        <f t="shared" si="3"/>
        <v>Электродегидратор V-101</v>
      </c>
      <c r="N57" t="str">
        <f t="shared" si="0"/>
        <v>Полное-взрыв</v>
      </c>
      <c r="S57" s="9">
        <v>42</v>
      </c>
      <c r="T57" s="9">
        <v>86</v>
      </c>
      <c r="U57" s="9">
        <v>235</v>
      </c>
      <c r="V57" s="9">
        <v>403</v>
      </c>
    </row>
    <row r="58" spans="1:22" s="9" customFormat="1">
      <c r="A58" s="92" t="s">
        <v>219</v>
      </c>
      <c r="B58" s="92" t="s">
        <v>9</v>
      </c>
      <c r="C58" s="93" t="s">
        <v>97</v>
      </c>
      <c r="D58" s="94" t="s">
        <v>209</v>
      </c>
      <c r="E58" s="95">
        <v>1.0000000000000001E-5</v>
      </c>
      <c r="F58" s="92">
        <v>1</v>
      </c>
      <c r="G58" s="92">
        <v>0.76</v>
      </c>
      <c r="H58" s="95">
        <f t="shared" si="9"/>
        <v>7.6000000000000009E-6</v>
      </c>
      <c r="I58" s="92">
        <v>62.5</v>
      </c>
      <c r="J58" s="92">
        <v>0</v>
      </c>
      <c r="K58" s="97">
        <v>0</v>
      </c>
      <c r="L58" t="str">
        <f t="shared" si="2"/>
        <v>С57</v>
      </c>
      <c r="M58" t="str">
        <f t="shared" si="3"/>
        <v>Электродегидратор V-101</v>
      </c>
      <c r="N58" t="str">
        <f t="shared" si="0"/>
        <v>Полное-ликвидация</v>
      </c>
    </row>
    <row r="59" spans="1:22" s="9" customFormat="1">
      <c r="A59" s="92" t="s">
        <v>220</v>
      </c>
      <c r="B59" s="92" t="s">
        <v>9</v>
      </c>
      <c r="C59" s="93" t="s">
        <v>99</v>
      </c>
      <c r="D59" s="94" t="s">
        <v>212</v>
      </c>
      <c r="E59" s="95">
        <v>1E-4</v>
      </c>
      <c r="F59" s="92">
        <v>1</v>
      </c>
      <c r="G59" s="92">
        <v>4.0000000000000008E-2</v>
      </c>
      <c r="H59" s="95">
        <f t="shared" si="9"/>
        <v>4.0000000000000007E-6</v>
      </c>
      <c r="I59" s="92">
        <f>K59*300/1000</f>
        <v>1.53</v>
      </c>
      <c r="J59" s="92">
        <f>I59</f>
        <v>1.53</v>
      </c>
      <c r="K59" s="96">
        <v>5.0999999999999996</v>
      </c>
      <c r="L59" t="str">
        <f t="shared" si="2"/>
        <v>С58</v>
      </c>
      <c r="M59" t="str">
        <f t="shared" si="3"/>
        <v>Электродегидратор V-101</v>
      </c>
      <c r="N59" t="str">
        <f t="shared" si="0"/>
        <v>Частичное-жидкостной факел</v>
      </c>
    </row>
    <row r="60" spans="1:22" s="9" customFormat="1">
      <c r="A60" s="92" t="s">
        <v>221</v>
      </c>
      <c r="B60" s="92" t="s">
        <v>9</v>
      </c>
      <c r="C60" s="93" t="s">
        <v>101</v>
      </c>
      <c r="D60" s="94" t="s">
        <v>210</v>
      </c>
      <c r="E60" s="95">
        <v>1E-4</v>
      </c>
      <c r="F60" s="92">
        <v>1</v>
      </c>
      <c r="G60" s="92">
        <v>0.16000000000000003</v>
      </c>
      <c r="H60" s="95">
        <f t="shared" si="9"/>
        <v>1.6000000000000003E-5</v>
      </c>
      <c r="I60" s="92">
        <f>K59*300/1000</f>
        <v>1.53</v>
      </c>
      <c r="J60" s="92">
        <v>0</v>
      </c>
      <c r="K60" s="97">
        <v>0</v>
      </c>
      <c r="L60" t="str">
        <f t="shared" si="2"/>
        <v>С59</v>
      </c>
      <c r="M60" t="str">
        <f t="shared" si="3"/>
        <v>Электродегидратор V-101</v>
      </c>
      <c r="N60" t="str">
        <f t="shared" si="0"/>
        <v>Частичное-ликвидация</v>
      </c>
    </row>
    <row r="61" spans="1:22" s="9" customFormat="1">
      <c r="A61" s="92" t="s">
        <v>222</v>
      </c>
      <c r="B61" s="92" t="s">
        <v>9</v>
      </c>
      <c r="C61" s="93" t="s">
        <v>103</v>
      </c>
      <c r="D61" s="94" t="s">
        <v>213</v>
      </c>
      <c r="E61" s="95">
        <v>1E-4</v>
      </c>
      <c r="F61" s="92">
        <v>1</v>
      </c>
      <c r="G61" s="92">
        <v>4.0000000000000008E-2</v>
      </c>
      <c r="H61" s="95">
        <f t="shared" si="9"/>
        <v>4.0000000000000007E-6</v>
      </c>
      <c r="I61" s="92">
        <f>K61*1800/1000</f>
        <v>0.45</v>
      </c>
      <c r="J61" s="92">
        <f>I61</f>
        <v>0.45</v>
      </c>
      <c r="K61" s="96">
        <v>0.25</v>
      </c>
      <c r="L61" t="str">
        <f t="shared" si="2"/>
        <v>С60</v>
      </c>
      <c r="M61" t="str">
        <f t="shared" si="3"/>
        <v>Электродегидратор V-101</v>
      </c>
      <c r="N61" t="str">
        <f t="shared" si="0"/>
        <v>Частичное-газ факел</v>
      </c>
    </row>
    <row r="62" spans="1:22" s="9" customFormat="1">
      <c r="A62" s="92" t="s">
        <v>154</v>
      </c>
      <c r="B62" s="92" t="s">
        <v>9</v>
      </c>
      <c r="C62" s="93" t="s">
        <v>105</v>
      </c>
      <c r="D62" s="94" t="s">
        <v>214</v>
      </c>
      <c r="E62" s="95">
        <v>1E-4</v>
      </c>
      <c r="F62" s="92">
        <v>1</v>
      </c>
      <c r="G62" s="92">
        <v>0.15200000000000002</v>
      </c>
      <c r="H62" s="95">
        <f t="shared" si="9"/>
        <v>1.5200000000000004E-5</v>
      </c>
      <c r="I62" s="92">
        <f>K61*1800/1000</f>
        <v>0.45</v>
      </c>
      <c r="J62" s="92">
        <f>I62*0.1</f>
        <v>4.5000000000000005E-2</v>
      </c>
      <c r="K62" s="97">
        <v>0</v>
      </c>
      <c r="L62" t="str">
        <f t="shared" si="2"/>
        <v>С61</v>
      </c>
      <c r="M62" t="str">
        <f t="shared" si="3"/>
        <v>Электродегидратор V-101</v>
      </c>
      <c r="N62" t="str">
        <f t="shared" si="0"/>
        <v>Частичное-вспышка</v>
      </c>
    </row>
    <row r="63" spans="1:22" s="9" customFormat="1">
      <c r="A63" s="92" t="s">
        <v>155</v>
      </c>
      <c r="B63" s="92" t="s">
        <v>9</v>
      </c>
      <c r="C63" s="93" t="s">
        <v>107</v>
      </c>
      <c r="D63" s="94" t="s">
        <v>210</v>
      </c>
      <c r="E63" s="95">
        <v>1E-4</v>
      </c>
      <c r="F63" s="92">
        <v>1</v>
      </c>
      <c r="G63" s="92">
        <v>0.6080000000000001</v>
      </c>
      <c r="H63" s="95">
        <f>E63*F63*G63</f>
        <v>6.0800000000000014E-5</v>
      </c>
      <c r="I63" s="92">
        <f>K61*1800/1000</f>
        <v>0.45</v>
      </c>
      <c r="J63" s="92">
        <v>0</v>
      </c>
      <c r="K63" s="97">
        <v>0</v>
      </c>
      <c r="L63" t="str">
        <f t="shared" si="2"/>
        <v>С62</v>
      </c>
      <c r="M63" t="str">
        <f t="shared" si="3"/>
        <v>Электродегидратор V-101</v>
      </c>
      <c r="N63" t="str">
        <f t="shared" si="0"/>
        <v>Частичное-ликвидация</v>
      </c>
    </row>
    <row r="64" spans="1:22" s="9" customFormat="1">
      <c r="A64" s="92" t="s">
        <v>156</v>
      </c>
      <c r="B64" s="92" t="s">
        <v>9</v>
      </c>
      <c r="C64" s="93" t="s">
        <v>215</v>
      </c>
      <c r="D64" s="94" t="s">
        <v>216</v>
      </c>
      <c r="E64" s="95">
        <v>2.5000000000000001E-5</v>
      </c>
      <c r="F64" s="92">
        <v>1</v>
      </c>
      <c r="G64" s="92">
        <v>1</v>
      </c>
      <c r="H64" s="95">
        <f>E64*F64*G64</f>
        <v>2.5000000000000001E-5</v>
      </c>
      <c r="I64" s="92">
        <v>7.38</v>
      </c>
      <c r="J64" s="92">
        <v>7.38</v>
      </c>
      <c r="K64" s="97">
        <v>0</v>
      </c>
      <c r="L64" t="str">
        <f t="shared" si="2"/>
        <v>С63</v>
      </c>
      <c r="M64" t="str">
        <f t="shared" si="3"/>
        <v>Электродегидратор V-101</v>
      </c>
      <c r="N64" t="str">
        <f t="shared" si="0"/>
        <v>Полное-огненный шар</v>
      </c>
    </row>
    <row r="65" spans="1:22">
      <c r="A65" s="98" t="s">
        <v>157</v>
      </c>
      <c r="B65" s="98" t="s">
        <v>10</v>
      </c>
      <c r="C65" s="99" t="s">
        <v>93</v>
      </c>
      <c r="D65" s="100" t="s">
        <v>208</v>
      </c>
      <c r="E65" s="101">
        <v>1.0000000000000001E-5</v>
      </c>
      <c r="F65" s="98">
        <v>1</v>
      </c>
      <c r="G65" s="98">
        <v>0.05</v>
      </c>
      <c r="H65" s="101">
        <f>E65*F65*G65</f>
        <v>5.0000000000000008E-7</v>
      </c>
      <c r="I65" s="98">
        <v>2.41</v>
      </c>
      <c r="J65" s="98">
        <f>I65</f>
        <v>2.41</v>
      </c>
      <c r="K65" s="102">
        <v>38</v>
      </c>
      <c r="L65" t="str">
        <f t="shared" si="2"/>
        <v>С64</v>
      </c>
      <c r="M65" t="str">
        <f t="shared" si="3"/>
        <v>Разделитель V-100/4</v>
      </c>
      <c r="N65" t="str">
        <f t="shared" si="0"/>
        <v>Полное-пожар</v>
      </c>
      <c r="O65">
        <v>13</v>
      </c>
      <c r="P65">
        <v>17</v>
      </c>
      <c r="Q65">
        <v>22</v>
      </c>
      <c r="R65">
        <v>39</v>
      </c>
    </row>
    <row r="66" spans="1:22">
      <c r="A66" s="98" t="s">
        <v>158</v>
      </c>
      <c r="B66" s="98" t="s">
        <v>10</v>
      </c>
      <c r="C66" s="99" t="s">
        <v>95</v>
      </c>
      <c r="D66" s="100" t="s">
        <v>211</v>
      </c>
      <c r="E66" s="101">
        <v>1.0000000000000001E-5</v>
      </c>
      <c r="F66" s="98">
        <v>1</v>
      </c>
      <c r="G66" s="98">
        <v>0.19</v>
      </c>
      <c r="H66" s="101">
        <f t="shared" ref="H66:H71" si="10">E66*F66*G66</f>
        <v>1.9000000000000002E-6</v>
      </c>
      <c r="I66" s="98">
        <v>2.41</v>
      </c>
      <c r="J66" s="98">
        <v>0.01</v>
      </c>
      <c r="K66" s="102">
        <v>0</v>
      </c>
      <c r="L66" t="str">
        <f t="shared" si="2"/>
        <v>С65</v>
      </c>
      <c r="M66" t="str">
        <f t="shared" si="3"/>
        <v>Разделитель V-100/4</v>
      </c>
      <c r="N66" t="str">
        <f t="shared" ref="N66:N82" si="11">D66</f>
        <v>Полное-взрыв</v>
      </c>
      <c r="S66">
        <v>9</v>
      </c>
      <c r="T66">
        <v>20</v>
      </c>
      <c r="U66">
        <v>54</v>
      </c>
      <c r="V66">
        <v>93</v>
      </c>
    </row>
    <row r="67" spans="1:22">
      <c r="A67" s="98" t="s">
        <v>159</v>
      </c>
      <c r="B67" s="98" t="s">
        <v>10</v>
      </c>
      <c r="C67" s="99" t="s">
        <v>97</v>
      </c>
      <c r="D67" s="100" t="s">
        <v>209</v>
      </c>
      <c r="E67" s="101">
        <v>1.0000000000000001E-5</v>
      </c>
      <c r="F67" s="98">
        <v>1</v>
      </c>
      <c r="G67" s="98">
        <v>0.76</v>
      </c>
      <c r="H67" s="101">
        <f t="shared" si="10"/>
        <v>7.6000000000000009E-6</v>
      </c>
      <c r="I67" s="98">
        <v>2.41</v>
      </c>
      <c r="J67" s="98">
        <v>0</v>
      </c>
      <c r="K67" s="103">
        <v>0</v>
      </c>
      <c r="L67" t="str">
        <f t="shared" ref="L67:L82" si="12">A67</f>
        <v>С66</v>
      </c>
      <c r="M67" t="str">
        <f t="shared" ref="M67:M82" si="13">B67</f>
        <v>Разделитель V-100/4</v>
      </c>
      <c r="N67" t="str">
        <f t="shared" si="11"/>
        <v>Полное-ликвидация</v>
      </c>
    </row>
    <row r="68" spans="1:22">
      <c r="A68" s="98" t="s">
        <v>160</v>
      </c>
      <c r="B68" s="98" t="s">
        <v>10</v>
      </c>
      <c r="C68" s="99" t="s">
        <v>99</v>
      </c>
      <c r="D68" s="100" t="s">
        <v>212</v>
      </c>
      <c r="E68" s="101">
        <v>1E-4</v>
      </c>
      <c r="F68" s="98">
        <v>1</v>
      </c>
      <c r="G68" s="98">
        <v>4.0000000000000008E-2</v>
      </c>
      <c r="H68" s="101">
        <f t="shared" si="10"/>
        <v>4.0000000000000007E-6</v>
      </c>
      <c r="I68" s="98">
        <f>K68*300/1000</f>
        <v>1.32</v>
      </c>
      <c r="J68" s="98">
        <f>I68</f>
        <v>1.32</v>
      </c>
      <c r="K68" s="102">
        <v>4.4000000000000004</v>
      </c>
      <c r="L68" t="str">
        <f t="shared" si="12"/>
        <v>С67</v>
      </c>
      <c r="M68" t="str">
        <f t="shared" si="13"/>
        <v>Разделитель V-100/4</v>
      </c>
      <c r="N68" t="str">
        <f t="shared" si="11"/>
        <v>Частичное-жидкостной факел</v>
      </c>
    </row>
    <row r="69" spans="1:22">
      <c r="A69" s="98" t="s">
        <v>161</v>
      </c>
      <c r="B69" s="98" t="s">
        <v>10</v>
      </c>
      <c r="C69" s="99" t="s">
        <v>101</v>
      </c>
      <c r="D69" s="100" t="s">
        <v>210</v>
      </c>
      <c r="E69" s="101">
        <v>1E-4</v>
      </c>
      <c r="F69" s="98">
        <v>1</v>
      </c>
      <c r="G69" s="98">
        <v>0.16000000000000003</v>
      </c>
      <c r="H69" s="101">
        <f t="shared" si="10"/>
        <v>1.6000000000000003E-5</v>
      </c>
      <c r="I69" s="98">
        <f>K68*300/1000</f>
        <v>1.32</v>
      </c>
      <c r="J69" s="98">
        <v>0</v>
      </c>
      <c r="K69" s="103">
        <v>0</v>
      </c>
      <c r="L69" t="str">
        <f t="shared" si="12"/>
        <v>С68</v>
      </c>
      <c r="M69" t="str">
        <f t="shared" si="13"/>
        <v>Разделитель V-100/4</v>
      </c>
      <c r="N69" t="str">
        <f t="shared" si="11"/>
        <v>Частичное-ликвидация</v>
      </c>
    </row>
    <row r="70" spans="1:22">
      <c r="A70" s="98" t="s">
        <v>162</v>
      </c>
      <c r="B70" s="98" t="s">
        <v>10</v>
      </c>
      <c r="C70" s="99" t="s">
        <v>103</v>
      </c>
      <c r="D70" s="100" t="s">
        <v>213</v>
      </c>
      <c r="E70" s="101">
        <v>1E-4</v>
      </c>
      <c r="F70" s="98">
        <v>1</v>
      </c>
      <c r="G70" s="98">
        <v>4.0000000000000008E-2</v>
      </c>
      <c r="H70" s="101">
        <f t="shared" si="10"/>
        <v>4.0000000000000007E-6</v>
      </c>
      <c r="I70" s="98">
        <f>K70*1800/1000</f>
        <v>0.36</v>
      </c>
      <c r="J70" s="98">
        <f>I70</f>
        <v>0.36</v>
      </c>
      <c r="K70" s="102">
        <v>0.2</v>
      </c>
      <c r="L70" t="str">
        <f t="shared" si="12"/>
        <v>С69</v>
      </c>
      <c r="M70" t="str">
        <f t="shared" si="13"/>
        <v>Разделитель V-100/4</v>
      </c>
      <c r="N70" t="str">
        <f t="shared" si="11"/>
        <v>Частичное-газ факел</v>
      </c>
    </row>
    <row r="71" spans="1:22">
      <c r="A71" s="98" t="s">
        <v>163</v>
      </c>
      <c r="B71" s="98" t="s">
        <v>10</v>
      </c>
      <c r="C71" s="99" t="s">
        <v>105</v>
      </c>
      <c r="D71" s="100" t="s">
        <v>214</v>
      </c>
      <c r="E71" s="101">
        <v>1E-4</v>
      </c>
      <c r="F71" s="98">
        <v>1</v>
      </c>
      <c r="G71" s="98">
        <v>0.15200000000000002</v>
      </c>
      <c r="H71" s="101">
        <f t="shared" si="10"/>
        <v>1.5200000000000004E-5</v>
      </c>
      <c r="I71" s="98">
        <f>K70*1800/1000</f>
        <v>0.36</v>
      </c>
      <c r="J71" s="98">
        <f>I71*0.1</f>
        <v>3.5999999999999997E-2</v>
      </c>
      <c r="K71" s="103">
        <v>0</v>
      </c>
      <c r="L71" t="str">
        <f t="shared" si="12"/>
        <v>С70</v>
      </c>
      <c r="M71" t="str">
        <f t="shared" si="13"/>
        <v>Разделитель V-100/4</v>
      </c>
      <c r="N71" t="str">
        <f t="shared" si="11"/>
        <v>Частичное-вспышка</v>
      </c>
    </row>
    <row r="72" spans="1:22">
      <c r="A72" s="98" t="s">
        <v>164</v>
      </c>
      <c r="B72" s="98" t="s">
        <v>10</v>
      </c>
      <c r="C72" s="99" t="s">
        <v>107</v>
      </c>
      <c r="D72" s="100" t="s">
        <v>210</v>
      </c>
      <c r="E72" s="101">
        <v>1E-4</v>
      </c>
      <c r="F72" s="98">
        <v>1</v>
      </c>
      <c r="G72" s="98">
        <v>0.6080000000000001</v>
      </c>
      <c r="H72" s="101">
        <f>E72*F72*G72</f>
        <v>6.0800000000000014E-5</v>
      </c>
      <c r="I72" s="98">
        <f>K70*1800/1000</f>
        <v>0.36</v>
      </c>
      <c r="J72" s="98">
        <v>0</v>
      </c>
      <c r="K72" s="103">
        <v>0</v>
      </c>
      <c r="L72" t="str">
        <f t="shared" si="12"/>
        <v>С71</v>
      </c>
      <c r="M72" t="str">
        <f t="shared" si="13"/>
        <v>Разделитель V-100/4</v>
      </c>
      <c r="N72" t="str">
        <f t="shared" si="11"/>
        <v>Частичное-ликвидация</v>
      </c>
    </row>
    <row r="73" spans="1:22">
      <c r="A73" s="98" t="s">
        <v>165</v>
      </c>
      <c r="B73" s="98" t="s">
        <v>10</v>
      </c>
      <c r="C73" s="99" t="s">
        <v>215</v>
      </c>
      <c r="D73" s="100" t="s">
        <v>216</v>
      </c>
      <c r="E73" s="101">
        <v>2.5000000000000001E-5</v>
      </c>
      <c r="F73" s="98">
        <v>1</v>
      </c>
      <c r="G73" s="98">
        <v>1</v>
      </c>
      <c r="H73" s="101">
        <f>E73*F73*G73</f>
        <v>2.5000000000000001E-5</v>
      </c>
      <c r="I73" s="98">
        <v>2.41</v>
      </c>
      <c r="J73" s="98">
        <v>2.41</v>
      </c>
      <c r="K73" s="103">
        <v>0</v>
      </c>
      <c r="L73" t="str">
        <f t="shared" si="12"/>
        <v>С72</v>
      </c>
      <c r="M73" t="str">
        <f t="shared" si="13"/>
        <v>Разделитель V-100/4</v>
      </c>
      <c r="N73" t="str">
        <f t="shared" si="11"/>
        <v>Полное-огненный шар</v>
      </c>
    </row>
    <row r="74" spans="1:22">
      <c r="A74" s="83" t="s">
        <v>166</v>
      </c>
      <c r="B74" s="83" t="s">
        <v>11</v>
      </c>
      <c r="C74" s="87" t="s">
        <v>93</v>
      </c>
      <c r="D74" s="84" t="s">
        <v>208</v>
      </c>
      <c r="E74" s="85">
        <v>1.0000000000000001E-5</v>
      </c>
      <c r="F74" s="83">
        <v>1</v>
      </c>
      <c r="G74" s="83">
        <v>0.05</v>
      </c>
      <c r="H74" s="85">
        <f>E74*F74*G74</f>
        <v>5.0000000000000008E-7</v>
      </c>
      <c r="I74" s="83">
        <v>3.04</v>
      </c>
      <c r="J74" s="83">
        <f>I74</f>
        <v>3.04</v>
      </c>
      <c r="K74" s="88">
        <v>48</v>
      </c>
      <c r="L74" t="str">
        <f t="shared" si="12"/>
        <v>С73</v>
      </c>
      <c r="M74" t="str">
        <f t="shared" si="13"/>
        <v>Аппарат V-100/5</v>
      </c>
      <c r="N74" t="str">
        <f t="shared" si="11"/>
        <v>Полное-пожар</v>
      </c>
      <c r="O74">
        <v>12</v>
      </c>
      <c r="P74">
        <v>16</v>
      </c>
      <c r="Q74">
        <v>22</v>
      </c>
      <c r="R74">
        <v>41</v>
      </c>
    </row>
    <row r="75" spans="1:22">
      <c r="A75" s="83" t="s">
        <v>167</v>
      </c>
      <c r="B75" s="83" t="s">
        <v>11</v>
      </c>
      <c r="C75" s="87" t="s">
        <v>95</v>
      </c>
      <c r="D75" s="84" t="s">
        <v>211</v>
      </c>
      <c r="E75" s="85">
        <v>1.0000000000000001E-5</v>
      </c>
      <c r="F75" s="83">
        <v>1</v>
      </c>
      <c r="G75" s="83">
        <v>0.19</v>
      </c>
      <c r="H75" s="85">
        <f t="shared" ref="H75:H80" si="14">E75*F75*G75</f>
        <v>1.9000000000000002E-6</v>
      </c>
      <c r="I75" s="83">
        <v>3.04</v>
      </c>
      <c r="J75" s="83">
        <v>0.02</v>
      </c>
      <c r="K75" s="88">
        <v>0</v>
      </c>
      <c r="L75" t="str">
        <f t="shared" si="12"/>
        <v>С74</v>
      </c>
      <c r="M75" t="str">
        <f t="shared" si="13"/>
        <v>Аппарат V-100/5</v>
      </c>
      <c r="N75" t="str">
        <f t="shared" si="11"/>
        <v>Полное-взрыв</v>
      </c>
      <c r="S75">
        <v>12</v>
      </c>
      <c r="T75">
        <v>25</v>
      </c>
      <c r="U75">
        <v>69</v>
      </c>
      <c r="V75">
        <v>118</v>
      </c>
    </row>
    <row r="76" spans="1:22">
      <c r="A76" s="83" t="s">
        <v>168</v>
      </c>
      <c r="B76" s="83" t="s">
        <v>11</v>
      </c>
      <c r="C76" s="87" t="s">
        <v>97</v>
      </c>
      <c r="D76" s="84" t="s">
        <v>209</v>
      </c>
      <c r="E76" s="85">
        <v>1.0000000000000001E-5</v>
      </c>
      <c r="F76" s="83">
        <v>1</v>
      </c>
      <c r="G76" s="83">
        <v>0.76</v>
      </c>
      <c r="H76" s="85">
        <f t="shared" si="14"/>
        <v>7.6000000000000009E-6</v>
      </c>
      <c r="I76" s="83">
        <v>3.04</v>
      </c>
      <c r="J76" s="83">
        <v>0</v>
      </c>
      <c r="K76" s="91">
        <v>0</v>
      </c>
      <c r="L76" t="str">
        <f t="shared" si="12"/>
        <v>С75</v>
      </c>
      <c r="M76" t="str">
        <f t="shared" si="13"/>
        <v>Аппарат V-100/5</v>
      </c>
      <c r="N76" t="str">
        <f t="shared" si="11"/>
        <v>Полное-ликвидация</v>
      </c>
    </row>
    <row r="77" spans="1:22">
      <c r="A77" s="83" t="s">
        <v>169</v>
      </c>
      <c r="B77" s="83" t="s">
        <v>11</v>
      </c>
      <c r="C77" s="87" t="s">
        <v>99</v>
      </c>
      <c r="D77" s="84" t="s">
        <v>212</v>
      </c>
      <c r="E77" s="85">
        <v>1E-4</v>
      </c>
      <c r="F77" s="83">
        <v>1</v>
      </c>
      <c r="G77" s="83">
        <v>4.0000000000000008E-2</v>
      </c>
      <c r="H77" s="85">
        <f t="shared" si="14"/>
        <v>4.0000000000000007E-6</v>
      </c>
      <c r="I77" s="83">
        <f>K77*300/1000</f>
        <v>1.2450000000000001</v>
      </c>
      <c r="J77" s="83">
        <f>I77</f>
        <v>1.2450000000000001</v>
      </c>
      <c r="K77" s="88">
        <v>4.1500000000000004</v>
      </c>
      <c r="L77" t="str">
        <f t="shared" si="12"/>
        <v>С76</v>
      </c>
      <c r="M77" t="str">
        <f t="shared" si="13"/>
        <v>Аппарат V-100/5</v>
      </c>
      <c r="N77" t="str">
        <f t="shared" si="11"/>
        <v>Частичное-жидкостной факел</v>
      </c>
    </row>
    <row r="78" spans="1:22">
      <c r="A78" s="83" t="s">
        <v>170</v>
      </c>
      <c r="B78" s="83" t="s">
        <v>11</v>
      </c>
      <c r="C78" s="87" t="s">
        <v>101</v>
      </c>
      <c r="D78" s="84" t="s">
        <v>210</v>
      </c>
      <c r="E78" s="85">
        <v>1E-4</v>
      </c>
      <c r="F78" s="83">
        <v>1</v>
      </c>
      <c r="G78" s="83">
        <v>0.16000000000000003</v>
      </c>
      <c r="H78" s="85">
        <f t="shared" si="14"/>
        <v>1.6000000000000003E-5</v>
      </c>
      <c r="I78" s="83">
        <f>K77*300/1000</f>
        <v>1.2450000000000001</v>
      </c>
      <c r="J78" s="83">
        <v>0</v>
      </c>
      <c r="K78" s="91">
        <v>0</v>
      </c>
      <c r="L78" t="str">
        <f t="shared" si="12"/>
        <v>С77</v>
      </c>
      <c r="M78" t="str">
        <f t="shared" si="13"/>
        <v>Аппарат V-100/5</v>
      </c>
      <c r="N78" t="str">
        <f t="shared" si="11"/>
        <v>Частичное-ликвидация</v>
      </c>
    </row>
    <row r="79" spans="1:22">
      <c r="A79" s="83" t="s">
        <v>171</v>
      </c>
      <c r="B79" s="83" t="s">
        <v>11</v>
      </c>
      <c r="C79" s="87" t="s">
        <v>103</v>
      </c>
      <c r="D79" s="84" t="s">
        <v>213</v>
      </c>
      <c r="E79" s="85">
        <v>1E-4</v>
      </c>
      <c r="F79" s="83">
        <v>1</v>
      </c>
      <c r="G79" s="83">
        <v>4.0000000000000008E-2</v>
      </c>
      <c r="H79" s="85">
        <f t="shared" si="14"/>
        <v>4.0000000000000007E-6</v>
      </c>
      <c r="I79" s="83">
        <f>K79*1800/1000</f>
        <v>0.378</v>
      </c>
      <c r="J79" s="83">
        <f>I79</f>
        <v>0.378</v>
      </c>
      <c r="K79" s="88">
        <v>0.21</v>
      </c>
      <c r="L79" t="str">
        <f t="shared" si="12"/>
        <v>С78</v>
      </c>
      <c r="M79" t="str">
        <f t="shared" si="13"/>
        <v>Аппарат V-100/5</v>
      </c>
      <c r="N79" t="str">
        <f t="shared" si="11"/>
        <v>Частичное-газ факел</v>
      </c>
    </row>
    <row r="80" spans="1:22">
      <c r="A80" s="83" t="s">
        <v>223</v>
      </c>
      <c r="B80" s="83" t="s">
        <v>11</v>
      </c>
      <c r="C80" s="87" t="s">
        <v>105</v>
      </c>
      <c r="D80" s="84" t="s">
        <v>214</v>
      </c>
      <c r="E80" s="85">
        <v>1E-4</v>
      </c>
      <c r="F80" s="83">
        <v>1</v>
      </c>
      <c r="G80" s="83">
        <v>0.15200000000000002</v>
      </c>
      <c r="H80" s="85">
        <f t="shared" si="14"/>
        <v>1.5200000000000004E-5</v>
      </c>
      <c r="I80" s="83">
        <f>K79*1800/1000</f>
        <v>0.378</v>
      </c>
      <c r="J80" s="83">
        <f>I80*0.1</f>
        <v>3.78E-2</v>
      </c>
      <c r="K80" s="91">
        <v>0</v>
      </c>
      <c r="L80" t="str">
        <f t="shared" si="12"/>
        <v>С79</v>
      </c>
      <c r="M80" t="str">
        <f t="shared" si="13"/>
        <v>Аппарат V-100/5</v>
      </c>
      <c r="N80" t="str">
        <f t="shared" si="11"/>
        <v>Частичное-вспышка</v>
      </c>
    </row>
    <row r="81" spans="1:14">
      <c r="A81" s="83" t="s">
        <v>224</v>
      </c>
      <c r="B81" s="83" t="s">
        <v>11</v>
      </c>
      <c r="C81" s="87" t="s">
        <v>107</v>
      </c>
      <c r="D81" s="84" t="s">
        <v>210</v>
      </c>
      <c r="E81" s="85">
        <v>1E-4</v>
      </c>
      <c r="F81" s="83">
        <v>1</v>
      </c>
      <c r="G81" s="83">
        <v>0.6080000000000001</v>
      </c>
      <c r="H81" s="85">
        <f>E81*F81*G81</f>
        <v>6.0800000000000014E-5</v>
      </c>
      <c r="I81" s="83">
        <f>K79*1800/1000</f>
        <v>0.378</v>
      </c>
      <c r="J81" s="83">
        <v>0</v>
      </c>
      <c r="K81" s="91">
        <v>0</v>
      </c>
      <c r="L81" t="str">
        <f t="shared" si="12"/>
        <v>С80</v>
      </c>
      <c r="M81" t="str">
        <f t="shared" si="13"/>
        <v>Аппарат V-100/5</v>
      </c>
      <c r="N81" t="str">
        <f t="shared" si="11"/>
        <v>Частичное-ликвидация</v>
      </c>
    </row>
    <row r="82" spans="1:14">
      <c r="A82" s="83" t="s">
        <v>225</v>
      </c>
      <c r="B82" s="83" t="s">
        <v>11</v>
      </c>
      <c r="C82" s="87" t="s">
        <v>215</v>
      </c>
      <c r="D82" s="84" t="s">
        <v>216</v>
      </c>
      <c r="E82" s="85">
        <v>2.5000000000000001E-5</v>
      </c>
      <c r="F82" s="83">
        <v>1</v>
      </c>
      <c r="G82" s="83">
        <v>1</v>
      </c>
      <c r="H82" s="85">
        <f>E82*F82*G82</f>
        <v>2.5000000000000001E-5</v>
      </c>
      <c r="I82" s="83">
        <v>2.41</v>
      </c>
      <c r="J82" s="83">
        <v>2.41</v>
      </c>
      <c r="K82" s="91">
        <v>0</v>
      </c>
      <c r="L82" t="str">
        <f t="shared" si="12"/>
        <v>С81</v>
      </c>
      <c r="M82" t="str">
        <f t="shared" si="13"/>
        <v>Аппарат V-100/5</v>
      </c>
      <c r="N82" t="str">
        <f t="shared" si="11"/>
        <v>Полное-огненный шар</v>
      </c>
    </row>
    <row r="84" spans="1:14">
      <c r="A84" s="98" t="s">
        <v>229</v>
      </c>
      <c r="B84" s="98" t="s">
        <v>14</v>
      </c>
      <c r="C84" s="99" t="s">
        <v>235</v>
      </c>
      <c r="D84" s="100" t="s">
        <v>236</v>
      </c>
      <c r="E84" s="101">
        <v>1.0000000000000001E-5</v>
      </c>
      <c r="F84" s="98">
        <v>2</v>
      </c>
      <c r="G84" s="133">
        <v>1.4999999999999999E-2</v>
      </c>
      <c r="H84" s="101">
        <f>E84*F84*G84</f>
        <v>3.0000000000000004E-7</v>
      </c>
      <c r="I84" s="98">
        <v>7.5</v>
      </c>
      <c r="J84" s="98">
        <v>7.5</v>
      </c>
      <c r="K84" s="102">
        <v>80</v>
      </c>
      <c r="L84" t="str">
        <f t="shared" ref="L84:M89" si="15">A84</f>
        <v>С82</v>
      </c>
      <c r="M84" t="str">
        <f t="shared" si="15"/>
        <v>Насос центробежный Р-100/1 А, В</v>
      </c>
      <c r="N84" t="str">
        <f t="shared" ref="N84:N89" si="16">D84</f>
        <v>Полное-жидкостной факел</v>
      </c>
    </row>
    <row r="85" spans="1:14">
      <c r="A85" s="98" t="s">
        <v>230</v>
      </c>
      <c r="B85" s="98" t="s">
        <v>14</v>
      </c>
      <c r="C85" s="99" t="s">
        <v>237</v>
      </c>
      <c r="D85" s="100" t="s">
        <v>211</v>
      </c>
      <c r="E85" s="101">
        <v>1.0000000000000001E-5</v>
      </c>
      <c r="F85" s="98">
        <v>2</v>
      </c>
      <c r="G85" s="133">
        <v>1.4249999999999999E-2</v>
      </c>
      <c r="H85" s="101">
        <f t="shared" ref="H85:H89" si="17">E85*F85*G85</f>
        <v>2.8500000000000002E-7</v>
      </c>
      <c r="I85" s="98">
        <v>7.5</v>
      </c>
      <c r="J85" s="98">
        <v>8.0000000000000002E-3</v>
      </c>
      <c r="K85" s="102">
        <v>0</v>
      </c>
      <c r="L85" t="str">
        <f t="shared" si="15"/>
        <v>С83</v>
      </c>
      <c r="M85" t="str">
        <f t="shared" si="15"/>
        <v>Насос центробежный Р-100/1 А, В</v>
      </c>
      <c r="N85" t="str">
        <f t="shared" si="16"/>
        <v>Полное-взрыв</v>
      </c>
    </row>
    <row r="86" spans="1:14">
      <c r="A86" s="98" t="s">
        <v>231</v>
      </c>
      <c r="B86" s="98" t="s">
        <v>14</v>
      </c>
      <c r="C86" s="99" t="s">
        <v>238</v>
      </c>
      <c r="D86" s="100" t="s">
        <v>209</v>
      </c>
      <c r="E86" s="101">
        <v>1.0000000000000001E-5</v>
      </c>
      <c r="F86" s="98">
        <v>2</v>
      </c>
      <c r="G86" s="133">
        <v>0.27074999999999999</v>
      </c>
      <c r="H86" s="101">
        <f t="shared" si="17"/>
        <v>5.4150000000000007E-6</v>
      </c>
      <c r="I86" s="98">
        <v>7.5</v>
      </c>
      <c r="J86" s="98">
        <v>0</v>
      </c>
      <c r="K86" s="103">
        <v>0</v>
      </c>
      <c r="L86" t="str">
        <f t="shared" si="15"/>
        <v>С84</v>
      </c>
      <c r="M86" t="str">
        <f t="shared" si="15"/>
        <v>Насос центробежный Р-100/1 А, В</v>
      </c>
      <c r="N86" t="str">
        <f t="shared" si="16"/>
        <v>Полное-ликвидация</v>
      </c>
    </row>
    <row r="87" spans="1:14">
      <c r="A87" s="98" t="s">
        <v>232</v>
      </c>
      <c r="B87" s="98" t="s">
        <v>14</v>
      </c>
      <c r="C87" s="99" t="s">
        <v>239</v>
      </c>
      <c r="D87" s="100" t="s">
        <v>262</v>
      </c>
      <c r="E87" s="101">
        <v>1.0000000000000001E-5</v>
      </c>
      <c r="F87" s="98">
        <v>2</v>
      </c>
      <c r="G87" s="133">
        <v>3.4999999999999996E-2</v>
      </c>
      <c r="H87" s="101">
        <f t="shared" si="17"/>
        <v>6.9999999999999997E-7</v>
      </c>
      <c r="I87" s="98">
        <v>7.5</v>
      </c>
      <c r="J87" s="98">
        <f>I87</f>
        <v>7.5</v>
      </c>
      <c r="K87" s="102">
        <f>J87/12</f>
        <v>0.625</v>
      </c>
      <c r="L87" t="str">
        <f t="shared" si="15"/>
        <v>С85</v>
      </c>
      <c r="M87" t="str">
        <f t="shared" si="15"/>
        <v>Насос центробежный Р-100/1 А, В</v>
      </c>
      <c r="N87" t="str">
        <f t="shared" si="16"/>
        <v>Полное пожар</v>
      </c>
    </row>
    <row r="88" spans="1:14">
      <c r="A88" s="98" t="s">
        <v>233</v>
      </c>
      <c r="B88" s="98" t="s">
        <v>14</v>
      </c>
      <c r="C88" s="99" t="s">
        <v>240</v>
      </c>
      <c r="D88" s="100" t="s">
        <v>242</v>
      </c>
      <c r="E88" s="101">
        <v>1.0000000000000001E-5</v>
      </c>
      <c r="F88" s="98">
        <v>2</v>
      </c>
      <c r="G88" s="133">
        <v>3.3249999999999995E-2</v>
      </c>
      <c r="H88" s="101">
        <f t="shared" si="17"/>
        <v>6.6499999999999999E-7</v>
      </c>
      <c r="I88" s="98">
        <v>7.5</v>
      </c>
      <c r="J88" s="98">
        <v>8.0000000000000002E-3</v>
      </c>
      <c r="K88" s="103">
        <v>0</v>
      </c>
      <c r="L88" t="str">
        <f t="shared" si="15"/>
        <v>С86</v>
      </c>
      <c r="M88" t="str">
        <f t="shared" si="15"/>
        <v>Насос центробежный Р-100/1 А, В</v>
      </c>
      <c r="N88" t="str">
        <f t="shared" si="16"/>
        <v>Полное-вспышка</v>
      </c>
    </row>
    <row r="89" spans="1:14">
      <c r="A89" s="98" t="s">
        <v>234</v>
      </c>
      <c r="B89" s="98" t="s">
        <v>14</v>
      </c>
      <c r="C89" s="99" t="s">
        <v>241</v>
      </c>
      <c r="D89" s="100" t="s">
        <v>209</v>
      </c>
      <c r="E89" s="101">
        <v>1.0000000000000001E-5</v>
      </c>
      <c r="F89" s="98">
        <v>2</v>
      </c>
      <c r="G89" s="133">
        <v>0.63174999999999992</v>
      </c>
      <c r="H89" s="101">
        <f t="shared" si="17"/>
        <v>1.2635E-5</v>
      </c>
      <c r="I89" s="98">
        <v>7.5</v>
      </c>
      <c r="J89" s="98">
        <v>0</v>
      </c>
      <c r="K89" s="102">
        <v>0</v>
      </c>
      <c r="L89" t="str">
        <f t="shared" si="15"/>
        <v>С87</v>
      </c>
      <c r="M89" t="str">
        <f t="shared" si="15"/>
        <v>Насос центробежный Р-100/1 А, В</v>
      </c>
      <c r="N89" t="str">
        <f t="shared" si="16"/>
        <v>Полное-ликвидация</v>
      </c>
    </row>
  </sheetData>
  <phoneticPr fontId="3" type="noConversion"/>
  <conditionalFormatting sqref="N1:N82 N84:N1048576">
    <cfRule type="containsText" dxfId="2" priority="1" operator="containsText" text="взрыв">
      <formula>NOT(ISERROR(SEARCH("взрыв",N1)))</formula>
    </cfRule>
    <cfRule type="containsText" dxfId="1" priority="2" operator="containsText" text="факел">
      <formula>NOT(ISERROR(SEARCH("факел",N1)))</formula>
    </cfRule>
    <cfRule type="containsText" dxfId="0" priority="3" operator="containsText" text="пожар">
      <formula>NOT(ISERROR(SEARCH("пожар",N1)))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2023-05-31T14:52:01Z</dcterms:modified>
</cp:coreProperties>
</file>