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ЭтаКнига"/>
  <mc:AlternateContent xmlns:mc="http://schemas.openxmlformats.org/markup-compatibility/2006">
    <mc:Choice Requires="x15">
      <x15ac:absPath xmlns:x15ac="http://schemas.microsoft.com/office/spreadsheetml/2010/11/ac" url="C:\python\risk_analysis\"/>
    </mc:Choice>
  </mc:AlternateContent>
  <xr:revisionPtr revIDLastSave="0" documentId="13_ncr:1_{9F205BCC-913B-40EC-8E15-D631B910A2E7}" xr6:coauthVersionLast="47" xr6:coauthVersionMax="47" xr10:uidLastSave="{00000000-0000-0000-0000-000000000000}"/>
  <bookViews>
    <workbookView xWindow="-108" yWindow="-108" windowWidth="41496" windowHeight="16896" tabRatio="904" activeTab="2" xr2:uid="{00000000-000D-0000-FFFF-FFFF00000000}"/>
  </bookViews>
  <sheets>
    <sheet name="DB" sheetId="28" r:id="rId1"/>
    <sheet name="Масса ОВ" sheetId="24" r:id="rId2"/>
    <sheet name="Расчет" sheetId="40" r:id="rId3"/>
    <sheet name="FN_FG" sheetId="25" r:id="rId4"/>
    <sheet name="Масса исп." sheetId="1" r:id="rId5"/>
    <sheet name="Сценарии" sheetId="2" r:id="rId6"/>
    <sheet name="Частоты аварий" sheetId="38" r:id="rId7"/>
    <sheet name="дБR, ppm" sheetId="8" r:id="rId8"/>
    <sheet name="Погода 2023 (Казань)" sheetId="36" r:id="rId9"/>
    <sheet name="Статистика аварий" sheetId="35" r:id="rId10"/>
  </sheets>
  <externalReferences>
    <externalReference r:id="rId11"/>
    <externalReference r:id="rId12"/>
    <externalReference r:id="rId13"/>
    <externalReference r:id="rId1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Q473" i="40" l="1"/>
  <c r="J133" i="40"/>
  <c r="AU136" i="40" s="1"/>
  <c r="AX140" i="40"/>
  <c r="BA140" i="40" s="1"/>
  <c r="AS140" i="40"/>
  <c r="AM140" i="40"/>
  <c r="AQ140" i="40" s="1"/>
  <c r="AL140" i="40"/>
  <c r="M140" i="40"/>
  <c r="J140" i="40"/>
  <c r="AU140" i="40" s="1"/>
  <c r="I140" i="40"/>
  <c r="H140" i="40"/>
  <c r="AW140" i="40" s="1"/>
  <c r="AZ140" i="40" s="1"/>
  <c r="B140" i="40"/>
  <c r="AS139" i="40"/>
  <c r="AN139" i="40"/>
  <c r="AM139" i="40"/>
  <c r="AQ139" i="40" s="1"/>
  <c r="AL139" i="40"/>
  <c r="O139" i="40"/>
  <c r="M139" i="40"/>
  <c r="I139" i="40"/>
  <c r="B139" i="40"/>
  <c r="N139" i="40" s="1"/>
  <c r="AS138" i="40"/>
  <c r="AN138" i="40"/>
  <c r="AM138" i="40"/>
  <c r="AL138" i="40"/>
  <c r="O138" i="40"/>
  <c r="N138" i="40"/>
  <c r="M138" i="40"/>
  <c r="B138" i="40"/>
  <c r="AS137" i="40"/>
  <c r="AN137" i="40"/>
  <c r="AM137" i="40"/>
  <c r="AQ137" i="40" s="1"/>
  <c r="AL137" i="40"/>
  <c r="O137" i="40"/>
  <c r="N137" i="40"/>
  <c r="M137" i="40"/>
  <c r="B137" i="40"/>
  <c r="AS136" i="40"/>
  <c r="AN136" i="40"/>
  <c r="AM136" i="40"/>
  <c r="AL136" i="40"/>
  <c r="O136" i="40"/>
  <c r="M136" i="40"/>
  <c r="I136" i="40"/>
  <c r="E136" i="40"/>
  <c r="E137" i="40" s="1"/>
  <c r="H137" i="40" s="1"/>
  <c r="B136" i="40"/>
  <c r="N136" i="40" s="1"/>
  <c r="AS135" i="40"/>
  <c r="AN135" i="40"/>
  <c r="AL135" i="40"/>
  <c r="O135" i="40"/>
  <c r="N135" i="40"/>
  <c r="M135" i="40"/>
  <c r="I135" i="40"/>
  <c r="I137" i="40" s="1"/>
  <c r="J137" i="40" s="1"/>
  <c r="B135" i="40"/>
  <c r="AS134" i="40"/>
  <c r="AN134" i="40"/>
  <c r="AM134" i="40"/>
  <c r="AL134" i="40"/>
  <c r="O134" i="40"/>
  <c r="M134" i="40"/>
  <c r="I134" i="40"/>
  <c r="F134" i="40"/>
  <c r="F135" i="40" s="1"/>
  <c r="F136" i="40" s="1"/>
  <c r="F137" i="40" s="1"/>
  <c r="F138" i="40" s="1"/>
  <c r="F139" i="40" s="1"/>
  <c r="E134" i="40"/>
  <c r="H134" i="40" s="1"/>
  <c r="B134" i="40"/>
  <c r="N134" i="40" s="1"/>
  <c r="AT133" i="40"/>
  <c r="AS133" i="40"/>
  <c r="AN133" i="40"/>
  <c r="AM133" i="40"/>
  <c r="AM135" i="40" s="1"/>
  <c r="AQ135" i="40" s="1"/>
  <c r="AR135" i="40" s="1"/>
  <c r="AL133" i="40"/>
  <c r="O133" i="40"/>
  <c r="N133" i="40"/>
  <c r="M133" i="40"/>
  <c r="I133" i="40"/>
  <c r="AQ133" i="40" s="1"/>
  <c r="AR133" i="40" s="1"/>
  <c r="H133" i="40"/>
  <c r="F133" i="40"/>
  <c r="E133" i="40"/>
  <c r="B133" i="40"/>
  <c r="AW132" i="40"/>
  <c r="AZ132" i="40" s="1"/>
  <c r="AS132" i="40"/>
  <c r="AQ132" i="40"/>
  <c r="AR132" i="40" s="1"/>
  <c r="O132" i="40"/>
  <c r="N132" i="40"/>
  <c r="M132" i="40"/>
  <c r="J132" i="40"/>
  <c r="AU134" i="40" s="1"/>
  <c r="H132" i="40"/>
  <c r="AX132" i="40" s="1"/>
  <c r="BA132" i="40" s="1"/>
  <c r="AU133" i="40" l="1"/>
  <c r="AW134" i="40"/>
  <c r="AZ134" i="40" s="1"/>
  <c r="AX134" i="40"/>
  <c r="BA134" i="40" s="1"/>
  <c r="AW137" i="40"/>
  <c r="AZ137" i="40" s="1"/>
  <c r="AX137" i="40"/>
  <c r="BA137" i="40" s="1"/>
  <c r="AR137" i="40"/>
  <c r="AT137" i="40"/>
  <c r="AR139" i="40"/>
  <c r="AT139" i="40" s="1"/>
  <c r="AV133" i="40"/>
  <c r="AY133" i="40" s="1"/>
  <c r="H135" i="40"/>
  <c r="AT135" i="40"/>
  <c r="AQ136" i="40"/>
  <c r="AR140" i="40"/>
  <c r="AT140" i="40"/>
  <c r="AW133" i="40"/>
  <c r="AZ133" i="40" s="1"/>
  <c r="AX133" i="40"/>
  <c r="BA133" i="40" s="1"/>
  <c r="AQ134" i="40"/>
  <c r="AU139" i="40"/>
  <c r="AU137" i="40"/>
  <c r="AV137" i="40" s="1"/>
  <c r="AY137" i="40" s="1"/>
  <c r="AV140" i="40"/>
  <c r="AY140" i="40" s="1"/>
  <c r="AT132" i="40"/>
  <c r="I138" i="40"/>
  <c r="AU132" i="40"/>
  <c r="AV132" i="40" s="1"/>
  <c r="AY132" i="40" s="1"/>
  <c r="J135" i="40"/>
  <c r="AU135" i="40" s="1"/>
  <c r="E139" i="40"/>
  <c r="H139" i="40" s="1"/>
  <c r="E138" i="40"/>
  <c r="H138" i="40" s="1"/>
  <c r="H136" i="40"/>
  <c r="AW138" i="40" l="1"/>
  <c r="AZ138" i="40" s="1"/>
  <c r="AX138" i="40"/>
  <c r="BA138" i="40" s="1"/>
  <c r="AY139" i="40"/>
  <c r="AX139" i="40"/>
  <c r="BA139" i="40" s="1"/>
  <c r="AW139" i="40"/>
  <c r="AZ139" i="40" s="1"/>
  <c r="AV139" i="40"/>
  <c r="AV135" i="40"/>
  <c r="AR134" i="40"/>
  <c r="AT134" i="40" s="1"/>
  <c r="AV134" i="40" s="1"/>
  <c r="AY134" i="40" s="1"/>
  <c r="AW135" i="40"/>
  <c r="AZ135" i="40" s="1"/>
  <c r="AY135" i="40"/>
  <c r="AX135" i="40"/>
  <c r="BA135" i="40" s="1"/>
  <c r="AR136" i="40"/>
  <c r="AT136" i="40" s="1"/>
  <c r="AV136" i="40" s="1"/>
  <c r="AY136" i="40" s="1"/>
  <c r="J138" i="40"/>
  <c r="AU138" i="40" s="1"/>
  <c r="AQ138" i="40"/>
  <c r="AX136" i="40"/>
  <c r="BA136" i="40" s="1"/>
  <c r="AW136" i="40"/>
  <c r="AZ136" i="40" s="1"/>
  <c r="AR138" i="40" l="1"/>
  <c r="AT138" i="40"/>
  <c r="AV138" i="40" s="1"/>
  <c r="AY138" i="40" s="1"/>
  <c r="BA2" i="40" l="1"/>
  <c r="BA3" i="40"/>
  <c r="AZ2" i="40"/>
  <c r="AZ3" i="40"/>
  <c r="AS459" i="40"/>
  <c r="AN459" i="40"/>
  <c r="AM459" i="40"/>
  <c r="O459" i="40"/>
  <c r="M459" i="40"/>
  <c r="I459" i="40"/>
  <c r="F459" i="40"/>
  <c r="E459" i="40"/>
  <c r="H459" i="40" s="1"/>
  <c r="B459" i="40"/>
  <c r="N459" i="40" s="1"/>
  <c r="AS458" i="40"/>
  <c r="AN458" i="40"/>
  <c r="AM458" i="40"/>
  <c r="AL458" i="40"/>
  <c r="O458" i="40"/>
  <c r="N458" i="40"/>
  <c r="M458" i="40"/>
  <c r="I458" i="40"/>
  <c r="AQ458" i="40" s="1"/>
  <c r="F458" i="40"/>
  <c r="E458" i="40"/>
  <c r="H458" i="40" s="1"/>
  <c r="B458" i="40"/>
  <c r="AS457" i="40"/>
  <c r="AM457" i="40"/>
  <c r="O457" i="40"/>
  <c r="M457" i="40"/>
  <c r="I457" i="40"/>
  <c r="E457" i="40"/>
  <c r="B457" i="40"/>
  <c r="N457" i="40" s="1"/>
  <c r="AS456" i="40"/>
  <c r="AN456" i="40"/>
  <c r="AN457" i="40" s="1"/>
  <c r="AM456" i="40"/>
  <c r="AQ456" i="40" s="1"/>
  <c r="AL456" i="40"/>
  <c r="O456" i="40"/>
  <c r="N456" i="40"/>
  <c r="M456" i="40"/>
  <c r="J456" i="40"/>
  <c r="AU456" i="40" s="1"/>
  <c r="I456" i="40"/>
  <c r="F456" i="40"/>
  <c r="H456" i="40" s="1"/>
  <c r="AW456" i="40" s="1"/>
  <c r="AZ456" i="40" s="1"/>
  <c r="B456" i="40"/>
  <c r="AS455" i="40"/>
  <c r="AN455" i="40"/>
  <c r="AM455" i="40"/>
  <c r="AL455" i="40"/>
  <c r="AL459" i="40" s="1"/>
  <c r="O455" i="40"/>
  <c r="M455" i="40"/>
  <c r="I455" i="40"/>
  <c r="AQ455" i="40" s="1"/>
  <c r="F455" i="40"/>
  <c r="H455" i="40" s="1"/>
  <c r="E455" i="40"/>
  <c r="B455" i="40"/>
  <c r="N455" i="40" s="1"/>
  <c r="AS454" i="40"/>
  <c r="AN454" i="40"/>
  <c r="AM454" i="40"/>
  <c r="AQ454" i="40" s="1"/>
  <c r="AL454" i="40"/>
  <c r="O454" i="40"/>
  <c r="M454" i="40"/>
  <c r="J454" i="40"/>
  <c r="J458" i="40" s="1"/>
  <c r="AU458" i="40" s="1"/>
  <c r="I454" i="40"/>
  <c r="F454" i="40"/>
  <c r="H454" i="40" s="1"/>
  <c r="AW454" i="40" s="1"/>
  <c r="AZ454" i="40" s="1"/>
  <c r="E454" i="40"/>
  <c r="B454" i="40"/>
  <c r="N454" i="40" s="1"/>
  <c r="AS453" i="40"/>
  <c r="AN453" i="40"/>
  <c r="AM453" i="40"/>
  <c r="AQ453" i="40" s="1"/>
  <c r="AL453" i="40"/>
  <c r="AL457" i="40" s="1"/>
  <c r="O453" i="40"/>
  <c r="M453" i="40"/>
  <c r="J453" i="40"/>
  <c r="AU455" i="40" s="1"/>
  <c r="I453" i="40"/>
  <c r="F453" i="40"/>
  <c r="F457" i="40" s="1"/>
  <c r="H457" i="40" s="1"/>
  <c r="E453" i="40"/>
  <c r="B453" i="40"/>
  <c r="N453" i="40" s="1"/>
  <c r="AS452" i="40"/>
  <c r="AQ452" i="40"/>
  <c r="AR452" i="40" s="1"/>
  <c r="AT452" i="40" s="1"/>
  <c r="O452" i="40"/>
  <c r="N452" i="40"/>
  <c r="M452" i="40"/>
  <c r="J452" i="40"/>
  <c r="AU452" i="40" s="1"/>
  <c r="H452" i="40"/>
  <c r="AS394" i="40"/>
  <c r="AN394" i="40"/>
  <c r="AM394" i="40"/>
  <c r="AL394" i="40"/>
  <c r="O394" i="40"/>
  <c r="M394" i="40"/>
  <c r="I394" i="40"/>
  <c r="F394" i="40"/>
  <c r="E394" i="40"/>
  <c r="H394" i="40" s="1"/>
  <c r="B394" i="40"/>
  <c r="N394" i="40" s="1"/>
  <c r="AS393" i="40"/>
  <c r="AN393" i="40"/>
  <c r="AM393" i="40"/>
  <c r="AL393" i="40"/>
  <c r="O393" i="40"/>
  <c r="M393" i="40"/>
  <c r="J393" i="40"/>
  <c r="AU393" i="40" s="1"/>
  <c r="I393" i="40"/>
  <c r="F393" i="40"/>
  <c r="E393" i="40"/>
  <c r="H393" i="40" s="1"/>
  <c r="B393" i="40"/>
  <c r="N393" i="40" s="1"/>
  <c r="AS392" i="40"/>
  <c r="AQ392" i="40"/>
  <c r="O392" i="40"/>
  <c r="N392" i="40"/>
  <c r="M392" i="40"/>
  <c r="J392" i="40"/>
  <c r="AU392" i="40" s="1"/>
  <c r="H392" i="40"/>
  <c r="AX392" i="40" s="1"/>
  <c r="BA392" i="40" s="1"/>
  <c r="H422" i="40"/>
  <c r="J422" i="40"/>
  <c r="M422" i="40"/>
  <c r="N422" i="40"/>
  <c r="O422" i="40"/>
  <c r="AQ422" i="40"/>
  <c r="AT422" i="40" s="1"/>
  <c r="AV422" i="40" s="1"/>
  <c r="AY422" i="40" s="1"/>
  <c r="AR422" i="40"/>
  <c r="AS422" i="40"/>
  <c r="AU422" i="40"/>
  <c r="AW422" i="40"/>
  <c r="AZ422" i="40" s="1"/>
  <c r="AX422" i="40"/>
  <c r="BA422" i="40"/>
  <c r="B423" i="40"/>
  <c r="E423" i="40"/>
  <c r="F423" i="40"/>
  <c r="F427" i="40" s="1"/>
  <c r="H423" i="40"/>
  <c r="I423" i="40"/>
  <c r="J423" i="40"/>
  <c r="AU423" i="40" s="1"/>
  <c r="M423" i="40"/>
  <c r="N423" i="40"/>
  <c r="O423" i="40"/>
  <c r="AL423" i="40"/>
  <c r="AM423" i="40"/>
  <c r="AQ423" i="40" s="1"/>
  <c r="AN423" i="40"/>
  <c r="AS423" i="40"/>
  <c r="AX423" i="40"/>
  <c r="BA423" i="40" s="1"/>
  <c r="B424" i="40"/>
  <c r="N424" i="40" s="1"/>
  <c r="E424" i="40"/>
  <c r="F424" i="40"/>
  <c r="H424" i="40"/>
  <c r="AW424" i="40" s="1"/>
  <c r="AZ424" i="40" s="1"/>
  <c r="I424" i="40"/>
  <c r="J424" i="40"/>
  <c r="M424" i="40"/>
  <c r="O424" i="40"/>
  <c r="AL424" i="40"/>
  <c r="AM424" i="40"/>
  <c r="AN424" i="40"/>
  <c r="AQ424" i="40"/>
  <c r="AR424" i="40" s="1"/>
  <c r="AS424" i="40"/>
  <c r="AU424" i="40"/>
  <c r="AX424" i="40"/>
  <c r="BA424" i="40" s="1"/>
  <c r="B425" i="40"/>
  <c r="N425" i="40" s="1"/>
  <c r="E425" i="40"/>
  <c r="H425" i="40" s="1"/>
  <c r="F425" i="40"/>
  <c r="I425" i="40"/>
  <c r="M425" i="40"/>
  <c r="O425" i="40"/>
  <c r="AL425" i="40"/>
  <c r="AL429" i="40" s="1"/>
  <c r="AQ429" i="40" s="1"/>
  <c r="AM425" i="40"/>
  <c r="AQ425" i="40" s="1"/>
  <c r="AN425" i="40"/>
  <c r="AS425" i="40"/>
  <c r="AU425" i="40"/>
  <c r="B426" i="40"/>
  <c r="F426" i="40"/>
  <c r="H426" i="40"/>
  <c r="AW426" i="40" s="1"/>
  <c r="AZ426" i="40" s="1"/>
  <c r="I426" i="40"/>
  <c r="J426" i="40" s="1"/>
  <c r="AU426" i="40" s="1"/>
  <c r="M426" i="40"/>
  <c r="N426" i="40"/>
  <c r="O426" i="40"/>
  <c r="AL426" i="40"/>
  <c r="AM426" i="40"/>
  <c r="AN426" i="40"/>
  <c r="AN427" i="40" s="1"/>
  <c r="AQ426" i="40"/>
  <c r="AR426" i="40" s="1"/>
  <c r="AS426" i="40"/>
  <c r="AX426" i="40"/>
  <c r="BA426" i="40" s="1"/>
  <c r="B427" i="40"/>
  <c r="N427" i="40" s="1"/>
  <c r="E427" i="40"/>
  <c r="H427" i="40" s="1"/>
  <c r="M427" i="40"/>
  <c r="O427" i="40"/>
  <c r="AL427" i="40"/>
  <c r="AM427" i="40"/>
  <c r="AS427" i="40"/>
  <c r="B428" i="40"/>
  <c r="N428" i="40" s="1"/>
  <c r="E428" i="40"/>
  <c r="H428" i="40" s="1"/>
  <c r="F428" i="40"/>
  <c r="I428" i="40"/>
  <c r="J428" i="40"/>
  <c r="AU428" i="40" s="1"/>
  <c r="M428" i="40"/>
  <c r="O428" i="40"/>
  <c r="AL428" i="40"/>
  <c r="AM428" i="40"/>
  <c r="AQ428" i="40" s="1"/>
  <c r="AN428" i="40"/>
  <c r="AS428" i="40"/>
  <c r="B429" i="40"/>
  <c r="N429" i="40" s="1"/>
  <c r="E429" i="40"/>
  <c r="F429" i="40"/>
  <c r="H429" i="40"/>
  <c r="AW429" i="40" s="1"/>
  <c r="AZ429" i="40" s="1"/>
  <c r="I429" i="40"/>
  <c r="M429" i="40"/>
  <c r="O429" i="40"/>
  <c r="AM429" i="40"/>
  <c r="AN429" i="40"/>
  <c r="AS429" i="40"/>
  <c r="AU429" i="40"/>
  <c r="AS60" i="40"/>
  <c r="AM60" i="40"/>
  <c r="AL60" i="40"/>
  <c r="M60" i="40"/>
  <c r="I60" i="40"/>
  <c r="H60" i="40"/>
  <c r="AW60" i="40" s="1"/>
  <c r="AZ60" i="40" s="1"/>
  <c r="B60" i="40"/>
  <c r="AS59" i="40"/>
  <c r="AN59" i="40"/>
  <c r="AM59" i="40"/>
  <c r="AL59" i="40"/>
  <c r="O59" i="40"/>
  <c r="M59" i="40"/>
  <c r="B59" i="40"/>
  <c r="N59" i="40" s="1"/>
  <c r="AS58" i="40"/>
  <c r="AN58" i="40"/>
  <c r="AM58" i="40"/>
  <c r="AL58" i="40"/>
  <c r="O58" i="40"/>
  <c r="M58" i="40"/>
  <c r="B58" i="40"/>
  <c r="N58" i="40" s="1"/>
  <c r="AS57" i="40"/>
  <c r="AM57" i="40"/>
  <c r="AL57" i="40"/>
  <c r="O57" i="40"/>
  <c r="M57" i="40"/>
  <c r="B57" i="40"/>
  <c r="N57" i="40" s="1"/>
  <c r="AS56" i="40"/>
  <c r="AN56" i="40"/>
  <c r="AN57" i="40" s="1"/>
  <c r="AM56" i="40"/>
  <c r="AL56" i="40"/>
  <c r="O56" i="40"/>
  <c r="M56" i="40"/>
  <c r="I56" i="40"/>
  <c r="E56" i="40"/>
  <c r="E57" i="40" s="1"/>
  <c r="B56" i="40"/>
  <c r="N56" i="40" s="1"/>
  <c r="AS55" i="40"/>
  <c r="AN55" i="40"/>
  <c r="AL55" i="40"/>
  <c r="O55" i="40"/>
  <c r="M55" i="40"/>
  <c r="I55" i="40"/>
  <c r="I57" i="40" s="1"/>
  <c r="J57" i="40" s="1"/>
  <c r="B55" i="40"/>
  <c r="N55" i="40" s="1"/>
  <c r="AS54" i="40"/>
  <c r="AN54" i="40"/>
  <c r="AM54" i="40"/>
  <c r="AL54" i="40"/>
  <c r="O54" i="40"/>
  <c r="M54" i="40"/>
  <c r="I54" i="40"/>
  <c r="E54" i="40"/>
  <c r="B54" i="40"/>
  <c r="N54" i="40" s="1"/>
  <c r="AS53" i="40"/>
  <c r="AN53" i="40"/>
  <c r="AM53" i="40"/>
  <c r="AM55" i="40" s="1"/>
  <c r="AL53" i="40"/>
  <c r="O53" i="40"/>
  <c r="M53" i="40"/>
  <c r="J53" i="40"/>
  <c r="AU56" i="40" s="1"/>
  <c r="I53" i="40"/>
  <c r="F53" i="40"/>
  <c r="F54" i="40" s="1"/>
  <c r="F55" i="40" s="1"/>
  <c r="E53" i="40"/>
  <c r="B53" i="40"/>
  <c r="N53" i="40" s="1"/>
  <c r="AW52" i="40"/>
  <c r="AZ52" i="40" s="1"/>
  <c r="AS52" i="40"/>
  <c r="AQ52" i="40"/>
  <c r="AR52" i="40" s="1"/>
  <c r="AT52" i="40" s="1"/>
  <c r="O52" i="40"/>
  <c r="N52" i="40"/>
  <c r="M52" i="40"/>
  <c r="J52" i="40"/>
  <c r="AU54" i="40" s="1"/>
  <c r="H52" i="40"/>
  <c r="AS50" i="40"/>
  <c r="AM50" i="40"/>
  <c r="AL50" i="40"/>
  <c r="M50" i="40"/>
  <c r="I50" i="40"/>
  <c r="H50" i="40"/>
  <c r="AW50" i="40" s="1"/>
  <c r="AZ50" i="40" s="1"/>
  <c r="B50" i="40"/>
  <c r="AS49" i="40"/>
  <c r="AN49" i="40"/>
  <c r="AM49" i="40"/>
  <c r="AL49" i="40"/>
  <c r="O49" i="40"/>
  <c r="M49" i="40"/>
  <c r="B49" i="40"/>
  <c r="N49" i="40" s="1"/>
  <c r="AS48" i="40"/>
  <c r="AN48" i="40"/>
  <c r="AM48" i="40"/>
  <c r="AL48" i="40"/>
  <c r="O48" i="40"/>
  <c r="M48" i="40"/>
  <c r="B48" i="40"/>
  <c r="N48" i="40" s="1"/>
  <c r="AS47" i="40"/>
  <c r="AM47" i="40"/>
  <c r="AL47" i="40"/>
  <c r="O47" i="40"/>
  <c r="M47" i="40"/>
  <c r="B47" i="40"/>
  <c r="N47" i="40" s="1"/>
  <c r="AS46" i="40"/>
  <c r="AN46" i="40"/>
  <c r="AN47" i="40" s="1"/>
  <c r="AM46" i="40"/>
  <c r="AL46" i="40"/>
  <c r="O46" i="40"/>
  <c r="M46" i="40"/>
  <c r="I46" i="40"/>
  <c r="E46" i="40"/>
  <c r="E47" i="40" s="1"/>
  <c r="B46" i="40"/>
  <c r="N46" i="40" s="1"/>
  <c r="AS45" i="40"/>
  <c r="AN45" i="40"/>
  <c r="AL45" i="40"/>
  <c r="O45" i="40"/>
  <c r="M45" i="40"/>
  <c r="I45" i="40"/>
  <c r="I47" i="40" s="1"/>
  <c r="J47" i="40" s="1"/>
  <c r="B45" i="40"/>
  <c r="N45" i="40" s="1"/>
  <c r="AS44" i="40"/>
  <c r="AN44" i="40"/>
  <c r="AM44" i="40"/>
  <c r="AL44" i="40"/>
  <c r="O44" i="40"/>
  <c r="M44" i="40"/>
  <c r="I44" i="40"/>
  <c r="E44" i="40"/>
  <c r="B44" i="40"/>
  <c r="N44" i="40" s="1"/>
  <c r="AS43" i="40"/>
  <c r="AN43" i="40"/>
  <c r="AM43" i="40"/>
  <c r="AM45" i="40" s="1"/>
  <c r="AL43" i="40"/>
  <c r="O43" i="40"/>
  <c r="M43" i="40"/>
  <c r="J43" i="40"/>
  <c r="AU46" i="40" s="1"/>
  <c r="I43" i="40"/>
  <c r="F43" i="40"/>
  <c r="F44" i="40" s="1"/>
  <c r="F45" i="40" s="1"/>
  <c r="E43" i="40"/>
  <c r="B43" i="40"/>
  <c r="N43" i="40" s="1"/>
  <c r="AS42" i="40"/>
  <c r="AQ42" i="40"/>
  <c r="AR42" i="40" s="1"/>
  <c r="O42" i="40"/>
  <c r="N42" i="40"/>
  <c r="M42" i="40"/>
  <c r="J42" i="40"/>
  <c r="AU44" i="40" s="1"/>
  <c r="H42" i="40"/>
  <c r="AX42" i="40" s="1"/>
  <c r="BA42" i="40" s="1"/>
  <c r="AS40" i="40"/>
  <c r="AM40" i="40"/>
  <c r="AL40" i="40"/>
  <c r="M40" i="40"/>
  <c r="I40" i="40"/>
  <c r="H40" i="40"/>
  <c r="AW40" i="40" s="1"/>
  <c r="AZ40" i="40" s="1"/>
  <c r="B40" i="40"/>
  <c r="AS39" i="40"/>
  <c r="AN39" i="40"/>
  <c r="AM39" i="40"/>
  <c r="AL39" i="40"/>
  <c r="O39" i="40"/>
  <c r="M39" i="40"/>
  <c r="B39" i="40"/>
  <c r="N39" i="40" s="1"/>
  <c r="AS38" i="40"/>
  <c r="AN38" i="40"/>
  <c r="AM38" i="40"/>
  <c r="AL38" i="40"/>
  <c r="O38" i="40"/>
  <c r="M38" i="40"/>
  <c r="B38" i="40"/>
  <c r="N38" i="40" s="1"/>
  <c r="AS37" i="40"/>
  <c r="AM37" i="40"/>
  <c r="AL37" i="40"/>
  <c r="O37" i="40"/>
  <c r="M37" i="40"/>
  <c r="B37" i="40"/>
  <c r="N37" i="40" s="1"/>
  <c r="AS36" i="40"/>
  <c r="AN36" i="40"/>
  <c r="AN37" i="40" s="1"/>
  <c r="AM36" i="40"/>
  <c r="AL36" i="40"/>
  <c r="O36" i="40"/>
  <c r="M36" i="40"/>
  <c r="I36" i="40"/>
  <c r="E36" i="40"/>
  <c r="E37" i="40" s="1"/>
  <c r="B36" i="40"/>
  <c r="N36" i="40" s="1"/>
  <c r="AS35" i="40"/>
  <c r="AN35" i="40"/>
  <c r="AL35" i="40"/>
  <c r="O35" i="40"/>
  <c r="M35" i="40"/>
  <c r="I35" i="40"/>
  <c r="I38" i="40" s="1"/>
  <c r="B35" i="40"/>
  <c r="N35" i="40" s="1"/>
  <c r="AS34" i="40"/>
  <c r="AN34" i="40"/>
  <c r="AM34" i="40"/>
  <c r="AL34" i="40"/>
  <c r="O34" i="40"/>
  <c r="M34" i="40"/>
  <c r="I34" i="40"/>
  <c r="E34" i="40"/>
  <c r="B34" i="40"/>
  <c r="N34" i="40" s="1"/>
  <c r="AS33" i="40"/>
  <c r="AN33" i="40"/>
  <c r="AM33" i="40"/>
  <c r="AM35" i="40" s="1"/>
  <c r="AL33" i="40"/>
  <c r="O33" i="40"/>
  <c r="M33" i="40"/>
  <c r="J33" i="40"/>
  <c r="AU36" i="40" s="1"/>
  <c r="I33" i="40"/>
  <c r="F33" i="40"/>
  <c r="F34" i="40" s="1"/>
  <c r="F35" i="40" s="1"/>
  <c r="E33" i="40"/>
  <c r="B33" i="40"/>
  <c r="N33" i="40" s="1"/>
  <c r="AS32" i="40"/>
  <c r="AQ32" i="40"/>
  <c r="AR32" i="40" s="1"/>
  <c r="AT32" i="40" s="1"/>
  <c r="O32" i="40"/>
  <c r="N32" i="40"/>
  <c r="M32" i="40"/>
  <c r="J32" i="40"/>
  <c r="AU34" i="40" s="1"/>
  <c r="H32" i="40"/>
  <c r="AX32" i="40" s="1"/>
  <c r="BA32" i="40" s="1"/>
  <c r="AS379" i="40"/>
  <c r="AN379" i="40"/>
  <c r="AM379" i="40"/>
  <c r="O379" i="40"/>
  <c r="M379" i="40"/>
  <c r="I379" i="40"/>
  <c r="F379" i="40"/>
  <c r="E379" i="40"/>
  <c r="B379" i="40"/>
  <c r="N379" i="40" s="1"/>
  <c r="AS378" i="40"/>
  <c r="AN378" i="40"/>
  <c r="AM378" i="40"/>
  <c r="O378" i="40"/>
  <c r="M378" i="40"/>
  <c r="I378" i="40"/>
  <c r="F378" i="40"/>
  <c r="E378" i="40"/>
  <c r="B378" i="40"/>
  <c r="N378" i="40" s="1"/>
  <c r="AS377" i="40"/>
  <c r="AM377" i="40"/>
  <c r="O377" i="40"/>
  <c r="M377" i="40"/>
  <c r="E377" i="40"/>
  <c r="B377" i="40"/>
  <c r="N377" i="40" s="1"/>
  <c r="AS376" i="40"/>
  <c r="AN376" i="40"/>
  <c r="AN377" i="40" s="1"/>
  <c r="AM376" i="40"/>
  <c r="AL376" i="40"/>
  <c r="O376" i="40"/>
  <c r="M376" i="40"/>
  <c r="I376" i="40"/>
  <c r="J376" i="40" s="1"/>
  <c r="AU376" i="40" s="1"/>
  <c r="F376" i="40"/>
  <c r="H376" i="40" s="1"/>
  <c r="AW376" i="40" s="1"/>
  <c r="AZ376" i="40" s="1"/>
  <c r="B376" i="40"/>
  <c r="N376" i="40" s="1"/>
  <c r="AS375" i="40"/>
  <c r="AN375" i="40"/>
  <c r="AM375" i="40"/>
  <c r="AL375" i="40"/>
  <c r="AL379" i="40" s="1"/>
  <c r="O375" i="40"/>
  <c r="M375" i="40"/>
  <c r="I375" i="40"/>
  <c r="F375" i="40"/>
  <c r="E375" i="40"/>
  <c r="B375" i="40"/>
  <c r="N375" i="40" s="1"/>
  <c r="AS374" i="40"/>
  <c r="AN374" i="40"/>
  <c r="AM374" i="40"/>
  <c r="AL374" i="40"/>
  <c r="AL378" i="40" s="1"/>
  <c r="O374" i="40"/>
  <c r="M374" i="40"/>
  <c r="J374" i="40"/>
  <c r="J378" i="40" s="1"/>
  <c r="AU378" i="40" s="1"/>
  <c r="I374" i="40"/>
  <c r="AQ374" i="40" s="1"/>
  <c r="F374" i="40"/>
  <c r="E374" i="40"/>
  <c r="B374" i="40"/>
  <c r="N374" i="40" s="1"/>
  <c r="AS373" i="40"/>
  <c r="AN373" i="40"/>
  <c r="AM373" i="40"/>
  <c r="AL373" i="40"/>
  <c r="AL377" i="40" s="1"/>
  <c r="O373" i="40"/>
  <c r="M373" i="40"/>
  <c r="J373" i="40"/>
  <c r="AU375" i="40" s="1"/>
  <c r="I373" i="40"/>
  <c r="F373" i="40"/>
  <c r="F377" i="40" s="1"/>
  <c r="E373" i="40"/>
  <c r="B373" i="40"/>
  <c r="N373" i="40" s="1"/>
  <c r="AS372" i="40"/>
  <c r="AQ372" i="40"/>
  <c r="AR372" i="40" s="1"/>
  <c r="O372" i="40"/>
  <c r="N372" i="40"/>
  <c r="M372" i="40"/>
  <c r="J372" i="40"/>
  <c r="AU372" i="40" s="1"/>
  <c r="H372" i="40"/>
  <c r="AW372" i="40" s="1"/>
  <c r="AZ372" i="40" s="1"/>
  <c r="AS369" i="40"/>
  <c r="AN369" i="40"/>
  <c r="AM369" i="40"/>
  <c r="O369" i="40"/>
  <c r="M369" i="40"/>
  <c r="I369" i="40"/>
  <c r="F369" i="40"/>
  <c r="E369" i="40"/>
  <c r="B369" i="40"/>
  <c r="N369" i="40" s="1"/>
  <c r="AS368" i="40"/>
  <c r="AN368" i="40"/>
  <c r="AM368" i="40"/>
  <c r="O368" i="40"/>
  <c r="M368" i="40"/>
  <c r="I368" i="40"/>
  <c r="F368" i="40"/>
  <c r="E368" i="40"/>
  <c r="B368" i="40"/>
  <c r="N368" i="40" s="1"/>
  <c r="AS367" i="40"/>
  <c r="AM367" i="40"/>
  <c r="O367" i="40"/>
  <c r="M367" i="40"/>
  <c r="E367" i="40"/>
  <c r="B367" i="40"/>
  <c r="N367" i="40" s="1"/>
  <c r="AS366" i="40"/>
  <c r="AN366" i="40"/>
  <c r="AN367" i="40" s="1"/>
  <c r="AM366" i="40"/>
  <c r="AL366" i="40"/>
  <c r="O366" i="40"/>
  <c r="M366" i="40"/>
  <c r="I366" i="40"/>
  <c r="F366" i="40"/>
  <c r="H366" i="40" s="1"/>
  <c r="AW366" i="40" s="1"/>
  <c r="AZ366" i="40" s="1"/>
  <c r="B366" i="40"/>
  <c r="N366" i="40" s="1"/>
  <c r="AS365" i="40"/>
  <c r="AN365" i="40"/>
  <c r="AM365" i="40"/>
  <c r="AL365" i="40"/>
  <c r="AL369" i="40" s="1"/>
  <c r="O365" i="40"/>
  <c r="M365" i="40"/>
  <c r="I365" i="40"/>
  <c r="F365" i="40"/>
  <c r="E365" i="40"/>
  <c r="B365" i="40"/>
  <c r="N365" i="40" s="1"/>
  <c r="AS364" i="40"/>
  <c r="AN364" i="40"/>
  <c r="AM364" i="40"/>
  <c r="AL364" i="40"/>
  <c r="AL368" i="40" s="1"/>
  <c r="O364" i="40"/>
  <c r="M364" i="40"/>
  <c r="J364" i="40"/>
  <c r="J368" i="40" s="1"/>
  <c r="AU368" i="40" s="1"/>
  <c r="I364" i="40"/>
  <c r="F364" i="40"/>
  <c r="E364" i="40"/>
  <c r="B364" i="40"/>
  <c r="N364" i="40" s="1"/>
  <c r="AS363" i="40"/>
  <c r="AN363" i="40"/>
  <c r="AM363" i="40"/>
  <c r="AL363" i="40"/>
  <c r="AL367" i="40" s="1"/>
  <c r="O363" i="40"/>
  <c r="M363" i="40"/>
  <c r="J363" i="40"/>
  <c r="AU365" i="40" s="1"/>
  <c r="I363" i="40"/>
  <c r="F363" i="40"/>
  <c r="F367" i="40" s="1"/>
  <c r="E363" i="40"/>
  <c r="B363" i="40"/>
  <c r="N363" i="40" s="1"/>
  <c r="AS362" i="40"/>
  <c r="AQ362" i="40"/>
  <c r="AR362" i="40" s="1"/>
  <c r="O362" i="40"/>
  <c r="N362" i="40"/>
  <c r="M362" i="40"/>
  <c r="J362" i="40"/>
  <c r="AU362" i="40" s="1"/>
  <c r="H362" i="40"/>
  <c r="AS359" i="40"/>
  <c r="AN359" i="40"/>
  <c r="AM359" i="40"/>
  <c r="O359" i="40"/>
  <c r="M359" i="40"/>
  <c r="I359" i="40"/>
  <c r="F359" i="40"/>
  <c r="E359" i="40"/>
  <c r="B359" i="40"/>
  <c r="N359" i="40" s="1"/>
  <c r="AS358" i="40"/>
  <c r="AN358" i="40"/>
  <c r="AM358" i="40"/>
  <c r="O358" i="40"/>
  <c r="M358" i="40"/>
  <c r="I358" i="40"/>
  <c r="F358" i="40"/>
  <c r="E358" i="40"/>
  <c r="B358" i="40"/>
  <c r="N358" i="40" s="1"/>
  <c r="AS357" i="40"/>
  <c r="AM357" i="40"/>
  <c r="O357" i="40"/>
  <c r="M357" i="40"/>
  <c r="E357" i="40"/>
  <c r="B357" i="40"/>
  <c r="N357" i="40" s="1"/>
  <c r="AS356" i="40"/>
  <c r="AN356" i="40"/>
  <c r="AN357" i="40" s="1"/>
  <c r="AM356" i="40"/>
  <c r="AL356" i="40"/>
  <c r="O356" i="40"/>
  <c r="M356" i="40"/>
  <c r="I356" i="40"/>
  <c r="I357" i="40" s="1"/>
  <c r="F356" i="40"/>
  <c r="H356" i="40" s="1"/>
  <c r="AW356" i="40" s="1"/>
  <c r="AZ356" i="40" s="1"/>
  <c r="B356" i="40"/>
  <c r="N356" i="40" s="1"/>
  <c r="AS355" i="40"/>
  <c r="AN355" i="40"/>
  <c r="AM355" i="40"/>
  <c r="AL355" i="40"/>
  <c r="AL359" i="40" s="1"/>
  <c r="O355" i="40"/>
  <c r="M355" i="40"/>
  <c r="I355" i="40"/>
  <c r="F355" i="40"/>
  <c r="E355" i="40"/>
  <c r="B355" i="40"/>
  <c r="N355" i="40" s="1"/>
  <c r="AS354" i="40"/>
  <c r="AN354" i="40"/>
  <c r="AM354" i="40"/>
  <c r="AL354" i="40"/>
  <c r="AL358" i="40" s="1"/>
  <c r="O354" i="40"/>
  <c r="M354" i="40"/>
  <c r="J354" i="40"/>
  <c r="J358" i="40" s="1"/>
  <c r="AU358" i="40" s="1"/>
  <c r="I354" i="40"/>
  <c r="F354" i="40"/>
  <c r="E354" i="40"/>
  <c r="B354" i="40"/>
  <c r="N354" i="40" s="1"/>
  <c r="AS353" i="40"/>
  <c r="AN353" i="40"/>
  <c r="AM353" i="40"/>
  <c r="AL353" i="40"/>
  <c r="AL357" i="40" s="1"/>
  <c r="O353" i="40"/>
  <c r="M353" i="40"/>
  <c r="J353" i="40"/>
  <c r="AU355" i="40" s="1"/>
  <c r="I353" i="40"/>
  <c r="F353" i="40"/>
  <c r="F357" i="40" s="1"/>
  <c r="E353" i="40"/>
  <c r="B353" i="40"/>
  <c r="N353" i="40" s="1"/>
  <c r="AS352" i="40"/>
  <c r="AQ352" i="40"/>
  <c r="AR352" i="40" s="1"/>
  <c r="O352" i="40"/>
  <c r="N352" i="40"/>
  <c r="M352" i="40"/>
  <c r="J352" i="40"/>
  <c r="AU352" i="40" s="1"/>
  <c r="H352" i="40"/>
  <c r="AS349" i="40"/>
  <c r="AN349" i="40"/>
  <c r="AM349" i="40"/>
  <c r="O349" i="40"/>
  <c r="M349" i="40"/>
  <c r="I349" i="40"/>
  <c r="F349" i="40"/>
  <c r="E349" i="40"/>
  <c r="B349" i="40"/>
  <c r="N349" i="40" s="1"/>
  <c r="AS348" i="40"/>
  <c r="AN348" i="40"/>
  <c r="AM348" i="40"/>
  <c r="O348" i="40"/>
  <c r="M348" i="40"/>
  <c r="I348" i="40"/>
  <c r="F348" i="40"/>
  <c r="E348" i="40"/>
  <c r="B348" i="40"/>
  <c r="N348" i="40" s="1"/>
  <c r="AS347" i="40"/>
  <c r="AM347" i="40"/>
  <c r="O347" i="40"/>
  <c r="M347" i="40"/>
  <c r="E347" i="40"/>
  <c r="B347" i="40"/>
  <c r="N347" i="40" s="1"/>
  <c r="AS346" i="40"/>
  <c r="AN346" i="40"/>
  <c r="AN347" i="40" s="1"/>
  <c r="AM346" i="40"/>
  <c r="AL346" i="40"/>
  <c r="O346" i="40"/>
  <c r="M346" i="40"/>
  <c r="I346" i="40"/>
  <c r="F346" i="40"/>
  <c r="H346" i="40" s="1"/>
  <c r="AW346" i="40" s="1"/>
  <c r="AZ346" i="40" s="1"/>
  <c r="B346" i="40"/>
  <c r="N346" i="40" s="1"/>
  <c r="AS345" i="40"/>
  <c r="AN345" i="40"/>
  <c r="AM345" i="40"/>
  <c r="AL345" i="40"/>
  <c r="AL349" i="40" s="1"/>
  <c r="O345" i="40"/>
  <c r="M345" i="40"/>
  <c r="I345" i="40"/>
  <c r="F345" i="40"/>
  <c r="E345" i="40"/>
  <c r="B345" i="40"/>
  <c r="N345" i="40" s="1"/>
  <c r="AS344" i="40"/>
  <c r="AN344" i="40"/>
  <c r="AM344" i="40"/>
  <c r="AL344" i="40"/>
  <c r="AL348" i="40" s="1"/>
  <c r="O344" i="40"/>
  <c r="M344" i="40"/>
  <c r="J344" i="40"/>
  <c r="J348" i="40" s="1"/>
  <c r="AU348" i="40" s="1"/>
  <c r="I344" i="40"/>
  <c r="F344" i="40"/>
  <c r="E344" i="40"/>
  <c r="B344" i="40"/>
  <c r="N344" i="40" s="1"/>
  <c r="AS343" i="40"/>
  <c r="AN343" i="40"/>
  <c r="AM343" i="40"/>
  <c r="AL343" i="40"/>
  <c r="AL347" i="40" s="1"/>
  <c r="O343" i="40"/>
  <c r="M343" i="40"/>
  <c r="J343" i="40"/>
  <c r="AU345" i="40" s="1"/>
  <c r="I343" i="40"/>
  <c r="F343" i="40"/>
  <c r="F347" i="40" s="1"/>
  <c r="E343" i="40"/>
  <c r="B343" i="40"/>
  <c r="N343" i="40" s="1"/>
  <c r="AS342" i="40"/>
  <c r="AQ342" i="40"/>
  <c r="AR342" i="40" s="1"/>
  <c r="O342" i="40"/>
  <c r="N342" i="40"/>
  <c r="M342" i="40"/>
  <c r="J342" i="40"/>
  <c r="AU342" i="40" s="1"/>
  <c r="H342" i="40"/>
  <c r="AS339" i="40"/>
  <c r="AN339" i="40"/>
  <c r="AM339" i="40"/>
  <c r="O339" i="40"/>
  <c r="M339" i="40"/>
  <c r="I339" i="40"/>
  <c r="F339" i="40"/>
  <c r="E339" i="40"/>
  <c r="B339" i="40"/>
  <c r="N339" i="40" s="1"/>
  <c r="AS338" i="40"/>
  <c r="AN338" i="40"/>
  <c r="AM338" i="40"/>
  <c r="O338" i="40"/>
  <c r="M338" i="40"/>
  <c r="I338" i="40"/>
  <c r="F338" i="40"/>
  <c r="E338" i="40"/>
  <c r="B338" i="40"/>
  <c r="N338" i="40" s="1"/>
  <c r="AS337" i="40"/>
  <c r="AM337" i="40"/>
  <c r="O337" i="40"/>
  <c r="M337" i="40"/>
  <c r="E337" i="40"/>
  <c r="B337" i="40"/>
  <c r="N337" i="40" s="1"/>
  <c r="AS336" i="40"/>
  <c r="AN336" i="40"/>
  <c r="AN337" i="40" s="1"/>
  <c r="AM336" i="40"/>
  <c r="AL336" i="40"/>
  <c r="O336" i="40"/>
  <c r="M336" i="40"/>
  <c r="I336" i="40"/>
  <c r="F336" i="40"/>
  <c r="H336" i="40" s="1"/>
  <c r="AW336" i="40" s="1"/>
  <c r="AZ336" i="40" s="1"/>
  <c r="B336" i="40"/>
  <c r="N336" i="40" s="1"/>
  <c r="AS335" i="40"/>
  <c r="AN335" i="40"/>
  <c r="AM335" i="40"/>
  <c r="AL335" i="40"/>
  <c r="AL339" i="40" s="1"/>
  <c r="O335" i="40"/>
  <c r="M335" i="40"/>
  <c r="I335" i="40"/>
  <c r="F335" i="40"/>
  <c r="E335" i="40"/>
  <c r="B335" i="40"/>
  <c r="N335" i="40" s="1"/>
  <c r="AS334" i="40"/>
  <c r="AN334" i="40"/>
  <c r="AM334" i="40"/>
  <c r="AL334" i="40"/>
  <c r="AL338" i="40" s="1"/>
  <c r="O334" i="40"/>
  <c r="M334" i="40"/>
  <c r="J334" i="40"/>
  <c r="J338" i="40" s="1"/>
  <c r="I334" i="40"/>
  <c r="F334" i="40"/>
  <c r="E334" i="40"/>
  <c r="B334" i="40"/>
  <c r="N334" i="40" s="1"/>
  <c r="AS333" i="40"/>
  <c r="AN333" i="40"/>
  <c r="AM333" i="40"/>
  <c r="AL333" i="40"/>
  <c r="AL337" i="40" s="1"/>
  <c r="O333" i="40"/>
  <c r="M333" i="40"/>
  <c r="J333" i="40"/>
  <c r="AU335" i="40" s="1"/>
  <c r="I333" i="40"/>
  <c r="F333" i="40"/>
  <c r="F337" i="40" s="1"/>
  <c r="E333" i="40"/>
  <c r="B333" i="40"/>
  <c r="N333" i="40" s="1"/>
  <c r="AS332" i="40"/>
  <c r="AQ332" i="40"/>
  <c r="AR332" i="40" s="1"/>
  <c r="O332" i="40"/>
  <c r="N332" i="40"/>
  <c r="M332" i="40"/>
  <c r="J332" i="40"/>
  <c r="AU332" i="40" s="1"/>
  <c r="H332" i="40"/>
  <c r="U249" i="24"/>
  <c r="U248" i="24"/>
  <c r="U217" i="24"/>
  <c r="U218" i="24"/>
  <c r="U219" i="24"/>
  <c r="U216" i="24"/>
  <c r="U4" i="24"/>
  <c r="U5" i="24"/>
  <c r="U3" i="24"/>
  <c r="AS329" i="40"/>
  <c r="AN329" i="40"/>
  <c r="AM329" i="40"/>
  <c r="O329" i="40"/>
  <c r="M329" i="40"/>
  <c r="I329" i="40"/>
  <c r="F329" i="40"/>
  <c r="E329" i="40"/>
  <c r="B329" i="40"/>
  <c r="N329" i="40" s="1"/>
  <c r="AS328" i="40"/>
  <c r="AN328" i="40"/>
  <c r="AM328" i="40"/>
  <c r="O328" i="40"/>
  <c r="M328" i="40"/>
  <c r="I328" i="40"/>
  <c r="F328" i="40"/>
  <c r="E328" i="40"/>
  <c r="B328" i="40"/>
  <c r="N328" i="40" s="1"/>
  <c r="AS327" i="40"/>
  <c r="AM327" i="40"/>
  <c r="O327" i="40"/>
  <c r="M327" i="40"/>
  <c r="E327" i="40"/>
  <c r="B327" i="40"/>
  <c r="N327" i="40" s="1"/>
  <c r="AS326" i="40"/>
  <c r="AN326" i="40"/>
  <c r="AN327" i="40" s="1"/>
  <c r="AM326" i="40"/>
  <c r="AL326" i="40"/>
  <c r="O326" i="40"/>
  <c r="M326" i="40"/>
  <c r="I326" i="40"/>
  <c r="F326" i="40"/>
  <c r="H326" i="40" s="1"/>
  <c r="AW326" i="40" s="1"/>
  <c r="AZ326" i="40" s="1"/>
  <c r="B326" i="40"/>
  <c r="N326" i="40" s="1"/>
  <c r="AS325" i="40"/>
  <c r="AN325" i="40"/>
  <c r="AM325" i="40"/>
  <c r="AL325" i="40"/>
  <c r="AL329" i="40" s="1"/>
  <c r="O325" i="40"/>
  <c r="M325" i="40"/>
  <c r="I325" i="40"/>
  <c r="F325" i="40"/>
  <c r="E325" i="40"/>
  <c r="B325" i="40"/>
  <c r="N325" i="40" s="1"/>
  <c r="AS324" i="40"/>
  <c r="AN324" i="40"/>
  <c r="AM324" i="40"/>
  <c r="AL324" i="40"/>
  <c r="AL328" i="40" s="1"/>
  <c r="O324" i="40"/>
  <c r="M324" i="40"/>
  <c r="J324" i="40"/>
  <c r="J328" i="40" s="1"/>
  <c r="AU328" i="40" s="1"/>
  <c r="I324" i="40"/>
  <c r="F324" i="40"/>
  <c r="E324" i="40"/>
  <c r="B324" i="40"/>
  <c r="N324" i="40" s="1"/>
  <c r="AS323" i="40"/>
  <c r="AN323" i="40"/>
  <c r="AM323" i="40"/>
  <c r="AL323" i="40"/>
  <c r="AL327" i="40" s="1"/>
  <c r="O323" i="40"/>
  <c r="M323" i="40"/>
  <c r="J323" i="40"/>
  <c r="AU325" i="40" s="1"/>
  <c r="I323" i="40"/>
  <c r="F323" i="40"/>
  <c r="F327" i="40" s="1"/>
  <c r="E323" i="40"/>
  <c r="B323" i="40"/>
  <c r="N323" i="40" s="1"/>
  <c r="AS322" i="40"/>
  <c r="AQ322" i="40"/>
  <c r="AR322" i="40" s="1"/>
  <c r="O322" i="40"/>
  <c r="N322" i="40"/>
  <c r="M322" i="40"/>
  <c r="J322" i="40"/>
  <c r="AU322" i="40" s="1"/>
  <c r="H322" i="40"/>
  <c r="AW322" i="40" s="1"/>
  <c r="AZ322" i="40" s="1"/>
  <c r="AS307" i="40"/>
  <c r="AN307" i="40"/>
  <c r="AM307" i="40"/>
  <c r="O307" i="40"/>
  <c r="M307" i="40"/>
  <c r="I307" i="40"/>
  <c r="F307" i="40"/>
  <c r="E307" i="40"/>
  <c r="B307" i="40"/>
  <c r="N307" i="40" s="1"/>
  <c r="AS306" i="40"/>
  <c r="AN306" i="40"/>
  <c r="AM306" i="40"/>
  <c r="O306" i="40"/>
  <c r="M306" i="40"/>
  <c r="I306" i="40"/>
  <c r="F306" i="40"/>
  <c r="E306" i="40"/>
  <c r="B306" i="40"/>
  <c r="N306" i="40" s="1"/>
  <c r="AS305" i="40"/>
  <c r="AN305" i="40"/>
  <c r="AM305" i="40"/>
  <c r="AL305" i="40"/>
  <c r="O305" i="40"/>
  <c r="M305" i="40"/>
  <c r="I305" i="40"/>
  <c r="F305" i="40"/>
  <c r="H305" i="40" s="1"/>
  <c r="B305" i="40"/>
  <c r="N305" i="40" s="1"/>
  <c r="AS304" i="40"/>
  <c r="AN304" i="40"/>
  <c r="AM304" i="40"/>
  <c r="AL304" i="40"/>
  <c r="AL307" i="40" s="1"/>
  <c r="O304" i="40"/>
  <c r="M304" i="40"/>
  <c r="I304" i="40"/>
  <c r="F304" i="40"/>
  <c r="E304" i="40"/>
  <c r="B304" i="40"/>
  <c r="N304" i="40" s="1"/>
  <c r="AS303" i="40"/>
  <c r="AN303" i="40"/>
  <c r="AM303" i="40"/>
  <c r="AL303" i="40"/>
  <c r="AL306" i="40" s="1"/>
  <c r="O303" i="40"/>
  <c r="M303" i="40"/>
  <c r="I303" i="40"/>
  <c r="F303" i="40"/>
  <c r="E303" i="40"/>
  <c r="B303" i="40"/>
  <c r="N303" i="40" s="1"/>
  <c r="AS302" i="40"/>
  <c r="AQ302" i="40"/>
  <c r="AR302" i="40" s="1"/>
  <c r="O302" i="40"/>
  <c r="N302" i="40"/>
  <c r="M302" i="40"/>
  <c r="L302" i="40"/>
  <c r="J303" i="40" s="1"/>
  <c r="J302" i="40"/>
  <c r="AU302" i="40" s="1"/>
  <c r="H302" i="40"/>
  <c r="AW302" i="40" s="1"/>
  <c r="AZ302" i="40" s="1"/>
  <c r="AS297" i="40"/>
  <c r="AN297" i="40"/>
  <c r="AM297" i="40"/>
  <c r="O297" i="40"/>
  <c r="M297" i="40"/>
  <c r="I297" i="40"/>
  <c r="F297" i="40"/>
  <c r="E297" i="40"/>
  <c r="B297" i="40"/>
  <c r="N297" i="40" s="1"/>
  <c r="AS296" i="40"/>
  <c r="AN296" i="40"/>
  <c r="AM296" i="40"/>
  <c r="O296" i="40"/>
  <c r="M296" i="40"/>
  <c r="I296" i="40"/>
  <c r="F296" i="40"/>
  <c r="E296" i="40"/>
  <c r="B296" i="40"/>
  <c r="N296" i="40" s="1"/>
  <c r="AS295" i="40"/>
  <c r="AN295" i="40"/>
  <c r="AM295" i="40"/>
  <c r="AL295" i="40"/>
  <c r="O295" i="40"/>
  <c r="M295" i="40"/>
  <c r="I295" i="40"/>
  <c r="F295" i="40"/>
  <c r="H295" i="40" s="1"/>
  <c r="B295" i="40"/>
  <c r="N295" i="40" s="1"/>
  <c r="AS294" i="40"/>
  <c r="AN294" i="40"/>
  <c r="AM294" i="40"/>
  <c r="AL294" i="40"/>
  <c r="AL297" i="40" s="1"/>
  <c r="O294" i="40"/>
  <c r="M294" i="40"/>
  <c r="I294" i="40"/>
  <c r="F294" i="40"/>
  <c r="E294" i="40"/>
  <c r="B294" i="40"/>
  <c r="N294" i="40" s="1"/>
  <c r="AS293" i="40"/>
  <c r="AN293" i="40"/>
  <c r="AM293" i="40"/>
  <c r="AL293" i="40"/>
  <c r="AL296" i="40" s="1"/>
  <c r="O293" i="40"/>
  <c r="M293" i="40"/>
  <c r="I293" i="40"/>
  <c r="F293" i="40"/>
  <c r="E293" i="40"/>
  <c r="B293" i="40"/>
  <c r="N293" i="40" s="1"/>
  <c r="AS292" i="40"/>
  <c r="AQ292" i="40"/>
  <c r="AR292" i="40" s="1"/>
  <c r="O292" i="40"/>
  <c r="N292" i="40"/>
  <c r="M292" i="40"/>
  <c r="L292" i="40"/>
  <c r="J293" i="40" s="1"/>
  <c r="J292" i="40"/>
  <c r="AU292" i="40" s="1"/>
  <c r="H292" i="40"/>
  <c r="AW292" i="40" s="1"/>
  <c r="AZ292" i="40" s="1"/>
  <c r="AS287" i="40"/>
  <c r="AN287" i="40"/>
  <c r="AM287" i="40"/>
  <c r="O287" i="40"/>
  <c r="M287" i="40"/>
  <c r="I287" i="40"/>
  <c r="F287" i="40"/>
  <c r="E287" i="40"/>
  <c r="B287" i="40"/>
  <c r="N287" i="40" s="1"/>
  <c r="AS286" i="40"/>
  <c r="AN286" i="40"/>
  <c r="AM286" i="40"/>
  <c r="O286" i="40"/>
  <c r="M286" i="40"/>
  <c r="I286" i="40"/>
  <c r="F286" i="40"/>
  <c r="E286" i="40"/>
  <c r="B286" i="40"/>
  <c r="N286" i="40" s="1"/>
  <c r="AS285" i="40"/>
  <c r="AN285" i="40"/>
  <c r="AM285" i="40"/>
  <c r="AL285" i="40"/>
  <c r="O285" i="40"/>
  <c r="M285" i="40"/>
  <c r="I285" i="40"/>
  <c r="F285" i="40"/>
  <c r="H285" i="40" s="1"/>
  <c r="B285" i="40"/>
  <c r="N285" i="40" s="1"/>
  <c r="AS284" i="40"/>
  <c r="AN284" i="40"/>
  <c r="AM284" i="40"/>
  <c r="AL284" i="40"/>
  <c r="AL287" i="40" s="1"/>
  <c r="O284" i="40"/>
  <c r="M284" i="40"/>
  <c r="I284" i="40"/>
  <c r="F284" i="40"/>
  <c r="E284" i="40"/>
  <c r="B284" i="40"/>
  <c r="N284" i="40" s="1"/>
  <c r="AS283" i="40"/>
  <c r="AN283" i="40"/>
  <c r="AM283" i="40"/>
  <c r="AL283" i="40"/>
  <c r="AL286" i="40" s="1"/>
  <c r="O283" i="40"/>
  <c r="M283" i="40"/>
  <c r="I283" i="40"/>
  <c r="F283" i="40"/>
  <c r="E283" i="40"/>
  <c r="B283" i="40"/>
  <c r="N283" i="40" s="1"/>
  <c r="AS282" i="40"/>
  <c r="AQ282" i="40"/>
  <c r="AR282" i="40" s="1"/>
  <c r="O282" i="40"/>
  <c r="N282" i="40"/>
  <c r="M282" i="40"/>
  <c r="L282" i="40"/>
  <c r="J283" i="40" s="1"/>
  <c r="J282" i="40"/>
  <c r="AU282" i="40" s="1"/>
  <c r="H282" i="40"/>
  <c r="AW282" i="40" s="1"/>
  <c r="AZ282" i="40" s="1"/>
  <c r="AS277" i="40"/>
  <c r="AN277" i="40"/>
  <c r="AM277" i="40"/>
  <c r="O277" i="40"/>
  <c r="M277" i="40"/>
  <c r="I277" i="40"/>
  <c r="F277" i="40"/>
  <c r="E277" i="40"/>
  <c r="B277" i="40"/>
  <c r="N277" i="40" s="1"/>
  <c r="AS276" i="40"/>
  <c r="AN276" i="40"/>
  <c r="AM276" i="40"/>
  <c r="O276" i="40"/>
  <c r="M276" i="40"/>
  <c r="I276" i="40"/>
  <c r="F276" i="40"/>
  <c r="E276" i="40"/>
  <c r="B276" i="40"/>
  <c r="N276" i="40" s="1"/>
  <c r="AS275" i="40"/>
  <c r="AN275" i="40"/>
  <c r="AM275" i="40"/>
  <c r="AL275" i="40"/>
  <c r="O275" i="40"/>
  <c r="M275" i="40"/>
  <c r="I275" i="40"/>
  <c r="F275" i="40"/>
  <c r="H275" i="40" s="1"/>
  <c r="AX275" i="40" s="1"/>
  <c r="BA275" i="40" s="1"/>
  <c r="B275" i="40"/>
  <c r="N275" i="40" s="1"/>
  <c r="AS274" i="40"/>
  <c r="AN274" i="40"/>
  <c r="AM274" i="40"/>
  <c r="AL274" i="40"/>
  <c r="AL277" i="40" s="1"/>
  <c r="O274" i="40"/>
  <c r="M274" i="40"/>
  <c r="I274" i="40"/>
  <c r="F274" i="40"/>
  <c r="E274" i="40"/>
  <c r="B274" i="40"/>
  <c r="N274" i="40" s="1"/>
  <c r="AS273" i="40"/>
  <c r="AN273" i="40"/>
  <c r="AM273" i="40"/>
  <c r="AL273" i="40"/>
  <c r="AL276" i="40" s="1"/>
  <c r="O273" i="40"/>
  <c r="M273" i="40"/>
  <c r="I273" i="40"/>
  <c r="F273" i="40"/>
  <c r="E273" i="40"/>
  <c r="B273" i="40"/>
  <c r="N273" i="40" s="1"/>
  <c r="AS272" i="40"/>
  <c r="AQ272" i="40"/>
  <c r="O272" i="40"/>
  <c r="N272" i="40"/>
  <c r="M272" i="40"/>
  <c r="L272" i="40"/>
  <c r="J273" i="40" s="1"/>
  <c r="J272" i="40"/>
  <c r="AU272" i="40" s="1"/>
  <c r="H272" i="40"/>
  <c r="AW272" i="40" s="1"/>
  <c r="AZ272" i="40" s="1"/>
  <c r="AS317" i="40"/>
  <c r="AN317" i="40"/>
  <c r="AM317" i="40"/>
  <c r="O317" i="40"/>
  <c r="M317" i="40"/>
  <c r="I317" i="40"/>
  <c r="F317" i="40"/>
  <c r="E317" i="40"/>
  <c r="B317" i="40"/>
  <c r="N317" i="40" s="1"/>
  <c r="AS316" i="40"/>
  <c r="AN316" i="40"/>
  <c r="AM316" i="40"/>
  <c r="O316" i="40"/>
  <c r="M316" i="40"/>
  <c r="I316" i="40"/>
  <c r="F316" i="40"/>
  <c r="E316" i="40"/>
  <c r="B316" i="40"/>
  <c r="N316" i="40" s="1"/>
  <c r="AS315" i="40"/>
  <c r="AN315" i="40"/>
  <c r="AM315" i="40"/>
  <c r="AL315" i="40"/>
  <c r="O315" i="40"/>
  <c r="M315" i="40"/>
  <c r="I315" i="40"/>
  <c r="F315" i="40"/>
  <c r="H315" i="40" s="1"/>
  <c r="AX315" i="40" s="1"/>
  <c r="BA315" i="40" s="1"/>
  <c r="B315" i="40"/>
  <c r="N315" i="40" s="1"/>
  <c r="AS314" i="40"/>
  <c r="AN314" i="40"/>
  <c r="AM314" i="40"/>
  <c r="AL314" i="40"/>
  <c r="AL317" i="40" s="1"/>
  <c r="O314" i="40"/>
  <c r="M314" i="40"/>
  <c r="I314" i="40"/>
  <c r="F314" i="40"/>
  <c r="E314" i="40"/>
  <c r="B314" i="40"/>
  <c r="N314" i="40" s="1"/>
  <c r="AS313" i="40"/>
  <c r="AN313" i="40"/>
  <c r="AM313" i="40"/>
  <c r="AL313" i="40"/>
  <c r="AL316" i="40" s="1"/>
  <c r="O313" i="40"/>
  <c r="M313" i="40"/>
  <c r="I313" i="40"/>
  <c r="F313" i="40"/>
  <c r="E313" i="40"/>
  <c r="B313" i="40"/>
  <c r="N313" i="40" s="1"/>
  <c r="AS312" i="40"/>
  <c r="AQ312" i="40"/>
  <c r="AR312" i="40" s="1"/>
  <c r="O312" i="40"/>
  <c r="N312" i="40"/>
  <c r="M312" i="40"/>
  <c r="L312" i="40"/>
  <c r="J313" i="40" s="1"/>
  <c r="J312" i="40"/>
  <c r="AU312" i="40" s="1"/>
  <c r="H312" i="40"/>
  <c r="AW312" i="40" s="1"/>
  <c r="AZ312" i="40" s="1"/>
  <c r="AS267" i="40"/>
  <c r="AN267" i="40"/>
  <c r="AM267" i="40"/>
  <c r="O267" i="40"/>
  <c r="M267" i="40"/>
  <c r="I267" i="40"/>
  <c r="F267" i="40"/>
  <c r="E267" i="40"/>
  <c r="B267" i="40"/>
  <c r="N267" i="40" s="1"/>
  <c r="AS266" i="40"/>
  <c r="AN266" i="40"/>
  <c r="AM266" i="40"/>
  <c r="O266" i="40"/>
  <c r="M266" i="40"/>
  <c r="I266" i="40"/>
  <c r="F266" i="40"/>
  <c r="E266" i="40"/>
  <c r="B266" i="40"/>
  <c r="N266" i="40" s="1"/>
  <c r="AS265" i="40"/>
  <c r="AN265" i="40"/>
  <c r="AM265" i="40"/>
  <c r="AL265" i="40"/>
  <c r="O265" i="40"/>
  <c r="M265" i="40"/>
  <c r="I265" i="40"/>
  <c r="F265" i="40"/>
  <c r="H265" i="40" s="1"/>
  <c r="AX265" i="40" s="1"/>
  <c r="BA265" i="40" s="1"/>
  <c r="B265" i="40"/>
  <c r="N265" i="40" s="1"/>
  <c r="AS264" i="40"/>
  <c r="AN264" i="40"/>
  <c r="AM264" i="40"/>
  <c r="AL264" i="40"/>
  <c r="AL267" i="40" s="1"/>
  <c r="O264" i="40"/>
  <c r="M264" i="40"/>
  <c r="I264" i="40"/>
  <c r="F264" i="40"/>
  <c r="E264" i="40"/>
  <c r="B264" i="40"/>
  <c r="N264" i="40" s="1"/>
  <c r="AS263" i="40"/>
  <c r="AN263" i="40"/>
  <c r="AM263" i="40"/>
  <c r="AL263" i="40"/>
  <c r="AL266" i="40" s="1"/>
  <c r="O263" i="40"/>
  <c r="M263" i="40"/>
  <c r="I263" i="40"/>
  <c r="F263" i="40"/>
  <c r="E263" i="40"/>
  <c r="B263" i="40"/>
  <c r="N263" i="40" s="1"/>
  <c r="AS262" i="40"/>
  <c r="AQ262" i="40"/>
  <c r="AR262" i="40" s="1"/>
  <c r="O262" i="40"/>
  <c r="N262" i="40"/>
  <c r="M262" i="40"/>
  <c r="L262" i="40"/>
  <c r="J263" i="40" s="1"/>
  <c r="J262" i="40"/>
  <c r="AU262" i="40" s="1"/>
  <c r="H262" i="40"/>
  <c r="AW262" i="40" s="1"/>
  <c r="AZ262" i="40" s="1"/>
  <c r="AS257" i="40"/>
  <c r="AN257" i="40"/>
  <c r="AM257" i="40"/>
  <c r="O257" i="40"/>
  <c r="M257" i="40"/>
  <c r="I257" i="40"/>
  <c r="F257" i="40"/>
  <c r="E257" i="40"/>
  <c r="B257" i="40"/>
  <c r="N257" i="40" s="1"/>
  <c r="AS256" i="40"/>
  <c r="AN256" i="40"/>
  <c r="AM256" i="40"/>
  <c r="O256" i="40"/>
  <c r="M256" i="40"/>
  <c r="I256" i="40"/>
  <c r="F256" i="40"/>
  <c r="E256" i="40"/>
  <c r="B256" i="40"/>
  <c r="N256" i="40" s="1"/>
  <c r="AS255" i="40"/>
  <c r="AN255" i="40"/>
  <c r="AM255" i="40"/>
  <c r="AL255" i="40"/>
  <c r="O255" i="40"/>
  <c r="M255" i="40"/>
  <c r="I255" i="40"/>
  <c r="J255" i="40" s="1"/>
  <c r="AU255" i="40" s="1"/>
  <c r="F255" i="40"/>
  <c r="H255" i="40" s="1"/>
  <c r="AX255" i="40" s="1"/>
  <c r="BA255" i="40" s="1"/>
  <c r="B255" i="40"/>
  <c r="N255" i="40" s="1"/>
  <c r="AS254" i="40"/>
  <c r="AN254" i="40"/>
  <c r="AM254" i="40"/>
  <c r="AL254" i="40"/>
  <c r="AL257" i="40" s="1"/>
  <c r="O254" i="40"/>
  <c r="M254" i="40"/>
  <c r="I254" i="40"/>
  <c r="F254" i="40"/>
  <c r="E254" i="40"/>
  <c r="B254" i="40"/>
  <c r="N254" i="40" s="1"/>
  <c r="AS253" i="40"/>
  <c r="AN253" i="40"/>
  <c r="AM253" i="40"/>
  <c r="AL253" i="40"/>
  <c r="AL256" i="40" s="1"/>
  <c r="O253" i="40"/>
  <c r="M253" i="40"/>
  <c r="I253" i="40"/>
  <c r="F253" i="40"/>
  <c r="E253" i="40"/>
  <c r="B253" i="40"/>
  <c r="N253" i="40" s="1"/>
  <c r="AS252" i="40"/>
  <c r="AQ252" i="40"/>
  <c r="O252" i="40"/>
  <c r="N252" i="40"/>
  <c r="M252" i="40"/>
  <c r="L252" i="40"/>
  <c r="J253" i="40" s="1"/>
  <c r="J252" i="40"/>
  <c r="AU252" i="40" s="1"/>
  <c r="H252" i="40"/>
  <c r="AW252" i="40" s="1"/>
  <c r="AZ252" i="40" s="1"/>
  <c r="AS247" i="40"/>
  <c r="AN247" i="40"/>
  <c r="AM247" i="40"/>
  <c r="O247" i="40"/>
  <c r="M247" i="40"/>
  <c r="I247" i="40"/>
  <c r="F247" i="40"/>
  <c r="E247" i="40"/>
  <c r="B247" i="40"/>
  <c r="N247" i="40" s="1"/>
  <c r="AS246" i="40"/>
  <c r="AN246" i="40"/>
  <c r="AM246" i="40"/>
  <c r="O246" i="40"/>
  <c r="M246" i="40"/>
  <c r="I246" i="40"/>
  <c r="F246" i="40"/>
  <c r="E246" i="40"/>
  <c r="B246" i="40"/>
  <c r="N246" i="40" s="1"/>
  <c r="AS245" i="40"/>
  <c r="AN245" i="40"/>
  <c r="AM245" i="40"/>
  <c r="AL245" i="40"/>
  <c r="O245" i="40"/>
  <c r="M245" i="40"/>
  <c r="I245" i="40"/>
  <c r="J245" i="40" s="1"/>
  <c r="AU245" i="40" s="1"/>
  <c r="F245" i="40"/>
  <c r="H245" i="40" s="1"/>
  <c r="B245" i="40"/>
  <c r="N245" i="40" s="1"/>
  <c r="AS244" i="40"/>
  <c r="AN244" i="40"/>
  <c r="AM244" i="40"/>
  <c r="AL244" i="40"/>
  <c r="AL247" i="40" s="1"/>
  <c r="O244" i="40"/>
  <c r="M244" i="40"/>
  <c r="I244" i="40"/>
  <c r="F244" i="40"/>
  <c r="E244" i="40"/>
  <c r="B244" i="40"/>
  <c r="N244" i="40" s="1"/>
  <c r="AS243" i="40"/>
  <c r="AN243" i="40"/>
  <c r="AM243" i="40"/>
  <c r="AL243" i="40"/>
  <c r="AL246" i="40" s="1"/>
  <c r="O243" i="40"/>
  <c r="M243" i="40"/>
  <c r="I243" i="40"/>
  <c r="F243" i="40"/>
  <c r="E243" i="40"/>
  <c r="B243" i="40"/>
  <c r="N243" i="40" s="1"/>
  <c r="AS242" i="40"/>
  <c r="AQ242" i="40"/>
  <c r="AR242" i="40" s="1"/>
  <c r="O242" i="40"/>
  <c r="N242" i="40"/>
  <c r="M242" i="40"/>
  <c r="L242" i="40"/>
  <c r="J243" i="40" s="1"/>
  <c r="J242" i="40"/>
  <c r="AU242" i="40" s="1"/>
  <c r="H242" i="40"/>
  <c r="AW242" i="40" s="1"/>
  <c r="AZ242" i="40" s="1"/>
  <c r="AS237" i="40"/>
  <c r="AN237" i="40"/>
  <c r="AM237" i="40"/>
  <c r="O237" i="40"/>
  <c r="M237" i="40"/>
  <c r="I237" i="40"/>
  <c r="F237" i="40"/>
  <c r="E237" i="40"/>
  <c r="B237" i="40"/>
  <c r="N237" i="40" s="1"/>
  <c r="AS236" i="40"/>
  <c r="AN236" i="40"/>
  <c r="AM236" i="40"/>
  <c r="O236" i="40"/>
  <c r="M236" i="40"/>
  <c r="I236" i="40"/>
  <c r="F236" i="40"/>
  <c r="E236" i="40"/>
  <c r="B236" i="40"/>
  <c r="N236" i="40" s="1"/>
  <c r="AS235" i="40"/>
  <c r="AN235" i="40"/>
  <c r="AM235" i="40"/>
  <c r="AL235" i="40"/>
  <c r="O235" i="40"/>
  <c r="M235" i="40"/>
  <c r="I235" i="40"/>
  <c r="J235" i="40" s="1"/>
  <c r="AU235" i="40" s="1"/>
  <c r="F235" i="40"/>
  <c r="H235" i="40" s="1"/>
  <c r="B235" i="40"/>
  <c r="N235" i="40" s="1"/>
  <c r="AS234" i="40"/>
  <c r="AN234" i="40"/>
  <c r="AM234" i="40"/>
  <c r="AL234" i="40"/>
  <c r="AL237" i="40" s="1"/>
  <c r="O234" i="40"/>
  <c r="M234" i="40"/>
  <c r="I234" i="40"/>
  <c r="F234" i="40"/>
  <c r="E234" i="40"/>
  <c r="B234" i="40"/>
  <c r="N234" i="40" s="1"/>
  <c r="AS233" i="40"/>
  <c r="AN233" i="40"/>
  <c r="AM233" i="40"/>
  <c r="AL233" i="40"/>
  <c r="AL236" i="40" s="1"/>
  <c r="O233" i="40"/>
  <c r="M233" i="40"/>
  <c r="I233" i="40"/>
  <c r="F233" i="40"/>
  <c r="E233" i="40"/>
  <c r="B233" i="40"/>
  <c r="N233" i="40" s="1"/>
  <c r="AS232" i="40"/>
  <c r="AQ232" i="40"/>
  <c r="AR232" i="40" s="1"/>
  <c r="O232" i="40"/>
  <c r="N232" i="40"/>
  <c r="M232" i="40"/>
  <c r="L232" i="40"/>
  <c r="J233" i="40" s="1"/>
  <c r="J232" i="40"/>
  <c r="AU232" i="40" s="1"/>
  <c r="H232" i="40"/>
  <c r="AW232" i="40" s="1"/>
  <c r="AZ232" i="40" s="1"/>
  <c r="AS227" i="40"/>
  <c r="AN227" i="40"/>
  <c r="AM227" i="40"/>
  <c r="O227" i="40"/>
  <c r="M227" i="40"/>
  <c r="I227" i="40"/>
  <c r="F227" i="40"/>
  <c r="E227" i="40"/>
  <c r="B227" i="40"/>
  <c r="N227" i="40" s="1"/>
  <c r="AS226" i="40"/>
  <c r="AN226" i="40"/>
  <c r="AM226" i="40"/>
  <c r="O226" i="40"/>
  <c r="M226" i="40"/>
  <c r="I226" i="40"/>
  <c r="F226" i="40"/>
  <c r="E226" i="40"/>
  <c r="B226" i="40"/>
  <c r="N226" i="40" s="1"/>
  <c r="AS225" i="40"/>
  <c r="AN225" i="40"/>
  <c r="AM225" i="40"/>
  <c r="AL225" i="40"/>
  <c r="O225" i="40"/>
  <c r="M225" i="40"/>
  <c r="I225" i="40"/>
  <c r="J225" i="40" s="1"/>
  <c r="AU225" i="40" s="1"/>
  <c r="F225" i="40"/>
  <c r="H225" i="40" s="1"/>
  <c r="B225" i="40"/>
  <c r="N225" i="40" s="1"/>
  <c r="AS224" i="40"/>
  <c r="AN224" i="40"/>
  <c r="AM224" i="40"/>
  <c r="AL224" i="40"/>
  <c r="AL227" i="40" s="1"/>
  <c r="O224" i="40"/>
  <c r="M224" i="40"/>
  <c r="I224" i="40"/>
  <c r="F224" i="40"/>
  <c r="E224" i="40"/>
  <c r="B224" i="40"/>
  <c r="N224" i="40" s="1"/>
  <c r="AS223" i="40"/>
  <c r="AN223" i="40"/>
  <c r="AM223" i="40"/>
  <c r="AL223" i="40"/>
  <c r="AL226" i="40" s="1"/>
  <c r="O223" i="40"/>
  <c r="M223" i="40"/>
  <c r="I223" i="40"/>
  <c r="F223" i="40"/>
  <c r="E223" i="40"/>
  <c r="B223" i="40"/>
  <c r="N223" i="40" s="1"/>
  <c r="AS222" i="40"/>
  <c r="AQ222" i="40"/>
  <c r="AR222" i="40" s="1"/>
  <c r="O222" i="40"/>
  <c r="N222" i="40"/>
  <c r="M222" i="40"/>
  <c r="L222" i="40"/>
  <c r="J223" i="40" s="1"/>
  <c r="J222" i="40"/>
  <c r="AU222" i="40" s="1"/>
  <c r="H222" i="40"/>
  <c r="AW222" i="40" s="1"/>
  <c r="AZ222" i="40" s="1"/>
  <c r="AS217" i="40"/>
  <c r="AN217" i="40"/>
  <c r="AM217" i="40"/>
  <c r="O217" i="40"/>
  <c r="M217" i="40"/>
  <c r="I217" i="40"/>
  <c r="F217" i="40"/>
  <c r="E217" i="40"/>
  <c r="B217" i="40"/>
  <c r="N217" i="40" s="1"/>
  <c r="AS216" i="40"/>
  <c r="AN216" i="40"/>
  <c r="AM216" i="40"/>
  <c r="O216" i="40"/>
  <c r="M216" i="40"/>
  <c r="I216" i="40"/>
  <c r="F216" i="40"/>
  <c r="E216" i="40"/>
  <c r="B216" i="40"/>
  <c r="N216" i="40" s="1"/>
  <c r="AS215" i="40"/>
  <c r="AN215" i="40"/>
  <c r="AM215" i="40"/>
  <c r="AL215" i="40"/>
  <c r="O215" i="40"/>
  <c r="M215" i="40"/>
  <c r="I215" i="40"/>
  <c r="F215" i="40"/>
  <c r="H215" i="40" s="1"/>
  <c r="AX215" i="40" s="1"/>
  <c r="BA215" i="40" s="1"/>
  <c r="B215" i="40"/>
  <c r="N215" i="40" s="1"/>
  <c r="AS214" i="40"/>
  <c r="AN214" i="40"/>
  <c r="AM214" i="40"/>
  <c r="AL214" i="40"/>
  <c r="AL217" i="40" s="1"/>
  <c r="O214" i="40"/>
  <c r="M214" i="40"/>
  <c r="I214" i="40"/>
  <c r="F214" i="40"/>
  <c r="E214" i="40"/>
  <c r="B214" i="40"/>
  <c r="N214" i="40" s="1"/>
  <c r="AS213" i="40"/>
  <c r="AN213" i="40"/>
  <c r="AM213" i="40"/>
  <c r="AL213" i="40"/>
  <c r="AL216" i="40" s="1"/>
  <c r="O213" i="40"/>
  <c r="M213" i="40"/>
  <c r="I213" i="40"/>
  <c r="F213" i="40"/>
  <c r="E213" i="40"/>
  <c r="B213" i="40"/>
  <c r="N213" i="40" s="1"/>
  <c r="AS212" i="40"/>
  <c r="AQ212" i="40"/>
  <c r="AR212" i="40" s="1"/>
  <c r="O212" i="40"/>
  <c r="N212" i="40"/>
  <c r="M212" i="40"/>
  <c r="L212" i="40"/>
  <c r="J213" i="40" s="1"/>
  <c r="J212" i="40"/>
  <c r="AU212" i="40" s="1"/>
  <c r="H212" i="40"/>
  <c r="AW212" i="40" s="1"/>
  <c r="AZ212" i="40" s="1"/>
  <c r="AS207" i="40"/>
  <c r="AN207" i="40"/>
  <c r="AM207" i="40"/>
  <c r="O207" i="40"/>
  <c r="M207" i="40"/>
  <c r="I207" i="40"/>
  <c r="F207" i="40"/>
  <c r="E207" i="40"/>
  <c r="B207" i="40"/>
  <c r="N207" i="40" s="1"/>
  <c r="AS206" i="40"/>
  <c r="AN206" i="40"/>
  <c r="AM206" i="40"/>
  <c r="O206" i="40"/>
  <c r="M206" i="40"/>
  <c r="I206" i="40"/>
  <c r="F206" i="40"/>
  <c r="E206" i="40"/>
  <c r="B206" i="40"/>
  <c r="N206" i="40" s="1"/>
  <c r="AS205" i="40"/>
  <c r="AN205" i="40"/>
  <c r="AM205" i="40"/>
  <c r="AL205" i="40"/>
  <c r="O205" i="40"/>
  <c r="M205" i="40"/>
  <c r="I205" i="40"/>
  <c r="J205" i="40" s="1"/>
  <c r="AU205" i="40" s="1"/>
  <c r="F205" i="40"/>
  <c r="H205" i="40" s="1"/>
  <c r="B205" i="40"/>
  <c r="N205" i="40" s="1"/>
  <c r="AS204" i="40"/>
  <c r="AN204" i="40"/>
  <c r="AM204" i="40"/>
  <c r="AL204" i="40"/>
  <c r="AL207" i="40" s="1"/>
  <c r="O204" i="40"/>
  <c r="M204" i="40"/>
  <c r="I204" i="40"/>
  <c r="F204" i="40"/>
  <c r="E204" i="40"/>
  <c r="B204" i="40"/>
  <c r="N204" i="40" s="1"/>
  <c r="AS203" i="40"/>
  <c r="AN203" i="40"/>
  <c r="AM203" i="40"/>
  <c r="AL203" i="40"/>
  <c r="AL206" i="40" s="1"/>
  <c r="O203" i="40"/>
  <c r="M203" i="40"/>
  <c r="I203" i="40"/>
  <c r="F203" i="40"/>
  <c r="E203" i="40"/>
  <c r="B203" i="40"/>
  <c r="N203" i="40" s="1"/>
  <c r="AS202" i="40"/>
  <c r="AQ202" i="40"/>
  <c r="AR202" i="40" s="1"/>
  <c r="O202" i="40"/>
  <c r="N202" i="40"/>
  <c r="M202" i="40"/>
  <c r="L202" i="40"/>
  <c r="J203" i="40" s="1"/>
  <c r="J202" i="40"/>
  <c r="AU202" i="40" s="1"/>
  <c r="H202" i="40"/>
  <c r="AW202" i="40" s="1"/>
  <c r="AZ202" i="40" s="1"/>
  <c r="AS67" i="40"/>
  <c r="AN67" i="40"/>
  <c r="AM67" i="40"/>
  <c r="O67" i="40"/>
  <c r="M67" i="40"/>
  <c r="I67" i="40"/>
  <c r="B67" i="40"/>
  <c r="N67" i="40" s="1"/>
  <c r="AS66" i="40"/>
  <c r="AN66" i="40"/>
  <c r="AM66" i="40"/>
  <c r="O66" i="40"/>
  <c r="M66" i="40"/>
  <c r="I66" i="40"/>
  <c r="B66" i="40"/>
  <c r="N66" i="40" s="1"/>
  <c r="AS65" i="40"/>
  <c r="AN65" i="40"/>
  <c r="AM65" i="40"/>
  <c r="AL65" i="40"/>
  <c r="O65" i="40"/>
  <c r="M65" i="40"/>
  <c r="I65" i="40"/>
  <c r="J65" i="40" s="1"/>
  <c r="AU65" i="40" s="1"/>
  <c r="B65" i="40"/>
  <c r="N65" i="40" s="1"/>
  <c r="AS64" i="40"/>
  <c r="AN64" i="40"/>
  <c r="AM64" i="40"/>
  <c r="AL64" i="40"/>
  <c r="AL67" i="40" s="1"/>
  <c r="O64" i="40"/>
  <c r="M64" i="40"/>
  <c r="I64" i="40"/>
  <c r="B64" i="40"/>
  <c r="N64" i="40" s="1"/>
  <c r="AS63" i="40"/>
  <c r="AN63" i="40"/>
  <c r="AM63" i="40"/>
  <c r="AL63" i="40"/>
  <c r="AL66" i="40" s="1"/>
  <c r="O63" i="40"/>
  <c r="M63" i="40"/>
  <c r="I63" i="40"/>
  <c r="F63" i="40"/>
  <c r="F64" i="40" s="1"/>
  <c r="B63" i="40"/>
  <c r="N63" i="40" s="1"/>
  <c r="AS62" i="40"/>
  <c r="AQ62" i="40"/>
  <c r="AR62" i="40" s="1"/>
  <c r="O62" i="40"/>
  <c r="N62" i="40"/>
  <c r="M62" i="40"/>
  <c r="L62" i="40"/>
  <c r="J63" i="40" s="1"/>
  <c r="AU63" i="40" s="1"/>
  <c r="J62" i="40"/>
  <c r="AU62" i="40" s="1"/>
  <c r="H62" i="40"/>
  <c r="AS27" i="40"/>
  <c r="AN27" i="40"/>
  <c r="AM27" i="40"/>
  <c r="O27" i="40"/>
  <c r="M27" i="40"/>
  <c r="I27" i="40"/>
  <c r="B27" i="40"/>
  <c r="N27" i="40" s="1"/>
  <c r="AS26" i="40"/>
  <c r="AN26" i="40"/>
  <c r="AM26" i="40"/>
  <c r="O26" i="40"/>
  <c r="M26" i="40"/>
  <c r="I26" i="40"/>
  <c r="B26" i="40"/>
  <c r="N26" i="40" s="1"/>
  <c r="AS25" i="40"/>
  <c r="AN25" i="40"/>
  <c r="AM25" i="40"/>
  <c r="AL25" i="40"/>
  <c r="O25" i="40"/>
  <c r="M25" i="40"/>
  <c r="I25" i="40"/>
  <c r="J25" i="40" s="1"/>
  <c r="AU25" i="40" s="1"/>
  <c r="B25" i="40"/>
  <c r="N25" i="40" s="1"/>
  <c r="AS24" i="40"/>
  <c r="AN24" i="40"/>
  <c r="AM24" i="40"/>
  <c r="AL24" i="40"/>
  <c r="AL27" i="40" s="1"/>
  <c r="O24" i="40"/>
  <c r="M24" i="40"/>
  <c r="I24" i="40"/>
  <c r="B24" i="40"/>
  <c r="N24" i="40" s="1"/>
  <c r="AS23" i="40"/>
  <c r="AN23" i="40"/>
  <c r="AM23" i="40"/>
  <c r="AL23" i="40"/>
  <c r="AL26" i="40" s="1"/>
  <c r="O23" i="40"/>
  <c r="M23" i="40"/>
  <c r="I23" i="40"/>
  <c r="F23" i="40"/>
  <c r="F24" i="40" s="1"/>
  <c r="B23" i="40"/>
  <c r="N23" i="40" s="1"/>
  <c r="AS22" i="40"/>
  <c r="AQ22" i="40"/>
  <c r="AR22" i="40" s="1"/>
  <c r="O22" i="40"/>
  <c r="N22" i="40"/>
  <c r="M22" i="40"/>
  <c r="L22" i="40"/>
  <c r="J23" i="40" s="1"/>
  <c r="J26" i="40" s="1"/>
  <c r="J22" i="40"/>
  <c r="AU22" i="40" s="1"/>
  <c r="H22" i="40"/>
  <c r="AW22" i="40" s="1"/>
  <c r="AZ22" i="40" s="1"/>
  <c r="AS17" i="40"/>
  <c r="AN17" i="40"/>
  <c r="AM17" i="40"/>
  <c r="O17" i="40"/>
  <c r="M17" i="40"/>
  <c r="I17" i="40"/>
  <c r="B17" i="40"/>
  <c r="N17" i="40" s="1"/>
  <c r="AS16" i="40"/>
  <c r="AN16" i="40"/>
  <c r="AM16" i="40"/>
  <c r="O16" i="40"/>
  <c r="M16" i="40"/>
  <c r="I16" i="40"/>
  <c r="B16" i="40"/>
  <c r="N16" i="40" s="1"/>
  <c r="AS15" i="40"/>
  <c r="AN15" i="40"/>
  <c r="AM15" i="40"/>
  <c r="AL15" i="40"/>
  <c r="O15" i="40"/>
  <c r="M15" i="40"/>
  <c r="I15" i="40"/>
  <c r="J15" i="40" s="1"/>
  <c r="AU15" i="40" s="1"/>
  <c r="B15" i="40"/>
  <c r="N15" i="40" s="1"/>
  <c r="AS14" i="40"/>
  <c r="AN14" i="40"/>
  <c r="AM14" i="40"/>
  <c r="AL14" i="40"/>
  <c r="AL17" i="40" s="1"/>
  <c r="O14" i="40"/>
  <c r="M14" i="40"/>
  <c r="I14" i="40"/>
  <c r="B14" i="40"/>
  <c r="N14" i="40" s="1"/>
  <c r="AS13" i="40"/>
  <c r="AN13" i="40"/>
  <c r="AM13" i="40"/>
  <c r="AL13" i="40"/>
  <c r="AL16" i="40" s="1"/>
  <c r="O13" i="40"/>
  <c r="M13" i="40"/>
  <c r="I13" i="40"/>
  <c r="F13" i="40"/>
  <c r="F14" i="40" s="1"/>
  <c r="B13" i="40"/>
  <c r="N13" i="40" s="1"/>
  <c r="AS12" i="40"/>
  <c r="AQ12" i="40"/>
  <c r="AR12" i="40" s="1"/>
  <c r="O12" i="40"/>
  <c r="N12" i="40"/>
  <c r="M12" i="40"/>
  <c r="L12" i="40"/>
  <c r="J13" i="40" s="1"/>
  <c r="J12" i="40"/>
  <c r="AU12" i="40" s="1"/>
  <c r="H12" i="40"/>
  <c r="AW12" i="40" s="1"/>
  <c r="AZ12" i="40" s="1"/>
  <c r="AV452" i="40" l="1"/>
  <c r="AY452" i="40" s="1"/>
  <c r="AU453" i="40"/>
  <c r="H453" i="40"/>
  <c r="AW453" i="40"/>
  <c r="AZ453" i="40" s="1"/>
  <c r="AX453" i="40"/>
  <c r="BA453" i="40" s="1"/>
  <c r="AQ457" i="40"/>
  <c r="AR458" i="40"/>
  <c r="AT458" i="40" s="1"/>
  <c r="AV458" i="40" s="1"/>
  <c r="AY458" i="40" s="1"/>
  <c r="AQ459" i="40"/>
  <c r="AR453" i="40"/>
  <c r="AT453" i="40"/>
  <c r="AV453" i="40" s="1"/>
  <c r="AY453" i="40" s="1"/>
  <c r="AR455" i="40"/>
  <c r="AT455" i="40" s="1"/>
  <c r="AV455" i="40" s="1"/>
  <c r="AY455" i="40" s="1"/>
  <c r="AR456" i="40"/>
  <c r="AT456" i="40"/>
  <c r="AV456" i="40" s="1"/>
  <c r="AY456" i="40" s="1"/>
  <c r="AX457" i="40"/>
  <c r="BA457" i="40" s="1"/>
  <c r="AW457" i="40"/>
  <c r="AZ457" i="40" s="1"/>
  <c r="AR454" i="40"/>
  <c r="AT454" i="40"/>
  <c r="AX455" i="40"/>
  <c r="BA455" i="40" s="1"/>
  <c r="AW455" i="40"/>
  <c r="AZ455" i="40" s="1"/>
  <c r="AX458" i="40"/>
  <c r="BA458" i="40" s="1"/>
  <c r="AW458" i="40"/>
  <c r="AZ458" i="40" s="1"/>
  <c r="AW459" i="40"/>
  <c r="AZ459" i="40" s="1"/>
  <c r="AX459" i="40"/>
  <c r="BA459" i="40" s="1"/>
  <c r="AW452" i="40"/>
  <c r="AZ452" i="40" s="1"/>
  <c r="AU454" i="40"/>
  <c r="J457" i="40"/>
  <c r="AU457" i="40" s="1"/>
  <c r="AU459" i="40"/>
  <c r="AX454" i="40"/>
  <c r="BA454" i="40" s="1"/>
  <c r="AX456" i="40"/>
  <c r="BA456" i="40" s="1"/>
  <c r="AX452" i="40"/>
  <c r="BA452" i="40" s="1"/>
  <c r="AQ394" i="40"/>
  <c r="AQ393" i="40"/>
  <c r="AR393" i="40" s="1"/>
  <c r="AT393" i="40" s="1"/>
  <c r="AV393" i="40" s="1"/>
  <c r="AY393" i="40" s="1"/>
  <c r="AR394" i="40"/>
  <c r="AT394" i="40"/>
  <c r="AW394" i="40"/>
  <c r="AZ394" i="40" s="1"/>
  <c r="AX394" i="40"/>
  <c r="BA394" i="40" s="1"/>
  <c r="AX393" i="40"/>
  <c r="BA393" i="40" s="1"/>
  <c r="AW393" i="40"/>
  <c r="AZ393" i="40" s="1"/>
  <c r="AR392" i="40"/>
  <c r="AT392" i="40" s="1"/>
  <c r="AV392" i="40" s="1"/>
  <c r="AY392" i="40" s="1"/>
  <c r="AU394" i="40"/>
  <c r="AW392" i="40"/>
  <c r="AZ392" i="40" s="1"/>
  <c r="AR429" i="40"/>
  <c r="AT429" i="40"/>
  <c r="AV429" i="40"/>
  <c r="AY429" i="40" s="1"/>
  <c r="AW427" i="40"/>
  <c r="AZ427" i="40" s="1"/>
  <c r="AX427" i="40"/>
  <c r="BA427" i="40" s="1"/>
  <c r="AX425" i="40"/>
  <c r="BA425" i="40" s="1"/>
  <c r="AW425" i="40"/>
  <c r="AZ425" i="40" s="1"/>
  <c r="AX428" i="40"/>
  <c r="BA428" i="40" s="1"/>
  <c r="AW428" i="40"/>
  <c r="AZ428" i="40" s="1"/>
  <c r="AR423" i="40"/>
  <c r="AT423" i="40" s="1"/>
  <c r="AV423" i="40" s="1"/>
  <c r="AY423" i="40" s="1"/>
  <c r="AR428" i="40"/>
  <c r="AT428" i="40" s="1"/>
  <c r="AV428" i="40" s="1"/>
  <c r="AY428" i="40" s="1"/>
  <c r="AR425" i="40"/>
  <c r="AT425" i="40" s="1"/>
  <c r="AV425" i="40" s="1"/>
  <c r="AY425" i="40" s="1"/>
  <c r="AX429" i="40"/>
  <c r="BA429" i="40" s="1"/>
  <c r="I427" i="40"/>
  <c r="AT426" i="40"/>
  <c r="AV426" i="40" s="1"/>
  <c r="AY426" i="40" s="1"/>
  <c r="AT424" i="40"/>
  <c r="AV424" i="40" s="1"/>
  <c r="AY424" i="40" s="1"/>
  <c r="AW423" i="40"/>
  <c r="AZ423" i="40" s="1"/>
  <c r="H53" i="40"/>
  <c r="AW53" i="40" s="1"/>
  <c r="AZ53" i="40" s="1"/>
  <c r="H364" i="40"/>
  <c r="AW364" i="40" s="1"/>
  <c r="AZ364" i="40" s="1"/>
  <c r="AX40" i="40"/>
  <c r="BA40" i="40" s="1"/>
  <c r="AW42" i="40"/>
  <c r="AZ42" i="40" s="1"/>
  <c r="AQ43" i="40"/>
  <c r="AR43" i="40" s="1"/>
  <c r="AT43" i="40" s="1"/>
  <c r="AX50" i="40"/>
  <c r="BA50" i="40" s="1"/>
  <c r="AQ33" i="40"/>
  <c r="AR33" i="40" s="1"/>
  <c r="AT33" i="40" s="1"/>
  <c r="AU33" i="40"/>
  <c r="AQ53" i="40"/>
  <c r="I49" i="40"/>
  <c r="AQ50" i="40"/>
  <c r="H54" i="40"/>
  <c r="AX54" i="40" s="1"/>
  <c r="BA54" i="40" s="1"/>
  <c r="J45" i="40"/>
  <c r="AU45" i="40" s="1"/>
  <c r="AQ35" i="40"/>
  <c r="I39" i="40"/>
  <c r="AQ39" i="40"/>
  <c r="AR39" i="40" s="1"/>
  <c r="AT39" i="40" s="1"/>
  <c r="AQ45" i="40"/>
  <c r="AR45" i="40" s="1"/>
  <c r="AT45" i="40" s="1"/>
  <c r="AV45" i="40" s="1"/>
  <c r="AX60" i="40"/>
  <c r="BA60" i="40" s="1"/>
  <c r="I59" i="40"/>
  <c r="AQ59" i="40" s="1"/>
  <c r="AR59" i="40" s="1"/>
  <c r="AT59" i="40" s="1"/>
  <c r="AU53" i="40"/>
  <c r="AQ57" i="40"/>
  <c r="AQ60" i="40"/>
  <c r="AR60" i="40" s="1"/>
  <c r="AT60" i="40" s="1"/>
  <c r="AQ54" i="40"/>
  <c r="AR54" i="40" s="1"/>
  <c r="AT54" i="40" s="1"/>
  <c r="AV54" i="40" s="1"/>
  <c r="AQ56" i="40"/>
  <c r="AR56" i="40" s="1"/>
  <c r="AT56" i="40" s="1"/>
  <c r="AV56" i="40" s="1"/>
  <c r="J60" i="40"/>
  <c r="AU60" i="40" s="1"/>
  <c r="AQ55" i="40"/>
  <c r="AR55" i="40" s="1"/>
  <c r="AT55" i="40" s="1"/>
  <c r="AR57" i="40"/>
  <c r="AT57" i="40" s="1"/>
  <c r="AR53" i="40"/>
  <c r="AT53" i="40" s="1"/>
  <c r="F56" i="40"/>
  <c r="F57" i="40" s="1"/>
  <c r="F58" i="40" s="1"/>
  <c r="F59" i="40" s="1"/>
  <c r="H55" i="40"/>
  <c r="AU59" i="40"/>
  <c r="AU57" i="40"/>
  <c r="H57" i="40"/>
  <c r="AX53" i="40"/>
  <c r="BA53" i="40" s="1"/>
  <c r="AX52" i="40"/>
  <c r="BA52" i="40" s="1"/>
  <c r="I58" i="40"/>
  <c r="E59" i="40"/>
  <c r="H59" i="40" s="1"/>
  <c r="AU52" i="40"/>
  <c r="AV52" i="40" s="1"/>
  <c r="AY52" i="40" s="1"/>
  <c r="J55" i="40"/>
  <c r="AU55" i="40" s="1"/>
  <c r="E58" i="40"/>
  <c r="H58" i="40" s="1"/>
  <c r="H56" i="40"/>
  <c r="AQ49" i="40"/>
  <c r="AR49" i="40" s="1"/>
  <c r="AT49" i="40" s="1"/>
  <c r="AQ46" i="40"/>
  <c r="AR46" i="40" s="1"/>
  <c r="AT46" i="40" s="1"/>
  <c r="AV46" i="40" s="1"/>
  <c r="AQ44" i="40"/>
  <c r="AR44" i="40" s="1"/>
  <c r="H44" i="40"/>
  <c r="H43" i="40"/>
  <c r="AW43" i="40" s="1"/>
  <c r="AZ43" i="40" s="1"/>
  <c r="H45" i="40"/>
  <c r="F46" i="40"/>
  <c r="F47" i="40" s="1"/>
  <c r="F48" i="40" s="1"/>
  <c r="F49" i="40" s="1"/>
  <c r="AU49" i="40"/>
  <c r="AU47" i="40"/>
  <c r="AR50" i="40"/>
  <c r="AT50" i="40" s="1"/>
  <c r="AQ47" i="40"/>
  <c r="AX44" i="40"/>
  <c r="BA44" i="40" s="1"/>
  <c r="AW44" i="40"/>
  <c r="AZ44" i="40" s="1"/>
  <c r="AT42" i="40"/>
  <c r="AU43" i="40"/>
  <c r="I48" i="40"/>
  <c r="E49" i="40"/>
  <c r="J50" i="40"/>
  <c r="AU50" i="40" s="1"/>
  <c r="AU42" i="40"/>
  <c r="E48" i="40"/>
  <c r="AX43" i="40"/>
  <c r="BA43" i="40" s="1"/>
  <c r="AQ40" i="40"/>
  <c r="AR40" i="40" s="1"/>
  <c r="AT40" i="40" s="1"/>
  <c r="AQ34" i="40"/>
  <c r="AR34" i="40" s="1"/>
  <c r="AT34" i="40" s="1"/>
  <c r="AV34" i="40" s="1"/>
  <c r="AQ36" i="40"/>
  <c r="AR36" i="40" s="1"/>
  <c r="J40" i="40"/>
  <c r="AU40" i="40" s="1"/>
  <c r="H34" i="40"/>
  <c r="AW34" i="40" s="1"/>
  <c r="AZ34" i="40" s="1"/>
  <c r="AW32" i="40"/>
  <c r="AZ32" i="40" s="1"/>
  <c r="H33" i="40"/>
  <c r="AW33" i="40" s="1"/>
  <c r="AZ33" i="40" s="1"/>
  <c r="AR35" i="40"/>
  <c r="AT35" i="40"/>
  <c r="F36" i="40"/>
  <c r="F37" i="40" s="1"/>
  <c r="F38" i="40" s="1"/>
  <c r="F39" i="40" s="1"/>
  <c r="H35" i="40"/>
  <c r="AQ38" i="40"/>
  <c r="J38" i="40"/>
  <c r="AU38" i="40" s="1"/>
  <c r="AU32" i="40"/>
  <c r="AV32" i="40" s="1"/>
  <c r="AY32" i="40" s="1"/>
  <c r="J35" i="40"/>
  <c r="AU35" i="40" s="1"/>
  <c r="I37" i="40"/>
  <c r="J37" i="40" s="1"/>
  <c r="E38" i="40"/>
  <c r="E39" i="40"/>
  <c r="AQ379" i="40"/>
  <c r="AR379" i="40" s="1"/>
  <c r="AT379" i="40" s="1"/>
  <c r="H375" i="40"/>
  <c r="AX375" i="40" s="1"/>
  <c r="BA375" i="40" s="1"/>
  <c r="AT362" i="40"/>
  <c r="AV362" i="40" s="1"/>
  <c r="AY362" i="40" s="1"/>
  <c r="AQ364" i="40"/>
  <c r="AR364" i="40" s="1"/>
  <c r="AT364" i="40" s="1"/>
  <c r="AT372" i="40"/>
  <c r="AV372" i="40" s="1"/>
  <c r="AY372" i="40" s="1"/>
  <c r="H374" i="40"/>
  <c r="AW374" i="40" s="1"/>
  <c r="AZ374" i="40" s="1"/>
  <c r="H378" i="40"/>
  <c r="AX378" i="40" s="1"/>
  <c r="BA378" i="40" s="1"/>
  <c r="AQ378" i="40"/>
  <c r="H379" i="40"/>
  <c r="AW379" i="40" s="1"/>
  <c r="AZ379" i="40" s="1"/>
  <c r="AU374" i="40"/>
  <c r="I377" i="40"/>
  <c r="AQ377" i="40" s="1"/>
  <c r="AR377" i="40" s="1"/>
  <c r="AT377" i="40" s="1"/>
  <c r="AQ373" i="40"/>
  <c r="AR373" i="40" s="1"/>
  <c r="AT373" i="40" s="1"/>
  <c r="AU373" i="40"/>
  <c r="AQ375" i="40"/>
  <c r="AR375" i="40" s="1"/>
  <c r="AR374" i="40"/>
  <c r="AT374" i="40" s="1"/>
  <c r="H377" i="40"/>
  <c r="H373" i="40"/>
  <c r="AQ376" i="40"/>
  <c r="J377" i="40"/>
  <c r="AU377" i="40" s="1"/>
  <c r="AU379" i="40"/>
  <c r="AX376" i="40"/>
  <c r="BA376" i="40" s="1"/>
  <c r="AX372" i="40"/>
  <c r="BA372" i="40" s="1"/>
  <c r="H355" i="40"/>
  <c r="AW355" i="40" s="1"/>
  <c r="AZ355" i="40" s="1"/>
  <c r="AU363" i="40"/>
  <c r="H368" i="40"/>
  <c r="AX368" i="40" s="1"/>
  <c r="BA368" i="40" s="1"/>
  <c r="H369" i="40"/>
  <c r="AW369" i="40" s="1"/>
  <c r="AZ369" i="40" s="1"/>
  <c r="AQ368" i="40"/>
  <c r="AR368" i="40" s="1"/>
  <c r="AT368" i="40" s="1"/>
  <c r="AV368" i="40" s="1"/>
  <c r="H365" i="40"/>
  <c r="AX365" i="40" s="1"/>
  <c r="BA365" i="40" s="1"/>
  <c r="AQ366" i="40"/>
  <c r="AR366" i="40" s="1"/>
  <c r="AT366" i="40" s="1"/>
  <c r="H367" i="40"/>
  <c r="AX367" i="40" s="1"/>
  <c r="BA367" i="40" s="1"/>
  <c r="J366" i="40"/>
  <c r="AU366" i="40" s="1"/>
  <c r="AQ365" i="40"/>
  <c r="AR365" i="40" s="1"/>
  <c r="AT365" i="40" s="1"/>
  <c r="AV365" i="40" s="1"/>
  <c r="I367" i="40"/>
  <c r="J367" i="40" s="1"/>
  <c r="AU367" i="40" s="1"/>
  <c r="AQ363" i="40"/>
  <c r="AR363" i="40" s="1"/>
  <c r="AT363" i="40" s="1"/>
  <c r="AQ369" i="40"/>
  <c r="AX366" i="40"/>
  <c r="BA366" i="40" s="1"/>
  <c r="AW362" i="40"/>
  <c r="AZ362" i="40" s="1"/>
  <c r="H363" i="40"/>
  <c r="AU364" i="40"/>
  <c r="AU369" i="40"/>
  <c r="AX364" i="40"/>
  <c r="BA364" i="40" s="1"/>
  <c r="AX362" i="40"/>
  <c r="BA362" i="40" s="1"/>
  <c r="AT352" i="40"/>
  <c r="AV352" i="40" s="1"/>
  <c r="AY352" i="40" s="1"/>
  <c r="AQ354" i="40"/>
  <c r="AR354" i="40" s="1"/>
  <c r="AT354" i="40" s="1"/>
  <c r="H359" i="40"/>
  <c r="AW359" i="40" s="1"/>
  <c r="AZ359" i="40" s="1"/>
  <c r="H354" i="40"/>
  <c r="AW354" i="40" s="1"/>
  <c r="AZ354" i="40" s="1"/>
  <c r="H357" i="40"/>
  <c r="AX357" i="40" s="1"/>
  <c r="BA357" i="40" s="1"/>
  <c r="AQ326" i="40"/>
  <c r="AR326" i="40" s="1"/>
  <c r="AT326" i="40" s="1"/>
  <c r="H333" i="40"/>
  <c r="AX333" i="40" s="1"/>
  <c r="BA333" i="40" s="1"/>
  <c r="AQ353" i="40"/>
  <c r="AR353" i="40" s="1"/>
  <c r="AQ358" i="40"/>
  <c r="AR358" i="40" s="1"/>
  <c r="AQ355" i="40"/>
  <c r="AR355" i="40" s="1"/>
  <c r="H325" i="40"/>
  <c r="AX325" i="40" s="1"/>
  <c r="BA325" i="40" s="1"/>
  <c r="AQ356" i="40"/>
  <c r="AR356" i="40" s="1"/>
  <c r="AT356" i="40" s="1"/>
  <c r="AU353" i="40"/>
  <c r="J356" i="40"/>
  <c r="AU356" i="40" s="1"/>
  <c r="H358" i="40"/>
  <c r="AW358" i="40" s="1"/>
  <c r="AZ358" i="40" s="1"/>
  <c r="AQ357" i="40"/>
  <c r="AQ359" i="40"/>
  <c r="AX355" i="40"/>
  <c r="BA355" i="40" s="1"/>
  <c r="AW352" i="40"/>
  <c r="AZ352" i="40" s="1"/>
  <c r="H353" i="40"/>
  <c r="AU354" i="40"/>
  <c r="J357" i="40"/>
  <c r="AU357" i="40" s="1"/>
  <c r="AU359" i="40"/>
  <c r="AX356" i="40"/>
  <c r="BA356" i="40" s="1"/>
  <c r="AX352" i="40"/>
  <c r="BA352" i="40" s="1"/>
  <c r="AT342" i="40"/>
  <c r="H324" i="40"/>
  <c r="AW324" i="40" s="1"/>
  <c r="AZ324" i="40" s="1"/>
  <c r="H335" i="40"/>
  <c r="AX335" i="40" s="1"/>
  <c r="BA335" i="40" s="1"/>
  <c r="H345" i="40"/>
  <c r="AW345" i="40" s="1"/>
  <c r="AZ345" i="40" s="1"/>
  <c r="AQ336" i="40"/>
  <c r="AR336" i="40" s="1"/>
  <c r="AT336" i="40" s="1"/>
  <c r="AT292" i="40"/>
  <c r="AV292" i="40" s="1"/>
  <c r="AY292" i="40" s="1"/>
  <c r="H304" i="40"/>
  <c r="AW304" i="40" s="1"/>
  <c r="AZ304" i="40" s="1"/>
  <c r="H334" i="40"/>
  <c r="AW334" i="40" s="1"/>
  <c r="AZ334" i="40" s="1"/>
  <c r="AQ323" i="40"/>
  <c r="AR323" i="40" s="1"/>
  <c r="AT323" i="40" s="1"/>
  <c r="H339" i="40"/>
  <c r="AW339" i="40" s="1"/>
  <c r="AZ339" i="40" s="1"/>
  <c r="AQ346" i="40"/>
  <c r="AR346" i="40" s="1"/>
  <c r="AT346" i="40" s="1"/>
  <c r="H273" i="40"/>
  <c r="AX273" i="40" s="1"/>
  <c r="BA273" i="40" s="1"/>
  <c r="H329" i="40"/>
  <c r="AW329" i="40" s="1"/>
  <c r="AZ329" i="40" s="1"/>
  <c r="H328" i="40"/>
  <c r="AW328" i="40" s="1"/>
  <c r="AZ328" i="40" s="1"/>
  <c r="H338" i="40"/>
  <c r="AX338" i="40" s="1"/>
  <c r="BA338" i="40" s="1"/>
  <c r="H344" i="40"/>
  <c r="AW344" i="40" s="1"/>
  <c r="AZ344" i="40" s="1"/>
  <c r="H348" i="40"/>
  <c r="AW348" i="40" s="1"/>
  <c r="AZ348" i="40" s="1"/>
  <c r="AT282" i="40"/>
  <c r="AV282" i="40" s="1"/>
  <c r="AY282" i="40" s="1"/>
  <c r="H294" i="40"/>
  <c r="AX294" i="40" s="1"/>
  <c r="BA294" i="40" s="1"/>
  <c r="AU343" i="40"/>
  <c r="H347" i="40"/>
  <c r="AW347" i="40" s="1"/>
  <c r="AZ347" i="40" s="1"/>
  <c r="H337" i="40"/>
  <c r="AX337" i="40" s="1"/>
  <c r="BA337" i="40" s="1"/>
  <c r="AQ339" i="40"/>
  <c r="AR339" i="40" s="1"/>
  <c r="AT339" i="40" s="1"/>
  <c r="AQ348" i="40"/>
  <c r="AR348" i="40" s="1"/>
  <c r="AT348" i="40" s="1"/>
  <c r="AV348" i="40" s="1"/>
  <c r="AQ329" i="40"/>
  <c r="AR329" i="40" s="1"/>
  <c r="AT329" i="40" s="1"/>
  <c r="J346" i="40"/>
  <c r="AU346" i="40" s="1"/>
  <c r="H349" i="40"/>
  <c r="AX349" i="40" s="1"/>
  <c r="BA349" i="40" s="1"/>
  <c r="AT242" i="40"/>
  <c r="AV242" i="40" s="1"/>
  <c r="AY242" i="40" s="1"/>
  <c r="H257" i="40"/>
  <c r="AX257" i="40" s="1"/>
  <c r="BA257" i="40" s="1"/>
  <c r="H303" i="40"/>
  <c r="AX303" i="40" s="1"/>
  <c r="BA303" i="40" s="1"/>
  <c r="AT322" i="40"/>
  <c r="AV322" i="40" s="1"/>
  <c r="AY322" i="40" s="1"/>
  <c r="AQ324" i="40"/>
  <c r="AR324" i="40" s="1"/>
  <c r="AT324" i="40" s="1"/>
  <c r="AQ328" i="40"/>
  <c r="AR328" i="40" s="1"/>
  <c r="AT328" i="40" s="1"/>
  <c r="AV328" i="40" s="1"/>
  <c r="AQ333" i="40"/>
  <c r="AR333" i="40" s="1"/>
  <c r="AT333" i="40" s="1"/>
  <c r="AU333" i="40"/>
  <c r="AQ334" i="40"/>
  <c r="AR334" i="40" s="1"/>
  <c r="AQ344" i="40"/>
  <c r="AR344" i="40" s="1"/>
  <c r="AT344" i="40" s="1"/>
  <c r="I347" i="40"/>
  <c r="AQ343" i="40"/>
  <c r="AR343" i="40" s="1"/>
  <c r="AT343" i="40" s="1"/>
  <c r="AQ345" i="40"/>
  <c r="AR345" i="40" s="1"/>
  <c r="AT345" i="40" s="1"/>
  <c r="AV345" i="40" s="1"/>
  <c r="AY345" i="40" s="1"/>
  <c r="AV342" i="40"/>
  <c r="AY342" i="40" s="1"/>
  <c r="AQ347" i="40"/>
  <c r="AQ349" i="40"/>
  <c r="AX345" i="40"/>
  <c r="BA345" i="40" s="1"/>
  <c r="AX348" i="40"/>
  <c r="BA348" i="40" s="1"/>
  <c r="AX346" i="40"/>
  <c r="BA346" i="40" s="1"/>
  <c r="AW342" i="40"/>
  <c r="AZ342" i="40" s="1"/>
  <c r="H343" i="40"/>
  <c r="AU344" i="40"/>
  <c r="J347" i="40"/>
  <c r="AU347" i="40" s="1"/>
  <c r="AU349" i="40"/>
  <c r="AX342" i="40"/>
  <c r="BA342" i="40" s="1"/>
  <c r="AT332" i="40"/>
  <c r="AV332" i="40" s="1"/>
  <c r="AY332" i="40" s="1"/>
  <c r="J336" i="40"/>
  <c r="AU336" i="40" s="1"/>
  <c r="AU334" i="40"/>
  <c r="AQ335" i="40"/>
  <c r="AR335" i="40" s="1"/>
  <c r="AT335" i="40" s="1"/>
  <c r="AV335" i="40" s="1"/>
  <c r="AU338" i="40"/>
  <c r="AU339" i="40"/>
  <c r="AW335" i="40"/>
  <c r="AZ335" i="40" s="1"/>
  <c r="AQ338" i="40"/>
  <c r="AX336" i="40"/>
  <c r="BA336" i="40" s="1"/>
  <c r="I337" i="40"/>
  <c r="J337" i="40" s="1"/>
  <c r="AU337" i="40" s="1"/>
  <c r="AW332" i="40"/>
  <c r="AZ332" i="40" s="1"/>
  <c r="AX332" i="40"/>
  <c r="BA332" i="40" s="1"/>
  <c r="AU324" i="40"/>
  <c r="AQ325" i="40"/>
  <c r="AR325" i="40" s="1"/>
  <c r="AT325" i="40" s="1"/>
  <c r="AV325" i="40" s="1"/>
  <c r="I327" i="40"/>
  <c r="J327" i="40" s="1"/>
  <c r="AU327" i="40" s="1"/>
  <c r="AU323" i="40"/>
  <c r="H327" i="40"/>
  <c r="AU329" i="40"/>
  <c r="H323" i="40"/>
  <c r="AX322" i="40"/>
  <c r="BA322" i="40" s="1"/>
  <c r="J326" i="40"/>
  <c r="AU326" i="40" s="1"/>
  <c r="AX326" i="40"/>
  <c r="BA326" i="40" s="1"/>
  <c r="AT212" i="40"/>
  <c r="AV212" i="40" s="1"/>
  <c r="AY212" i="40" s="1"/>
  <c r="H216" i="40"/>
  <c r="AW216" i="40" s="1"/>
  <c r="AZ216" i="40" s="1"/>
  <c r="H256" i="40"/>
  <c r="AW256" i="40" s="1"/>
  <c r="AZ256" i="40" s="1"/>
  <c r="H314" i="40"/>
  <c r="AX314" i="40" s="1"/>
  <c r="BA314" i="40" s="1"/>
  <c r="H274" i="40"/>
  <c r="AW274" i="40" s="1"/>
  <c r="AZ274" i="40" s="1"/>
  <c r="H276" i="40"/>
  <c r="AW276" i="40" s="1"/>
  <c r="AZ276" i="40" s="1"/>
  <c r="H246" i="40"/>
  <c r="AW246" i="40" s="1"/>
  <c r="AZ246" i="40" s="1"/>
  <c r="AT302" i="40"/>
  <c r="AV302" i="40" s="1"/>
  <c r="AY302" i="40" s="1"/>
  <c r="H306" i="40"/>
  <c r="AX306" i="40" s="1"/>
  <c r="BA306" i="40" s="1"/>
  <c r="AQ296" i="40"/>
  <c r="AR296" i="40" s="1"/>
  <c r="AT296" i="40" s="1"/>
  <c r="AQ306" i="40"/>
  <c r="AR306" i="40" s="1"/>
  <c r="AT306" i="40" s="1"/>
  <c r="AQ273" i="40"/>
  <c r="AR273" i="40" s="1"/>
  <c r="AT273" i="40" s="1"/>
  <c r="AQ295" i="40"/>
  <c r="AR295" i="40" s="1"/>
  <c r="AT295" i="40" s="1"/>
  <c r="H297" i="40"/>
  <c r="AX297" i="40" s="1"/>
  <c r="BA297" i="40" s="1"/>
  <c r="AQ305" i="40"/>
  <c r="AR305" i="40" s="1"/>
  <c r="AT305" i="40" s="1"/>
  <c r="AQ284" i="40"/>
  <c r="AR284" i="40" s="1"/>
  <c r="AQ286" i="40"/>
  <c r="AR286" i="40" s="1"/>
  <c r="AT286" i="40" s="1"/>
  <c r="AQ293" i="40"/>
  <c r="AR293" i="40" s="1"/>
  <c r="AT293" i="40" s="1"/>
  <c r="AX302" i="40"/>
  <c r="BA302" i="40" s="1"/>
  <c r="AQ303" i="40"/>
  <c r="AR303" i="40" s="1"/>
  <c r="AT303" i="40" s="1"/>
  <c r="AX272" i="40"/>
  <c r="BA272" i="40" s="1"/>
  <c r="AQ276" i="40"/>
  <c r="AR276" i="40" s="1"/>
  <c r="AT276" i="40" s="1"/>
  <c r="AQ304" i="40"/>
  <c r="AR304" i="40" s="1"/>
  <c r="AQ275" i="40"/>
  <c r="AR275" i="40" s="1"/>
  <c r="AT275" i="40" s="1"/>
  <c r="H277" i="40"/>
  <c r="AW277" i="40" s="1"/>
  <c r="AZ277" i="40" s="1"/>
  <c r="H293" i="40"/>
  <c r="AX293" i="40" s="1"/>
  <c r="BA293" i="40" s="1"/>
  <c r="H307" i="40"/>
  <c r="AW307" i="40" s="1"/>
  <c r="AZ307" i="40" s="1"/>
  <c r="AQ283" i="40"/>
  <c r="AR283" i="40" s="1"/>
  <c r="AT283" i="40" s="1"/>
  <c r="H284" i="40"/>
  <c r="AW284" i="40" s="1"/>
  <c r="AZ284" i="40" s="1"/>
  <c r="AQ285" i="40"/>
  <c r="AR285" i="40" s="1"/>
  <c r="AT285" i="40" s="1"/>
  <c r="H286" i="40"/>
  <c r="AX286" i="40" s="1"/>
  <c r="BA286" i="40" s="1"/>
  <c r="H287" i="40"/>
  <c r="AW287" i="40" s="1"/>
  <c r="AZ287" i="40" s="1"/>
  <c r="AU304" i="40"/>
  <c r="J306" i="40"/>
  <c r="AU303" i="40"/>
  <c r="AQ307" i="40"/>
  <c r="AX305" i="40"/>
  <c r="BA305" i="40" s="1"/>
  <c r="AW305" i="40"/>
  <c r="AZ305" i="40" s="1"/>
  <c r="J305" i="40"/>
  <c r="AU305" i="40" s="1"/>
  <c r="AQ294" i="40"/>
  <c r="AR294" i="40" s="1"/>
  <c r="AT294" i="40" s="1"/>
  <c r="H296" i="40"/>
  <c r="AW296" i="40" s="1"/>
  <c r="AZ296" i="40" s="1"/>
  <c r="AX292" i="40"/>
  <c r="BA292" i="40" s="1"/>
  <c r="AU294" i="40"/>
  <c r="J296" i="40"/>
  <c r="AU293" i="40"/>
  <c r="AQ297" i="40"/>
  <c r="AX295" i="40"/>
  <c r="BA295" i="40" s="1"/>
  <c r="AW295" i="40"/>
  <c r="AZ295" i="40" s="1"/>
  <c r="J295" i="40"/>
  <c r="AU295" i="40" s="1"/>
  <c r="AQ287" i="40"/>
  <c r="AR287" i="40" s="1"/>
  <c r="AT287" i="40" s="1"/>
  <c r="AX282" i="40"/>
  <c r="BA282" i="40" s="1"/>
  <c r="H283" i="40"/>
  <c r="AX283" i="40" s="1"/>
  <c r="BA283" i="40" s="1"/>
  <c r="AU284" i="40"/>
  <c r="J286" i="40"/>
  <c r="AU283" i="40"/>
  <c r="AX285" i="40"/>
  <c r="BA285" i="40" s="1"/>
  <c r="AW285" i="40"/>
  <c r="AZ285" i="40" s="1"/>
  <c r="J285" i="40"/>
  <c r="AU285" i="40" s="1"/>
  <c r="AR272" i="40"/>
  <c r="AT272" i="40" s="1"/>
  <c r="AV272" i="40" s="1"/>
  <c r="AY272" i="40" s="1"/>
  <c r="AQ274" i="40"/>
  <c r="AR274" i="40" s="1"/>
  <c r="AT274" i="40" s="1"/>
  <c r="AQ277" i="40"/>
  <c r="J276" i="40"/>
  <c r="AU274" i="40"/>
  <c r="AU273" i="40"/>
  <c r="J275" i="40"/>
  <c r="AU275" i="40" s="1"/>
  <c r="AW275" i="40"/>
  <c r="AZ275" i="40" s="1"/>
  <c r="AT232" i="40"/>
  <c r="AV232" i="40" s="1"/>
  <c r="AY232" i="40" s="1"/>
  <c r="H266" i="40"/>
  <c r="AX266" i="40" s="1"/>
  <c r="BA266" i="40" s="1"/>
  <c r="AQ317" i="40"/>
  <c r="H243" i="40"/>
  <c r="AX243" i="40" s="1"/>
  <c r="BA243" i="40" s="1"/>
  <c r="AQ265" i="40"/>
  <c r="AR265" i="40" s="1"/>
  <c r="AT265" i="40" s="1"/>
  <c r="H267" i="40"/>
  <c r="AW267" i="40" s="1"/>
  <c r="AZ267" i="40" s="1"/>
  <c r="H247" i="40"/>
  <c r="AW247" i="40" s="1"/>
  <c r="AZ247" i="40" s="1"/>
  <c r="H254" i="40"/>
  <c r="AW254" i="40" s="1"/>
  <c r="AZ254" i="40" s="1"/>
  <c r="AQ263" i="40"/>
  <c r="AR263" i="40" s="1"/>
  <c r="AT263" i="40" s="1"/>
  <c r="H264" i="40"/>
  <c r="AX264" i="40" s="1"/>
  <c r="BA264" i="40" s="1"/>
  <c r="AT312" i="40"/>
  <c r="AV312" i="40" s="1"/>
  <c r="AY312" i="40" s="1"/>
  <c r="AQ316" i="40"/>
  <c r="AR316" i="40" s="1"/>
  <c r="AT316" i="40" s="1"/>
  <c r="H237" i="40"/>
  <c r="AW237" i="40" s="1"/>
  <c r="AZ237" i="40" s="1"/>
  <c r="H253" i="40"/>
  <c r="AX253" i="40" s="1"/>
  <c r="BA253" i="40" s="1"/>
  <c r="H317" i="40"/>
  <c r="AW317" i="40" s="1"/>
  <c r="AZ317" i="40" s="1"/>
  <c r="H233" i="40"/>
  <c r="AX233" i="40" s="1"/>
  <c r="BA233" i="40" s="1"/>
  <c r="AQ253" i="40"/>
  <c r="AR253" i="40" s="1"/>
  <c r="AT253" i="40" s="1"/>
  <c r="AQ313" i="40"/>
  <c r="AR313" i="40" s="1"/>
  <c r="AT313" i="40" s="1"/>
  <c r="AQ315" i="40"/>
  <c r="AR315" i="40" s="1"/>
  <c r="AT315" i="40" s="1"/>
  <c r="AQ243" i="40"/>
  <c r="AR243" i="40" s="1"/>
  <c r="AT243" i="40" s="1"/>
  <c r="AX232" i="40"/>
  <c r="BA232" i="40" s="1"/>
  <c r="AQ233" i="40"/>
  <c r="AR233" i="40" s="1"/>
  <c r="AT233" i="40" s="1"/>
  <c r="H234" i="40"/>
  <c r="AX234" i="40" s="1"/>
  <c r="BA234" i="40" s="1"/>
  <c r="AQ246" i="40"/>
  <c r="AR246" i="40" s="1"/>
  <c r="AT246" i="40" s="1"/>
  <c r="AT262" i="40"/>
  <c r="AV262" i="40" s="1"/>
  <c r="AY262" i="40" s="1"/>
  <c r="H263" i="40"/>
  <c r="AX263" i="40" s="1"/>
  <c r="BA263" i="40" s="1"/>
  <c r="AQ266" i="40"/>
  <c r="AR266" i="40" s="1"/>
  <c r="AT266" i="40" s="1"/>
  <c r="AQ314" i="40"/>
  <c r="AR314" i="40" s="1"/>
  <c r="AT314" i="40" s="1"/>
  <c r="AX312" i="40"/>
  <c r="BA312" i="40" s="1"/>
  <c r="H316" i="40"/>
  <c r="AX316" i="40" s="1"/>
  <c r="BA316" i="40" s="1"/>
  <c r="H313" i="40"/>
  <c r="AW313" i="40" s="1"/>
  <c r="AZ313" i="40" s="1"/>
  <c r="AU314" i="40"/>
  <c r="J316" i="40"/>
  <c r="AU313" i="40"/>
  <c r="AR317" i="40"/>
  <c r="AT317" i="40" s="1"/>
  <c r="J315" i="40"/>
  <c r="AU315" i="40" s="1"/>
  <c r="AW315" i="40"/>
  <c r="AZ315" i="40" s="1"/>
  <c r="AQ264" i="40"/>
  <c r="AR264" i="40" s="1"/>
  <c r="AT264" i="40" s="1"/>
  <c r="AX262" i="40"/>
  <c r="BA262" i="40" s="1"/>
  <c r="AU264" i="40"/>
  <c r="J266" i="40"/>
  <c r="AU263" i="40"/>
  <c r="AQ267" i="40"/>
  <c r="J265" i="40"/>
  <c r="AU265" i="40" s="1"/>
  <c r="AW265" i="40"/>
  <c r="AZ265" i="40" s="1"/>
  <c r="AX252" i="40"/>
  <c r="BA252" i="40" s="1"/>
  <c r="AQ257" i="40"/>
  <c r="AR257" i="40" s="1"/>
  <c r="AT257" i="40" s="1"/>
  <c r="AR252" i="40"/>
  <c r="AT252" i="40" s="1"/>
  <c r="AV252" i="40" s="1"/>
  <c r="AY252" i="40" s="1"/>
  <c r="AQ256" i="40"/>
  <c r="AR256" i="40" s="1"/>
  <c r="AT256" i="40" s="1"/>
  <c r="AQ254" i="40"/>
  <c r="AQ255" i="40"/>
  <c r="AR255" i="40" s="1"/>
  <c r="AU254" i="40"/>
  <c r="AU253" i="40"/>
  <c r="J256" i="40"/>
  <c r="AW255" i="40"/>
  <c r="AZ255" i="40" s="1"/>
  <c r="AQ244" i="40"/>
  <c r="AR244" i="40" s="1"/>
  <c r="AT244" i="40" s="1"/>
  <c r="AX242" i="40"/>
  <c r="BA242" i="40" s="1"/>
  <c r="H244" i="40"/>
  <c r="AW244" i="40" s="1"/>
  <c r="AZ244" i="40" s="1"/>
  <c r="AQ247" i="40"/>
  <c r="AU244" i="40"/>
  <c r="J246" i="40"/>
  <c r="AU243" i="40"/>
  <c r="AX245" i="40"/>
  <c r="BA245" i="40" s="1"/>
  <c r="AW245" i="40"/>
  <c r="AZ245" i="40" s="1"/>
  <c r="AQ245" i="40"/>
  <c r="H236" i="40"/>
  <c r="AW236" i="40" s="1"/>
  <c r="AZ236" i="40" s="1"/>
  <c r="AQ234" i="40"/>
  <c r="AR234" i="40" s="1"/>
  <c r="AT234" i="40" s="1"/>
  <c r="AQ236" i="40"/>
  <c r="AU234" i="40"/>
  <c r="J236" i="40"/>
  <c r="AU233" i="40"/>
  <c r="AQ237" i="40"/>
  <c r="AX235" i="40"/>
  <c r="BA235" i="40" s="1"/>
  <c r="AW235" i="40"/>
  <c r="AZ235" i="40" s="1"/>
  <c r="AQ235" i="40"/>
  <c r="H227" i="40"/>
  <c r="AW227" i="40" s="1"/>
  <c r="AZ227" i="40" s="1"/>
  <c r="AT222" i="40"/>
  <c r="H226" i="40"/>
  <c r="AX226" i="40" s="1"/>
  <c r="BA226" i="40" s="1"/>
  <c r="H213" i="40"/>
  <c r="AX213" i="40" s="1"/>
  <c r="BA213" i="40" s="1"/>
  <c r="AQ215" i="40"/>
  <c r="AR215" i="40" s="1"/>
  <c r="AT215" i="40" s="1"/>
  <c r="AQ203" i="40"/>
  <c r="AR203" i="40" s="1"/>
  <c r="AT203" i="40" s="1"/>
  <c r="H217" i="40"/>
  <c r="AX217" i="40" s="1"/>
  <c r="BA217" i="40" s="1"/>
  <c r="H224" i="40"/>
  <c r="AW224" i="40" s="1"/>
  <c r="AZ224" i="40" s="1"/>
  <c r="AQ213" i="40"/>
  <c r="AR213" i="40" s="1"/>
  <c r="AT213" i="40" s="1"/>
  <c r="AQ227" i="40"/>
  <c r="AR227" i="40" s="1"/>
  <c r="AT227" i="40" s="1"/>
  <c r="AT202" i="40"/>
  <c r="AV202" i="40" s="1"/>
  <c r="AY202" i="40" s="1"/>
  <c r="AQ204" i="40"/>
  <c r="AR204" i="40" s="1"/>
  <c r="AQ206" i="40"/>
  <c r="AR206" i="40" s="1"/>
  <c r="AQ217" i="40"/>
  <c r="AR217" i="40" s="1"/>
  <c r="AT217" i="40" s="1"/>
  <c r="AQ223" i="40"/>
  <c r="AR223" i="40" s="1"/>
  <c r="AT223" i="40" s="1"/>
  <c r="H204" i="40"/>
  <c r="AX204" i="40" s="1"/>
  <c r="BA204" i="40" s="1"/>
  <c r="H206" i="40"/>
  <c r="AW206" i="40" s="1"/>
  <c r="AZ206" i="40" s="1"/>
  <c r="H207" i="40"/>
  <c r="AW207" i="40" s="1"/>
  <c r="AZ207" i="40" s="1"/>
  <c r="AQ216" i="40"/>
  <c r="AR216" i="40" s="1"/>
  <c r="AT216" i="40" s="1"/>
  <c r="AQ226" i="40"/>
  <c r="AR226" i="40" s="1"/>
  <c r="AT226" i="40" s="1"/>
  <c r="AQ224" i="40"/>
  <c r="AR224" i="40" s="1"/>
  <c r="AT224" i="40" s="1"/>
  <c r="AX222" i="40"/>
  <c r="BA222" i="40" s="1"/>
  <c r="H223" i="40"/>
  <c r="AW223" i="40" s="1"/>
  <c r="AZ223" i="40" s="1"/>
  <c r="AU224" i="40"/>
  <c r="J226" i="40"/>
  <c r="AU223" i="40"/>
  <c r="AX223" i="40"/>
  <c r="BA223" i="40" s="1"/>
  <c r="AX225" i="40"/>
  <c r="BA225" i="40" s="1"/>
  <c r="AW225" i="40"/>
  <c r="AZ225" i="40" s="1"/>
  <c r="AV222" i="40"/>
  <c r="AY222" i="40" s="1"/>
  <c r="AQ225" i="40"/>
  <c r="AX212" i="40"/>
  <c r="BA212" i="40" s="1"/>
  <c r="H214" i="40"/>
  <c r="AW214" i="40" s="1"/>
  <c r="AZ214" i="40" s="1"/>
  <c r="AQ214" i="40"/>
  <c r="AR214" i="40" s="1"/>
  <c r="AT214" i="40" s="1"/>
  <c r="AU213" i="40"/>
  <c r="AU214" i="40"/>
  <c r="J216" i="40"/>
  <c r="J215" i="40"/>
  <c r="AU215" i="40" s="1"/>
  <c r="AW215" i="40"/>
  <c r="AZ215" i="40" s="1"/>
  <c r="AQ207" i="40"/>
  <c r="AR207" i="40" s="1"/>
  <c r="AT207" i="40" s="1"/>
  <c r="AX202" i="40"/>
  <c r="BA202" i="40" s="1"/>
  <c r="H203" i="40"/>
  <c r="AX203" i="40" s="1"/>
  <c r="BA203" i="40" s="1"/>
  <c r="J206" i="40"/>
  <c r="AU204" i="40"/>
  <c r="AU203" i="40"/>
  <c r="AX205" i="40"/>
  <c r="BA205" i="40" s="1"/>
  <c r="AW205" i="40"/>
  <c r="AZ205" i="40" s="1"/>
  <c r="AQ205" i="40"/>
  <c r="AQ64" i="40"/>
  <c r="AR64" i="40" s="1"/>
  <c r="AT64" i="40" s="1"/>
  <c r="J16" i="40"/>
  <c r="AU16" i="40" s="1"/>
  <c r="AU14" i="40"/>
  <c r="AQ14" i="40"/>
  <c r="AR14" i="40" s="1"/>
  <c r="AT14" i="40" s="1"/>
  <c r="AQ66" i="40"/>
  <c r="AR66" i="40" s="1"/>
  <c r="AT66" i="40" s="1"/>
  <c r="AU13" i="40"/>
  <c r="AQ24" i="40"/>
  <c r="AR24" i="40" s="1"/>
  <c r="AT24" i="40" s="1"/>
  <c r="AQ67" i="40"/>
  <c r="AR67" i="40" s="1"/>
  <c r="J66" i="40"/>
  <c r="AU67" i="40" s="1"/>
  <c r="AQ27" i="40"/>
  <c r="AR27" i="40" s="1"/>
  <c r="AT27" i="40" s="1"/>
  <c r="AT62" i="40"/>
  <c r="AV62" i="40" s="1"/>
  <c r="AY62" i="40" s="1"/>
  <c r="AU64" i="40"/>
  <c r="AU27" i="40"/>
  <c r="AU26" i="40"/>
  <c r="AU24" i="40"/>
  <c r="AU23" i="40"/>
  <c r="AQ65" i="40"/>
  <c r="AR65" i="40" s="1"/>
  <c r="AQ63" i="40"/>
  <c r="AR63" i="40" s="1"/>
  <c r="AT63" i="40" s="1"/>
  <c r="AV63" i="40" s="1"/>
  <c r="F15" i="40"/>
  <c r="F16" i="40" s="1"/>
  <c r="H16" i="40" s="1"/>
  <c r="H14" i="40"/>
  <c r="AX14" i="40" s="1"/>
  <c r="BA14" i="40" s="1"/>
  <c r="H13" i="40"/>
  <c r="AW13" i="40" s="1"/>
  <c r="AZ13" i="40" s="1"/>
  <c r="F65" i="40"/>
  <c r="H64" i="40"/>
  <c r="AW62" i="40"/>
  <c r="AZ62" i="40" s="1"/>
  <c r="AX62" i="40"/>
  <c r="BA62" i="40" s="1"/>
  <c r="H63" i="40"/>
  <c r="AQ23" i="40"/>
  <c r="AR23" i="40" s="1"/>
  <c r="AQ25" i="40"/>
  <c r="AR25" i="40" s="1"/>
  <c r="AT25" i="40" s="1"/>
  <c r="AV25" i="40" s="1"/>
  <c r="AQ17" i="40"/>
  <c r="AT12" i="40"/>
  <c r="AV12" i="40" s="1"/>
  <c r="AY12" i="40" s="1"/>
  <c r="AQ13" i="40"/>
  <c r="AR13" i="40" s="1"/>
  <c r="AT13" i="40" s="1"/>
  <c r="AQ15" i="40"/>
  <c r="AR15" i="40" s="1"/>
  <c r="AT15" i="40" s="1"/>
  <c r="AV15" i="40" s="1"/>
  <c r="H24" i="40"/>
  <c r="F25" i="40"/>
  <c r="AQ26" i="40"/>
  <c r="AT22" i="40"/>
  <c r="AV22" i="40" s="1"/>
  <c r="AY22" i="40" s="1"/>
  <c r="AX22" i="40"/>
  <c r="BA22" i="40" s="1"/>
  <c r="H23" i="40"/>
  <c r="AQ16" i="40"/>
  <c r="AX12" i="40"/>
  <c r="BA12" i="40" s="1"/>
  <c r="AR459" i="40" l="1"/>
  <c r="AT459" i="40"/>
  <c r="AV459" i="40"/>
  <c r="AY459" i="40" s="1"/>
  <c r="AV454" i="40"/>
  <c r="AY454" i="40" s="1"/>
  <c r="AR457" i="40"/>
  <c r="AT457" i="40" s="1"/>
  <c r="AV457" i="40" s="1"/>
  <c r="AY457" i="40" s="1"/>
  <c r="AV394" i="40"/>
  <c r="AY394" i="40" s="1"/>
  <c r="J427" i="40"/>
  <c r="AU427" i="40" s="1"/>
  <c r="AQ427" i="40"/>
  <c r="AY34" i="40"/>
  <c r="AV53" i="40"/>
  <c r="AY53" i="40" s="1"/>
  <c r="AV33" i="40"/>
  <c r="AY33" i="40" s="1"/>
  <c r="AX34" i="40"/>
  <c r="BA34" i="40" s="1"/>
  <c r="AW375" i="40"/>
  <c r="AZ375" i="40" s="1"/>
  <c r="AX374" i="40"/>
  <c r="BA374" i="40" s="1"/>
  <c r="AV373" i="40"/>
  <c r="AY373" i="40" s="1"/>
  <c r="AT36" i="40"/>
  <c r="AV36" i="40" s="1"/>
  <c r="AW54" i="40"/>
  <c r="AZ54" i="40" s="1"/>
  <c r="AY54" i="40"/>
  <c r="AX33" i="40"/>
  <c r="BA33" i="40" s="1"/>
  <c r="AT44" i="40"/>
  <c r="AV44" i="40" s="1"/>
  <c r="AY44" i="40" s="1"/>
  <c r="AX379" i="40"/>
  <c r="BA379" i="40" s="1"/>
  <c r="H48" i="40"/>
  <c r="AX48" i="40" s="1"/>
  <c r="BA48" i="40" s="1"/>
  <c r="AW378" i="40"/>
  <c r="AZ378" i="40" s="1"/>
  <c r="AV60" i="40"/>
  <c r="AY60" i="40" s="1"/>
  <c r="AW58" i="40"/>
  <c r="AZ58" i="40" s="1"/>
  <c r="AX58" i="40"/>
  <c r="BA58" i="40" s="1"/>
  <c r="J58" i="40"/>
  <c r="AU58" i="40" s="1"/>
  <c r="AQ58" i="40"/>
  <c r="AW57" i="40"/>
  <c r="AZ57" i="40" s="1"/>
  <c r="AY57" i="40"/>
  <c r="AX57" i="40"/>
  <c r="BA57" i="40" s="1"/>
  <c r="AV55" i="40"/>
  <c r="AY55" i="40" s="1"/>
  <c r="AV57" i="40"/>
  <c r="AW55" i="40"/>
  <c r="AZ55" i="40" s="1"/>
  <c r="AX55" i="40"/>
  <c r="BA55" i="40" s="1"/>
  <c r="AY56" i="40"/>
  <c r="AX56" i="40"/>
  <c r="BA56" i="40" s="1"/>
  <c r="AW56" i="40"/>
  <c r="AZ56" i="40" s="1"/>
  <c r="AX59" i="40"/>
  <c r="BA59" i="40" s="1"/>
  <c r="AW59" i="40"/>
  <c r="AZ59" i="40" s="1"/>
  <c r="AV59" i="40"/>
  <c r="AY59" i="40" s="1"/>
  <c r="AV42" i="40"/>
  <c r="AY42" i="40" s="1"/>
  <c r="H46" i="40"/>
  <c r="AY46" i="40" s="1"/>
  <c r="H47" i="40"/>
  <c r="AW47" i="40" s="1"/>
  <c r="AZ47" i="40" s="1"/>
  <c r="H49" i="40"/>
  <c r="AX49" i="40" s="1"/>
  <c r="BA49" i="40" s="1"/>
  <c r="J48" i="40"/>
  <c r="AU48" i="40" s="1"/>
  <c r="AQ48" i="40"/>
  <c r="AV49" i="40"/>
  <c r="AV50" i="40"/>
  <c r="AY50" i="40" s="1"/>
  <c r="AV43" i="40"/>
  <c r="AY43" i="40" s="1"/>
  <c r="AR47" i="40"/>
  <c r="AT47" i="40" s="1"/>
  <c r="AV47" i="40" s="1"/>
  <c r="AY47" i="40" s="1"/>
  <c r="AW45" i="40"/>
  <c r="AZ45" i="40" s="1"/>
  <c r="AY45" i="40"/>
  <c r="AX45" i="40"/>
  <c r="BA45" i="40" s="1"/>
  <c r="AQ37" i="40"/>
  <c r="AV40" i="40"/>
  <c r="AY40" i="40" s="1"/>
  <c r="H38" i="40"/>
  <c r="AW38" i="40" s="1"/>
  <c r="AZ38" i="40" s="1"/>
  <c r="AR38" i="40"/>
  <c r="AT38" i="40" s="1"/>
  <c r="AV38" i="40" s="1"/>
  <c r="AR37" i="40"/>
  <c r="AT37" i="40" s="1"/>
  <c r="H36" i="40"/>
  <c r="AU39" i="40"/>
  <c r="AV39" i="40" s="1"/>
  <c r="AU37" i="40"/>
  <c r="AW35" i="40"/>
  <c r="AZ35" i="40" s="1"/>
  <c r="AX35" i="40"/>
  <c r="BA35" i="40" s="1"/>
  <c r="H39" i="40"/>
  <c r="AV35" i="40"/>
  <c r="AY35" i="40" s="1"/>
  <c r="H37" i="40"/>
  <c r="AV363" i="40"/>
  <c r="AR378" i="40"/>
  <c r="AT378" i="40" s="1"/>
  <c r="AV378" i="40" s="1"/>
  <c r="AY378" i="40" s="1"/>
  <c r="AT375" i="40"/>
  <c r="AV375" i="40" s="1"/>
  <c r="AY375" i="40" s="1"/>
  <c r="AY365" i="40"/>
  <c r="AV366" i="40"/>
  <c r="AY366" i="40" s="1"/>
  <c r="AV374" i="40"/>
  <c r="AY374" i="40" s="1"/>
  <c r="AR376" i="40"/>
  <c r="AT376" i="40" s="1"/>
  <c r="AV376" i="40" s="1"/>
  <c r="AY376" i="40" s="1"/>
  <c r="AX377" i="40"/>
  <c r="BA377" i="40" s="1"/>
  <c r="AW377" i="40"/>
  <c r="AZ377" i="40" s="1"/>
  <c r="AV379" i="40"/>
  <c r="AY379" i="40" s="1"/>
  <c r="AV377" i="40"/>
  <c r="AY377" i="40" s="1"/>
  <c r="AW373" i="40"/>
  <c r="AZ373" i="40" s="1"/>
  <c r="AX373" i="40"/>
  <c r="BA373" i="40" s="1"/>
  <c r="AY368" i="40"/>
  <c r="AW365" i="40"/>
  <c r="AZ365" i="40" s="1"/>
  <c r="AW367" i="40"/>
  <c r="AZ367" i="40" s="1"/>
  <c r="AW368" i="40"/>
  <c r="AZ368" i="40" s="1"/>
  <c r="AX369" i="40"/>
  <c r="BA369" i="40" s="1"/>
  <c r="AQ367" i="40"/>
  <c r="AV364" i="40"/>
  <c r="AY364" i="40" s="1"/>
  <c r="AY363" i="40"/>
  <c r="AX363" i="40"/>
  <c r="BA363" i="40" s="1"/>
  <c r="AW363" i="40"/>
  <c r="AZ363" i="40" s="1"/>
  <c r="AR369" i="40"/>
  <c r="AT369" i="40" s="1"/>
  <c r="AV369" i="40" s="1"/>
  <c r="AY369" i="40" s="1"/>
  <c r="AW333" i="40"/>
  <c r="AZ333" i="40" s="1"/>
  <c r="AW325" i="40"/>
  <c r="AZ325" i="40" s="1"/>
  <c r="AY325" i="40"/>
  <c r="AX359" i="40"/>
  <c r="BA359" i="40" s="1"/>
  <c r="AU17" i="40"/>
  <c r="AX354" i="40"/>
  <c r="BA354" i="40" s="1"/>
  <c r="AV356" i="40"/>
  <c r="AY356" i="40" s="1"/>
  <c r="AU66" i="40"/>
  <c r="AV66" i="40" s="1"/>
  <c r="AW257" i="40"/>
  <c r="AZ257" i="40" s="1"/>
  <c r="AX329" i="40"/>
  <c r="BA329" i="40" s="1"/>
  <c r="AX358" i="40"/>
  <c r="BA358" i="40" s="1"/>
  <c r="AW357" i="40"/>
  <c r="AZ357" i="40" s="1"/>
  <c r="AW303" i="40"/>
  <c r="AZ303" i="40" s="1"/>
  <c r="AX339" i="40"/>
  <c r="BA339" i="40" s="1"/>
  <c r="AT358" i="40"/>
  <c r="AV358" i="40" s="1"/>
  <c r="AY358" i="40" s="1"/>
  <c r="AT355" i="40"/>
  <c r="AV355" i="40" s="1"/>
  <c r="AY355" i="40" s="1"/>
  <c r="AX284" i="40"/>
  <c r="BA284" i="40" s="1"/>
  <c r="AX328" i="40"/>
  <c r="BA328" i="40" s="1"/>
  <c r="AW337" i="40"/>
  <c r="AZ337" i="40" s="1"/>
  <c r="AY328" i="40"/>
  <c r="AQ327" i="40"/>
  <c r="AR327" i="40" s="1"/>
  <c r="AT327" i="40" s="1"/>
  <c r="AV327" i="40" s="1"/>
  <c r="AY327" i="40" s="1"/>
  <c r="AT353" i="40"/>
  <c r="AV353" i="40" s="1"/>
  <c r="AY353" i="40" s="1"/>
  <c r="AX324" i="40"/>
  <c r="BA324" i="40" s="1"/>
  <c r="AV354" i="40"/>
  <c r="AY354" i="40" s="1"/>
  <c r="AW353" i="40"/>
  <c r="AZ353" i="40" s="1"/>
  <c r="AX353" i="40"/>
  <c r="BA353" i="40" s="1"/>
  <c r="AR357" i="40"/>
  <c r="AT357" i="40" s="1"/>
  <c r="AV357" i="40" s="1"/>
  <c r="AY357" i="40" s="1"/>
  <c r="AR359" i="40"/>
  <c r="AT359" i="40" s="1"/>
  <c r="AV359" i="40" s="1"/>
  <c r="AY359" i="40" s="1"/>
  <c r="AV346" i="40"/>
  <c r="AY346" i="40" s="1"/>
  <c r="AX256" i="40"/>
  <c r="BA256" i="40" s="1"/>
  <c r="AX276" i="40"/>
  <c r="BA276" i="40" s="1"/>
  <c r="AX304" i="40"/>
  <c r="BA304" i="40" s="1"/>
  <c r="AY335" i="40"/>
  <c r="AW338" i="40"/>
  <c r="AZ338" i="40" s="1"/>
  <c r="AX347" i="40"/>
  <c r="BA347" i="40" s="1"/>
  <c r="AY348" i="40"/>
  <c r="AX246" i="40"/>
  <c r="BA246" i="40" s="1"/>
  <c r="AV324" i="40"/>
  <c r="AY324" i="40" s="1"/>
  <c r="AX334" i="40"/>
  <c r="BA334" i="40" s="1"/>
  <c r="AV333" i="40"/>
  <c r="AY333" i="40" s="1"/>
  <c r="AV336" i="40"/>
  <c r="AY336" i="40" s="1"/>
  <c r="AV343" i="40"/>
  <c r="AY343" i="40" s="1"/>
  <c r="AX216" i="40"/>
  <c r="BA216" i="40" s="1"/>
  <c r="AW293" i="40"/>
  <c r="AZ293" i="40" s="1"/>
  <c r="AW297" i="40"/>
  <c r="AZ297" i="40" s="1"/>
  <c r="AW273" i="40"/>
  <c r="AZ273" i="40" s="1"/>
  <c r="AX344" i="40"/>
  <c r="BA344" i="40" s="1"/>
  <c r="AX274" i="40"/>
  <c r="BA274" i="40" s="1"/>
  <c r="AW294" i="40"/>
  <c r="AZ294" i="40" s="1"/>
  <c r="AW349" i="40"/>
  <c r="AZ349" i="40" s="1"/>
  <c r="AX277" i="40"/>
  <c r="BA277" i="40" s="1"/>
  <c r="AW306" i="40"/>
  <c r="AZ306" i="40" s="1"/>
  <c r="AT334" i="40"/>
  <c r="AV334" i="40" s="1"/>
  <c r="AY334" i="40" s="1"/>
  <c r="AV344" i="40"/>
  <c r="AY344" i="40" s="1"/>
  <c r="AW343" i="40"/>
  <c r="AZ343" i="40" s="1"/>
  <c r="AX343" i="40"/>
  <c r="BA343" i="40" s="1"/>
  <c r="AR349" i="40"/>
  <c r="AT349" i="40" s="1"/>
  <c r="AV349" i="40" s="1"/>
  <c r="AY349" i="40" s="1"/>
  <c r="AR347" i="40"/>
  <c r="AT347" i="40" s="1"/>
  <c r="AV347" i="40" s="1"/>
  <c r="AY347" i="40" s="1"/>
  <c r="AV339" i="40"/>
  <c r="AY339" i="40" s="1"/>
  <c r="AR338" i="40"/>
  <c r="AT338" i="40" s="1"/>
  <c r="AV338" i="40" s="1"/>
  <c r="AY338" i="40" s="1"/>
  <c r="AQ337" i="40"/>
  <c r="AV326" i="40"/>
  <c r="AY326" i="40" s="1"/>
  <c r="AV323" i="40"/>
  <c r="AY323" i="40" s="1"/>
  <c r="AX327" i="40"/>
  <c r="BA327" i="40" s="1"/>
  <c r="AW327" i="40"/>
  <c r="AZ327" i="40" s="1"/>
  <c r="AV329" i="40"/>
  <c r="AY329" i="40" s="1"/>
  <c r="AW323" i="40"/>
  <c r="AZ323" i="40" s="1"/>
  <c r="AX323" i="40"/>
  <c r="BA323" i="40" s="1"/>
  <c r="AW266" i="40"/>
  <c r="AZ266" i="40" s="1"/>
  <c r="AX296" i="40"/>
  <c r="BA296" i="40" s="1"/>
  <c r="AW314" i="40"/>
  <c r="AZ314" i="40" s="1"/>
  <c r="AX287" i="40"/>
  <c r="BA287" i="40" s="1"/>
  <c r="AT304" i="40"/>
  <c r="AV304" i="40" s="1"/>
  <c r="AY304" i="40" s="1"/>
  <c r="AX307" i="40"/>
  <c r="BA307" i="40" s="1"/>
  <c r="AT284" i="40"/>
  <c r="AV284" i="40" s="1"/>
  <c r="AY284" i="40" s="1"/>
  <c r="AX206" i="40"/>
  <c r="BA206" i="40" s="1"/>
  <c r="AW253" i="40"/>
  <c r="AZ253" i="40" s="1"/>
  <c r="AX267" i="40"/>
  <c r="BA267" i="40" s="1"/>
  <c r="AW283" i="40"/>
  <c r="AZ283" i="40" s="1"/>
  <c r="AW286" i="40"/>
  <c r="AZ286" i="40" s="1"/>
  <c r="AX227" i="40"/>
  <c r="BA227" i="40" s="1"/>
  <c r="AW264" i="40"/>
  <c r="AZ264" i="40" s="1"/>
  <c r="AV303" i="40"/>
  <c r="AY303" i="40" s="1"/>
  <c r="AU306" i="40"/>
  <c r="AV306" i="40" s="1"/>
  <c r="AY306" i="40" s="1"/>
  <c r="AU307" i="40"/>
  <c r="AV305" i="40"/>
  <c r="AY305" i="40" s="1"/>
  <c r="AR307" i="40"/>
  <c r="AT307" i="40" s="1"/>
  <c r="AR297" i="40"/>
  <c r="AT297" i="40" s="1"/>
  <c r="AV293" i="40"/>
  <c r="AY293" i="40" s="1"/>
  <c r="AU296" i="40"/>
  <c r="AV296" i="40" s="1"/>
  <c r="AY296" i="40" s="1"/>
  <c r="AU297" i="40"/>
  <c r="AV295" i="40"/>
  <c r="AY295" i="40" s="1"/>
  <c r="AV294" i="40"/>
  <c r="AY294" i="40" s="1"/>
  <c r="AV285" i="40"/>
  <c r="AY285" i="40" s="1"/>
  <c r="AU286" i="40"/>
  <c r="AV286" i="40" s="1"/>
  <c r="AY286" i="40" s="1"/>
  <c r="AU287" i="40"/>
  <c r="AV287" i="40" s="1"/>
  <c r="AY287" i="40" s="1"/>
  <c r="AV283" i="40"/>
  <c r="AY283" i="40" s="1"/>
  <c r="AV275" i="40"/>
  <c r="AY275" i="40" s="1"/>
  <c r="AU276" i="40"/>
  <c r="AV276" i="40" s="1"/>
  <c r="AY276" i="40" s="1"/>
  <c r="AU277" i="40"/>
  <c r="AR277" i="40"/>
  <c r="AT277" i="40" s="1"/>
  <c r="AV274" i="40"/>
  <c r="AY274" i="40" s="1"/>
  <c r="AV273" i="40"/>
  <c r="AY273" i="40" s="1"/>
  <c r="AW243" i="40"/>
  <c r="AZ243" i="40" s="1"/>
  <c r="AX244" i="40"/>
  <c r="BA244" i="40" s="1"/>
  <c r="AW226" i="40"/>
  <c r="AZ226" i="40" s="1"/>
  <c r="AX247" i="40"/>
  <c r="BA247" i="40" s="1"/>
  <c r="AT23" i="40"/>
  <c r="AV23" i="40" s="1"/>
  <c r="AY23" i="40" s="1"/>
  <c r="AX236" i="40"/>
  <c r="BA236" i="40" s="1"/>
  <c r="AW233" i="40"/>
  <c r="AZ233" i="40" s="1"/>
  <c r="AX237" i="40"/>
  <c r="BA237" i="40" s="1"/>
  <c r="AW234" i="40"/>
  <c r="AZ234" i="40" s="1"/>
  <c r="AX254" i="40"/>
  <c r="BA254" i="40" s="1"/>
  <c r="AW316" i="40"/>
  <c r="AZ316" i="40" s="1"/>
  <c r="AX317" i="40"/>
  <c r="BA317" i="40" s="1"/>
  <c r="AW263" i="40"/>
  <c r="AZ263" i="40" s="1"/>
  <c r="AR236" i="40"/>
  <c r="AT236" i="40" s="1"/>
  <c r="AV14" i="40"/>
  <c r="AY14" i="40" s="1"/>
  <c r="AV314" i="40"/>
  <c r="AY314" i="40" s="1"/>
  <c r="AX313" i="40"/>
  <c r="BA313" i="40" s="1"/>
  <c r="AV315" i="40"/>
  <c r="AY315" i="40" s="1"/>
  <c r="AV313" i="40"/>
  <c r="AY313" i="40" s="1"/>
  <c r="AU316" i="40"/>
  <c r="AV316" i="40" s="1"/>
  <c r="AY316" i="40" s="1"/>
  <c r="AU317" i="40"/>
  <c r="AV317" i="40" s="1"/>
  <c r="AY317" i="40" s="1"/>
  <c r="AV265" i="40"/>
  <c r="AY265" i="40" s="1"/>
  <c r="AV263" i="40"/>
  <c r="AY263" i="40" s="1"/>
  <c r="AR267" i="40"/>
  <c r="AT267" i="40" s="1"/>
  <c r="AU266" i="40"/>
  <c r="AV266" i="40" s="1"/>
  <c r="AY266" i="40" s="1"/>
  <c r="AU267" i="40"/>
  <c r="AV264" i="40"/>
  <c r="AY264" i="40" s="1"/>
  <c r="AR254" i="40"/>
  <c r="AT254" i="40" s="1"/>
  <c r="AV254" i="40" s="1"/>
  <c r="AY254" i="40" s="1"/>
  <c r="AT255" i="40"/>
  <c r="AV255" i="40" s="1"/>
  <c r="AY255" i="40" s="1"/>
  <c r="AV253" i="40"/>
  <c r="AY253" i="40" s="1"/>
  <c r="AU256" i="40"/>
  <c r="AV256" i="40" s="1"/>
  <c r="AY256" i="40" s="1"/>
  <c r="AU257" i="40"/>
  <c r="AV257" i="40" s="1"/>
  <c r="AY257" i="40" s="1"/>
  <c r="AR245" i="40"/>
  <c r="AT245" i="40" s="1"/>
  <c r="AV245" i="40" s="1"/>
  <c r="AY245" i="40" s="1"/>
  <c r="AR247" i="40"/>
  <c r="AT247" i="40" s="1"/>
  <c r="AV244" i="40"/>
  <c r="AY244" i="40" s="1"/>
  <c r="AV243" i="40"/>
  <c r="AY243" i="40" s="1"/>
  <c r="AU246" i="40"/>
  <c r="AV246" i="40" s="1"/>
  <c r="AY246" i="40" s="1"/>
  <c r="AU247" i="40"/>
  <c r="AR235" i="40"/>
  <c r="AT235" i="40" s="1"/>
  <c r="AV235" i="40" s="1"/>
  <c r="AY235" i="40" s="1"/>
  <c r="AR237" i="40"/>
  <c r="AT237" i="40" s="1"/>
  <c r="AV233" i="40"/>
  <c r="AY233" i="40" s="1"/>
  <c r="AU236" i="40"/>
  <c r="AU237" i="40"/>
  <c r="AV234" i="40"/>
  <c r="AY234" i="40" s="1"/>
  <c r="AW213" i="40"/>
  <c r="AZ213" i="40" s="1"/>
  <c r="AX224" i="40"/>
  <c r="BA224" i="40" s="1"/>
  <c r="AW204" i="40"/>
  <c r="AZ204" i="40" s="1"/>
  <c r="H15" i="40"/>
  <c r="AW15" i="40" s="1"/>
  <c r="AZ15" i="40" s="1"/>
  <c r="AW217" i="40"/>
  <c r="AZ217" i="40" s="1"/>
  <c r="AV24" i="40"/>
  <c r="AY24" i="40" s="1"/>
  <c r="AT206" i="40"/>
  <c r="AW203" i="40"/>
  <c r="AZ203" i="40" s="1"/>
  <c r="AX207" i="40"/>
  <c r="BA207" i="40" s="1"/>
  <c r="AX214" i="40"/>
  <c r="BA214" i="40" s="1"/>
  <c r="AT204" i="40"/>
  <c r="AV204" i="40" s="1"/>
  <c r="AY204" i="40" s="1"/>
  <c r="AR225" i="40"/>
  <c r="AT225" i="40" s="1"/>
  <c r="AV225" i="40" s="1"/>
  <c r="AY225" i="40" s="1"/>
  <c r="AV223" i="40"/>
  <c r="AY223" i="40" s="1"/>
  <c r="AU226" i="40"/>
  <c r="AV226" i="40" s="1"/>
  <c r="AY226" i="40" s="1"/>
  <c r="AU227" i="40"/>
  <c r="AV227" i="40" s="1"/>
  <c r="AY227" i="40" s="1"/>
  <c r="AV224" i="40"/>
  <c r="AY224" i="40" s="1"/>
  <c r="AV214" i="40"/>
  <c r="AY214" i="40" s="1"/>
  <c r="AV215" i="40"/>
  <c r="AY215" i="40" s="1"/>
  <c r="AU216" i="40"/>
  <c r="AV216" i="40" s="1"/>
  <c r="AY216" i="40" s="1"/>
  <c r="AU217" i="40"/>
  <c r="AV217" i="40" s="1"/>
  <c r="AY217" i="40" s="1"/>
  <c r="AV213" i="40"/>
  <c r="AY213" i="40" s="1"/>
  <c r="AR205" i="40"/>
  <c r="AT205" i="40" s="1"/>
  <c r="AV205" i="40" s="1"/>
  <c r="AY205" i="40" s="1"/>
  <c r="AV203" i="40"/>
  <c r="AY203" i="40" s="1"/>
  <c r="AU206" i="40"/>
  <c r="AU207" i="40"/>
  <c r="AV207" i="40" s="1"/>
  <c r="AY207" i="40" s="1"/>
  <c r="F17" i="40"/>
  <c r="H17" i="40" s="1"/>
  <c r="AX17" i="40" s="1"/>
  <c r="BA17" i="40" s="1"/>
  <c r="AV13" i="40"/>
  <c r="AY13" i="40" s="1"/>
  <c r="AT65" i="40"/>
  <c r="AV65" i="40" s="1"/>
  <c r="AV64" i="40"/>
  <c r="AY64" i="40" s="1"/>
  <c r="AR17" i="40"/>
  <c r="AT17" i="40" s="1"/>
  <c r="AV17" i="40" s="1"/>
  <c r="AT67" i="40"/>
  <c r="AV67" i="40" s="1"/>
  <c r="AV27" i="40"/>
  <c r="AW14" i="40"/>
  <c r="AZ14" i="40" s="1"/>
  <c r="AX13" i="40"/>
  <c r="BA13" i="40" s="1"/>
  <c r="AX64" i="40"/>
  <c r="BA64" i="40" s="1"/>
  <c r="AW64" i="40"/>
  <c r="AZ64" i="40" s="1"/>
  <c r="AY63" i="40"/>
  <c r="AX63" i="40"/>
  <c r="BA63" i="40" s="1"/>
  <c r="AW63" i="40"/>
  <c r="AZ63" i="40" s="1"/>
  <c r="F66" i="40"/>
  <c r="H65" i="40"/>
  <c r="AR26" i="40"/>
  <c r="AT26" i="40" s="1"/>
  <c r="AV26" i="40" s="1"/>
  <c r="F26" i="40"/>
  <c r="H25" i="40"/>
  <c r="AX23" i="40"/>
  <c r="BA23" i="40" s="1"/>
  <c r="AW23" i="40"/>
  <c r="AZ23" i="40" s="1"/>
  <c r="AX24" i="40"/>
  <c r="BA24" i="40" s="1"/>
  <c r="AW24" i="40"/>
  <c r="AZ24" i="40" s="1"/>
  <c r="AX16" i="40"/>
  <c r="BA16" i="40" s="1"/>
  <c r="AW16" i="40"/>
  <c r="AZ16" i="40" s="1"/>
  <c r="AR16" i="40"/>
  <c r="AT16" i="40" s="1"/>
  <c r="AV16" i="40" s="1"/>
  <c r="AY16" i="40" s="1"/>
  <c r="AR427" i="40" l="1"/>
  <c r="AT427" i="40"/>
  <c r="AV427" i="40"/>
  <c r="AY427" i="40" s="1"/>
  <c r="AX47" i="40"/>
  <c r="BA47" i="40" s="1"/>
  <c r="AY49" i="40"/>
  <c r="AX46" i="40"/>
  <c r="BA46" i="40" s="1"/>
  <c r="AW46" i="40"/>
  <c r="AZ46" i="40" s="1"/>
  <c r="AY38" i="40"/>
  <c r="AX38" i="40"/>
  <c r="BA38" i="40" s="1"/>
  <c r="AW48" i="40"/>
  <c r="AZ48" i="40" s="1"/>
  <c r="AR58" i="40"/>
  <c r="AT58" i="40" s="1"/>
  <c r="AV58" i="40" s="1"/>
  <c r="AY58" i="40" s="1"/>
  <c r="AW49" i="40"/>
  <c r="AZ49" i="40" s="1"/>
  <c r="AR48" i="40"/>
  <c r="AT48" i="40" s="1"/>
  <c r="AV48" i="40" s="1"/>
  <c r="AY48" i="40" s="1"/>
  <c r="AY36" i="40"/>
  <c r="AW36" i="40"/>
  <c r="AZ36" i="40" s="1"/>
  <c r="AX36" i="40"/>
  <c r="BA36" i="40" s="1"/>
  <c r="AY39" i="40"/>
  <c r="AW39" i="40"/>
  <c r="AZ39" i="40" s="1"/>
  <c r="AX39" i="40"/>
  <c r="BA39" i="40" s="1"/>
  <c r="AV37" i="40"/>
  <c r="AY37" i="40" s="1"/>
  <c r="AX37" i="40"/>
  <c r="BA37" i="40" s="1"/>
  <c r="AW37" i="40"/>
  <c r="AZ37" i="40" s="1"/>
  <c r="AR367" i="40"/>
  <c r="AT367" i="40" s="1"/>
  <c r="AV367" i="40" s="1"/>
  <c r="AY367" i="40" s="1"/>
  <c r="AR337" i="40"/>
  <c r="AT337" i="40" s="1"/>
  <c r="AV337" i="40" s="1"/>
  <c r="AY337" i="40" s="1"/>
  <c r="AV297" i="40"/>
  <c r="AY297" i="40" s="1"/>
  <c r="AV206" i="40"/>
  <c r="AY206" i="40" s="1"/>
  <c r="AV307" i="40"/>
  <c r="AY307" i="40" s="1"/>
  <c r="AV277" i="40"/>
  <c r="AY277" i="40" s="1"/>
  <c r="AV236" i="40"/>
  <c r="AY236" i="40" s="1"/>
  <c r="AV247" i="40"/>
  <c r="AY247" i="40" s="1"/>
  <c r="AV267" i="40"/>
  <c r="AY267" i="40" s="1"/>
  <c r="AV237" i="40"/>
  <c r="AY237" i="40" s="1"/>
  <c r="AX15" i="40"/>
  <c r="BA15" i="40" s="1"/>
  <c r="AY15" i="40"/>
  <c r="AW17" i="40"/>
  <c r="AZ17" i="40" s="1"/>
  <c r="AY17" i="40"/>
  <c r="AY65" i="40"/>
  <c r="AX65" i="40"/>
  <c r="BA65" i="40" s="1"/>
  <c r="AW65" i="40"/>
  <c r="AZ65" i="40" s="1"/>
  <c r="H66" i="40"/>
  <c r="F67" i="40"/>
  <c r="H67" i="40" s="1"/>
  <c r="H26" i="40"/>
  <c r="F27" i="40"/>
  <c r="H27" i="40" s="1"/>
  <c r="AY25" i="40"/>
  <c r="AX25" i="40"/>
  <c r="BA25" i="40" s="1"/>
  <c r="AW25" i="40"/>
  <c r="AZ25" i="40" s="1"/>
  <c r="AX66" i="40" l="1"/>
  <c r="BA66" i="40" s="1"/>
  <c r="AW66" i="40"/>
  <c r="AZ66" i="40" s="1"/>
  <c r="AY66" i="40"/>
  <c r="AW67" i="40"/>
  <c r="AZ67" i="40" s="1"/>
  <c r="AX67" i="40"/>
  <c r="BA67" i="40" s="1"/>
  <c r="AY67" i="40"/>
  <c r="AW27" i="40"/>
  <c r="AZ27" i="40" s="1"/>
  <c r="AY27" i="40"/>
  <c r="AX27" i="40"/>
  <c r="BA27" i="40" s="1"/>
  <c r="AX26" i="40"/>
  <c r="BA26" i="40" s="1"/>
  <c r="AW26" i="40"/>
  <c r="AZ26" i="40" s="1"/>
  <c r="AY26" i="40"/>
  <c r="F3" i="40" l="1"/>
  <c r="I135" i="24"/>
  <c r="I136" i="24"/>
  <c r="I137" i="24"/>
  <c r="I138" i="24"/>
  <c r="I139" i="24"/>
  <c r="I140" i="24"/>
  <c r="I141" i="24"/>
  <c r="I142" i="24"/>
  <c r="I143" i="24"/>
  <c r="I144" i="24"/>
  <c r="I145" i="24"/>
  <c r="I146" i="24"/>
  <c r="I147" i="24"/>
  <c r="I148" i="24"/>
  <c r="I149" i="24"/>
  <c r="I150" i="24"/>
  <c r="I151" i="24"/>
  <c r="I152" i="24"/>
  <c r="I153" i="24"/>
  <c r="I154" i="24"/>
  <c r="I155" i="24"/>
  <c r="I156" i="24"/>
  <c r="I157" i="24"/>
  <c r="I158" i="24"/>
  <c r="I159" i="24"/>
  <c r="I160" i="24"/>
  <c r="I161" i="24"/>
  <c r="I162" i="24"/>
  <c r="I163" i="24"/>
  <c r="I164" i="24"/>
  <c r="I165" i="24"/>
  <c r="I166" i="24"/>
  <c r="I167" i="24"/>
  <c r="I168" i="24"/>
  <c r="I169" i="24"/>
  <c r="I170" i="24"/>
  <c r="I171" i="24"/>
  <c r="I172" i="24"/>
  <c r="I173" i="24"/>
  <c r="I174" i="24"/>
  <c r="I175" i="24"/>
  <c r="I176" i="24"/>
  <c r="I177" i="24"/>
  <c r="I178" i="24"/>
  <c r="I179" i="24"/>
  <c r="I180" i="24"/>
  <c r="I181" i="24"/>
  <c r="I182" i="24"/>
  <c r="I183" i="24"/>
  <c r="I184" i="24"/>
  <c r="I185" i="24"/>
  <c r="I186" i="24"/>
  <c r="I187" i="24"/>
  <c r="I188" i="24"/>
  <c r="I189" i="24"/>
  <c r="I190" i="24"/>
  <c r="I191" i="24"/>
  <c r="I192" i="24"/>
  <c r="I193" i="24"/>
  <c r="I194" i="24"/>
  <c r="I195" i="24"/>
  <c r="I196" i="24"/>
  <c r="I197" i="24"/>
  <c r="I198" i="24"/>
  <c r="I199" i="24"/>
  <c r="I200" i="24"/>
  <c r="I201" i="24"/>
  <c r="I202" i="24"/>
  <c r="I203" i="24"/>
  <c r="I204" i="24"/>
  <c r="I205" i="24"/>
  <c r="I206" i="24"/>
  <c r="I207" i="24"/>
  <c r="I208" i="24"/>
  <c r="I209" i="24"/>
  <c r="I210" i="24"/>
  <c r="I211" i="24"/>
  <c r="I212" i="24"/>
  <c r="I213" i="24"/>
  <c r="I214" i="24"/>
  <c r="I215" i="24"/>
  <c r="I216" i="24"/>
  <c r="I217" i="24"/>
  <c r="I218" i="24"/>
  <c r="I219" i="24"/>
  <c r="I220" i="24"/>
  <c r="I221" i="24"/>
  <c r="I222" i="24"/>
  <c r="I223" i="24"/>
  <c r="I224" i="24"/>
  <c r="I225" i="24"/>
  <c r="I226" i="24"/>
  <c r="I227" i="24"/>
  <c r="I228" i="24"/>
  <c r="I229" i="24"/>
  <c r="I230" i="24"/>
  <c r="I231" i="24"/>
  <c r="I232" i="24"/>
  <c r="I233" i="24"/>
  <c r="I234" i="24"/>
  <c r="I235" i="24"/>
  <c r="I236" i="24"/>
  <c r="I237" i="24"/>
  <c r="I238" i="24"/>
  <c r="I239" i="24"/>
  <c r="I240" i="24"/>
  <c r="I241" i="24"/>
  <c r="I242" i="24"/>
  <c r="I243" i="24"/>
  <c r="I244" i="24"/>
  <c r="I245" i="24"/>
  <c r="I246" i="24"/>
  <c r="I247" i="24"/>
  <c r="I248" i="24"/>
  <c r="I249" i="24"/>
  <c r="I250" i="24"/>
  <c r="I251" i="24"/>
  <c r="I252" i="24"/>
  <c r="I253" i="24"/>
  <c r="I254" i="24"/>
  <c r="I255" i="24"/>
  <c r="I134" i="24"/>
  <c r="I133" i="24"/>
  <c r="I132" i="24"/>
  <c r="AL476" i="40"/>
  <c r="AL466" i="40"/>
  <c r="AL446" i="40"/>
  <c r="AL436" i="40"/>
  <c r="AL416" i="40"/>
  <c r="AL406" i="40"/>
  <c r="AL385" i="40"/>
  <c r="AL195" i="40"/>
  <c r="AL185" i="40"/>
  <c r="AL175" i="40"/>
  <c r="AL165" i="40"/>
  <c r="AL155" i="40"/>
  <c r="AL145" i="40"/>
  <c r="AL125" i="40"/>
  <c r="AL109" i="40"/>
  <c r="AL108" i="40"/>
  <c r="AL107" i="40"/>
  <c r="AL106" i="40"/>
  <c r="AL105" i="40"/>
  <c r="AL99" i="40"/>
  <c r="AL98" i="40"/>
  <c r="AL97" i="40"/>
  <c r="AL96" i="40"/>
  <c r="AL95" i="40"/>
  <c r="AL89" i="40"/>
  <c r="AL88" i="40"/>
  <c r="AL87" i="40"/>
  <c r="AL86" i="40"/>
  <c r="AL85" i="40"/>
  <c r="AL79" i="40"/>
  <c r="AL78" i="40"/>
  <c r="AL77" i="40"/>
  <c r="AL76" i="40"/>
  <c r="AL75" i="40"/>
  <c r="AL5" i="40"/>
  <c r="AS479" i="40"/>
  <c r="AN479" i="40"/>
  <c r="AM479" i="40"/>
  <c r="O479" i="40"/>
  <c r="M479" i="40"/>
  <c r="I479" i="40"/>
  <c r="F479" i="40"/>
  <c r="E479" i="40"/>
  <c r="B479" i="40"/>
  <c r="N479" i="40" s="1"/>
  <c r="AS478" i="40"/>
  <c r="AN478" i="40"/>
  <c r="AM478" i="40"/>
  <c r="O478" i="40"/>
  <c r="M478" i="40"/>
  <c r="I478" i="40"/>
  <c r="F478" i="40"/>
  <c r="E478" i="40"/>
  <c r="B478" i="40"/>
  <c r="N478" i="40" s="1"/>
  <c r="AS477" i="40"/>
  <c r="AM477" i="40"/>
  <c r="O477" i="40"/>
  <c r="M477" i="40"/>
  <c r="E477" i="40"/>
  <c r="B477" i="40"/>
  <c r="N477" i="40" s="1"/>
  <c r="AS476" i="40"/>
  <c r="AN476" i="40"/>
  <c r="AN477" i="40" s="1"/>
  <c r="AM476" i="40"/>
  <c r="O476" i="40"/>
  <c r="M476" i="40"/>
  <c r="I476" i="40"/>
  <c r="J476" i="40" s="1"/>
  <c r="AU476" i="40" s="1"/>
  <c r="F476" i="40"/>
  <c r="H476" i="40" s="1"/>
  <c r="AW476" i="40" s="1"/>
  <c r="AZ476" i="40" s="1"/>
  <c r="B476" i="40"/>
  <c r="N476" i="40" s="1"/>
  <c r="AS475" i="40"/>
  <c r="AN475" i="40"/>
  <c r="AM475" i="40"/>
  <c r="AL475" i="40"/>
  <c r="AL479" i="40" s="1"/>
  <c r="O475" i="40"/>
  <c r="M475" i="40"/>
  <c r="I475" i="40"/>
  <c r="F475" i="40"/>
  <c r="E475" i="40"/>
  <c r="B475" i="40"/>
  <c r="N475" i="40" s="1"/>
  <c r="AS474" i="40"/>
  <c r="AN474" i="40"/>
  <c r="AM474" i="40"/>
  <c r="AL474" i="40"/>
  <c r="AL478" i="40" s="1"/>
  <c r="O474" i="40"/>
  <c r="M474" i="40"/>
  <c r="J474" i="40"/>
  <c r="J478" i="40" s="1"/>
  <c r="I474" i="40"/>
  <c r="F474" i="40"/>
  <c r="E474" i="40"/>
  <c r="B474" i="40"/>
  <c r="N474" i="40" s="1"/>
  <c r="AS473" i="40"/>
  <c r="AL473" i="40"/>
  <c r="AL477" i="40" s="1"/>
  <c r="O473" i="40"/>
  <c r="M473" i="40"/>
  <c r="J473" i="40"/>
  <c r="AU475" i="40" s="1"/>
  <c r="I473" i="40"/>
  <c r="F473" i="40"/>
  <c r="E473" i="40"/>
  <c r="B473" i="40"/>
  <c r="N473" i="40" s="1"/>
  <c r="AS472" i="40"/>
  <c r="AQ472" i="40"/>
  <c r="AR472" i="40" s="1"/>
  <c r="O472" i="40"/>
  <c r="N472" i="40"/>
  <c r="M472" i="40"/>
  <c r="J472" i="40"/>
  <c r="AU472" i="40" s="1"/>
  <c r="H472" i="40"/>
  <c r="AS469" i="40"/>
  <c r="AN469" i="40"/>
  <c r="AM469" i="40"/>
  <c r="O469" i="40"/>
  <c r="M469" i="40"/>
  <c r="I469" i="40"/>
  <c r="F469" i="40"/>
  <c r="E469" i="40"/>
  <c r="B469" i="40"/>
  <c r="N469" i="40" s="1"/>
  <c r="AS468" i="40"/>
  <c r="AN468" i="40"/>
  <c r="AM468" i="40"/>
  <c r="O468" i="40"/>
  <c r="M468" i="40"/>
  <c r="I468" i="40"/>
  <c r="F468" i="40"/>
  <c r="E468" i="40"/>
  <c r="B468" i="40"/>
  <c r="N468" i="40" s="1"/>
  <c r="AS467" i="40"/>
  <c r="AM467" i="40"/>
  <c r="O467" i="40"/>
  <c r="M467" i="40"/>
  <c r="E467" i="40"/>
  <c r="B467" i="40"/>
  <c r="N467" i="40" s="1"/>
  <c r="AS466" i="40"/>
  <c r="AN466" i="40"/>
  <c r="AN467" i="40" s="1"/>
  <c r="AM466" i="40"/>
  <c r="O466" i="40"/>
  <c r="M466" i="40"/>
  <c r="I466" i="40"/>
  <c r="F466" i="40"/>
  <c r="H466" i="40" s="1"/>
  <c r="B466" i="40"/>
  <c r="N466" i="40" s="1"/>
  <c r="AS465" i="40"/>
  <c r="AN465" i="40"/>
  <c r="AM465" i="40"/>
  <c r="AL465" i="40"/>
  <c r="AL469" i="40" s="1"/>
  <c r="O465" i="40"/>
  <c r="M465" i="40"/>
  <c r="I465" i="40"/>
  <c r="F465" i="40"/>
  <c r="E465" i="40"/>
  <c r="B465" i="40"/>
  <c r="N465" i="40" s="1"/>
  <c r="AS464" i="40"/>
  <c r="AN464" i="40"/>
  <c r="AM464" i="40"/>
  <c r="AL464" i="40"/>
  <c r="AL468" i="40" s="1"/>
  <c r="O464" i="40"/>
  <c r="M464" i="40"/>
  <c r="J464" i="40"/>
  <c r="J468" i="40" s="1"/>
  <c r="I464" i="40"/>
  <c r="F464" i="40"/>
  <c r="E464" i="40"/>
  <c r="B464" i="40"/>
  <c r="N464" i="40" s="1"/>
  <c r="AS463" i="40"/>
  <c r="AN463" i="40"/>
  <c r="AM463" i="40"/>
  <c r="AL463" i="40"/>
  <c r="AL467" i="40" s="1"/>
  <c r="O463" i="40"/>
  <c r="M463" i="40"/>
  <c r="J463" i="40"/>
  <c r="AU463" i="40" s="1"/>
  <c r="I463" i="40"/>
  <c r="F463" i="40"/>
  <c r="F467" i="40" s="1"/>
  <c r="E463" i="40"/>
  <c r="B463" i="40"/>
  <c r="N463" i="40" s="1"/>
  <c r="AS462" i="40"/>
  <c r="AQ462" i="40"/>
  <c r="O462" i="40"/>
  <c r="N462" i="40"/>
  <c r="M462" i="40"/>
  <c r="J462" i="40"/>
  <c r="H462" i="40"/>
  <c r="AW462" i="40" s="1"/>
  <c r="AZ462" i="40" s="1"/>
  <c r="AS449" i="40"/>
  <c r="AN449" i="40"/>
  <c r="AM449" i="40"/>
  <c r="O449" i="40"/>
  <c r="M449" i="40"/>
  <c r="I449" i="40"/>
  <c r="F449" i="40"/>
  <c r="E449" i="40"/>
  <c r="B449" i="40"/>
  <c r="N449" i="40" s="1"/>
  <c r="AS448" i="40"/>
  <c r="AN448" i="40"/>
  <c r="AM448" i="40"/>
  <c r="O448" i="40"/>
  <c r="M448" i="40"/>
  <c r="I448" i="40"/>
  <c r="F448" i="40"/>
  <c r="E448" i="40"/>
  <c r="B448" i="40"/>
  <c r="N448" i="40" s="1"/>
  <c r="AS447" i="40"/>
  <c r="AM447" i="40"/>
  <c r="O447" i="40"/>
  <c r="M447" i="40"/>
  <c r="E447" i="40"/>
  <c r="B447" i="40"/>
  <c r="N447" i="40" s="1"/>
  <c r="AS446" i="40"/>
  <c r="AN446" i="40"/>
  <c r="AN447" i="40" s="1"/>
  <c r="AM446" i="40"/>
  <c r="O446" i="40"/>
  <c r="M446" i="40"/>
  <c r="I446" i="40"/>
  <c r="I447" i="40" s="1"/>
  <c r="J447" i="40" s="1"/>
  <c r="AU447" i="40" s="1"/>
  <c r="F446" i="40"/>
  <c r="H446" i="40" s="1"/>
  <c r="B446" i="40"/>
  <c r="N446" i="40" s="1"/>
  <c r="AS445" i="40"/>
  <c r="AN445" i="40"/>
  <c r="AM445" i="40"/>
  <c r="AL445" i="40"/>
  <c r="AL449" i="40" s="1"/>
  <c r="O445" i="40"/>
  <c r="M445" i="40"/>
  <c r="I445" i="40"/>
  <c r="F445" i="40"/>
  <c r="E445" i="40"/>
  <c r="B445" i="40"/>
  <c r="N445" i="40" s="1"/>
  <c r="AS444" i="40"/>
  <c r="AN444" i="40"/>
  <c r="AM444" i="40"/>
  <c r="AL444" i="40"/>
  <c r="AL448" i="40" s="1"/>
  <c r="O444" i="40"/>
  <c r="M444" i="40"/>
  <c r="J444" i="40"/>
  <c r="J448" i="40" s="1"/>
  <c r="I444" i="40"/>
  <c r="F444" i="40"/>
  <c r="E444" i="40"/>
  <c r="B444" i="40"/>
  <c r="N444" i="40" s="1"/>
  <c r="AS443" i="40"/>
  <c r="AN443" i="40"/>
  <c r="AM443" i="40"/>
  <c r="AL443" i="40"/>
  <c r="AL447" i="40" s="1"/>
  <c r="O443" i="40"/>
  <c r="M443" i="40"/>
  <c r="J443" i="40"/>
  <c r="I443" i="40"/>
  <c r="F443" i="40"/>
  <c r="F447" i="40" s="1"/>
  <c r="E443" i="40"/>
  <c r="B443" i="40"/>
  <c r="N443" i="40" s="1"/>
  <c r="AS442" i="40"/>
  <c r="AQ442" i="40"/>
  <c r="O442" i="40"/>
  <c r="N442" i="40"/>
  <c r="M442" i="40"/>
  <c r="J442" i="40"/>
  <c r="H442" i="40"/>
  <c r="AS439" i="40"/>
  <c r="AN439" i="40"/>
  <c r="AM439" i="40"/>
  <c r="O439" i="40"/>
  <c r="M439" i="40"/>
  <c r="I439" i="40"/>
  <c r="F439" i="40"/>
  <c r="E439" i="40"/>
  <c r="B439" i="40"/>
  <c r="N439" i="40" s="1"/>
  <c r="AS438" i="40"/>
  <c r="AN438" i="40"/>
  <c r="AM438" i="40"/>
  <c r="O438" i="40"/>
  <c r="M438" i="40"/>
  <c r="I438" i="40"/>
  <c r="F438" i="40"/>
  <c r="E438" i="40"/>
  <c r="B438" i="40"/>
  <c r="N438" i="40" s="1"/>
  <c r="AS437" i="40"/>
  <c r="AM437" i="40"/>
  <c r="O437" i="40"/>
  <c r="M437" i="40"/>
  <c r="E437" i="40"/>
  <c r="B437" i="40"/>
  <c r="N437" i="40" s="1"/>
  <c r="AS436" i="40"/>
  <c r="AN436" i="40"/>
  <c r="AN437" i="40" s="1"/>
  <c r="AM436" i="40"/>
  <c r="O436" i="40"/>
  <c r="M436" i="40"/>
  <c r="I436" i="40"/>
  <c r="I437" i="40" s="1"/>
  <c r="J437" i="40" s="1"/>
  <c r="AU437" i="40" s="1"/>
  <c r="F436" i="40"/>
  <c r="H436" i="40" s="1"/>
  <c r="AX436" i="40" s="1"/>
  <c r="BA436" i="40" s="1"/>
  <c r="B436" i="40"/>
  <c r="N436" i="40" s="1"/>
  <c r="AS435" i="40"/>
  <c r="AN435" i="40"/>
  <c r="AM435" i="40"/>
  <c r="AL435" i="40"/>
  <c r="AL439" i="40" s="1"/>
  <c r="O435" i="40"/>
  <c r="M435" i="40"/>
  <c r="I435" i="40"/>
  <c r="F435" i="40"/>
  <c r="E435" i="40"/>
  <c r="B435" i="40"/>
  <c r="N435" i="40" s="1"/>
  <c r="AS434" i="40"/>
  <c r="AN434" i="40"/>
  <c r="AM434" i="40"/>
  <c r="AL434" i="40"/>
  <c r="AL438" i="40" s="1"/>
  <c r="O434" i="40"/>
  <c r="M434" i="40"/>
  <c r="J434" i="40"/>
  <c r="J438" i="40" s="1"/>
  <c r="AU438" i="40" s="1"/>
  <c r="I434" i="40"/>
  <c r="F434" i="40"/>
  <c r="E434" i="40"/>
  <c r="B434" i="40"/>
  <c r="N434" i="40" s="1"/>
  <c r="AS433" i="40"/>
  <c r="AN433" i="40"/>
  <c r="AM433" i="40"/>
  <c r="AL433" i="40"/>
  <c r="AL437" i="40" s="1"/>
  <c r="O433" i="40"/>
  <c r="M433" i="40"/>
  <c r="J433" i="40"/>
  <c r="AU433" i="40" s="1"/>
  <c r="I433" i="40"/>
  <c r="F433" i="40"/>
  <c r="F437" i="40" s="1"/>
  <c r="E433" i="40"/>
  <c r="B433" i="40"/>
  <c r="N433" i="40" s="1"/>
  <c r="AS432" i="40"/>
  <c r="AQ432" i="40"/>
  <c r="AR432" i="40" s="1"/>
  <c r="O432" i="40"/>
  <c r="N432" i="40"/>
  <c r="M432" i="40"/>
  <c r="J432" i="40"/>
  <c r="AU432" i="40" s="1"/>
  <c r="H432" i="40"/>
  <c r="AX432" i="40" s="1"/>
  <c r="BA432" i="40" s="1"/>
  <c r="AS419" i="40"/>
  <c r="AN419" i="40"/>
  <c r="AM419" i="40"/>
  <c r="O419" i="40"/>
  <c r="M419" i="40"/>
  <c r="I419" i="40"/>
  <c r="F419" i="40"/>
  <c r="E419" i="40"/>
  <c r="B419" i="40"/>
  <c r="N419" i="40" s="1"/>
  <c r="AS418" i="40"/>
  <c r="AN418" i="40"/>
  <c r="AM418" i="40"/>
  <c r="O418" i="40"/>
  <c r="M418" i="40"/>
  <c r="I418" i="40"/>
  <c r="E418" i="40"/>
  <c r="B418" i="40"/>
  <c r="N418" i="40" s="1"/>
  <c r="AS417" i="40"/>
  <c r="AM417" i="40"/>
  <c r="O417" i="40"/>
  <c r="M417" i="40"/>
  <c r="E417" i="40"/>
  <c r="B417" i="40"/>
  <c r="N417" i="40" s="1"/>
  <c r="AS416" i="40"/>
  <c r="AN416" i="40"/>
  <c r="AN417" i="40" s="1"/>
  <c r="AM416" i="40"/>
  <c r="O416" i="40"/>
  <c r="M416" i="40"/>
  <c r="I416" i="40"/>
  <c r="B416" i="40"/>
  <c r="N416" i="40" s="1"/>
  <c r="AS415" i="40"/>
  <c r="AN415" i="40"/>
  <c r="AM415" i="40"/>
  <c r="AL415" i="40"/>
  <c r="AL419" i="40" s="1"/>
  <c r="O415" i="40"/>
  <c r="M415" i="40"/>
  <c r="I415" i="40"/>
  <c r="F415" i="40"/>
  <c r="F418" i="40" s="1"/>
  <c r="E415" i="40"/>
  <c r="B415" i="40"/>
  <c r="N415" i="40" s="1"/>
  <c r="AS414" i="40"/>
  <c r="AN414" i="40"/>
  <c r="AM414" i="40"/>
  <c r="AL414" i="40"/>
  <c r="AL418" i="40" s="1"/>
  <c r="O414" i="40"/>
  <c r="M414" i="40"/>
  <c r="J414" i="40"/>
  <c r="J418" i="40" s="1"/>
  <c r="AU418" i="40" s="1"/>
  <c r="I414" i="40"/>
  <c r="F414" i="40"/>
  <c r="F417" i="40" s="1"/>
  <c r="E414" i="40"/>
  <c r="B414" i="40"/>
  <c r="N414" i="40" s="1"/>
  <c r="AS413" i="40"/>
  <c r="AN413" i="40"/>
  <c r="AL413" i="40"/>
  <c r="AL417" i="40" s="1"/>
  <c r="O413" i="40"/>
  <c r="M413" i="40"/>
  <c r="J413" i="40"/>
  <c r="I413" i="40"/>
  <c r="F413" i="40"/>
  <c r="F416" i="40" s="1"/>
  <c r="H416" i="40" s="1"/>
  <c r="AW416" i="40" s="1"/>
  <c r="AZ416" i="40" s="1"/>
  <c r="E413" i="40"/>
  <c r="B413" i="40"/>
  <c r="N413" i="40" s="1"/>
  <c r="AS412" i="40"/>
  <c r="AQ412" i="40"/>
  <c r="AR412" i="40" s="1"/>
  <c r="O412" i="40"/>
  <c r="N412" i="40"/>
  <c r="M412" i="40"/>
  <c r="J412" i="40"/>
  <c r="H412" i="40"/>
  <c r="AW412" i="40" s="1"/>
  <c r="AZ412" i="40" s="1"/>
  <c r="AS409" i="40"/>
  <c r="AN409" i="40"/>
  <c r="AM409" i="40"/>
  <c r="O409" i="40"/>
  <c r="M409" i="40"/>
  <c r="I409" i="40"/>
  <c r="E409" i="40"/>
  <c r="B409" i="40"/>
  <c r="N409" i="40" s="1"/>
  <c r="AS408" i="40"/>
  <c r="AN408" i="40"/>
  <c r="AM408" i="40"/>
  <c r="O408" i="40"/>
  <c r="M408" i="40"/>
  <c r="I408" i="40"/>
  <c r="E408" i="40"/>
  <c r="B408" i="40"/>
  <c r="N408" i="40" s="1"/>
  <c r="AU407" i="40"/>
  <c r="AS407" i="40"/>
  <c r="AM407" i="40"/>
  <c r="O407" i="40"/>
  <c r="M407" i="40"/>
  <c r="E407" i="40"/>
  <c r="B407" i="40"/>
  <c r="N407" i="40" s="1"/>
  <c r="AS406" i="40"/>
  <c r="AN406" i="40"/>
  <c r="AN407" i="40" s="1"/>
  <c r="AM406" i="40"/>
  <c r="O406" i="40"/>
  <c r="M406" i="40"/>
  <c r="I406" i="40"/>
  <c r="I407" i="40" s="1"/>
  <c r="B406" i="40"/>
  <c r="N406" i="40" s="1"/>
  <c r="AS405" i="40"/>
  <c r="AN405" i="40"/>
  <c r="AM405" i="40"/>
  <c r="AL405" i="40"/>
  <c r="AL409" i="40" s="1"/>
  <c r="O405" i="40"/>
  <c r="M405" i="40"/>
  <c r="I405" i="40"/>
  <c r="E405" i="40"/>
  <c r="B405" i="40"/>
  <c r="N405" i="40" s="1"/>
  <c r="AS404" i="40"/>
  <c r="AN404" i="40"/>
  <c r="AM404" i="40"/>
  <c r="AL404" i="40"/>
  <c r="AL408" i="40" s="1"/>
  <c r="O404" i="40"/>
  <c r="M404" i="40"/>
  <c r="J404" i="40"/>
  <c r="J408" i="40" s="1"/>
  <c r="AU408" i="40" s="1"/>
  <c r="I404" i="40"/>
  <c r="F404" i="40"/>
  <c r="F406" i="40" s="1"/>
  <c r="F408" i="40" s="1"/>
  <c r="E404" i="40"/>
  <c r="B404" i="40"/>
  <c r="N404" i="40" s="1"/>
  <c r="AS403" i="40"/>
  <c r="AN403" i="40"/>
  <c r="AM403" i="40"/>
  <c r="AL403" i="40"/>
  <c r="AL407" i="40" s="1"/>
  <c r="O403" i="40"/>
  <c r="M403" i="40"/>
  <c r="J403" i="40"/>
  <c r="AU405" i="40" s="1"/>
  <c r="I403" i="40"/>
  <c r="F403" i="40"/>
  <c r="F405" i="40" s="1"/>
  <c r="F407" i="40" s="1"/>
  <c r="F409" i="40" s="1"/>
  <c r="E403" i="40"/>
  <c r="B403" i="40"/>
  <c r="N403" i="40" s="1"/>
  <c r="AS402" i="40"/>
  <c r="AQ402" i="40"/>
  <c r="AR402" i="40" s="1"/>
  <c r="O402" i="40"/>
  <c r="N402" i="40"/>
  <c r="M402" i="40"/>
  <c r="J402" i="40"/>
  <c r="AU404" i="40" s="1"/>
  <c r="H402" i="40"/>
  <c r="AW402" i="40" s="1"/>
  <c r="AZ402" i="40" s="1"/>
  <c r="AS387" i="40"/>
  <c r="AN387" i="40"/>
  <c r="AM387" i="40"/>
  <c r="O387" i="40"/>
  <c r="M387" i="40"/>
  <c r="I387" i="40"/>
  <c r="F387" i="40"/>
  <c r="E387" i="40"/>
  <c r="B387" i="40"/>
  <c r="N387" i="40" s="1"/>
  <c r="AS386" i="40"/>
  <c r="AN386" i="40"/>
  <c r="AM386" i="40"/>
  <c r="O386" i="40"/>
  <c r="M386" i="40"/>
  <c r="I386" i="40"/>
  <c r="F386" i="40"/>
  <c r="E386" i="40"/>
  <c r="B386" i="40"/>
  <c r="N386" i="40" s="1"/>
  <c r="AS385" i="40"/>
  <c r="AN385" i="40"/>
  <c r="AM385" i="40"/>
  <c r="O385" i="40"/>
  <c r="M385" i="40"/>
  <c r="I385" i="40"/>
  <c r="J385" i="40" s="1"/>
  <c r="AU385" i="40" s="1"/>
  <c r="F385" i="40"/>
  <c r="H385" i="40" s="1"/>
  <c r="B385" i="40"/>
  <c r="N385" i="40" s="1"/>
  <c r="AS384" i="40"/>
  <c r="AN384" i="40"/>
  <c r="AM384" i="40"/>
  <c r="AL384" i="40"/>
  <c r="AL387" i="40" s="1"/>
  <c r="O384" i="40"/>
  <c r="M384" i="40"/>
  <c r="I384" i="40"/>
  <c r="F384" i="40"/>
  <c r="E384" i="40"/>
  <c r="B384" i="40"/>
  <c r="N384" i="40" s="1"/>
  <c r="AS383" i="40"/>
  <c r="AN383" i="40"/>
  <c r="AM383" i="40"/>
  <c r="AL383" i="40"/>
  <c r="AL386" i="40" s="1"/>
  <c r="O383" i="40"/>
  <c r="M383" i="40"/>
  <c r="I383" i="40"/>
  <c r="F383" i="40"/>
  <c r="E383" i="40"/>
  <c r="B383" i="40"/>
  <c r="N383" i="40" s="1"/>
  <c r="AS382" i="40"/>
  <c r="AQ382" i="40"/>
  <c r="O382" i="40"/>
  <c r="N382" i="40"/>
  <c r="M382" i="40"/>
  <c r="L382" i="40"/>
  <c r="J383" i="40" s="1"/>
  <c r="J382" i="40"/>
  <c r="AU382" i="40" s="1"/>
  <c r="H382" i="40"/>
  <c r="AW382" i="40" s="1"/>
  <c r="AZ382" i="40" s="1"/>
  <c r="AS197" i="40"/>
  <c r="AN197" i="40"/>
  <c r="AM197" i="40"/>
  <c r="O197" i="40"/>
  <c r="M197" i="40"/>
  <c r="I197" i="40"/>
  <c r="F197" i="40"/>
  <c r="E197" i="40"/>
  <c r="B197" i="40"/>
  <c r="N197" i="40" s="1"/>
  <c r="AS196" i="40"/>
  <c r="AN196" i="40"/>
  <c r="AM196" i="40"/>
  <c r="O196" i="40"/>
  <c r="M196" i="40"/>
  <c r="I196" i="40"/>
  <c r="F196" i="40"/>
  <c r="E196" i="40"/>
  <c r="B196" i="40"/>
  <c r="N196" i="40" s="1"/>
  <c r="AS195" i="40"/>
  <c r="AN195" i="40"/>
  <c r="AM195" i="40"/>
  <c r="O195" i="40"/>
  <c r="M195" i="40"/>
  <c r="I195" i="40"/>
  <c r="J195" i="40" s="1"/>
  <c r="AU195" i="40" s="1"/>
  <c r="F195" i="40"/>
  <c r="H195" i="40" s="1"/>
  <c r="B195" i="40"/>
  <c r="N195" i="40" s="1"/>
  <c r="AS194" i="40"/>
  <c r="AN194" i="40"/>
  <c r="AM194" i="40"/>
  <c r="AL194" i="40"/>
  <c r="AL197" i="40" s="1"/>
  <c r="O194" i="40"/>
  <c r="M194" i="40"/>
  <c r="I194" i="40"/>
  <c r="F194" i="40"/>
  <c r="E194" i="40"/>
  <c r="B194" i="40"/>
  <c r="N194" i="40" s="1"/>
  <c r="AS193" i="40"/>
  <c r="AN193" i="40"/>
  <c r="AM193" i="40"/>
  <c r="AL193" i="40"/>
  <c r="AL196" i="40" s="1"/>
  <c r="O193" i="40"/>
  <c r="M193" i="40"/>
  <c r="I193" i="40"/>
  <c r="F193" i="40"/>
  <c r="E193" i="40"/>
  <c r="B193" i="40"/>
  <c r="N193" i="40" s="1"/>
  <c r="AS192" i="40"/>
  <c r="AQ192" i="40"/>
  <c r="AR192" i="40" s="1"/>
  <c r="O192" i="40"/>
  <c r="N192" i="40"/>
  <c r="M192" i="40"/>
  <c r="L192" i="40"/>
  <c r="J193" i="40" s="1"/>
  <c r="J192" i="40"/>
  <c r="AU192" i="40" s="1"/>
  <c r="H192" i="40"/>
  <c r="AW192" i="40" s="1"/>
  <c r="AZ192" i="40" s="1"/>
  <c r="AS187" i="40"/>
  <c r="AN187" i="40"/>
  <c r="AM187" i="40"/>
  <c r="O187" i="40"/>
  <c r="M187" i="40"/>
  <c r="I187" i="40"/>
  <c r="F187" i="40"/>
  <c r="E187" i="40"/>
  <c r="B187" i="40"/>
  <c r="N187" i="40" s="1"/>
  <c r="AS186" i="40"/>
  <c r="AN186" i="40"/>
  <c r="AM186" i="40"/>
  <c r="O186" i="40"/>
  <c r="M186" i="40"/>
  <c r="I186" i="40"/>
  <c r="F186" i="40"/>
  <c r="E186" i="40"/>
  <c r="B186" i="40"/>
  <c r="N186" i="40" s="1"/>
  <c r="AS185" i="40"/>
  <c r="AN185" i="40"/>
  <c r="AM185" i="40"/>
  <c r="O185" i="40"/>
  <c r="M185" i="40"/>
  <c r="I185" i="40"/>
  <c r="J185" i="40" s="1"/>
  <c r="AU185" i="40" s="1"/>
  <c r="F185" i="40"/>
  <c r="H185" i="40" s="1"/>
  <c r="B185" i="40"/>
  <c r="N185" i="40" s="1"/>
  <c r="AS184" i="40"/>
  <c r="AN184" i="40"/>
  <c r="AM184" i="40"/>
  <c r="AL184" i="40"/>
  <c r="AL187" i="40" s="1"/>
  <c r="O184" i="40"/>
  <c r="M184" i="40"/>
  <c r="I184" i="40"/>
  <c r="F184" i="40"/>
  <c r="E184" i="40"/>
  <c r="B184" i="40"/>
  <c r="N184" i="40" s="1"/>
  <c r="AS183" i="40"/>
  <c r="AN183" i="40"/>
  <c r="AM183" i="40"/>
  <c r="AL183" i="40"/>
  <c r="AL186" i="40" s="1"/>
  <c r="O183" i="40"/>
  <c r="M183" i="40"/>
  <c r="I183" i="40"/>
  <c r="F183" i="40"/>
  <c r="E183" i="40"/>
  <c r="B183" i="40"/>
  <c r="N183" i="40" s="1"/>
  <c r="AS182" i="40"/>
  <c r="AQ182" i="40"/>
  <c r="O182" i="40"/>
  <c r="N182" i="40"/>
  <c r="M182" i="40"/>
  <c r="L182" i="40"/>
  <c r="J183" i="40" s="1"/>
  <c r="J182" i="40"/>
  <c r="AU182" i="40" s="1"/>
  <c r="H182" i="40"/>
  <c r="AW182" i="40" s="1"/>
  <c r="AZ182" i="40" s="1"/>
  <c r="AS177" i="40"/>
  <c r="AN177" i="40"/>
  <c r="AM177" i="40"/>
  <c r="O177" i="40"/>
  <c r="M177" i="40"/>
  <c r="I177" i="40"/>
  <c r="F177" i="40"/>
  <c r="E177" i="40"/>
  <c r="B177" i="40"/>
  <c r="N177" i="40" s="1"/>
  <c r="AS176" i="40"/>
  <c r="AN176" i="40"/>
  <c r="AM176" i="40"/>
  <c r="O176" i="40"/>
  <c r="M176" i="40"/>
  <c r="I176" i="40"/>
  <c r="F176" i="40"/>
  <c r="E176" i="40"/>
  <c r="B176" i="40"/>
  <c r="N176" i="40" s="1"/>
  <c r="AS175" i="40"/>
  <c r="AN175" i="40"/>
  <c r="AM175" i="40"/>
  <c r="O175" i="40"/>
  <c r="M175" i="40"/>
  <c r="I175" i="40"/>
  <c r="J175" i="40" s="1"/>
  <c r="AU175" i="40" s="1"/>
  <c r="F175" i="40"/>
  <c r="H175" i="40" s="1"/>
  <c r="B175" i="40"/>
  <c r="N175" i="40" s="1"/>
  <c r="AS174" i="40"/>
  <c r="AN174" i="40"/>
  <c r="AM174" i="40"/>
  <c r="AL174" i="40"/>
  <c r="AL177" i="40" s="1"/>
  <c r="O174" i="40"/>
  <c r="M174" i="40"/>
  <c r="I174" i="40"/>
  <c r="F174" i="40"/>
  <c r="E174" i="40"/>
  <c r="B174" i="40"/>
  <c r="N174" i="40" s="1"/>
  <c r="AS173" i="40"/>
  <c r="AN173" i="40"/>
  <c r="AM173" i="40"/>
  <c r="AL173" i="40"/>
  <c r="AL176" i="40" s="1"/>
  <c r="O173" i="40"/>
  <c r="M173" i="40"/>
  <c r="I173" i="40"/>
  <c r="F173" i="40"/>
  <c r="E173" i="40"/>
  <c r="B173" i="40"/>
  <c r="N173" i="40" s="1"/>
  <c r="AS172" i="40"/>
  <c r="AQ172" i="40"/>
  <c r="AR172" i="40" s="1"/>
  <c r="O172" i="40"/>
  <c r="N172" i="40"/>
  <c r="M172" i="40"/>
  <c r="L172" i="40"/>
  <c r="J173" i="40" s="1"/>
  <c r="J172" i="40"/>
  <c r="AU172" i="40" s="1"/>
  <c r="H172" i="40"/>
  <c r="AS167" i="40"/>
  <c r="AN167" i="40"/>
  <c r="AM167" i="40"/>
  <c r="O167" i="40"/>
  <c r="M167" i="40"/>
  <c r="I167" i="40"/>
  <c r="F167" i="40"/>
  <c r="E167" i="40"/>
  <c r="B167" i="40"/>
  <c r="N167" i="40" s="1"/>
  <c r="AS166" i="40"/>
  <c r="AN166" i="40"/>
  <c r="AM166" i="40"/>
  <c r="O166" i="40"/>
  <c r="M166" i="40"/>
  <c r="I166" i="40"/>
  <c r="F166" i="40"/>
  <c r="E166" i="40"/>
  <c r="B166" i="40"/>
  <c r="N166" i="40" s="1"/>
  <c r="AS165" i="40"/>
  <c r="AN165" i="40"/>
  <c r="AM165" i="40"/>
  <c r="O165" i="40"/>
  <c r="M165" i="40"/>
  <c r="I165" i="40"/>
  <c r="J165" i="40" s="1"/>
  <c r="AU165" i="40" s="1"/>
  <c r="F165" i="40"/>
  <c r="H165" i="40" s="1"/>
  <c r="AX165" i="40" s="1"/>
  <c r="BA165" i="40" s="1"/>
  <c r="B165" i="40"/>
  <c r="N165" i="40" s="1"/>
  <c r="AS164" i="40"/>
  <c r="AN164" i="40"/>
  <c r="AM164" i="40"/>
  <c r="AL164" i="40"/>
  <c r="AL167" i="40" s="1"/>
  <c r="O164" i="40"/>
  <c r="M164" i="40"/>
  <c r="I164" i="40"/>
  <c r="F164" i="40"/>
  <c r="E164" i="40"/>
  <c r="B164" i="40"/>
  <c r="N164" i="40" s="1"/>
  <c r="AS163" i="40"/>
  <c r="AN163" i="40"/>
  <c r="AM163" i="40"/>
  <c r="AL163" i="40"/>
  <c r="AL166" i="40" s="1"/>
  <c r="O163" i="40"/>
  <c r="M163" i="40"/>
  <c r="I163" i="40"/>
  <c r="F163" i="40"/>
  <c r="E163" i="40"/>
  <c r="B163" i="40"/>
  <c r="N163" i="40" s="1"/>
  <c r="AS162" i="40"/>
  <c r="AQ162" i="40"/>
  <c r="O162" i="40"/>
  <c r="N162" i="40"/>
  <c r="M162" i="40"/>
  <c r="L162" i="40"/>
  <c r="J163" i="40" s="1"/>
  <c r="J162" i="40"/>
  <c r="AU162" i="40" s="1"/>
  <c r="H162" i="40"/>
  <c r="AW162" i="40" s="1"/>
  <c r="AZ162" i="40" s="1"/>
  <c r="AS157" i="40"/>
  <c r="AN157" i="40"/>
  <c r="AM157" i="40"/>
  <c r="O157" i="40"/>
  <c r="M157" i="40"/>
  <c r="I157" i="40"/>
  <c r="F157" i="40"/>
  <c r="E157" i="40"/>
  <c r="B157" i="40"/>
  <c r="N157" i="40" s="1"/>
  <c r="AS156" i="40"/>
  <c r="AN156" i="40"/>
  <c r="AM156" i="40"/>
  <c r="O156" i="40"/>
  <c r="M156" i="40"/>
  <c r="I156" i="40"/>
  <c r="F156" i="40"/>
  <c r="E156" i="40"/>
  <c r="B156" i="40"/>
  <c r="N156" i="40" s="1"/>
  <c r="AS155" i="40"/>
  <c r="AN155" i="40"/>
  <c r="AM155" i="40"/>
  <c r="O155" i="40"/>
  <c r="M155" i="40"/>
  <c r="I155" i="40"/>
  <c r="J155" i="40" s="1"/>
  <c r="AU155" i="40" s="1"/>
  <c r="F155" i="40"/>
  <c r="H155" i="40" s="1"/>
  <c r="B155" i="40"/>
  <c r="N155" i="40" s="1"/>
  <c r="AS154" i="40"/>
  <c r="AN154" i="40"/>
  <c r="AM154" i="40"/>
  <c r="AL154" i="40"/>
  <c r="AL157" i="40" s="1"/>
  <c r="O154" i="40"/>
  <c r="M154" i="40"/>
  <c r="I154" i="40"/>
  <c r="F154" i="40"/>
  <c r="E154" i="40"/>
  <c r="B154" i="40"/>
  <c r="N154" i="40" s="1"/>
  <c r="AS153" i="40"/>
  <c r="AN153" i="40"/>
  <c r="AM153" i="40"/>
  <c r="AL153" i="40"/>
  <c r="AL156" i="40" s="1"/>
  <c r="O153" i="40"/>
  <c r="M153" i="40"/>
  <c r="I153" i="40"/>
  <c r="F153" i="40"/>
  <c r="E153" i="40"/>
  <c r="B153" i="40"/>
  <c r="N153" i="40" s="1"/>
  <c r="AS152" i="40"/>
  <c r="AQ152" i="40"/>
  <c r="O152" i="40"/>
  <c r="N152" i="40"/>
  <c r="M152" i="40"/>
  <c r="L152" i="40"/>
  <c r="J153" i="40" s="1"/>
  <c r="J152" i="40"/>
  <c r="AU152" i="40" s="1"/>
  <c r="H152" i="40"/>
  <c r="AS147" i="40"/>
  <c r="AN147" i="40"/>
  <c r="AM147" i="40"/>
  <c r="O147" i="40"/>
  <c r="M147" i="40"/>
  <c r="I147" i="40"/>
  <c r="F147" i="40"/>
  <c r="E147" i="40"/>
  <c r="B147" i="40"/>
  <c r="N147" i="40" s="1"/>
  <c r="AS146" i="40"/>
  <c r="AN146" i="40"/>
  <c r="AM146" i="40"/>
  <c r="O146" i="40"/>
  <c r="M146" i="40"/>
  <c r="I146" i="40"/>
  <c r="F146" i="40"/>
  <c r="E146" i="40"/>
  <c r="B146" i="40"/>
  <c r="N146" i="40" s="1"/>
  <c r="AS145" i="40"/>
  <c r="AN145" i="40"/>
  <c r="AM145" i="40"/>
  <c r="O145" i="40"/>
  <c r="M145" i="40"/>
  <c r="I145" i="40"/>
  <c r="J145" i="40" s="1"/>
  <c r="AU145" i="40" s="1"/>
  <c r="F145" i="40"/>
  <c r="H145" i="40" s="1"/>
  <c r="B145" i="40"/>
  <c r="N145" i="40" s="1"/>
  <c r="AS144" i="40"/>
  <c r="AN144" i="40"/>
  <c r="AM144" i="40"/>
  <c r="AL144" i="40"/>
  <c r="AL147" i="40" s="1"/>
  <c r="O144" i="40"/>
  <c r="M144" i="40"/>
  <c r="I144" i="40"/>
  <c r="F144" i="40"/>
  <c r="E144" i="40"/>
  <c r="B144" i="40"/>
  <c r="N144" i="40" s="1"/>
  <c r="AS143" i="40"/>
  <c r="AN143" i="40"/>
  <c r="AM143" i="40"/>
  <c r="AL143" i="40"/>
  <c r="AL146" i="40" s="1"/>
  <c r="O143" i="40"/>
  <c r="M143" i="40"/>
  <c r="I143" i="40"/>
  <c r="F143" i="40"/>
  <c r="E143" i="40"/>
  <c r="B143" i="40"/>
  <c r="N143" i="40" s="1"/>
  <c r="AS142" i="40"/>
  <c r="AQ142" i="40"/>
  <c r="AR142" i="40" s="1"/>
  <c r="O142" i="40"/>
  <c r="N142" i="40"/>
  <c r="M142" i="40"/>
  <c r="L142" i="40"/>
  <c r="J143" i="40" s="1"/>
  <c r="AU143" i="40" s="1"/>
  <c r="J142" i="40"/>
  <c r="AU142" i="40" s="1"/>
  <c r="H142" i="40"/>
  <c r="AX142" i="40" s="1"/>
  <c r="BA142" i="40" s="1"/>
  <c r="AU127" i="40"/>
  <c r="AS127" i="40"/>
  <c r="AN127" i="40"/>
  <c r="AM127" i="40"/>
  <c r="O127" i="40"/>
  <c r="M127" i="40"/>
  <c r="I127" i="40"/>
  <c r="F127" i="40"/>
  <c r="B127" i="40"/>
  <c r="N127" i="40" s="1"/>
  <c r="AU126" i="40"/>
  <c r="AS126" i="40"/>
  <c r="AN126" i="40"/>
  <c r="AM126" i="40"/>
  <c r="O126" i="40"/>
  <c r="M126" i="40"/>
  <c r="I126" i="40"/>
  <c r="F126" i="40"/>
  <c r="B126" i="40"/>
  <c r="N126" i="40" s="1"/>
  <c r="AS125" i="40"/>
  <c r="AN125" i="40"/>
  <c r="AM125" i="40"/>
  <c r="O125" i="40"/>
  <c r="M125" i="40"/>
  <c r="I125" i="40"/>
  <c r="J125" i="40" s="1"/>
  <c r="AU125" i="40" s="1"/>
  <c r="F125" i="40"/>
  <c r="B125" i="40"/>
  <c r="N125" i="40" s="1"/>
  <c r="AS124" i="40"/>
  <c r="AN124" i="40"/>
  <c r="AM124" i="40"/>
  <c r="AL124" i="40"/>
  <c r="O124" i="40"/>
  <c r="M124" i="40"/>
  <c r="I124" i="40"/>
  <c r="F124" i="40"/>
  <c r="E124" i="40"/>
  <c r="E126" i="40" s="1"/>
  <c r="B124" i="40"/>
  <c r="N124" i="40" s="1"/>
  <c r="AS123" i="40"/>
  <c r="AN123" i="40"/>
  <c r="AM123" i="40"/>
  <c r="AL123" i="40"/>
  <c r="AL126" i="40" s="1"/>
  <c r="O123" i="40"/>
  <c r="M123" i="40"/>
  <c r="I123" i="40"/>
  <c r="F123" i="40"/>
  <c r="E123" i="40"/>
  <c r="B123" i="40"/>
  <c r="N123" i="40" s="1"/>
  <c r="AS122" i="40"/>
  <c r="AQ122" i="40"/>
  <c r="AR122" i="40" s="1"/>
  <c r="O122" i="40"/>
  <c r="N122" i="40"/>
  <c r="M122" i="40"/>
  <c r="J122" i="40"/>
  <c r="H122" i="40"/>
  <c r="AX122" i="40" s="1"/>
  <c r="BA122" i="40" s="1"/>
  <c r="AS114" i="40"/>
  <c r="AN114" i="40"/>
  <c r="AM114" i="40"/>
  <c r="AL114" i="40"/>
  <c r="O114" i="40"/>
  <c r="M114" i="40"/>
  <c r="I114" i="40"/>
  <c r="F114" i="40"/>
  <c r="E114" i="40"/>
  <c r="B114" i="40"/>
  <c r="N114" i="40" s="1"/>
  <c r="AS113" i="40"/>
  <c r="AN113" i="40"/>
  <c r="AM113" i="40"/>
  <c r="AL113" i="40"/>
  <c r="O113" i="40"/>
  <c r="M113" i="40"/>
  <c r="J113" i="40"/>
  <c r="AU113" i="40" s="1"/>
  <c r="I113" i="40"/>
  <c r="F113" i="40"/>
  <c r="E113" i="40"/>
  <c r="B113" i="40"/>
  <c r="N113" i="40" s="1"/>
  <c r="AS112" i="40"/>
  <c r="AQ112" i="40"/>
  <c r="AR112" i="40" s="1"/>
  <c r="O112" i="40"/>
  <c r="N112" i="40"/>
  <c r="M112" i="40"/>
  <c r="J112" i="40"/>
  <c r="AU114" i="40" s="1"/>
  <c r="H112" i="40"/>
  <c r="AX112" i="40" s="1"/>
  <c r="BA112" i="40" s="1"/>
  <c r="AS110" i="40"/>
  <c r="AM110" i="40"/>
  <c r="AL110" i="40"/>
  <c r="M110" i="40"/>
  <c r="I110" i="40"/>
  <c r="H110" i="40"/>
  <c r="AX110" i="40" s="1"/>
  <c r="BA110" i="40" s="1"/>
  <c r="B110" i="40"/>
  <c r="AS109" i="40"/>
  <c r="AN109" i="40"/>
  <c r="AM109" i="40"/>
  <c r="O109" i="40"/>
  <c r="M109" i="40"/>
  <c r="B109" i="40"/>
  <c r="N109" i="40" s="1"/>
  <c r="AS108" i="40"/>
  <c r="AN108" i="40"/>
  <c r="AM108" i="40"/>
  <c r="O108" i="40"/>
  <c r="M108" i="40"/>
  <c r="B108" i="40"/>
  <c r="N108" i="40" s="1"/>
  <c r="AS107" i="40"/>
  <c r="AM107" i="40"/>
  <c r="O107" i="40"/>
  <c r="M107" i="40"/>
  <c r="B107" i="40"/>
  <c r="N107" i="40" s="1"/>
  <c r="AS106" i="40"/>
  <c r="AN106" i="40"/>
  <c r="AN107" i="40" s="1"/>
  <c r="AM106" i="40"/>
  <c r="O106" i="40"/>
  <c r="M106" i="40"/>
  <c r="I106" i="40"/>
  <c r="E106" i="40"/>
  <c r="B106" i="40"/>
  <c r="N106" i="40" s="1"/>
  <c r="AS105" i="40"/>
  <c r="AN105" i="40"/>
  <c r="O105" i="40"/>
  <c r="M105" i="40"/>
  <c r="I105" i="40"/>
  <c r="B105" i="40"/>
  <c r="N105" i="40" s="1"/>
  <c r="AS104" i="40"/>
  <c r="AN104" i="40"/>
  <c r="AM104" i="40"/>
  <c r="AL104" i="40"/>
  <c r="O104" i="40"/>
  <c r="M104" i="40"/>
  <c r="I104" i="40"/>
  <c r="E104" i="40"/>
  <c r="B104" i="40"/>
  <c r="N104" i="40" s="1"/>
  <c r="AS103" i="40"/>
  <c r="AN103" i="40"/>
  <c r="AM103" i="40"/>
  <c r="AM105" i="40" s="1"/>
  <c r="AL103" i="40"/>
  <c r="O103" i="40"/>
  <c r="M103" i="40"/>
  <c r="J103" i="40"/>
  <c r="AU106" i="40" s="1"/>
  <c r="I103" i="40"/>
  <c r="F103" i="40"/>
  <c r="F104" i="40" s="1"/>
  <c r="F105" i="40" s="1"/>
  <c r="E103" i="40"/>
  <c r="H103" i="40" s="1"/>
  <c r="B103" i="40"/>
  <c r="N103" i="40" s="1"/>
  <c r="AS102" i="40"/>
  <c r="AQ102" i="40"/>
  <c r="AR102" i="40" s="1"/>
  <c r="O102" i="40"/>
  <c r="N102" i="40"/>
  <c r="M102" i="40"/>
  <c r="J102" i="40"/>
  <c r="AU102" i="40" s="1"/>
  <c r="H102" i="40"/>
  <c r="AX102" i="40" s="1"/>
  <c r="BA102" i="40" s="1"/>
  <c r="AS100" i="40"/>
  <c r="AM100" i="40"/>
  <c r="AL100" i="40"/>
  <c r="M100" i="40"/>
  <c r="I100" i="40"/>
  <c r="H100" i="40"/>
  <c r="AW100" i="40" s="1"/>
  <c r="AZ100" i="40" s="1"/>
  <c r="B100" i="40"/>
  <c r="AS99" i="40"/>
  <c r="AN99" i="40"/>
  <c r="AM99" i="40"/>
  <c r="O99" i="40"/>
  <c r="M99" i="40"/>
  <c r="B99" i="40"/>
  <c r="N99" i="40" s="1"/>
  <c r="AS98" i="40"/>
  <c r="AN98" i="40"/>
  <c r="AM98" i="40"/>
  <c r="O98" i="40"/>
  <c r="M98" i="40"/>
  <c r="B98" i="40"/>
  <c r="N98" i="40" s="1"/>
  <c r="AS97" i="40"/>
  <c r="AM97" i="40"/>
  <c r="O97" i="40"/>
  <c r="M97" i="40"/>
  <c r="B97" i="40"/>
  <c r="N97" i="40" s="1"/>
  <c r="AS96" i="40"/>
  <c r="AN96" i="40"/>
  <c r="AN97" i="40" s="1"/>
  <c r="AM96" i="40"/>
  <c r="O96" i="40"/>
  <c r="M96" i="40"/>
  <c r="I96" i="40"/>
  <c r="E96" i="40"/>
  <c r="E97" i="40" s="1"/>
  <c r="B96" i="40"/>
  <c r="N96" i="40" s="1"/>
  <c r="AS95" i="40"/>
  <c r="AN95" i="40"/>
  <c r="O95" i="40"/>
  <c r="M95" i="40"/>
  <c r="I95" i="40"/>
  <c r="I98" i="40" s="1"/>
  <c r="J98" i="40" s="1"/>
  <c r="AU98" i="40" s="1"/>
  <c r="B95" i="40"/>
  <c r="N95" i="40" s="1"/>
  <c r="AS94" i="40"/>
  <c r="AN94" i="40"/>
  <c r="AM94" i="40"/>
  <c r="AL94" i="40"/>
  <c r="O94" i="40"/>
  <c r="M94" i="40"/>
  <c r="I94" i="40"/>
  <c r="E94" i="40"/>
  <c r="B94" i="40"/>
  <c r="N94" i="40" s="1"/>
  <c r="AS93" i="40"/>
  <c r="AN93" i="40"/>
  <c r="AM93" i="40"/>
  <c r="AL93" i="40"/>
  <c r="O93" i="40"/>
  <c r="M93" i="40"/>
  <c r="J93" i="40"/>
  <c r="AU93" i="40" s="1"/>
  <c r="I93" i="40"/>
  <c r="F93" i="40"/>
  <c r="E93" i="40"/>
  <c r="B93" i="40"/>
  <c r="N93" i="40" s="1"/>
  <c r="AS92" i="40"/>
  <c r="AQ92" i="40"/>
  <c r="O92" i="40"/>
  <c r="N92" i="40"/>
  <c r="M92" i="40"/>
  <c r="J92" i="40"/>
  <c r="AU94" i="40" s="1"/>
  <c r="H92" i="40"/>
  <c r="AW92" i="40" s="1"/>
  <c r="AZ92" i="40" s="1"/>
  <c r="AS90" i="40"/>
  <c r="AM90" i="40"/>
  <c r="AL90" i="40"/>
  <c r="M90" i="40"/>
  <c r="I90" i="40"/>
  <c r="H90" i="40"/>
  <c r="B90" i="40"/>
  <c r="AS89" i="40"/>
  <c r="AN89" i="40"/>
  <c r="AM89" i="40"/>
  <c r="O89" i="40"/>
  <c r="M89" i="40"/>
  <c r="B89" i="40"/>
  <c r="N89" i="40" s="1"/>
  <c r="AS88" i="40"/>
  <c r="AN88" i="40"/>
  <c r="AM88" i="40"/>
  <c r="O88" i="40"/>
  <c r="M88" i="40"/>
  <c r="B88" i="40"/>
  <c r="N88" i="40" s="1"/>
  <c r="AS87" i="40"/>
  <c r="AM87" i="40"/>
  <c r="O87" i="40"/>
  <c r="M87" i="40"/>
  <c r="B87" i="40"/>
  <c r="N87" i="40" s="1"/>
  <c r="AS86" i="40"/>
  <c r="AN86" i="40"/>
  <c r="AN87" i="40" s="1"/>
  <c r="AM86" i="40"/>
  <c r="O86" i="40"/>
  <c r="M86" i="40"/>
  <c r="I86" i="40"/>
  <c r="E86" i="40"/>
  <c r="E87" i="40" s="1"/>
  <c r="B86" i="40"/>
  <c r="N86" i="40" s="1"/>
  <c r="AS85" i="40"/>
  <c r="AN85" i="40"/>
  <c r="O85" i="40"/>
  <c r="M85" i="40"/>
  <c r="I85" i="40"/>
  <c r="J85" i="40" s="1"/>
  <c r="AU85" i="40" s="1"/>
  <c r="B85" i="40"/>
  <c r="N85" i="40" s="1"/>
  <c r="AS84" i="40"/>
  <c r="AN84" i="40"/>
  <c r="AM84" i="40"/>
  <c r="AL84" i="40"/>
  <c r="O84" i="40"/>
  <c r="M84" i="40"/>
  <c r="I84" i="40"/>
  <c r="E84" i="40"/>
  <c r="B84" i="40"/>
  <c r="N84" i="40" s="1"/>
  <c r="AS83" i="40"/>
  <c r="AN83" i="40"/>
  <c r="AM83" i="40"/>
  <c r="AM85" i="40" s="1"/>
  <c r="AL83" i="40"/>
  <c r="O83" i="40"/>
  <c r="M83" i="40"/>
  <c r="J83" i="40"/>
  <c r="I83" i="40"/>
  <c r="F83" i="40"/>
  <c r="E83" i="40"/>
  <c r="B83" i="40"/>
  <c r="N83" i="40" s="1"/>
  <c r="AW82" i="40"/>
  <c r="AZ82" i="40" s="1"/>
  <c r="AS82" i="40"/>
  <c r="AQ82" i="40"/>
  <c r="AR82" i="40" s="1"/>
  <c r="O82" i="40"/>
  <c r="N82" i="40"/>
  <c r="M82" i="40"/>
  <c r="J82" i="40"/>
  <c r="J90" i="40" s="1"/>
  <c r="AU90" i="40" s="1"/>
  <c r="H82" i="40"/>
  <c r="AX82" i="40" s="1"/>
  <c r="BA82" i="40" s="1"/>
  <c r="AS80" i="40"/>
  <c r="AM80" i="40"/>
  <c r="AL80" i="40"/>
  <c r="M80" i="40"/>
  <c r="I80" i="40"/>
  <c r="H80" i="40"/>
  <c r="AX80" i="40" s="1"/>
  <c r="BA80" i="40" s="1"/>
  <c r="B80" i="40"/>
  <c r="AS79" i="40"/>
  <c r="AN79" i="40"/>
  <c r="AM79" i="40"/>
  <c r="O79" i="40"/>
  <c r="M79" i="40"/>
  <c r="B79" i="40"/>
  <c r="N79" i="40" s="1"/>
  <c r="AS78" i="40"/>
  <c r="AN78" i="40"/>
  <c r="AM78" i="40"/>
  <c r="O78" i="40"/>
  <c r="M78" i="40"/>
  <c r="B78" i="40"/>
  <c r="N78" i="40" s="1"/>
  <c r="AS77" i="40"/>
  <c r="AM77" i="40"/>
  <c r="O77" i="40"/>
  <c r="M77" i="40"/>
  <c r="B77" i="40"/>
  <c r="N77" i="40" s="1"/>
  <c r="AS76" i="40"/>
  <c r="AN76" i="40"/>
  <c r="AN77" i="40" s="1"/>
  <c r="AM76" i="40"/>
  <c r="O76" i="40"/>
  <c r="M76" i="40"/>
  <c r="I76" i="40"/>
  <c r="E76" i="40"/>
  <c r="E78" i="40" s="1"/>
  <c r="B76" i="40"/>
  <c r="N76" i="40" s="1"/>
  <c r="AS75" i="40"/>
  <c r="AN75" i="40"/>
  <c r="O75" i="40"/>
  <c r="M75" i="40"/>
  <c r="I75" i="40"/>
  <c r="I78" i="40" s="1"/>
  <c r="J78" i="40" s="1"/>
  <c r="AU78" i="40" s="1"/>
  <c r="B75" i="40"/>
  <c r="N75" i="40" s="1"/>
  <c r="AS74" i="40"/>
  <c r="AN74" i="40"/>
  <c r="AM74" i="40"/>
  <c r="AL74" i="40"/>
  <c r="O74" i="40"/>
  <c r="M74" i="40"/>
  <c r="I74" i="40"/>
  <c r="E74" i="40"/>
  <c r="B74" i="40"/>
  <c r="N74" i="40" s="1"/>
  <c r="AS73" i="40"/>
  <c r="AN73" i="40"/>
  <c r="AM73" i="40"/>
  <c r="AM75" i="40" s="1"/>
  <c r="AL73" i="40"/>
  <c r="O73" i="40"/>
  <c r="M73" i="40"/>
  <c r="J73" i="40"/>
  <c r="AU76" i="40" s="1"/>
  <c r="I73" i="40"/>
  <c r="F73" i="40"/>
  <c r="E73" i="40"/>
  <c r="B73" i="40"/>
  <c r="N73" i="40" s="1"/>
  <c r="AS72" i="40"/>
  <c r="AQ72" i="40"/>
  <c r="O72" i="40"/>
  <c r="N72" i="40"/>
  <c r="M72" i="40"/>
  <c r="J72" i="40"/>
  <c r="AU72" i="40" s="1"/>
  <c r="H72" i="40"/>
  <c r="AW72" i="40" s="1"/>
  <c r="AZ72" i="40" s="1"/>
  <c r="AS7" i="40"/>
  <c r="AN7" i="40"/>
  <c r="AM7" i="40"/>
  <c r="O7" i="40"/>
  <c r="M7" i="40"/>
  <c r="I7" i="40"/>
  <c r="F7" i="40"/>
  <c r="E7" i="40"/>
  <c r="B7" i="40"/>
  <c r="N7" i="40" s="1"/>
  <c r="AS6" i="40"/>
  <c r="AN6" i="40"/>
  <c r="AM6" i="40"/>
  <c r="O6" i="40"/>
  <c r="M6" i="40"/>
  <c r="I6" i="40"/>
  <c r="F6" i="40"/>
  <c r="E6" i="40"/>
  <c r="B6" i="40"/>
  <c r="N6" i="40" s="1"/>
  <c r="AS5" i="40"/>
  <c r="AN5" i="40"/>
  <c r="AM5" i="40"/>
  <c r="O5" i="40"/>
  <c r="M5" i="40"/>
  <c r="I5" i="40"/>
  <c r="J5" i="40" s="1"/>
  <c r="AU5" i="40" s="1"/>
  <c r="F5" i="40"/>
  <c r="H5" i="40" s="1"/>
  <c r="B5" i="40"/>
  <c r="N5" i="40" s="1"/>
  <c r="AS4" i="40"/>
  <c r="AN4" i="40"/>
  <c r="AM4" i="40"/>
  <c r="AL4" i="40"/>
  <c r="AL7" i="40" s="1"/>
  <c r="O4" i="40"/>
  <c r="M4" i="40"/>
  <c r="I4" i="40"/>
  <c r="F4" i="40"/>
  <c r="E4" i="40"/>
  <c r="B4" i="40"/>
  <c r="N4" i="40" s="1"/>
  <c r="AS3" i="40"/>
  <c r="AN3" i="40"/>
  <c r="AM3" i="40"/>
  <c r="AL3" i="40"/>
  <c r="AL6" i="40" s="1"/>
  <c r="O3" i="40"/>
  <c r="M3" i="40"/>
  <c r="I3" i="40"/>
  <c r="E3" i="40"/>
  <c r="B3" i="40"/>
  <c r="N3" i="40" s="1"/>
  <c r="AS2" i="40"/>
  <c r="AQ2" i="40"/>
  <c r="AR2" i="40" s="1"/>
  <c r="O2" i="40"/>
  <c r="N2" i="40"/>
  <c r="M2" i="40"/>
  <c r="J2" i="40"/>
  <c r="AU2" i="40" s="1"/>
  <c r="H2" i="40"/>
  <c r="AW2" i="40" s="1"/>
  <c r="I131" i="24"/>
  <c r="I130" i="24"/>
  <c r="I129" i="24"/>
  <c r="I128" i="24"/>
  <c r="I127" i="24"/>
  <c r="I126" i="24"/>
  <c r="I125" i="24"/>
  <c r="I124" i="24"/>
  <c r="I123" i="24"/>
  <c r="I122" i="24"/>
  <c r="I121" i="24"/>
  <c r="I120" i="24"/>
  <c r="I119" i="24"/>
  <c r="I118" i="24"/>
  <c r="I117" i="24"/>
  <c r="I116" i="24"/>
  <c r="I115" i="24"/>
  <c r="I114" i="24"/>
  <c r="I113" i="24"/>
  <c r="I112" i="24"/>
  <c r="I111" i="24"/>
  <c r="I110" i="24"/>
  <c r="I109" i="24"/>
  <c r="I108" i="24"/>
  <c r="I107" i="24"/>
  <c r="I106" i="24"/>
  <c r="I105" i="24"/>
  <c r="I104" i="24"/>
  <c r="I103" i="24"/>
  <c r="I102" i="24"/>
  <c r="I101" i="24"/>
  <c r="I100" i="24"/>
  <c r="I99" i="24"/>
  <c r="I98" i="24"/>
  <c r="I97" i="24"/>
  <c r="I96" i="24"/>
  <c r="I95" i="24"/>
  <c r="I94" i="24"/>
  <c r="I93" i="24"/>
  <c r="I92" i="24"/>
  <c r="I91" i="24"/>
  <c r="I90" i="24"/>
  <c r="I89" i="24"/>
  <c r="I88" i="24"/>
  <c r="I87" i="24"/>
  <c r="I86" i="24"/>
  <c r="I85" i="24"/>
  <c r="I84" i="24"/>
  <c r="I83" i="24"/>
  <c r="I82" i="24"/>
  <c r="I81" i="24"/>
  <c r="I80" i="24"/>
  <c r="I79" i="24"/>
  <c r="I78" i="24"/>
  <c r="I77" i="24"/>
  <c r="I76" i="24"/>
  <c r="I75" i="24"/>
  <c r="I74" i="24"/>
  <c r="I73" i="24"/>
  <c r="I72" i="24"/>
  <c r="I71" i="24"/>
  <c r="I70" i="24"/>
  <c r="I69" i="24"/>
  <c r="I68" i="24"/>
  <c r="I67" i="24"/>
  <c r="I66" i="24"/>
  <c r="I65" i="24"/>
  <c r="I64" i="24"/>
  <c r="I63" i="24"/>
  <c r="I62" i="24"/>
  <c r="I61" i="24"/>
  <c r="I60" i="24"/>
  <c r="I59" i="24"/>
  <c r="I58" i="24"/>
  <c r="I57" i="24"/>
  <c r="I56" i="24"/>
  <c r="I55" i="24"/>
  <c r="I54" i="24"/>
  <c r="I53" i="24"/>
  <c r="I52" i="24"/>
  <c r="I51" i="24"/>
  <c r="I50" i="24"/>
  <c r="I49" i="24"/>
  <c r="I48" i="24"/>
  <c r="I47" i="24"/>
  <c r="I46" i="24"/>
  <c r="I45" i="24"/>
  <c r="I44" i="24"/>
  <c r="I43" i="24"/>
  <c r="I42" i="24"/>
  <c r="I41" i="24"/>
  <c r="I40" i="24"/>
  <c r="I39" i="24"/>
  <c r="I38" i="24"/>
  <c r="I37" i="24"/>
  <c r="I36" i="24"/>
  <c r="I35" i="24"/>
  <c r="I34" i="24"/>
  <c r="I33" i="24"/>
  <c r="I32" i="24"/>
  <c r="I31" i="24"/>
  <c r="I30" i="24"/>
  <c r="I29" i="24"/>
  <c r="I28" i="24"/>
  <c r="I27" i="24"/>
  <c r="I26" i="24"/>
  <c r="I25" i="24"/>
  <c r="I24" i="24"/>
  <c r="I23" i="24"/>
  <c r="I22" i="24"/>
  <c r="I21" i="24"/>
  <c r="I20" i="24"/>
  <c r="I19" i="24"/>
  <c r="I18" i="24"/>
  <c r="I17" i="24"/>
  <c r="I16" i="24"/>
  <c r="I15" i="24"/>
  <c r="I14" i="24"/>
  <c r="I13" i="24"/>
  <c r="I12" i="24"/>
  <c r="I11" i="24"/>
  <c r="I10" i="24"/>
  <c r="I9" i="24"/>
  <c r="I8" i="24"/>
  <c r="I7" i="24"/>
  <c r="I6" i="24"/>
  <c r="I5" i="24"/>
  <c r="I4" i="24"/>
  <c r="I3" i="24"/>
  <c r="AQ83" i="40" l="1"/>
  <c r="H173" i="40"/>
  <c r="AW173" i="40" s="1"/>
  <c r="AZ173" i="40" s="1"/>
  <c r="H176" i="40"/>
  <c r="AX176" i="40" s="1"/>
  <c r="BA176" i="40" s="1"/>
  <c r="H196" i="40"/>
  <c r="AX196" i="40" s="1"/>
  <c r="BA196" i="40" s="1"/>
  <c r="H464" i="40"/>
  <c r="AX464" i="40" s="1"/>
  <c r="BA464" i="40" s="1"/>
  <c r="H469" i="40"/>
  <c r="AX469" i="40" s="1"/>
  <c r="BA469" i="40" s="1"/>
  <c r="H166" i="40"/>
  <c r="AX166" i="40" s="1"/>
  <c r="BA166" i="40" s="1"/>
  <c r="H174" i="40"/>
  <c r="AW174" i="40" s="1"/>
  <c r="AZ174" i="40" s="1"/>
  <c r="H404" i="40"/>
  <c r="AW404" i="40" s="1"/>
  <c r="AZ404" i="40" s="1"/>
  <c r="H475" i="40"/>
  <c r="AW475" i="40" s="1"/>
  <c r="AZ475" i="40" s="1"/>
  <c r="AQ104" i="40"/>
  <c r="AR104" i="40" s="1"/>
  <c r="AT104" i="40" s="1"/>
  <c r="H387" i="40"/>
  <c r="AX387" i="40" s="1"/>
  <c r="BA387" i="40" s="1"/>
  <c r="AQ433" i="40"/>
  <c r="AR433" i="40" s="1"/>
  <c r="AT433" i="40" s="1"/>
  <c r="AV433" i="40" s="1"/>
  <c r="H435" i="40"/>
  <c r="AX435" i="40" s="1"/>
  <c r="BA435" i="40" s="1"/>
  <c r="H448" i="40"/>
  <c r="AX448" i="40" s="1"/>
  <c r="BA448" i="40" s="1"/>
  <c r="H474" i="40"/>
  <c r="AX474" i="40" s="1"/>
  <c r="BA474" i="40" s="1"/>
  <c r="AQ197" i="40"/>
  <c r="AR197" i="40" s="1"/>
  <c r="AT197" i="40" s="1"/>
  <c r="AQ175" i="40"/>
  <c r="AR175" i="40" s="1"/>
  <c r="AT102" i="40"/>
  <c r="AQ125" i="40"/>
  <c r="AR125" i="40" s="1"/>
  <c r="AT125" i="40" s="1"/>
  <c r="AV125" i="40" s="1"/>
  <c r="AQ126" i="40"/>
  <c r="AR126" i="40" s="1"/>
  <c r="AT126" i="40" s="1"/>
  <c r="AV126" i="40" s="1"/>
  <c r="H177" i="40"/>
  <c r="AW177" i="40" s="1"/>
  <c r="AZ177" i="40" s="1"/>
  <c r="H197" i="40"/>
  <c r="AW197" i="40" s="1"/>
  <c r="AZ197" i="40" s="1"/>
  <c r="AX462" i="40"/>
  <c r="BA462" i="40" s="1"/>
  <c r="AU473" i="40"/>
  <c r="AU474" i="40"/>
  <c r="AQ475" i="40"/>
  <c r="AR475" i="40" s="1"/>
  <c r="AT475" i="40" s="1"/>
  <c r="AV475" i="40" s="1"/>
  <c r="AY475" i="40" s="1"/>
  <c r="AQ187" i="40"/>
  <c r="AR187" i="40" s="1"/>
  <c r="AT187" i="40" s="1"/>
  <c r="AQ74" i="40"/>
  <c r="AR74" i="40" s="1"/>
  <c r="AT74" i="40" s="1"/>
  <c r="AQ195" i="40"/>
  <c r="AR195" i="40" s="1"/>
  <c r="AT195" i="40" s="1"/>
  <c r="AV195" i="40" s="1"/>
  <c r="AY195" i="40" s="1"/>
  <c r="H408" i="40"/>
  <c r="AW408" i="40" s="1"/>
  <c r="AZ408" i="40" s="1"/>
  <c r="AQ408" i="40"/>
  <c r="AR408" i="40" s="1"/>
  <c r="AT408" i="40" s="1"/>
  <c r="AV408" i="40" s="1"/>
  <c r="AQ443" i="40"/>
  <c r="AR443" i="40" s="1"/>
  <c r="AT443" i="40" s="1"/>
  <c r="I77" i="40"/>
  <c r="J77" i="40" s="1"/>
  <c r="AU77" i="40" s="1"/>
  <c r="E88" i="40"/>
  <c r="AW102" i="40"/>
  <c r="AZ102" i="40" s="1"/>
  <c r="AU103" i="40"/>
  <c r="H114" i="40"/>
  <c r="AX114" i="40" s="1"/>
  <c r="BA114" i="40" s="1"/>
  <c r="AT122" i="40"/>
  <c r="AT172" i="40"/>
  <c r="AV172" i="40" s="1"/>
  <c r="AY172" i="40" s="1"/>
  <c r="AQ404" i="40"/>
  <c r="AR404" i="40" s="1"/>
  <c r="AT404" i="40" s="1"/>
  <c r="AV404" i="40" s="1"/>
  <c r="H415" i="40"/>
  <c r="AW415" i="40" s="1"/>
  <c r="AZ415" i="40" s="1"/>
  <c r="H443" i="40"/>
  <c r="H444" i="40"/>
  <c r="AW444" i="40" s="1"/>
  <c r="AZ444" i="40" s="1"/>
  <c r="AQ447" i="40"/>
  <c r="AR447" i="40" s="1"/>
  <c r="H449" i="40"/>
  <c r="AX449" i="40" s="1"/>
  <c r="BA449" i="40" s="1"/>
  <c r="H467" i="40"/>
  <c r="AW467" i="40" s="1"/>
  <c r="AZ467" i="40" s="1"/>
  <c r="AT472" i="40"/>
  <c r="AV472" i="40" s="1"/>
  <c r="AY472" i="40" s="1"/>
  <c r="H479" i="40"/>
  <c r="AX479" i="40" s="1"/>
  <c r="BA479" i="40" s="1"/>
  <c r="AQ446" i="40"/>
  <c r="AR446" i="40" s="1"/>
  <c r="AT446" i="40" s="1"/>
  <c r="I99" i="40"/>
  <c r="AQ99" i="40" s="1"/>
  <c r="J95" i="40"/>
  <c r="AU95" i="40" s="1"/>
  <c r="AU414" i="40"/>
  <c r="AU412" i="40"/>
  <c r="AU443" i="40"/>
  <c r="AU445" i="40"/>
  <c r="AW442" i="40"/>
  <c r="AZ442" i="40" s="1"/>
  <c r="AX442" i="40"/>
  <c r="BA442" i="40" s="1"/>
  <c r="H126" i="40"/>
  <c r="AW126" i="40" s="1"/>
  <c r="AZ126" i="40" s="1"/>
  <c r="AQ386" i="40"/>
  <c r="AR386" i="40" s="1"/>
  <c r="AT386" i="40" s="1"/>
  <c r="AQ407" i="40"/>
  <c r="AR407" i="40" s="1"/>
  <c r="AT407" i="40" s="1"/>
  <c r="AV407" i="40" s="1"/>
  <c r="H439" i="40"/>
  <c r="AX439" i="40" s="1"/>
  <c r="BA439" i="40" s="1"/>
  <c r="J446" i="40"/>
  <c r="AU446" i="40" s="1"/>
  <c r="AW469" i="40"/>
  <c r="AZ469" i="40" s="1"/>
  <c r="H73" i="40"/>
  <c r="AW73" i="40" s="1"/>
  <c r="AZ73" i="40" s="1"/>
  <c r="I79" i="40"/>
  <c r="AQ79" i="40" s="1"/>
  <c r="AR79" i="40" s="1"/>
  <c r="AT79" i="40" s="1"/>
  <c r="H93" i="40"/>
  <c r="AX93" i="40" s="1"/>
  <c r="BA93" i="40" s="1"/>
  <c r="H154" i="40"/>
  <c r="AX154" i="40" s="1"/>
  <c r="BA154" i="40" s="1"/>
  <c r="AQ157" i="40"/>
  <c r="AR157" i="40" s="1"/>
  <c r="AT157" i="40" s="1"/>
  <c r="AQ183" i="40"/>
  <c r="AR183" i="40" s="1"/>
  <c r="AT183" i="40" s="1"/>
  <c r="H194" i="40"/>
  <c r="AW194" i="40" s="1"/>
  <c r="AZ194" i="40" s="1"/>
  <c r="AQ439" i="40"/>
  <c r="AR439" i="40" s="1"/>
  <c r="AT439" i="40" s="1"/>
  <c r="AQ444" i="40"/>
  <c r="AR444" i="40" s="1"/>
  <c r="AT444" i="40" s="1"/>
  <c r="AQ448" i="40"/>
  <c r="AR448" i="40" s="1"/>
  <c r="J75" i="40"/>
  <c r="AU75" i="40" s="1"/>
  <c r="H184" i="40"/>
  <c r="AX184" i="40" s="1"/>
  <c r="BA184" i="40" s="1"/>
  <c r="AQ479" i="40"/>
  <c r="AR479" i="40" s="1"/>
  <c r="AT479" i="40" s="1"/>
  <c r="AQ75" i="40"/>
  <c r="AR75" i="40" s="1"/>
  <c r="AT75" i="40" s="1"/>
  <c r="AU74" i="40"/>
  <c r="AQ96" i="40"/>
  <c r="AR96" i="40" s="1"/>
  <c r="AT96" i="40" s="1"/>
  <c r="AX100" i="40"/>
  <c r="BA100" i="40" s="1"/>
  <c r="AQ124" i="40"/>
  <c r="AR124" i="40" s="1"/>
  <c r="AT124" i="40" s="1"/>
  <c r="J156" i="40"/>
  <c r="AU156" i="40" s="1"/>
  <c r="H153" i="40"/>
  <c r="AX153" i="40" s="1"/>
  <c r="BA153" i="40" s="1"/>
  <c r="AQ387" i="40"/>
  <c r="AR387" i="40" s="1"/>
  <c r="AT387" i="40" s="1"/>
  <c r="H419" i="40"/>
  <c r="AW419" i="40" s="1"/>
  <c r="AZ419" i="40" s="1"/>
  <c r="AU419" i="40"/>
  <c r="AU434" i="40"/>
  <c r="AQ465" i="40"/>
  <c r="AR465" i="40" s="1"/>
  <c r="AT465" i="40" s="1"/>
  <c r="H468" i="40"/>
  <c r="AX468" i="40" s="1"/>
  <c r="BA468" i="40" s="1"/>
  <c r="AX476" i="40"/>
  <c r="BA476" i="40" s="1"/>
  <c r="AL127" i="40"/>
  <c r="AQ127" i="40" s="1"/>
  <c r="AR127" i="40" s="1"/>
  <c r="AT127" i="40" s="1"/>
  <c r="AV127" i="40" s="1"/>
  <c r="AQ383" i="40"/>
  <c r="AR383" i="40" s="1"/>
  <c r="AT383" i="40" s="1"/>
  <c r="H183" i="40"/>
  <c r="AW183" i="40" s="1"/>
  <c r="AZ183" i="40" s="1"/>
  <c r="H186" i="40"/>
  <c r="AX186" i="40" s="1"/>
  <c r="BA186" i="40" s="1"/>
  <c r="H187" i="40"/>
  <c r="AQ185" i="40"/>
  <c r="AR185" i="40" s="1"/>
  <c r="AQ167" i="40"/>
  <c r="AR167" i="40" s="1"/>
  <c r="H163" i="40"/>
  <c r="AW163" i="40" s="1"/>
  <c r="AZ163" i="40" s="1"/>
  <c r="AQ154" i="40"/>
  <c r="AR154" i="40" s="1"/>
  <c r="H3" i="40"/>
  <c r="AX3" i="40" s="1"/>
  <c r="H7" i="40"/>
  <c r="AX7" i="40" s="1"/>
  <c r="BA7" i="40" s="1"/>
  <c r="H4" i="40"/>
  <c r="AX4" i="40" s="1"/>
  <c r="BA4" i="40" s="1"/>
  <c r="AU96" i="40"/>
  <c r="I97" i="40"/>
  <c r="J97" i="40" s="1"/>
  <c r="AU99" i="40" s="1"/>
  <c r="AQ100" i="40"/>
  <c r="AR100" i="40" s="1"/>
  <c r="AT100" i="40" s="1"/>
  <c r="AQ98" i="40"/>
  <c r="AR98" i="40" s="1"/>
  <c r="AT98" i="40" s="1"/>
  <c r="AV98" i="40" s="1"/>
  <c r="AQ113" i="40"/>
  <c r="AR113" i="40" s="1"/>
  <c r="AT113" i="40" s="1"/>
  <c r="AV113" i="40" s="1"/>
  <c r="AQ468" i="40"/>
  <c r="AR468" i="40" s="1"/>
  <c r="J176" i="40"/>
  <c r="AU177" i="40" s="1"/>
  <c r="AU174" i="40"/>
  <c r="AU173" i="40"/>
  <c r="J186" i="40"/>
  <c r="AU187" i="40" s="1"/>
  <c r="AU183" i="40"/>
  <c r="AU184" i="40"/>
  <c r="J386" i="40"/>
  <c r="AU384" i="40"/>
  <c r="AU383" i="40"/>
  <c r="AV102" i="40"/>
  <c r="AY102" i="40" s="1"/>
  <c r="AU469" i="40"/>
  <c r="AU468" i="40"/>
  <c r="AR83" i="40"/>
  <c r="AT83" i="40" s="1"/>
  <c r="AU164" i="40"/>
  <c r="AU163" i="40"/>
  <c r="H113" i="40"/>
  <c r="AW113" i="40" s="1"/>
  <c r="AZ113" i="40" s="1"/>
  <c r="H157" i="40"/>
  <c r="AX157" i="40" s="1"/>
  <c r="BA157" i="40" s="1"/>
  <c r="AQ384" i="40"/>
  <c r="AR384" i="40" s="1"/>
  <c r="AT384" i="40" s="1"/>
  <c r="AQ385" i="40"/>
  <c r="H405" i="40"/>
  <c r="AW405" i="40" s="1"/>
  <c r="AZ405" i="40" s="1"/>
  <c r="J406" i="40"/>
  <c r="AU406" i="40" s="1"/>
  <c r="AQ413" i="40"/>
  <c r="AQ414" i="40"/>
  <c r="AR414" i="40" s="1"/>
  <c r="AQ416" i="40"/>
  <c r="AR416" i="40" s="1"/>
  <c r="AT416" i="40" s="1"/>
  <c r="H434" i="40"/>
  <c r="AX434" i="40" s="1"/>
  <c r="BA434" i="40" s="1"/>
  <c r="H478" i="40"/>
  <c r="AX478" i="40" s="1"/>
  <c r="BA478" i="40" s="1"/>
  <c r="AQ177" i="40"/>
  <c r="AR177" i="40" s="1"/>
  <c r="AT177" i="40" s="1"/>
  <c r="AQ409" i="40"/>
  <c r="AQ415" i="40"/>
  <c r="AR415" i="40" s="1"/>
  <c r="AT415" i="40" s="1"/>
  <c r="J436" i="40"/>
  <c r="AU436" i="40" s="1"/>
  <c r="AQ438" i="40"/>
  <c r="AR438" i="40" s="1"/>
  <c r="AT438" i="40" s="1"/>
  <c r="AV438" i="40" s="1"/>
  <c r="H447" i="40"/>
  <c r="H6" i="40"/>
  <c r="AW6" i="40" s="1"/>
  <c r="AZ6" i="40" s="1"/>
  <c r="AQ78" i="40"/>
  <c r="AR78" i="40" s="1"/>
  <c r="AT78" i="40" s="1"/>
  <c r="AV78" i="40" s="1"/>
  <c r="AQ76" i="40"/>
  <c r="AR76" i="40" s="1"/>
  <c r="AT76" i="40" s="1"/>
  <c r="AV76" i="40" s="1"/>
  <c r="AX92" i="40"/>
  <c r="BA92" i="40" s="1"/>
  <c r="AX72" i="40"/>
  <c r="BA72" i="40" s="1"/>
  <c r="AQ145" i="40"/>
  <c r="AR145" i="40" s="1"/>
  <c r="AT145" i="40" s="1"/>
  <c r="AV145" i="40" s="1"/>
  <c r="AY145" i="40" s="1"/>
  <c r="AQ174" i="40"/>
  <c r="AR174" i="40" s="1"/>
  <c r="AT174" i="40" s="1"/>
  <c r="AQ196" i="40"/>
  <c r="AR196" i="40" s="1"/>
  <c r="AX412" i="40"/>
  <c r="BA412" i="40" s="1"/>
  <c r="AR462" i="40"/>
  <c r="AT462" i="40" s="1"/>
  <c r="AQ464" i="40"/>
  <c r="AR464" i="40" s="1"/>
  <c r="AT464" i="40" s="1"/>
  <c r="AQ4" i="40"/>
  <c r="AR4" i="40" s="1"/>
  <c r="AT4" i="40" s="1"/>
  <c r="AQ6" i="40"/>
  <c r="AR6" i="40" s="1"/>
  <c r="AT6" i="40" s="1"/>
  <c r="AU73" i="40"/>
  <c r="J80" i="40"/>
  <c r="AU80" i="40" s="1"/>
  <c r="E89" i="40"/>
  <c r="AQ144" i="40"/>
  <c r="AR144" i="40" s="1"/>
  <c r="AT144" i="40" s="1"/>
  <c r="AQ176" i="40"/>
  <c r="AR176" i="40" s="1"/>
  <c r="AQ194" i="40"/>
  <c r="AR194" i="40" s="1"/>
  <c r="AT194" i="40" s="1"/>
  <c r="H383" i="40"/>
  <c r="AX383" i="40" s="1"/>
  <c r="BA383" i="40" s="1"/>
  <c r="AQ418" i="40"/>
  <c r="AR418" i="40" s="1"/>
  <c r="AQ435" i="40"/>
  <c r="AU439" i="40"/>
  <c r="AQ474" i="40"/>
  <c r="H437" i="40"/>
  <c r="AX437" i="40" s="1"/>
  <c r="BA437" i="40" s="1"/>
  <c r="E79" i="40"/>
  <c r="AT82" i="40"/>
  <c r="AQ90" i="40"/>
  <c r="AR90" i="40" s="1"/>
  <c r="AT90" i="40" s="1"/>
  <c r="AV90" i="40" s="1"/>
  <c r="AY90" i="40" s="1"/>
  <c r="AT142" i="40"/>
  <c r="AV142" i="40" s="1"/>
  <c r="AY142" i="40" s="1"/>
  <c r="AQ163" i="40"/>
  <c r="AR163" i="40" s="1"/>
  <c r="AQ165" i="40"/>
  <c r="AQ193" i="40"/>
  <c r="AR193" i="40" s="1"/>
  <c r="AT193" i="40" s="1"/>
  <c r="AT402" i="40"/>
  <c r="AQ403" i="40"/>
  <c r="AR403" i="40" s="1"/>
  <c r="AQ406" i="40"/>
  <c r="AR406" i="40" s="1"/>
  <c r="AT406" i="40" s="1"/>
  <c r="AU409" i="40"/>
  <c r="H413" i="40"/>
  <c r="AW413" i="40" s="1"/>
  <c r="AZ413" i="40" s="1"/>
  <c r="AQ478" i="40"/>
  <c r="AR478" i="40" s="1"/>
  <c r="AT478" i="40" s="1"/>
  <c r="AQ143" i="40"/>
  <c r="AR143" i="40" s="1"/>
  <c r="AT143" i="40" s="1"/>
  <c r="AV143" i="40" s="1"/>
  <c r="F94" i="40"/>
  <c r="F95" i="40" s="1"/>
  <c r="E99" i="40"/>
  <c r="AW122" i="40"/>
  <c r="AZ122" i="40" s="1"/>
  <c r="H146" i="40"/>
  <c r="AX146" i="40" s="1"/>
  <c r="BA146" i="40" s="1"/>
  <c r="AQ153" i="40"/>
  <c r="AR153" i="40" s="1"/>
  <c r="AT153" i="40" s="1"/>
  <c r="AQ155" i="40"/>
  <c r="AQ156" i="40"/>
  <c r="AR156" i="40" s="1"/>
  <c r="H384" i="40"/>
  <c r="AX384" i="40" s="1"/>
  <c r="BA384" i="40" s="1"/>
  <c r="AU402" i="40"/>
  <c r="AQ434" i="40"/>
  <c r="AR434" i="40" s="1"/>
  <c r="AT434" i="40" s="1"/>
  <c r="AQ436" i="40"/>
  <c r="AR436" i="40" s="1"/>
  <c r="AT436" i="40" s="1"/>
  <c r="H438" i="40"/>
  <c r="AW438" i="40" s="1"/>
  <c r="AZ438" i="40" s="1"/>
  <c r="H463" i="40"/>
  <c r="AX463" i="40" s="1"/>
  <c r="BA463" i="40" s="1"/>
  <c r="H465" i="40"/>
  <c r="AX465" i="40" s="1"/>
  <c r="BA465" i="40" s="1"/>
  <c r="E98" i="40"/>
  <c r="AW432" i="40"/>
  <c r="AZ432" i="40" s="1"/>
  <c r="AQ5" i="40"/>
  <c r="AR5" i="40" s="1"/>
  <c r="AQ94" i="40"/>
  <c r="AR94" i="40" s="1"/>
  <c r="AU112" i="40"/>
  <c r="AQ147" i="40"/>
  <c r="AR147" i="40" s="1"/>
  <c r="AT147" i="40" s="1"/>
  <c r="AW80" i="40"/>
  <c r="AZ80" i="40" s="1"/>
  <c r="AQ103" i="40"/>
  <c r="AR103" i="40" s="1"/>
  <c r="AT103" i="40" s="1"/>
  <c r="AQ106" i="40"/>
  <c r="AR106" i="40" s="1"/>
  <c r="AT106" i="40" s="1"/>
  <c r="AV106" i="40" s="1"/>
  <c r="AW112" i="40"/>
  <c r="AZ112" i="40" s="1"/>
  <c r="AQ146" i="40"/>
  <c r="AR146" i="40" s="1"/>
  <c r="AT146" i="40" s="1"/>
  <c r="AU403" i="40"/>
  <c r="H407" i="40"/>
  <c r="AW407" i="40" s="1"/>
  <c r="AZ407" i="40" s="1"/>
  <c r="AQ445" i="40"/>
  <c r="AQ80" i="40"/>
  <c r="AR80" i="40" s="1"/>
  <c r="AT80" i="40" s="1"/>
  <c r="AQ3" i="40"/>
  <c r="AR3" i="40" s="1"/>
  <c r="AT3" i="40" s="1"/>
  <c r="AV3" i="40" s="1"/>
  <c r="AQ110" i="40"/>
  <c r="AR110" i="40" s="1"/>
  <c r="H143" i="40"/>
  <c r="AX143" i="40" s="1"/>
  <c r="BA143" i="40" s="1"/>
  <c r="H144" i="40"/>
  <c r="AX144" i="40" s="1"/>
  <c r="BA144" i="40" s="1"/>
  <c r="AU153" i="40"/>
  <c r="AU154" i="40"/>
  <c r="AQ184" i="40"/>
  <c r="AR184" i="40" s="1"/>
  <c r="AQ186" i="40"/>
  <c r="AR186" i="40" s="1"/>
  <c r="AT186" i="40" s="1"/>
  <c r="H406" i="40"/>
  <c r="AX406" i="40" s="1"/>
  <c r="BA406" i="40" s="1"/>
  <c r="AX5" i="40"/>
  <c r="BA5" i="40" s="1"/>
  <c r="AW5" i="40"/>
  <c r="AZ5" i="40" s="1"/>
  <c r="F74" i="40"/>
  <c r="E107" i="40"/>
  <c r="E108" i="40"/>
  <c r="AX90" i="40"/>
  <c r="BA90" i="40" s="1"/>
  <c r="AW90" i="40"/>
  <c r="AZ90" i="40" s="1"/>
  <c r="L122" i="40"/>
  <c r="J123" i="40" s="1"/>
  <c r="AU122" i="40"/>
  <c r="E77" i="40"/>
  <c r="I87" i="40"/>
  <c r="AR92" i="40"/>
  <c r="AT92" i="40" s="1"/>
  <c r="AQ84" i="40"/>
  <c r="E109" i="40"/>
  <c r="AT2" i="40"/>
  <c r="AV2" i="40" s="1"/>
  <c r="AY2" i="40" s="1"/>
  <c r="AU84" i="40"/>
  <c r="AU82" i="40"/>
  <c r="AQ93" i="40"/>
  <c r="AM95" i="40"/>
  <c r="AQ95" i="40" s="1"/>
  <c r="I109" i="40"/>
  <c r="AQ109" i="40" s="1"/>
  <c r="J105" i="40"/>
  <c r="AU105" i="40" s="1"/>
  <c r="I107" i="40"/>
  <c r="AQ105" i="40"/>
  <c r="I108" i="40"/>
  <c r="J108" i="40" s="1"/>
  <c r="AU108" i="40" s="1"/>
  <c r="F84" i="40"/>
  <c r="H83" i="40"/>
  <c r="AQ85" i="40"/>
  <c r="I88" i="40"/>
  <c r="J88" i="40" s="1"/>
  <c r="AU88" i="40" s="1"/>
  <c r="AR72" i="40"/>
  <c r="AT72" i="40" s="1"/>
  <c r="AV72" i="40" s="1"/>
  <c r="AY72" i="40" s="1"/>
  <c r="H105" i="40"/>
  <c r="F106" i="40"/>
  <c r="F107" i="40" s="1"/>
  <c r="F108" i="40" s="1"/>
  <c r="F109" i="40" s="1"/>
  <c r="AU83" i="40"/>
  <c r="AU86" i="40"/>
  <c r="AX2" i="40"/>
  <c r="I89" i="40"/>
  <c r="AQ89" i="40" s="1"/>
  <c r="AQ7" i="40"/>
  <c r="H104" i="40"/>
  <c r="J100" i="40"/>
  <c r="AU100" i="40" s="1"/>
  <c r="AQ166" i="40"/>
  <c r="AU104" i="40"/>
  <c r="J110" i="40"/>
  <c r="AU110" i="40" s="1"/>
  <c r="AW110" i="40"/>
  <c r="AZ110" i="40" s="1"/>
  <c r="AX145" i="40"/>
  <c r="BA145" i="40" s="1"/>
  <c r="AW145" i="40"/>
  <c r="AZ145" i="40" s="1"/>
  <c r="AU92" i="40"/>
  <c r="AQ73" i="40"/>
  <c r="E125" i="40"/>
  <c r="H123" i="40"/>
  <c r="AX182" i="40"/>
  <c r="BA182" i="40" s="1"/>
  <c r="AX185" i="40"/>
  <c r="BA185" i="40" s="1"/>
  <c r="AW185" i="40"/>
  <c r="AZ185" i="40" s="1"/>
  <c r="AX173" i="40"/>
  <c r="BA173" i="40" s="1"/>
  <c r="J196" i="40"/>
  <c r="AU193" i="40"/>
  <c r="AU194" i="40"/>
  <c r="AW103" i="40"/>
  <c r="AZ103" i="40" s="1"/>
  <c r="AQ114" i="40"/>
  <c r="AQ86" i="40"/>
  <c r="AX103" i="40"/>
  <c r="BA103" i="40" s="1"/>
  <c r="AW175" i="40"/>
  <c r="AZ175" i="40" s="1"/>
  <c r="AX175" i="40"/>
  <c r="BA175" i="40" s="1"/>
  <c r="AX152" i="40"/>
  <c r="BA152" i="40" s="1"/>
  <c r="AW152" i="40"/>
  <c r="AZ152" i="40" s="1"/>
  <c r="AU413" i="40"/>
  <c r="AU415" i="40"/>
  <c r="J417" i="40"/>
  <c r="AU417" i="40" s="1"/>
  <c r="AQ123" i="40"/>
  <c r="J146" i="40"/>
  <c r="J166" i="40"/>
  <c r="AT112" i="40"/>
  <c r="H156" i="40"/>
  <c r="AX162" i="40"/>
  <c r="BA162" i="40" s="1"/>
  <c r="AX382" i="40"/>
  <c r="BA382" i="40" s="1"/>
  <c r="H386" i="40"/>
  <c r="AX402" i="40"/>
  <c r="BA402" i="40" s="1"/>
  <c r="H193" i="40"/>
  <c r="AW165" i="40"/>
  <c r="AZ165" i="40" s="1"/>
  <c r="AQ164" i="40"/>
  <c r="AW142" i="40"/>
  <c r="AZ142" i="40" s="1"/>
  <c r="H147" i="40"/>
  <c r="AR152" i="40"/>
  <c r="AT152" i="40" s="1"/>
  <c r="AV152" i="40" s="1"/>
  <c r="AY152" i="40" s="1"/>
  <c r="AR182" i="40"/>
  <c r="AT182" i="40" s="1"/>
  <c r="AV182" i="40" s="1"/>
  <c r="AY182" i="40" s="1"/>
  <c r="H409" i="40"/>
  <c r="AX415" i="40"/>
  <c r="BA415" i="40" s="1"/>
  <c r="AU144" i="40"/>
  <c r="AW195" i="40"/>
  <c r="AZ195" i="40" s="1"/>
  <c r="AW155" i="40"/>
  <c r="AZ155" i="40" s="1"/>
  <c r="AR162" i="40"/>
  <c r="AT162" i="40" s="1"/>
  <c r="AV162" i="40" s="1"/>
  <c r="AY162" i="40" s="1"/>
  <c r="AW172" i="40"/>
  <c r="AZ172" i="40" s="1"/>
  <c r="AT192" i="40"/>
  <c r="AV192" i="40" s="1"/>
  <c r="AY192" i="40" s="1"/>
  <c r="AX195" i="40"/>
  <c r="BA195" i="40" s="1"/>
  <c r="AR382" i="40"/>
  <c r="AT382" i="40" s="1"/>
  <c r="AV382" i="40" s="1"/>
  <c r="AY382" i="40" s="1"/>
  <c r="I417" i="40"/>
  <c r="AQ417" i="40" s="1"/>
  <c r="J416" i="40"/>
  <c r="AU416" i="40" s="1"/>
  <c r="H417" i="40"/>
  <c r="AX155" i="40"/>
  <c r="BA155" i="40" s="1"/>
  <c r="AX172" i="40"/>
  <c r="BA172" i="40" s="1"/>
  <c r="AX385" i="40"/>
  <c r="BA385" i="40" s="1"/>
  <c r="AW385" i="40"/>
  <c r="AZ385" i="40" s="1"/>
  <c r="AQ419" i="40"/>
  <c r="H124" i="40"/>
  <c r="H164" i="40"/>
  <c r="AX192" i="40"/>
  <c r="BA192" i="40" s="1"/>
  <c r="H418" i="40"/>
  <c r="H167" i="40"/>
  <c r="AT412" i="40"/>
  <c r="H433" i="40"/>
  <c r="AQ463" i="40"/>
  <c r="F477" i="40"/>
  <c r="H477" i="40" s="1"/>
  <c r="H473" i="40"/>
  <c r="H414" i="40"/>
  <c r="H445" i="40"/>
  <c r="AU435" i="40"/>
  <c r="AX416" i="40"/>
  <c r="BA416" i="40" s="1"/>
  <c r="AT432" i="40"/>
  <c r="AV432" i="40" s="1"/>
  <c r="AY432" i="40" s="1"/>
  <c r="AU449" i="40"/>
  <c r="AU448" i="40"/>
  <c r="AX466" i="40"/>
  <c r="BA466" i="40" s="1"/>
  <c r="AW466" i="40"/>
  <c r="AZ466" i="40" s="1"/>
  <c r="J466" i="40"/>
  <c r="AU466" i="40" s="1"/>
  <c r="I467" i="40"/>
  <c r="J467" i="40" s="1"/>
  <c r="AU467" i="40" s="1"/>
  <c r="AQ173" i="40"/>
  <c r="AQ405" i="40"/>
  <c r="AU442" i="40"/>
  <c r="AU444" i="40"/>
  <c r="AQ476" i="40"/>
  <c r="AX446" i="40"/>
  <c r="BA446" i="40" s="1"/>
  <c r="AW446" i="40"/>
  <c r="AZ446" i="40" s="1"/>
  <c r="AQ449" i="40"/>
  <c r="AQ469" i="40"/>
  <c r="AW436" i="40"/>
  <c r="AZ436" i="40" s="1"/>
  <c r="AU462" i="40"/>
  <c r="AU464" i="40"/>
  <c r="AQ466" i="40"/>
  <c r="AU478" i="40"/>
  <c r="AU479" i="40"/>
  <c r="AQ437" i="40"/>
  <c r="AR442" i="40"/>
  <c r="AT442" i="40" s="1"/>
  <c r="H403" i="40"/>
  <c r="AU465" i="40"/>
  <c r="AW472" i="40"/>
  <c r="AZ472" i="40" s="1"/>
  <c r="AX472" i="40"/>
  <c r="BA472" i="40" s="1"/>
  <c r="I477" i="40"/>
  <c r="J477" i="40" s="1"/>
  <c r="AU477" i="40" s="1"/>
  <c r="AV122" i="40" l="1"/>
  <c r="AY122" i="40" s="1"/>
  <c r="AW176" i="40"/>
  <c r="AZ176" i="40" s="1"/>
  <c r="AW474" i="40"/>
  <c r="AZ474" i="40" s="1"/>
  <c r="AT185" i="40"/>
  <c r="AV185" i="40" s="1"/>
  <c r="AY185" i="40" s="1"/>
  <c r="AW387" i="40"/>
  <c r="AZ387" i="40" s="1"/>
  <c r="AX419" i="40"/>
  <c r="BA419" i="40" s="1"/>
  <c r="AU97" i="40"/>
  <c r="AW464" i="40"/>
  <c r="AZ464" i="40" s="1"/>
  <c r="AW448" i="40"/>
  <c r="AZ448" i="40" s="1"/>
  <c r="AX475" i="40"/>
  <c r="BA475" i="40" s="1"/>
  <c r="AW196" i="40"/>
  <c r="AZ196" i="40" s="1"/>
  <c r="AW144" i="40"/>
  <c r="AZ144" i="40" s="1"/>
  <c r="AT414" i="40"/>
  <c r="AW146" i="40"/>
  <c r="AZ146" i="40" s="1"/>
  <c r="H94" i="40"/>
  <c r="AW94" i="40" s="1"/>
  <c r="AZ94" i="40" s="1"/>
  <c r="AV177" i="40"/>
  <c r="AW157" i="40"/>
  <c r="AZ157" i="40" s="1"/>
  <c r="AX177" i="40"/>
  <c r="BA177" i="40" s="1"/>
  <c r="AX407" i="40"/>
  <c r="BA407" i="40" s="1"/>
  <c r="AW166" i="40"/>
  <c r="AZ166" i="40" s="1"/>
  <c r="AW465" i="40"/>
  <c r="AZ465" i="40" s="1"/>
  <c r="AX404" i="40"/>
  <c r="BA404" i="40" s="1"/>
  <c r="AW93" i="40"/>
  <c r="AZ93" i="40" s="1"/>
  <c r="AV103" i="40"/>
  <c r="AY103" i="40" s="1"/>
  <c r="AW434" i="40"/>
  <c r="AZ434" i="40" s="1"/>
  <c r="AX444" i="40"/>
  <c r="BA444" i="40" s="1"/>
  <c r="AW435" i="40"/>
  <c r="AZ435" i="40" s="1"/>
  <c r="AX194" i="40"/>
  <c r="BA194" i="40" s="1"/>
  <c r="AY177" i="40"/>
  <c r="AX467" i="40"/>
  <c r="BA467" i="40" s="1"/>
  <c r="AU157" i="40"/>
  <c r="AV157" i="40" s="1"/>
  <c r="AY157" i="40" s="1"/>
  <c r="AW186" i="40"/>
  <c r="AZ186" i="40" s="1"/>
  <c r="AU176" i="40"/>
  <c r="AV439" i="40"/>
  <c r="AY439" i="40" s="1"/>
  <c r="AY404" i="40"/>
  <c r="AX174" i="40"/>
  <c r="BA174" i="40" s="1"/>
  <c r="AW449" i="40"/>
  <c r="AZ449" i="40" s="1"/>
  <c r="AX197" i="40"/>
  <c r="BA197" i="40" s="1"/>
  <c r="AX113" i="40"/>
  <c r="BA113" i="40" s="1"/>
  <c r="AQ97" i="40"/>
  <c r="AR97" i="40" s="1"/>
  <c r="AT97" i="40" s="1"/>
  <c r="AW479" i="40"/>
  <c r="AZ479" i="40" s="1"/>
  <c r="AY3" i="40"/>
  <c r="AY408" i="40"/>
  <c r="AY126" i="40"/>
  <c r="AT447" i="40"/>
  <c r="AV447" i="40" s="1"/>
  <c r="AY447" i="40" s="1"/>
  <c r="AX126" i="40"/>
  <c r="BA126" i="40" s="1"/>
  <c r="AV434" i="40"/>
  <c r="AY434" i="40" s="1"/>
  <c r="AT184" i="40"/>
  <c r="AV184" i="40" s="1"/>
  <c r="AY184" i="40" s="1"/>
  <c r="AW468" i="40"/>
  <c r="AZ468" i="40" s="1"/>
  <c r="AW478" i="40"/>
  <c r="AZ478" i="40" s="1"/>
  <c r="AT167" i="40"/>
  <c r="AW154" i="40"/>
  <c r="AZ154" i="40" s="1"/>
  <c r="AQ77" i="40"/>
  <c r="AR77" i="40" s="1"/>
  <c r="AT77" i="40" s="1"/>
  <c r="AV77" i="40" s="1"/>
  <c r="AU79" i="40"/>
  <c r="AV79" i="40" s="1"/>
  <c r="AW7" i="40"/>
  <c r="AZ7" i="40" s="1"/>
  <c r="AV436" i="40"/>
  <c r="AY436" i="40" s="1"/>
  <c r="AV402" i="40"/>
  <c r="AY402" i="40" s="1"/>
  <c r="AV383" i="40"/>
  <c r="AY383" i="40" s="1"/>
  <c r="AT448" i="40"/>
  <c r="AV448" i="40" s="1"/>
  <c r="AY448" i="40" s="1"/>
  <c r="AV183" i="40"/>
  <c r="AY183" i="40" s="1"/>
  <c r="AT175" i="40"/>
  <c r="AV175" i="40" s="1"/>
  <c r="AY175" i="40" s="1"/>
  <c r="AX163" i="40"/>
  <c r="BA163" i="40" s="1"/>
  <c r="AV174" i="40"/>
  <c r="AY174" i="40" s="1"/>
  <c r="AW114" i="40"/>
  <c r="AZ114" i="40" s="1"/>
  <c r="AX183" i="40"/>
  <c r="BA183" i="40" s="1"/>
  <c r="AW439" i="40"/>
  <c r="AZ439" i="40" s="1"/>
  <c r="AW463" i="40"/>
  <c r="AZ463" i="40" s="1"/>
  <c r="AT403" i="40"/>
  <c r="AV403" i="40" s="1"/>
  <c r="AY403" i="40" s="1"/>
  <c r="AX408" i="40"/>
  <c r="BA408" i="40" s="1"/>
  <c r="AW153" i="40"/>
  <c r="AZ153" i="40" s="1"/>
  <c r="H109" i="40"/>
  <c r="AW109" i="40" s="1"/>
  <c r="AZ109" i="40" s="1"/>
  <c r="AV75" i="40"/>
  <c r="AV443" i="40"/>
  <c r="AY443" i="40" s="1"/>
  <c r="AW443" i="40"/>
  <c r="AZ443" i="40" s="1"/>
  <c r="AX443" i="40"/>
  <c r="BA443" i="40" s="1"/>
  <c r="AT468" i="40"/>
  <c r="AV468" i="40" s="1"/>
  <c r="AY468" i="40" s="1"/>
  <c r="AX413" i="40"/>
  <c r="BA413" i="40" s="1"/>
  <c r="AT5" i="40"/>
  <c r="AV5" i="40" s="1"/>
  <c r="AY5" i="40" s="1"/>
  <c r="AY113" i="40"/>
  <c r="AY407" i="40"/>
  <c r="AU186" i="40"/>
  <c r="AV186" i="40" s="1"/>
  <c r="AY186" i="40" s="1"/>
  <c r="AV414" i="40"/>
  <c r="AY414" i="40" s="1"/>
  <c r="AV74" i="40"/>
  <c r="AW3" i="40"/>
  <c r="AX6" i="40"/>
  <c r="BA6" i="40" s="1"/>
  <c r="AT154" i="40"/>
  <c r="AV154" i="40" s="1"/>
  <c r="AY154" i="40" s="1"/>
  <c r="AV384" i="40"/>
  <c r="AY384" i="40" s="1"/>
  <c r="AT94" i="40"/>
  <c r="AV94" i="40" s="1"/>
  <c r="AX73" i="40"/>
  <c r="BA73" i="40" s="1"/>
  <c r="AQ88" i="40"/>
  <c r="AR88" i="40" s="1"/>
  <c r="AT88" i="40" s="1"/>
  <c r="AV88" i="40" s="1"/>
  <c r="AV153" i="40"/>
  <c r="AY153" i="40" s="1"/>
  <c r="AT418" i="40"/>
  <c r="AV418" i="40" s="1"/>
  <c r="AY418" i="40" s="1"/>
  <c r="AR409" i="40"/>
  <c r="AT409" i="40" s="1"/>
  <c r="AV409" i="40" s="1"/>
  <c r="AY409" i="40" s="1"/>
  <c r="AV446" i="40"/>
  <c r="AY446" i="40" s="1"/>
  <c r="AX438" i="40"/>
  <c r="BA438" i="40" s="1"/>
  <c r="AW406" i="40"/>
  <c r="AZ406" i="40" s="1"/>
  <c r="AW437" i="40"/>
  <c r="AZ437" i="40" s="1"/>
  <c r="AT163" i="40"/>
  <c r="AV163" i="40" s="1"/>
  <c r="AY163" i="40" s="1"/>
  <c r="AW184" i="40"/>
  <c r="AZ184" i="40" s="1"/>
  <c r="AT176" i="40"/>
  <c r="AX405" i="40"/>
  <c r="BA405" i="40" s="1"/>
  <c r="AV412" i="40"/>
  <c r="AY412" i="40" s="1"/>
  <c r="AY438" i="40"/>
  <c r="AR385" i="40"/>
  <c r="AT385" i="40" s="1"/>
  <c r="AV385" i="40" s="1"/>
  <c r="AY385" i="40" s="1"/>
  <c r="AW384" i="40"/>
  <c r="AZ384" i="40" s="1"/>
  <c r="AX187" i="40"/>
  <c r="BA187" i="40" s="1"/>
  <c r="AW187" i="40"/>
  <c r="AZ187" i="40" s="1"/>
  <c r="AW4" i="40"/>
  <c r="AZ4" i="40" s="1"/>
  <c r="AT110" i="40"/>
  <c r="AV110" i="40" s="1"/>
  <c r="AY110" i="40" s="1"/>
  <c r="AT196" i="40"/>
  <c r="AV100" i="40"/>
  <c r="AY100" i="40" s="1"/>
  <c r="AV83" i="40"/>
  <c r="AY83" i="40" s="1"/>
  <c r="AR165" i="40"/>
  <c r="AT165" i="40" s="1"/>
  <c r="AV165" i="40" s="1"/>
  <c r="AY165" i="40" s="1"/>
  <c r="AV92" i="40"/>
  <c r="AY92" i="40" s="1"/>
  <c r="AY143" i="40"/>
  <c r="AT156" i="40"/>
  <c r="AV156" i="40" s="1"/>
  <c r="AY156" i="40" s="1"/>
  <c r="AR155" i="40"/>
  <c r="AT155" i="40" s="1"/>
  <c r="AV155" i="40" s="1"/>
  <c r="AY155" i="40" s="1"/>
  <c r="AR413" i="40"/>
  <c r="AT413" i="40" s="1"/>
  <c r="AV413" i="40" s="1"/>
  <c r="AY413" i="40" s="1"/>
  <c r="AV479" i="40"/>
  <c r="AY479" i="40" s="1"/>
  <c r="AU387" i="40"/>
  <c r="AV387" i="40" s="1"/>
  <c r="AY387" i="40" s="1"/>
  <c r="AU386" i="40"/>
  <c r="AV386" i="40" s="1"/>
  <c r="AY386" i="40" s="1"/>
  <c r="AV82" i="40"/>
  <c r="AY82" i="40" s="1"/>
  <c r="AV80" i="40"/>
  <c r="AY80" i="40" s="1"/>
  <c r="AW447" i="40"/>
  <c r="AZ447" i="40" s="1"/>
  <c r="H106" i="40"/>
  <c r="AY106" i="40" s="1"/>
  <c r="AV96" i="40"/>
  <c r="AR445" i="40"/>
  <c r="AT445" i="40" s="1"/>
  <c r="AV445" i="40" s="1"/>
  <c r="AY445" i="40" s="1"/>
  <c r="AV416" i="40"/>
  <c r="AY416" i="40" s="1"/>
  <c r="AX447" i="40"/>
  <c r="BA447" i="40" s="1"/>
  <c r="AR435" i="40"/>
  <c r="AT435" i="40" s="1"/>
  <c r="AV435" i="40" s="1"/>
  <c r="AY435" i="40" s="1"/>
  <c r="AW143" i="40"/>
  <c r="AZ143" i="40" s="1"/>
  <c r="H108" i="40"/>
  <c r="AW108" i="40" s="1"/>
  <c r="AZ108" i="40" s="1"/>
  <c r="H107" i="40"/>
  <c r="AW107" i="40" s="1"/>
  <c r="AZ107" i="40" s="1"/>
  <c r="H95" i="40"/>
  <c r="F96" i="40"/>
  <c r="AR474" i="40"/>
  <c r="AT474" i="40" s="1"/>
  <c r="AV474" i="40" s="1"/>
  <c r="AY474" i="40" s="1"/>
  <c r="AV462" i="40"/>
  <c r="AY462" i="40" s="1"/>
  <c r="AV406" i="40"/>
  <c r="AY406" i="40" s="1"/>
  <c r="AW383" i="40"/>
  <c r="AZ383" i="40" s="1"/>
  <c r="AV112" i="40"/>
  <c r="AY112" i="40" s="1"/>
  <c r="AR476" i="40"/>
  <c r="AT476" i="40" s="1"/>
  <c r="AR95" i="40"/>
  <c r="AT95" i="40" s="1"/>
  <c r="AV95" i="40" s="1"/>
  <c r="AX109" i="40"/>
  <c r="BA109" i="40" s="1"/>
  <c r="AR173" i="40"/>
  <c r="AT173" i="40" s="1"/>
  <c r="AV173" i="40" s="1"/>
  <c r="AY173" i="40" s="1"/>
  <c r="AX477" i="40"/>
  <c r="BA477" i="40" s="1"/>
  <c r="AW477" i="40"/>
  <c r="AZ477" i="40" s="1"/>
  <c r="AX409" i="40"/>
  <c r="BA409" i="40" s="1"/>
  <c r="AW409" i="40"/>
  <c r="AZ409" i="40" s="1"/>
  <c r="AX156" i="40"/>
  <c r="BA156" i="40" s="1"/>
  <c r="AW156" i="40"/>
  <c r="AZ156" i="40" s="1"/>
  <c r="AU167" i="40"/>
  <c r="AU166" i="40"/>
  <c r="AR123" i="40"/>
  <c r="AT123" i="40" s="1"/>
  <c r="AR86" i="40"/>
  <c r="AT86" i="40" s="1"/>
  <c r="AV86" i="40" s="1"/>
  <c r="AX105" i="40"/>
  <c r="BA105" i="40" s="1"/>
  <c r="AW105" i="40"/>
  <c r="AZ105" i="40" s="1"/>
  <c r="AR85" i="40"/>
  <c r="AT85" i="40" s="1"/>
  <c r="AV85" i="40" s="1"/>
  <c r="AR109" i="40"/>
  <c r="AT109" i="40" s="1"/>
  <c r="AR437" i="40"/>
  <c r="AT437" i="40" s="1"/>
  <c r="AV437" i="40" s="1"/>
  <c r="AY437" i="40" s="1"/>
  <c r="AW164" i="40"/>
  <c r="AZ164" i="40" s="1"/>
  <c r="AX164" i="40"/>
  <c r="BA164" i="40" s="1"/>
  <c r="AW123" i="40"/>
  <c r="AZ123" i="40" s="1"/>
  <c r="AX123" i="40"/>
  <c r="BA123" i="40" s="1"/>
  <c r="AR7" i="40"/>
  <c r="AT7" i="40" s="1"/>
  <c r="AW83" i="40"/>
  <c r="AZ83" i="40" s="1"/>
  <c r="AX83" i="40"/>
  <c r="BA83" i="40" s="1"/>
  <c r="AY433" i="40"/>
  <c r="AX433" i="40"/>
  <c r="BA433" i="40" s="1"/>
  <c r="AW433" i="40"/>
  <c r="AZ433" i="40" s="1"/>
  <c r="AX124" i="40"/>
  <c r="BA124" i="40" s="1"/>
  <c r="AW124" i="40"/>
  <c r="AZ124" i="40" s="1"/>
  <c r="AU147" i="40"/>
  <c r="AV147" i="40" s="1"/>
  <c r="AY147" i="40" s="1"/>
  <c r="AU146" i="40"/>
  <c r="AV146" i="40" s="1"/>
  <c r="AY146" i="40" s="1"/>
  <c r="E127" i="40"/>
  <c r="H127" i="40" s="1"/>
  <c r="H125" i="40"/>
  <c r="H84" i="40"/>
  <c r="F85" i="40"/>
  <c r="AR93" i="40"/>
  <c r="AT93" i="40" s="1"/>
  <c r="AV93" i="40" s="1"/>
  <c r="AY93" i="40" s="1"/>
  <c r="AU124" i="40"/>
  <c r="AV124" i="40" s="1"/>
  <c r="AY124" i="40" s="1"/>
  <c r="AU123" i="40"/>
  <c r="AR469" i="40"/>
  <c r="AT469" i="40" s="1"/>
  <c r="AV469" i="40" s="1"/>
  <c r="AY469" i="40" s="1"/>
  <c r="AR419" i="40"/>
  <c r="AT419" i="40" s="1"/>
  <c r="AV419" i="40" s="1"/>
  <c r="AY419" i="40" s="1"/>
  <c r="AX417" i="40"/>
  <c r="BA417" i="40" s="1"/>
  <c r="AW417" i="40"/>
  <c r="AZ417" i="40" s="1"/>
  <c r="AX94" i="40"/>
  <c r="BA94" i="40" s="1"/>
  <c r="AR164" i="40"/>
  <c r="AT164" i="40" s="1"/>
  <c r="AV164" i="40" s="1"/>
  <c r="AY164" i="40" s="1"/>
  <c r="AX386" i="40"/>
  <c r="BA386" i="40" s="1"/>
  <c r="AW386" i="40"/>
  <c r="AZ386" i="40" s="1"/>
  <c r="AR166" i="40"/>
  <c r="AT166" i="40" s="1"/>
  <c r="AR417" i="40"/>
  <c r="AT417" i="40" s="1"/>
  <c r="AV417" i="40" s="1"/>
  <c r="AY417" i="40" s="1"/>
  <c r="AX147" i="40"/>
  <c r="BA147" i="40" s="1"/>
  <c r="AW147" i="40"/>
  <c r="AZ147" i="40" s="1"/>
  <c r="AV415" i="40"/>
  <c r="AY415" i="40" s="1"/>
  <c r="AR73" i="40"/>
  <c r="AT73" i="40" s="1"/>
  <c r="AV73" i="40" s="1"/>
  <c r="AY73" i="40" s="1"/>
  <c r="AR84" i="40"/>
  <c r="AT84" i="40" s="1"/>
  <c r="AV84" i="40" s="1"/>
  <c r="F75" i="40"/>
  <c r="H74" i="40"/>
  <c r="AQ108" i="40"/>
  <c r="AX167" i="40"/>
  <c r="BA167" i="40" s="1"/>
  <c r="AW167" i="40"/>
  <c r="AZ167" i="40" s="1"/>
  <c r="AX445" i="40"/>
  <c r="BA445" i="40" s="1"/>
  <c r="AW445" i="40"/>
  <c r="AZ445" i="40" s="1"/>
  <c r="AV187" i="40"/>
  <c r="AY187" i="40" s="1"/>
  <c r="AX418" i="40"/>
  <c r="BA418" i="40" s="1"/>
  <c r="AW418" i="40"/>
  <c r="AZ418" i="40" s="1"/>
  <c r="AV194" i="40"/>
  <c r="AY194" i="40" s="1"/>
  <c r="AV104" i="40"/>
  <c r="AY104" i="40" s="1"/>
  <c r="AR89" i="40"/>
  <c r="AT89" i="40" s="1"/>
  <c r="AV465" i="40"/>
  <c r="AY465" i="40" s="1"/>
  <c r="AV193" i="40"/>
  <c r="AY193" i="40" s="1"/>
  <c r="AW104" i="40"/>
  <c r="AZ104" i="40" s="1"/>
  <c r="AX104" i="40"/>
  <c r="BA104" i="40" s="1"/>
  <c r="AR105" i="40"/>
  <c r="AT105" i="40" s="1"/>
  <c r="AV105" i="40" s="1"/>
  <c r="AY105" i="40" s="1"/>
  <c r="AQ87" i="40"/>
  <c r="J87" i="40"/>
  <c r="AV478" i="40"/>
  <c r="AY478" i="40" s="1"/>
  <c r="AR466" i="40"/>
  <c r="AT466" i="40" s="1"/>
  <c r="AV466" i="40" s="1"/>
  <c r="AY466" i="40" s="1"/>
  <c r="AR99" i="40"/>
  <c r="AT99" i="40" s="1"/>
  <c r="AQ107" i="40"/>
  <c r="J107" i="40"/>
  <c r="AV444" i="40"/>
  <c r="AY444" i="40" s="1"/>
  <c r="AV442" i="40"/>
  <c r="AY442" i="40" s="1"/>
  <c r="AR473" i="40"/>
  <c r="AT473" i="40" s="1"/>
  <c r="AR449" i="40"/>
  <c r="AT449" i="40" s="1"/>
  <c r="AV449" i="40" s="1"/>
  <c r="AY449" i="40" s="1"/>
  <c r="AV144" i="40"/>
  <c r="AY144" i="40" s="1"/>
  <c r="AX403" i="40"/>
  <c r="BA403" i="40" s="1"/>
  <c r="AW403" i="40"/>
  <c r="AZ403" i="40" s="1"/>
  <c r="AW414" i="40"/>
  <c r="AZ414" i="40" s="1"/>
  <c r="AX414" i="40"/>
  <c r="BA414" i="40" s="1"/>
  <c r="AR463" i="40"/>
  <c r="AT463" i="40" s="1"/>
  <c r="AV463" i="40" s="1"/>
  <c r="AY463" i="40" s="1"/>
  <c r="AW193" i="40"/>
  <c r="AZ193" i="40" s="1"/>
  <c r="AX193" i="40"/>
  <c r="BA193" i="40" s="1"/>
  <c r="AV464" i="40"/>
  <c r="AY464" i="40" s="1"/>
  <c r="AU197" i="40"/>
  <c r="AV197" i="40" s="1"/>
  <c r="AY197" i="40" s="1"/>
  <c r="AU196" i="40"/>
  <c r="AQ467" i="40"/>
  <c r="AQ477" i="40"/>
  <c r="AR405" i="40"/>
  <c r="AT405" i="40" s="1"/>
  <c r="AV405" i="40" s="1"/>
  <c r="AY405" i="40" s="1"/>
  <c r="AX473" i="40"/>
  <c r="BA473" i="40" s="1"/>
  <c r="AW473" i="40"/>
  <c r="AZ473" i="40" s="1"/>
  <c r="AR114" i="40"/>
  <c r="AT114" i="40" s="1"/>
  <c r="AV114" i="40" s="1"/>
  <c r="AY114" i="40" s="1"/>
  <c r="AV473" i="40" l="1"/>
  <c r="AY473" i="40" s="1"/>
  <c r="AV97" i="40"/>
  <c r="AY94" i="40"/>
  <c r="AV176" i="40"/>
  <c r="AY176" i="40" s="1"/>
  <c r="AV196" i="40"/>
  <c r="AY196" i="40" s="1"/>
  <c r="AV167" i="40"/>
  <c r="AY167" i="40" s="1"/>
  <c r="AX106" i="40"/>
  <c r="BA106" i="40" s="1"/>
  <c r="AX108" i="40"/>
  <c r="BA108" i="40" s="1"/>
  <c r="AX107" i="40"/>
  <c r="BA107" i="40" s="1"/>
  <c r="AW106" i="40"/>
  <c r="AZ106" i="40" s="1"/>
  <c r="AV99" i="40"/>
  <c r="AY95" i="40"/>
  <c r="AV476" i="40"/>
  <c r="AY476" i="40" s="1"/>
  <c r="AV123" i="40"/>
  <c r="AY123" i="40" s="1"/>
  <c r="F97" i="40"/>
  <c r="H96" i="40"/>
  <c r="AW95" i="40"/>
  <c r="AZ95" i="40" s="1"/>
  <c r="AX95" i="40"/>
  <c r="BA95" i="40" s="1"/>
  <c r="AV166" i="40"/>
  <c r="AY166" i="40" s="1"/>
  <c r="AR467" i="40"/>
  <c r="AT467" i="40" s="1"/>
  <c r="AV467" i="40" s="1"/>
  <c r="AY467" i="40" s="1"/>
  <c r="AR477" i="40"/>
  <c r="AT477" i="40" s="1"/>
  <c r="AV477" i="40" s="1"/>
  <c r="AY477" i="40" s="1"/>
  <c r="AR108" i="40"/>
  <c r="AT108" i="40" s="1"/>
  <c r="H85" i="40"/>
  <c r="F86" i="40"/>
  <c r="AY84" i="40"/>
  <c r="AX84" i="40"/>
  <c r="BA84" i="40" s="1"/>
  <c r="AW84" i="40"/>
  <c r="AZ84" i="40" s="1"/>
  <c r="AU89" i="40"/>
  <c r="AV89" i="40" s="1"/>
  <c r="AU87" i="40"/>
  <c r="AR87" i="40"/>
  <c r="AT87" i="40" s="1"/>
  <c r="AU109" i="40"/>
  <c r="AV109" i="40" s="1"/>
  <c r="AY109" i="40" s="1"/>
  <c r="AU107" i="40"/>
  <c r="AX125" i="40"/>
  <c r="BA125" i="40" s="1"/>
  <c r="AW125" i="40"/>
  <c r="AZ125" i="40" s="1"/>
  <c r="AY125" i="40"/>
  <c r="AR107" i="40"/>
  <c r="AT107" i="40" s="1"/>
  <c r="AX74" i="40"/>
  <c r="BA74" i="40" s="1"/>
  <c r="AY74" i="40"/>
  <c r="AW74" i="40"/>
  <c r="AZ74" i="40" s="1"/>
  <c r="AY127" i="40"/>
  <c r="AX127" i="40"/>
  <c r="BA127" i="40" s="1"/>
  <c r="AW127" i="40"/>
  <c r="AZ127" i="40" s="1"/>
  <c r="H75" i="40"/>
  <c r="F76" i="40"/>
  <c r="F98" i="40" l="1"/>
  <c r="H97" i="40"/>
  <c r="AY96" i="40"/>
  <c r="AW96" i="40"/>
  <c r="AZ96" i="40" s="1"/>
  <c r="AX96" i="40"/>
  <c r="BA96" i="40" s="1"/>
  <c r="AV108" i="40"/>
  <c r="AY108" i="40" s="1"/>
  <c r="AV87" i="40"/>
  <c r="F77" i="40"/>
  <c r="H76" i="40"/>
  <c r="AV107" i="40"/>
  <c r="AY107" i="40" s="1"/>
  <c r="AX75" i="40"/>
  <c r="BA75" i="40" s="1"/>
  <c r="AY75" i="40"/>
  <c r="AW75" i="40"/>
  <c r="AZ75" i="40" s="1"/>
  <c r="F87" i="40"/>
  <c r="H86" i="40"/>
  <c r="AW85" i="40"/>
  <c r="AZ85" i="40" s="1"/>
  <c r="AX85" i="40"/>
  <c r="BA85" i="40" s="1"/>
  <c r="AY85" i="40"/>
  <c r="AY97" i="40" l="1"/>
  <c r="AW97" i="40"/>
  <c r="AZ97" i="40" s="1"/>
  <c r="AX97" i="40"/>
  <c r="BA97" i="40" s="1"/>
  <c r="F99" i="40"/>
  <c r="H99" i="40" s="1"/>
  <c r="H98" i="40"/>
  <c r="AX86" i="40"/>
  <c r="BA86" i="40" s="1"/>
  <c r="AY86" i="40"/>
  <c r="AW86" i="40"/>
  <c r="AZ86" i="40" s="1"/>
  <c r="F88" i="40"/>
  <c r="H87" i="40"/>
  <c r="AW76" i="40"/>
  <c r="AZ76" i="40" s="1"/>
  <c r="AY76" i="40"/>
  <c r="AX76" i="40"/>
  <c r="BA76" i="40" s="1"/>
  <c r="F78" i="40"/>
  <c r="H77" i="40"/>
  <c r="AW98" i="40" l="1"/>
  <c r="AZ98" i="40" s="1"/>
  <c r="AX98" i="40"/>
  <c r="BA98" i="40" s="1"/>
  <c r="AY98" i="40"/>
  <c r="AY99" i="40"/>
  <c r="AX99" i="40"/>
  <c r="BA99" i="40" s="1"/>
  <c r="AW99" i="40"/>
  <c r="AZ99" i="40" s="1"/>
  <c r="F79" i="40"/>
  <c r="H79" i="40" s="1"/>
  <c r="H78" i="40"/>
  <c r="AY87" i="40"/>
  <c r="AW87" i="40"/>
  <c r="AZ87" i="40" s="1"/>
  <c r="AX87" i="40"/>
  <c r="BA87" i="40" s="1"/>
  <c r="AX77" i="40"/>
  <c r="BA77" i="40" s="1"/>
  <c r="AY77" i="40"/>
  <c r="AW77" i="40"/>
  <c r="AZ77" i="40" s="1"/>
  <c r="F89" i="40"/>
  <c r="H89" i="40" s="1"/>
  <c r="H88" i="40"/>
  <c r="AS257" i="2"/>
  <c r="AN257" i="2"/>
  <c r="AM257" i="2"/>
  <c r="AL257" i="2"/>
  <c r="O257" i="2"/>
  <c r="N257" i="2"/>
  <c r="M257" i="2"/>
  <c r="I257" i="2"/>
  <c r="AQ257" i="2" s="1"/>
  <c r="F257" i="2"/>
  <c r="E257" i="2"/>
  <c r="B257" i="2"/>
  <c r="AS256" i="2"/>
  <c r="AN256" i="2"/>
  <c r="AM256" i="2"/>
  <c r="AL256" i="2"/>
  <c r="O256" i="2"/>
  <c r="M256" i="2"/>
  <c r="I256" i="2"/>
  <c r="F256" i="2"/>
  <c r="E256" i="2"/>
  <c r="H256" i="2" s="1"/>
  <c r="B256" i="2"/>
  <c r="N256" i="2" s="1"/>
  <c r="AS255" i="2"/>
  <c r="AN255" i="2"/>
  <c r="AM255" i="2"/>
  <c r="AL255" i="2"/>
  <c r="O255" i="2"/>
  <c r="M255" i="2"/>
  <c r="I255" i="2"/>
  <c r="J255" i="2" s="1"/>
  <c r="AU255" i="2" s="1"/>
  <c r="F255" i="2"/>
  <c r="H255" i="2" s="1"/>
  <c r="B255" i="2"/>
  <c r="N255" i="2" s="1"/>
  <c r="AS254" i="2"/>
  <c r="AN254" i="2"/>
  <c r="AM254" i="2"/>
  <c r="AL254" i="2"/>
  <c r="O254" i="2"/>
  <c r="M254" i="2"/>
  <c r="I254" i="2"/>
  <c r="F254" i="2"/>
  <c r="E254" i="2"/>
  <c r="B254" i="2"/>
  <c r="N254" i="2" s="1"/>
  <c r="AS253" i="2"/>
  <c r="AN253" i="2"/>
  <c r="AM253" i="2"/>
  <c r="AL253" i="2"/>
  <c r="O253" i="2"/>
  <c r="M253" i="2"/>
  <c r="J253" i="2"/>
  <c r="J256" i="2" s="1"/>
  <c r="AU256" i="2" s="1"/>
  <c r="I253" i="2"/>
  <c r="F253" i="2"/>
  <c r="E253" i="2"/>
  <c r="B253" i="2"/>
  <c r="N253" i="2" s="1"/>
  <c r="AS252" i="2"/>
  <c r="AQ252" i="2"/>
  <c r="AR252" i="2" s="1"/>
  <c r="AT252" i="2" s="1"/>
  <c r="O252" i="2"/>
  <c r="N252" i="2"/>
  <c r="M252" i="2"/>
  <c r="J252" i="2"/>
  <c r="AU252" i="2" s="1"/>
  <c r="H252" i="2"/>
  <c r="AW252" i="2" s="1"/>
  <c r="AZ252" i="2" s="1"/>
  <c r="AX88" i="40" l="1"/>
  <c r="BA88" i="40" s="1"/>
  <c r="AY88" i="40"/>
  <c r="AW88" i="40"/>
  <c r="AZ88" i="40" s="1"/>
  <c r="AY89" i="40"/>
  <c r="AX89" i="40"/>
  <c r="BA89" i="40" s="1"/>
  <c r="AW89" i="40"/>
  <c r="AZ89" i="40" s="1"/>
  <c r="AY78" i="40"/>
  <c r="AW78" i="40"/>
  <c r="AZ78" i="40" s="1"/>
  <c r="AX78" i="40"/>
  <c r="BA78" i="40" s="1"/>
  <c r="AY79" i="40"/>
  <c r="AW79" i="40"/>
  <c r="AZ79" i="40" s="1"/>
  <c r="AX79" i="40"/>
  <c r="BA79" i="40" s="1"/>
  <c r="AQ256" i="2"/>
  <c r="AU254" i="2"/>
  <c r="AQ253" i="2"/>
  <c r="AR253" i="2" s="1"/>
  <c r="AT253" i="2" s="1"/>
  <c r="AU253" i="2"/>
  <c r="AQ254" i="2"/>
  <c r="AR254" i="2" s="1"/>
  <c r="H257" i="2"/>
  <c r="AV252" i="2"/>
  <c r="AY252" i="2" s="1"/>
  <c r="H253" i="2"/>
  <c r="AW253" i="2" s="1"/>
  <c r="AZ253" i="2" s="1"/>
  <c r="H254" i="2"/>
  <c r="AW254" i="2" s="1"/>
  <c r="AZ254" i="2" s="1"/>
  <c r="AX253" i="2"/>
  <c r="BA253" i="2" s="1"/>
  <c r="AX254" i="2"/>
  <c r="BA254" i="2" s="1"/>
  <c r="AR257" i="2"/>
  <c r="AT257" i="2" s="1"/>
  <c r="AX256" i="2"/>
  <c r="BA256" i="2" s="1"/>
  <c r="AW256" i="2"/>
  <c r="AZ256" i="2" s="1"/>
  <c r="AR256" i="2"/>
  <c r="AT256" i="2" s="1"/>
  <c r="AV256" i="2" s="1"/>
  <c r="AY256" i="2" s="1"/>
  <c r="AX255" i="2"/>
  <c r="BA255" i="2" s="1"/>
  <c r="AW255" i="2"/>
  <c r="AZ255" i="2" s="1"/>
  <c r="AW257" i="2"/>
  <c r="AZ257" i="2" s="1"/>
  <c r="AX257" i="2"/>
  <c r="BA257" i="2" s="1"/>
  <c r="AQ255" i="2"/>
  <c r="AU257" i="2"/>
  <c r="AX252" i="2"/>
  <c r="BA252" i="2" s="1"/>
  <c r="AV253" i="2" l="1"/>
  <c r="AY253" i="2" s="1"/>
  <c r="AT254" i="2"/>
  <c r="AV254" i="2" s="1"/>
  <c r="AY254" i="2" s="1"/>
  <c r="AV257" i="2"/>
  <c r="AY257" i="2" s="1"/>
  <c r="AR255" i="2"/>
  <c r="AT255" i="2" s="1"/>
  <c r="AV255" i="2" s="1"/>
  <c r="AY255" i="2" s="1"/>
  <c r="L1" i="40" l="1"/>
  <c r="X213" i="24"/>
  <c r="AU94" i="2"/>
  <c r="AS249" i="2"/>
  <c r="AN249" i="2"/>
  <c r="AM249" i="2"/>
  <c r="AL249" i="2"/>
  <c r="O249" i="2"/>
  <c r="M249" i="2"/>
  <c r="I249" i="2"/>
  <c r="F249" i="2"/>
  <c r="E249" i="2"/>
  <c r="B249" i="2"/>
  <c r="N249" i="2" s="1"/>
  <c r="AS248" i="2"/>
  <c r="AN248" i="2"/>
  <c r="AM248" i="2"/>
  <c r="AL248" i="2"/>
  <c r="O248" i="2"/>
  <c r="M248" i="2"/>
  <c r="I248" i="2"/>
  <c r="E248" i="2"/>
  <c r="B248" i="2"/>
  <c r="N248" i="2" s="1"/>
  <c r="AS247" i="2"/>
  <c r="AM247" i="2"/>
  <c r="AL247" i="2"/>
  <c r="O247" i="2"/>
  <c r="M247" i="2"/>
  <c r="E247" i="2"/>
  <c r="B247" i="2"/>
  <c r="N247" i="2" s="1"/>
  <c r="AS246" i="2"/>
  <c r="AN246" i="2"/>
  <c r="AN247" i="2" s="1"/>
  <c r="AM246" i="2"/>
  <c r="AL246" i="2"/>
  <c r="O246" i="2"/>
  <c r="M246" i="2"/>
  <c r="I246" i="2"/>
  <c r="B246" i="2"/>
  <c r="N246" i="2" s="1"/>
  <c r="AS245" i="2"/>
  <c r="AN245" i="2"/>
  <c r="AM245" i="2"/>
  <c r="AL245" i="2"/>
  <c r="O245" i="2"/>
  <c r="M245" i="2"/>
  <c r="I245" i="2"/>
  <c r="F245" i="2"/>
  <c r="F248" i="2" s="1"/>
  <c r="E245" i="2"/>
  <c r="B245" i="2"/>
  <c r="N245" i="2" s="1"/>
  <c r="AS244" i="2"/>
  <c r="AN244" i="2"/>
  <c r="AM244" i="2"/>
  <c r="AL244" i="2"/>
  <c r="O244" i="2"/>
  <c r="N244" i="2"/>
  <c r="M244" i="2"/>
  <c r="J244" i="2"/>
  <c r="J248" i="2" s="1"/>
  <c r="AU248" i="2" s="1"/>
  <c r="I244" i="2"/>
  <c r="F244" i="2"/>
  <c r="F247" i="2" s="1"/>
  <c r="E244" i="2"/>
  <c r="B244" i="2"/>
  <c r="AS243" i="2"/>
  <c r="AN243" i="2"/>
  <c r="AM243" i="2"/>
  <c r="AL243" i="2"/>
  <c r="O243" i="2"/>
  <c r="M243" i="2"/>
  <c r="J243" i="2"/>
  <c r="AU245" i="2" s="1"/>
  <c r="I243" i="2"/>
  <c r="F243" i="2"/>
  <c r="F246" i="2" s="1"/>
  <c r="H246" i="2" s="1"/>
  <c r="E243" i="2"/>
  <c r="B243" i="2"/>
  <c r="N243" i="2" s="1"/>
  <c r="AS242" i="2"/>
  <c r="AQ242" i="2"/>
  <c r="AR242" i="2" s="1"/>
  <c r="AT242" i="2" s="1"/>
  <c r="O242" i="2"/>
  <c r="N242" i="2"/>
  <c r="M242" i="2"/>
  <c r="J242" i="2"/>
  <c r="AU242" i="2" s="1"/>
  <c r="H242" i="2"/>
  <c r="U6" i="24"/>
  <c r="U7" i="24"/>
  <c r="U8" i="24"/>
  <c r="U9" i="24"/>
  <c r="J3" i="40" l="1"/>
  <c r="AU243" i="2"/>
  <c r="AQ249" i="2"/>
  <c r="AR249" i="2" s="1"/>
  <c r="AT249" i="2" s="1"/>
  <c r="AQ244" i="2"/>
  <c r="AR244" i="2" s="1"/>
  <c r="AT244" i="2" s="1"/>
  <c r="H245" i="2"/>
  <c r="AW245" i="2" s="1"/>
  <c r="AZ245" i="2" s="1"/>
  <c r="J247" i="2"/>
  <c r="AU247" i="2" s="1"/>
  <c r="AQ248" i="2"/>
  <c r="H244" i="2"/>
  <c r="AW244" i="2" s="1"/>
  <c r="AZ244" i="2" s="1"/>
  <c r="AV242" i="2"/>
  <c r="AY242" i="2" s="1"/>
  <c r="AU244" i="2"/>
  <c r="AQ245" i="2"/>
  <c r="AR245" i="2" s="1"/>
  <c r="AT245" i="2" s="1"/>
  <c r="AV245" i="2" s="1"/>
  <c r="AQ246" i="2"/>
  <c r="AR246" i="2" s="1"/>
  <c r="AT246" i="2" s="1"/>
  <c r="I247" i="2"/>
  <c r="AQ247" i="2" s="1"/>
  <c r="AR247" i="2" s="1"/>
  <c r="AT247" i="2" s="1"/>
  <c r="AV247" i="2" s="1"/>
  <c r="H247" i="2"/>
  <c r="AX247" i="2" s="1"/>
  <c r="BA247" i="2" s="1"/>
  <c r="H248" i="2"/>
  <c r="H249" i="2"/>
  <c r="AW249" i="2" s="1"/>
  <c r="AZ249" i="2" s="1"/>
  <c r="AQ243" i="2"/>
  <c r="AR243" i="2" s="1"/>
  <c r="AT243" i="2" s="1"/>
  <c r="AV243" i="2" s="1"/>
  <c r="AW242" i="2"/>
  <c r="AZ242" i="2" s="1"/>
  <c r="AX249" i="2"/>
  <c r="BA249" i="2" s="1"/>
  <c r="AW246" i="2"/>
  <c r="AZ246" i="2" s="1"/>
  <c r="AX246" i="2"/>
  <c r="BA246" i="2" s="1"/>
  <c r="AW248" i="2"/>
  <c r="AZ248" i="2" s="1"/>
  <c r="AX248" i="2"/>
  <c r="BA248" i="2" s="1"/>
  <c r="AR248" i="2"/>
  <c r="AT248" i="2" s="1"/>
  <c r="AV248" i="2" s="1"/>
  <c r="AX245" i="2"/>
  <c r="BA245" i="2" s="1"/>
  <c r="AX244" i="2"/>
  <c r="BA244" i="2" s="1"/>
  <c r="AX242" i="2"/>
  <c r="BA242" i="2" s="1"/>
  <c r="J246" i="2"/>
  <c r="AU246" i="2" s="1"/>
  <c r="H243" i="2"/>
  <c r="AU249" i="2"/>
  <c r="AV249" i="2" s="1"/>
  <c r="AU4" i="40" l="1"/>
  <c r="AV4" i="40" s="1"/>
  <c r="AY4" i="40" s="1"/>
  <c r="J6" i="40"/>
  <c r="AY245" i="2"/>
  <c r="AV244" i="2"/>
  <c r="AY244" i="2" s="1"/>
  <c r="AW247" i="2"/>
  <c r="AZ247" i="2" s="1"/>
  <c r="AY247" i="2"/>
  <c r="AY249" i="2"/>
  <c r="AY248" i="2"/>
  <c r="AV246" i="2"/>
  <c r="AY246" i="2" s="1"/>
  <c r="AX243" i="2"/>
  <c r="BA243" i="2" s="1"/>
  <c r="AW243" i="2"/>
  <c r="AZ243" i="2" s="1"/>
  <c r="AY243" i="2"/>
  <c r="AA109" i="24"/>
  <c r="AA110" i="24"/>
  <c r="AA111" i="24"/>
  <c r="AA112" i="24"/>
  <c r="AA113" i="24"/>
  <c r="AA114" i="24"/>
  <c r="AA115" i="24"/>
  <c r="AA116" i="24"/>
  <c r="AA117" i="24"/>
  <c r="AA118" i="24"/>
  <c r="AA119" i="24"/>
  <c r="AA120" i="24"/>
  <c r="AA121" i="24"/>
  <c r="AA122" i="24"/>
  <c r="AA123" i="24"/>
  <c r="AA124" i="24"/>
  <c r="AA125" i="24"/>
  <c r="AA126" i="24"/>
  <c r="AA127" i="24"/>
  <c r="AA108" i="24"/>
  <c r="AU6" i="40" l="1"/>
  <c r="AV6" i="40" s="1"/>
  <c r="AY6" i="40" s="1"/>
  <c r="AU7" i="40"/>
  <c r="AV7" i="40" s="1"/>
  <c r="AY7" i="40" s="1"/>
  <c r="J166" i="2"/>
  <c r="AS157" i="2"/>
  <c r="AN157" i="2"/>
  <c r="AM157" i="2"/>
  <c r="AL157" i="2"/>
  <c r="O157" i="2"/>
  <c r="M157" i="2"/>
  <c r="I157" i="2"/>
  <c r="F157" i="2"/>
  <c r="B157" i="2"/>
  <c r="N157" i="2" s="1"/>
  <c r="AS156" i="2"/>
  <c r="AN156" i="2"/>
  <c r="AM156" i="2"/>
  <c r="AQ156" i="2" s="1"/>
  <c r="AL156" i="2"/>
  <c r="O156" i="2"/>
  <c r="M156" i="2"/>
  <c r="AU156" i="2"/>
  <c r="I156" i="2"/>
  <c r="F156" i="2"/>
  <c r="B156" i="2"/>
  <c r="N156" i="2" s="1"/>
  <c r="AS155" i="2"/>
  <c r="AN155" i="2"/>
  <c r="AM155" i="2"/>
  <c r="AL155" i="2"/>
  <c r="O155" i="2"/>
  <c r="M155" i="2"/>
  <c r="I155" i="2"/>
  <c r="J155" i="2" s="1"/>
  <c r="AU155" i="2" s="1"/>
  <c r="F155" i="2"/>
  <c r="B155" i="2"/>
  <c r="N155" i="2" s="1"/>
  <c r="AS154" i="2"/>
  <c r="AN154" i="2"/>
  <c r="AM154" i="2"/>
  <c r="AL154" i="2"/>
  <c r="O154" i="2"/>
  <c r="M154" i="2"/>
  <c r="I154" i="2"/>
  <c r="F154" i="2"/>
  <c r="E154" i="2"/>
  <c r="E156" i="2" s="1"/>
  <c r="B154" i="2"/>
  <c r="N154" i="2" s="1"/>
  <c r="AS153" i="2"/>
  <c r="AN153" i="2"/>
  <c r="AM153" i="2"/>
  <c r="AL153" i="2"/>
  <c r="O153" i="2"/>
  <c r="M153" i="2"/>
  <c r="I153" i="2"/>
  <c r="F153" i="2"/>
  <c r="E153" i="2"/>
  <c r="E155" i="2" s="1"/>
  <c r="B153" i="2"/>
  <c r="N153" i="2" s="1"/>
  <c r="AS152" i="2"/>
  <c r="AQ152" i="2"/>
  <c r="AR152" i="2" s="1"/>
  <c r="O152" i="2"/>
  <c r="N152" i="2"/>
  <c r="M152" i="2"/>
  <c r="J152" i="2"/>
  <c r="AU152" i="2" s="1"/>
  <c r="H152" i="2"/>
  <c r="AJ11" i="24"/>
  <c r="AE11" i="24" s="1"/>
  <c r="AF11" i="24" s="1"/>
  <c r="AQ154" i="2" l="1"/>
  <c r="AT152" i="2"/>
  <c r="H154" i="2"/>
  <c r="AV152" i="2"/>
  <c r="AY152" i="2" s="1"/>
  <c r="AQ155" i="2"/>
  <c r="AQ157" i="2"/>
  <c r="AR157" i="2" s="1"/>
  <c r="AT157" i="2" s="1"/>
  <c r="L152" i="2"/>
  <c r="J153" i="2" s="1"/>
  <c r="AU153" i="2" s="1"/>
  <c r="AQ153" i="2"/>
  <c r="AR153" i="2" s="1"/>
  <c r="AT153" i="2" s="1"/>
  <c r="H156" i="2"/>
  <c r="AX156" i="2" s="1"/>
  <c r="BA156" i="2" s="1"/>
  <c r="H155" i="2"/>
  <c r="E157" i="2"/>
  <c r="H157" i="2" s="1"/>
  <c r="AW156" i="2"/>
  <c r="AZ156" i="2" s="1"/>
  <c r="AR156" i="2"/>
  <c r="AT156" i="2" s="1"/>
  <c r="AV156" i="2" s="1"/>
  <c r="AY156" i="2" s="1"/>
  <c r="AW152" i="2"/>
  <c r="AZ152" i="2" s="1"/>
  <c r="AR154" i="2"/>
  <c r="AT154" i="2" s="1"/>
  <c r="AX152" i="2"/>
  <c r="BA152" i="2" s="1"/>
  <c r="AW154" i="2"/>
  <c r="AZ154" i="2" s="1"/>
  <c r="AU157" i="2"/>
  <c r="H153" i="2"/>
  <c r="AX154" i="2"/>
  <c r="BA154" i="2" s="1"/>
  <c r="L28" i="8"/>
  <c r="N28" i="8" s="1"/>
  <c r="M28" i="8" s="1"/>
  <c r="AF7" i="24"/>
  <c r="O2" i="1"/>
  <c r="O1" i="40"/>
  <c r="N1" i="40"/>
  <c r="M1" i="40"/>
  <c r="AS17" i="2"/>
  <c r="AN17" i="2"/>
  <c r="AM17" i="2"/>
  <c r="O17" i="2"/>
  <c r="M17" i="2"/>
  <c r="I17" i="2"/>
  <c r="F17" i="2"/>
  <c r="E17" i="2"/>
  <c r="B17" i="2"/>
  <c r="N17" i="2" s="1"/>
  <c r="AS16" i="2"/>
  <c r="AN16" i="2"/>
  <c r="AM16" i="2"/>
  <c r="O16" i="2"/>
  <c r="M16" i="2"/>
  <c r="J16" i="2"/>
  <c r="I16" i="2"/>
  <c r="F16" i="2"/>
  <c r="E16" i="2"/>
  <c r="B16" i="2"/>
  <c r="N16" i="2" s="1"/>
  <c r="AS15" i="2"/>
  <c r="AN15" i="2"/>
  <c r="AM15" i="2"/>
  <c r="AL15" i="2"/>
  <c r="O15" i="2"/>
  <c r="M15" i="2"/>
  <c r="I15" i="2"/>
  <c r="F15" i="2"/>
  <c r="H15" i="2" s="1"/>
  <c r="AW15" i="2" s="1"/>
  <c r="AZ15" i="2" s="1"/>
  <c r="B15" i="2"/>
  <c r="N15" i="2" s="1"/>
  <c r="AU14" i="2"/>
  <c r="AS14" i="2"/>
  <c r="AN14" i="2"/>
  <c r="AM14" i="2"/>
  <c r="AL14" i="2"/>
  <c r="AL17" i="2" s="1"/>
  <c r="O14" i="2"/>
  <c r="M14" i="2"/>
  <c r="J14" i="2"/>
  <c r="I14" i="2"/>
  <c r="F14" i="2"/>
  <c r="E14" i="2"/>
  <c r="B14" i="2"/>
  <c r="N14" i="2" s="1"/>
  <c r="AU13" i="2"/>
  <c r="AS13" i="2"/>
  <c r="AN13" i="2"/>
  <c r="AM13" i="2"/>
  <c r="AL13" i="2"/>
  <c r="AL16" i="2" s="1"/>
  <c r="O13" i="2"/>
  <c r="M13" i="2"/>
  <c r="I13" i="2"/>
  <c r="F13" i="2"/>
  <c r="E13" i="2"/>
  <c r="B13" i="2"/>
  <c r="N13" i="2" s="1"/>
  <c r="AS12" i="2"/>
  <c r="AQ12" i="2"/>
  <c r="O12" i="2"/>
  <c r="N12" i="2"/>
  <c r="M12" i="2"/>
  <c r="J12" i="2"/>
  <c r="AU12" i="2" s="1"/>
  <c r="H12" i="2"/>
  <c r="AX12" i="2" s="1"/>
  <c r="BA12" i="2" s="1"/>
  <c r="AS130" i="2"/>
  <c r="AM130" i="2"/>
  <c r="AL130" i="2"/>
  <c r="O130" i="2"/>
  <c r="M130" i="2"/>
  <c r="I130" i="2"/>
  <c r="H130" i="2"/>
  <c r="AW130" i="2" s="1"/>
  <c r="AZ130" i="2" s="1"/>
  <c r="B130" i="2"/>
  <c r="N130" i="2" s="1"/>
  <c r="AS129" i="2"/>
  <c r="AN129" i="2"/>
  <c r="AM129" i="2"/>
  <c r="AL129" i="2"/>
  <c r="O129" i="2"/>
  <c r="M129" i="2"/>
  <c r="F129" i="2"/>
  <c r="B129" i="2"/>
  <c r="N129" i="2" s="1"/>
  <c r="AS128" i="2"/>
  <c r="AN128" i="2"/>
  <c r="AM128" i="2"/>
  <c r="AL128" i="2"/>
  <c r="O128" i="2"/>
  <c r="M128" i="2"/>
  <c r="F128" i="2"/>
  <c r="B128" i="2"/>
  <c r="N128" i="2" s="1"/>
  <c r="AS127" i="2"/>
  <c r="AM127" i="2"/>
  <c r="AL127" i="2"/>
  <c r="O127" i="2"/>
  <c r="M127" i="2"/>
  <c r="I127" i="2"/>
  <c r="B127" i="2"/>
  <c r="N127" i="2" s="1"/>
  <c r="AU126" i="2"/>
  <c r="AS126" i="2"/>
  <c r="AN126" i="2"/>
  <c r="AN127" i="2" s="1"/>
  <c r="AM126" i="2"/>
  <c r="AL126" i="2"/>
  <c r="O126" i="2"/>
  <c r="M126" i="2"/>
  <c r="J126" i="2"/>
  <c r="I126" i="2"/>
  <c r="F126" i="2"/>
  <c r="E126" i="2"/>
  <c r="E128" i="2" s="1"/>
  <c r="B126" i="2"/>
  <c r="N126" i="2" s="1"/>
  <c r="AS125" i="2"/>
  <c r="AN125" i="2"/>
  <c r="AL125" i="2"/>
  <c r="O125" i="2"/>
  <c r="M125" i="2"/>
  <c r="I125" i="2"/>
  <c r="J125" i="2" s="1"/>
  <c r="AU125" i="2" s="1"/>
  <c r="F125" i="2"/>
  <c r="H125" i="2" s="1"/>
  <c r="B125" i="2"/>
  <c r="N125" i="2" s="1"/>
  <c r="AS124" i="2"/>
  <c r="AN124" i="2"/>
  <c r="AM124" i="2"/>
  <c r="AL124" i="2"/>
  <c r="O124" i="2"/>
  <c r="M124" i="2"/>
  <c r="J124" i="2"/>
  <c r="I124" i="2"/>
  <c r="F124" i="2"/>
  <c r="E124" i="2"/>
  <c r="B124" i="2"/>
  <c r="N124" i="2" s="1"/>
  <c r="AU123" i="2"/>
  <c r="AS123" i="2"/>
  <c r="AN123" i="2"/>
  <c r="AM123" i="2"/>
  <c r="AL123" i="2"/>
  <c r="O123" i="2"/>
  <c r="M123" i="2"/>
  <c r="I123" i="2"/>
  <c r="F123" i="2"/>
  <c r="E123" i="2"/>
  <c r="B123" i="2"/>
  <c r="N123" i="2" s="1"/>
  <c r="AS122" i="2"/>
  <c r="AQ122" i="2"/>
  <c r="AR122" i="2" s="1"/>
  <c r="O122" i="2"/>
  <c r="N122" i="2"/>
  <c r="M122" i="2"/>
  <c r="J122" i="2"/>
  <c r="J130" i="2" s="1"/>
  <c r="AU130" i="2" s="1"/>
  <c r="H122" i="2"/>
  <c r="AW122" i="2" s="1"/>
  <c r="AZ122" i="2" s="1"/>
  <c r="AR155" i="2" l="1"/>
  <c r="AT155" i="2" s="1"/>
  <c r="AV155" i="2" s="1"/>
  <c r="AY155" i="2" s="1"/>
  <c r="H16" i="2"/>
  <c r="H128" i="2"/>
  <c r="AX128" i="2" s="1"/>
  <c r="BA128" i="2" s="1"/>
  <c r="AU154" i="2"/>
  <c r="AV154" i="2" s="1"/>
  <c r="AY154" i="2" s="1"/>
  <c r="H14" i="2"/>
  <c r="AW14" i="2" s="1"/>
  <c r="AZ14" i="2" s="1"/>
  <c r="AV157" i="2"/>
  <c r="AY157" i="2" s="1"/>
  <c r="AX157" i="2"/>
  <c r="BA157" i="2" s="1"/>
  <c r="AW157" i="2"/>
  <c r="AZ157" i="2" s="1"/>
  <c r="AX155" i="2"/>
  <c r="BA155" i="2" s="1"/>
  <c r="AW155" i="2"/>
  <c r="AZ155" i="2" s="1"/>
  <c r="AV153" i="2"/>
  <c r="AY153" i="2" s="1"/>
  <c r="AW153" i="2"/>
  <c r="AZ153" i="2" s="1"/>
  <c r="AX153" i="2"/>
  <c r="BA153" i="2" s="1"/>
  <c r="AW12" i="2"/>
  <c r="AZ12" i="2" s="1"/>
  <c r="J127" i="2"/>
  <c r="AU127" i="2" s="1"/>
  <c r="I128" i="2"/>
  <c r="J128" i="2" s="1"/>
  <c r="AU128" i="2" s="1"/>
  <c r="I129" i="2"/>
  <c r="AQ129" i="2" s="1"/>
  <c r="AR129" i="2" s="1"/>
  <c r="AT129" i="2" s="1"/>
  <c r="AQ127" i="2"/>
  <c r="AQ126" i="2"/>
  <c r="AR126" i="2" s="1"/>
  <c r="AT126" i="2" s="1"/>
  <c r="AV126" i="2" s="1"/>
  <c r="H13" i="2"/>
  <c r="AX13" i="2" s="1"/>
  <c r="BA13" i="2" s="1"/>
  <c r="AQ14" i="2"/>
  <c r="AR14" i="2" s="1"/>
  <c r="AT14" i="2" s="1"/>
  <c r="AV14" i="2" s="1"/>
  <c r="AQ13" i="2"/>
  <c r="H17" i="2"/>
  <c r="AX17" i="2" s="1"/>
  <c r="BA17" i="2" s="1"/>
  <c r="AQ130" i="2"/>
  <c r="AR130" i="2" s="1"/>
  <c r="AM125" i="2"/>
  <c r="AQ125" i="2" s="1"/>
  <c r="AR125" i="2" s="1"/>
  <c r="AT125" i="2" s="1"/>
  <c r="AV125" i="2" s="1"/>
  <c r="AY125" i="2" s="1"/>
  <c r="AQ123" i="2"/>
  <c r="AR123" i="2" s="1"/>
  <c r="AT123" i="2" s="1"/>
  <c r="AV123" i="2" s="1"/>
  <c r="AU17" i="2"/>
  <c r="J17" i="2"/>
  <c r="AU16" i="2"/>
  <c r="AQ15" i="2"/>
  <c r="J15" i="2"/>
  <c r="AU15" i="2" s="1"/>
  <c r="AT122" i="2"/>
  <c r="H123" i="2"/>
  <c r="AW123" i="2" s="1"/>
  <c r="AZ123" i="2" s="1"/>
  <c r="H124" i="2"/>
  <c r="AX124" i="2" s="1"/>
  <c r="BA124" i="2" s="1"/>
  <c r="AQ124" i="2"/>
  <c r="AR124" i="2" s="1"/>
  <c r="AT124" i="2" s="1"/>
  <c r="AQ16" i="2"/>
  <c r="AR16" i="2" s="1"/>
  <c r="AT16" i="2" s="1"/>
  <c r="AQ17" i="2"/>
  <c r="AR17" i="2" s="1"/>
  <c r="AT17" i="2" s="1"/>
  <c r="AV17" i="2" s="1"/>
  <c r="AW16" i="2"/>
  <c r="AZ16" i="2" s="1"/>
  <c r="AX16" i="2"/>
  <c r="BA16" i="2" s="1"/>
  <c r="AR12" i="2"/>
  <c r="AT12" i="2" s="1"/>
  <c r="AV12" i="2" s="1"/>
  <c r="AY12" i="2" s="1"/>
  <c r="AR13" i="2"/>
  <c r="AT13" i="2" s="1"/>
  <c r="AV13" i="2" s="1"/>
  <c r="AW13" i="2"/>
  <c r="AZ13" i="2" s="1"/>
  <c r="AX15" i="2"/>
  <c r="BA15" i="2" s="1"/>
  <c r="AX125" i="2"/>
  <c r="BA125" i="2" s="1"/>
  <c r="AW125" i="2"/>
  <c r="AZ125" i="2" s="1"/>
  <c r="AR127" i="2"/>
  <c r="AT127" i="2" s="1"/>
  <c r="AU124" i="2"/>
  <c r="H126" i="2"/>
  <c r="E129" i="2"/>
  <c r="H129" i="2" s="1"/>
  <c r="AX130" i="2"/>
  <c r="BA130" i="2" s="1"/>
  <c r="AX122" i="2"/>
  <c r="BA122" i="2" s="1"/>
  <c r="AU122" i="2"/>
  <c r="E127" i="2"/>
  <c r="H127" i="2" s="1"/>
  <c r="AU129" i="2" l="1"/>
  <c r="AY13" i="2"/>
  <c r="AW128" i="2"/>
  <c r="AZ128" i="2" s="1"/>
  <c r="AQ128" i="2"/>
  <c r="AR128" i="2" s="1"/>
  <c r="AT128" i="2" s="1"/>
  <c r="AV128" i="2" s="1"/>
  <c r="AY128" i="2" s="1"/>
  <c r="AX14" i="2"/>
  <c r="BA14" i="2" s="1"/>
  <c r="AY14" i="2"/>
  <c r="AV127" i="2"/>
  <c r="J129" i="2"/>
  <c r="AW124" i="2"/>
  <c r="AZ124" i="2" s="1"/>
  <c r="AX123" i="2"/>
  <c r="BA123" i="2" s="1"/>
  <c r="AY17" i="2"/>
  <c r="AW17" i="2"/>
  <c r="AZ17" i="2" s="1"/>
  <c r="AY123" i="2"/>
  <c r="AT130" i="2"/>
  <c r="AV130" i="2" s="1"/>
  <c r="AY130" i="2" s="1"/>
  <c r="AV122" i="2"/>
  <c r="AY122" i="2" s="1"/>
  <c r="AV129" i="2"/>
  <c r="AY129" i="2" s="1"/>
  <c r="AV16" i="2"/>
  <c r="AY16" i="2" s="1"/>
  <c r="AR15" i="2"/>
  <c r="AT15" i="2" s="1"/>
  <c r="AV15" i="2" s="1"/>
  <c r="AY15" i="2" s="1"/>
  <c r="AW129" i="2"/>
  <c r="AZ129" i="2" s="1"/>
  <c r="AX129" i="2"/>
  <c r="BA129" i="2" s="1"/>
  <c r="AV124" i="2"/>
  <c r="AY124" i="2" s="1"/>
  <c r="AY127" i="2"/>
  <c r="AW127" i="2"/>
  <c r="AZ127" i="2" s="1"/>
  <c r="AX127" i="2"/>
  <c r="BA127" i="2" s="1"/>
  <c r="AY126" i="2"/>
  <c r="AW126" i="2"/>
  <c r="AZ126" i="2" s="1"/>
  <c r="AX126" i="2"/>
  <c r="BA126" i="2" s="1"/>
  <c r="O234" i="2" l="1"/>
  <c r="N234" i="2"/>
  <c r="AS233" i="2"/>
  <c r="AN233" i="2"/>
  <c r="AM233" i="2"/>
  <c r="AL233" i="2"/>
  <c r="O233" i="2"/>
  <c r="M233" i="2"/>
  <c r="J233" i="2"/>
  <c r="AU233" i="2" s="1"/>
  <c r="I233" i="2"/>
  <c r="F233" i="2"/>
  <c r="E233" i="2"/>
  <c r="B233" i="2"/>
  <c r="N233" i="2" s="1"/>
  <c r="AS232" i="2"/>
  <c r="AQ232" i="2"/>
  <c r="AR232" i="2" s="1"/>
  <c r="O232" i="2"/>
  <c r="N232" i="2"/>
  <c r="M232" i="2"/>
  <c r="J232" i="2"/>
  <c r="AU232" i="2" s="1"/>
  <c r="H232" i="2"/>
  <c r="AX232" i="2" s="1"/>
  <c r="BA232" i="2" s="1"/>
  <c r="I97" i="2"/>
  <c r="J96" i="2"/>
  <c r="I96" i="2"/>
  <c r="I95" i="2"/>
  <c r="J95" i="2" s="1"/>
  <c r="AU95" i="2" s="1"/>
  <c r="J94" i="2"/>
  <c r="I94" i="2"/>
  <c r="I93" i="2"/>
  <c r="J92" i="2"/>
  <c r="AU92" i="2" s="1"/>
  <c r="AU93" i="2" s="1"/>
  <c r="AS227" i="2"/>
  <c r="AN227" i="2"/>
  <c r="AM227" i="2"/>
  <c r="AL227" i="2"/>
  <c r="O227" i="2"/>
  <c r="M227" i="2"/>
  <c r="I227" i="2"/>
  <c r="F227" i="2"/>
  <c r="E227" i="2"/>
  <c r="B227" i="2"/>
  <c r="N227" i="2" s="1"/>
  <c r="AS226" i="2"/>
  <c r="AN226" i="2"/>
  <c r="AM226" i="2"/>
  <c r="AL226" i="2"/>
  <c r="O226" i="2"/>
  <c r="M226" i="2"/>
  <c r="I226" i="2"/>
  <c r="F226" i="2"/>
  <c r="E226" i="2"/>
  <c r="B226" i="2"/>
  <c r="N226" i="2" s="1"/>
  <c r="AS225" i="2"/>
  <c r="AN225" i="2"/>
  <c r="AM225" i="2"/>
  <c r="AL225" i="2"/>
  <c r="O225" i="2"/>
  <c r="M225" i="2"/>
  <c r="I225" i="2"/>
  <c r="J225" i="2" s="1"/>
  <c r="AU225" i="2" s="1"/>
  <c r="F225" i="2"/>
  <c r="H225" i="2" s="1"/>
  <c r="B225" i="2"/>
  <c r="N225" i="2" s="1"/>
  <c r="AS224" i="2"/>
  <c r="AN224" i="2"/>
  <c r="AM224" i="2"/>
  <c r="AL224" i="2"/>
  <c r="O224" i="2"/>
  <c r="M224" i="2"/>
  <c r="I224" i="2"/>
  <c r="F224" i="2"/>
  <c r="E224" i="2"/>
  <c r="B224" i="2"/>
  <c r="N224" i="2" s="1"/>
  <c r="AS223" i="2"/>
  <c r="AN223" i="2"/>
  <c r="AM223" i="2"/>
  <c r="AL223" i="2"/>
  <c r="O223" i="2"/>
  <c r="M223" i="2"/>
  <c r="J223" i="2"/>
  <c r="AU223" i="2" s="1"/>
  <c r="I223" i="2"/>
  <c r="F223" i="2"/>
  <c r="E223" i="2"/>
  <c r="B223" i="2"/>
  <c r="N223" i="2" s="1"/>
  <c r="AS222" i="2"/>
  <c r="AQ222" i="2"/>
  <c r="AR222" i="2" s="1"/>
  <c r="O222" i="2"/>
  <c r="N222" i="2"/>
  <c r="M222" i="2"/>
  <c r="J222" i="2"/>
  <c r="AU222" i="2" s="1"/>
  <c r="H222" i="2"/>
  <c r="AW222" i="2" s="1"/>
  <c r="AZ222" i="2" s="1"/>
  <c r="J97" i="2" l="1"/>
  <c r="AU96" i="2"/>
  <c r="AU97" i="2"/>
  <c r="AQ226" i="2"/>
  <c r="AR226" i="2" s="1"/>
  <c r="AT226" i="2" s="1"/>
  <c r="AV226" i="2" s="1"/>
  <c r="H224" i="2"/>
  <c r="AW224" i="2" s="1"/>
  <c r="AZ224" i="2" s="1"/>
  <c r="AQ223" i="2"/>
  <c r="AR223" i="2" s="1"/>
  <c r="AT223" i="2" s="1"/>
  <c r="AV223" i="2" s="1"/>
  <c r="H227" i="2"/>
  <c r="AX227" i="2" s="1"/>
  <c r="BA227" i="2" s="1"/>
  <c r="AU224" i="2"/>
  <c r="J226" i="2"/>
  <c r="AU226" i="2" s="1"/>
  <c r="H223" i="2"/>
  <c r="AW223" i="2" s="1"/>
  <c r="AZ223" i="2" s="1"/>
  <c r="AQ225" i="2"/>
  <c r="AR225" i="2" s="1"/>
  <c r="AT225" i="2" s="1"/>
  <c r="AV225" i="2" s="1"/>
  <c r="AY225" i="2" s="1"/>
  <c r="AT232" i="2"/>
  <c r="AV232" i="2" s="1"/>
  <c r="AY232" i="2" s="1"/>
  <c r="H226" i="2"/>
  <c r="AX226" i="2" s="1"/>
  <c r="BA226" i="2" s="1"/>
  <c r="AQ227" i="2"/>
  <c r="AR227" i="2" s="1"/>
  <c r="AT227" i="2" s="1"/>
  <c r="AQ224" i="2"/>
  <c r="AR224" i="2" s="1"/>
  <c r="AT224" i="2" s="1"/>
  <c r="AQ233" i="2"/>
  <c r="AR233" i="2" s="1"/>
  <c r="AT233" i="2" s="1"/>
  <c r="AV233" i="2" s="1"/>
  <c r="H233" i="2"/>
  <c r="AX233" i="2" s="1"/>
  <c r="BA233" i="2" s="1"/>
  <c r="AW232" i="2"/>
  <c r="AZ232" i="2" s="1"/>
  <c r="AX225" i="2"/>
  <c r="BA225" i="2" s="1"/>
  <c r="AW225" i="2"/>
  <c r="AZ225" i="2" s="1"/>
  <c r="AT222" i="2"/>
  <c r="AV222" i="2" s="1"/>
  <c r="AY222" i="2" s="1"/>
  <c r="AX222" i="2"/>
  <c r="BA222" i="2" s="1"/>
  <c r="AU227" i="2"/>
  <c r="AY226" i="2" l="1"/>
  <c r="AW226" i="2"/>
  <c r="AZ226" i="2" s="1"/>
  <c r="AX224" i="2"/>
  <c r="BA224" i="2" s="1"/>
  <c r="AW227" i="2"/>
  <c r="AZ227" i="2" s="1"/>
  <c r="AX223" i="2"/>
  <c r="BA223" i="2" s="1"/>
  <c r="AY233" i="2"/>
  <c r="AV224" i="2"/>
  <c r="AY224" i="2" s="1"/>
  <c r="AW233" i="2"/>
  <c r="AZ233" i="2" s="1"/>
  <c r="AY223" i="2"/>
  <c r="AV227" i="2"/>
  <c r="AY227" i="2" s="1"/>
  <c r="I49" i="2" l="1"/>
  <c r="I48" i="2"/>
  <c r="I46" i="2"/>
  <c r="J46" i="2" s="1"/>
  <c r="I45" i="2"/>
  <c r="I44" i="2"/>
  <c r="J43" i="2"/>
  <c r="J47" i="2" s="1"/>
  <c r="I43" i="2"/>
  <c r="J42" i="2"/>
  <c r="J44" i="2" l="1"/>
  <c r="J48" i="2" s="1"/>
  <c r="J49" i="2" s="1"/>
  <c r="I47" i="2"/>
  <c r="J45" i="2"/>
  <c r="I210" i="2" l="1"/>
  <c r="J210" i="2" s="1"/>
  <c r="I206" i="2"/>
  <c r="I205" i="2"/>
  <c r="I208" i="2" s="1"/>
  <c r="J208" i="2" s="1"/>
  <c r="I204" i="2"/>
  <c r="I203" i="2"/>
  <c r="J202" i="2"/>
  <c r="I220" i="2"/>
  <c r="J220" i="2" s="1"/>
  <c r="AU220" i="2" s="1"/>
  <c r="J216" i="2"/>
  <c r="I216" i="2"/>
  <c r="I215" i="2"/>
  <c r="J215" i="2" s="1"/>
  <c r="I214" i="2"/>
  <c r="I213" i="2"/>
  <c r="J212" i="2"/>
  <c r="AU214" i="2" s="1"/>
  <c r="AL210" i="2"/>
  <c r="AL205" i="2"/>
  <c r="AL208" i="2" s="1"/>
  <c r="AL204" i="2"/>
  <c r="AL207" i="2" s="1"/>
  <c r="AL203" i="2"/>
  <c r="AL206" i="2" s="1"/>
  <c r="AL215" i="2"/>
  <c r="AL218" i="2" s="1"/>
  <c r="AL220" i="2"/>
  <c r="AL214" i="2"/>
  <c r="AL217" i="2" s="1"/>
  <c r="AL213" i="2"/>
  <c r="AL216" i="2" s="1"/>
  <c r="AS220" i="2"/>
  <c r="AM220" i="2"/>
  <c r="M220" i="2"/>
  <c r="B220" i="2"/>
  <c r="AS219" i="2"/>
  <c r="AN219" i="2"/>
  <c r="AM219" i="2"/>
  <c r="O219" i="2"/>
  <c r="M219" i="2"/>
  <c r="F219" i="2"/>
  <c r="B219" i="2"/>
  <c r="N219" i="2" s="1"/>
  <c r="AS218" i="2"/>
  <c r="AN218" i="2"/>
  <c r="AM218" i="2"/>
  <c r="O218" i="2"/>
  <c r="M218" i="2"/>
  <c r="F218" i="2"/>
  <c r="B218" i="2"/>
  <c r="N218" i="2" s="1"/>
  <c r="AS217" i="2"/>
  <c r="AM217" i="2"/>
  <c r="O217" i="2"/>
  <c r="M217" i="2"/>
  <c r="B217" i="2"/>
  <c r="N217" i="2" s="1"/>
  <c r="AU216" i="2"/>
  <c r="AS216" i="2"/>
  <c r="AN216" i="2"/>
  <c r="AN217" i="2" s="1"/>
  <c r="AM216" i="2"/>
  <c r="O216" i="2"/>
  <c r="M216" i="2"/>
  <c r="F216" i="2"/>
  <c r="E216" i="2"/>
  <c r="E218" i="2" s="1"/>
  <c r="B216" i="2"/>
  <c r="N216" i="2" s="1"/>
  <c r="AS215" i="2"/>
  <c r="AN215" i="2"/>
  <c r="O215" i="2"/>
  <c r="M215" i="2"/>
  <c r="F215" i="2"/>
  <c r="H215" i="2" s="1"/>
  <c r="B215" i="2"/>
  <c r="N215" i="2" s="1"/>
  <c r="AS214" i="2"/>
  <c r="AN214" i="2"/>
  <c r="AM214" i="2"/>
  <c r="O214" i="2"/>
  <c r="M214" i="2"/>
  <c r="F214" i="2"/>
  <c r="E214" i="2"/>
  <c r="B214" i="2"/>
  <c r="N214" i="2" s="1"/>
  <c r="AU213" i="2"/>
  <c r="AS213" i="2"/>
  <c r="AN213" i="2"/>
  <c r="AM213" i="2"/>
  <c r="O213" i="2"/>
  <c r="M213" i="2"/>
  <c r="F213" i="2"/>
  <c r="F220" i="2" s="1"/>
  <c r="H220" i="2" s="1"/>
  <c r="E213" i="2"/>
  <c r="B213" i="2"/>
  <c r="N213" i="2" s="1"/>
  <c r="AS212" i="2"/>
  <c r="AQ212" i="2"/>
  <c r="AR212" i="2" s="1"/>
  <c r="O212" i="2"/>
  <c r="N212" i="2"/>
  <c r="M212" i="2"/>
  <c r="H212" i="2"/>
  <c r="AW212" i="2" s="1"/>
  <c r="AZ212" i="2" s="1"/>
  <c r="AS210" i="2"/>
  <c r="AM210" i="2"/>
  <c r="M210" i="2"/>
  <c r="B210" i="2"/>
  <c r="AS209" i="2"/>
  <c r="AN209" i="2"/>
  <c r="AM209" i="2"/>
  <c r="O209" i="2"/>
  <c r="M209" i="2"/>
  <c r="B209" i="2"/>
  <c r="N209" i="2" s="1"/>
  <c r="AS208" i="2"/>
  <c r="AN208" i="2"/>
  <c r="AM208" i="2"/>
  <c r="O208" i="2"/>
  <c r="M208" i="2"/>
  <c r="B208" i="2"/>
  <c r="N208" i="2" s="1"/>
  <c r="AS207" i="2"/>
  <c r="AM207" i="2"/>
  <c r="O207" i="2"/>
  <c r="M207" i="2"/>
  <c r="B207" i="2"/>
  <c r="N207" i="2" s="1"/>
  <c r="AU206" i="2"/>
  <c r="AS206" i="2"/>
  <c r="AN206" i="2"/>
  <c r="AN207" i="2" s="1"/>
  <c r="AM206" i="2"/>
  <c r="O206" i="2"/>
  <c r="M206" i="2"/>
  <c r="E206" i="2"/>
  <c r="E209" i="2" s="1"/>
  <c r="B206" i="2"/>
  <c r="N206" i="2" s="1"/>
  <c r="AS205" i="2"/>
  <c r="AN205" i="2"/>
  <c r="O205" i="2"/>
  <c r="M205" i="2"/>
  <c r="B205" i="2"/>
  <c r="N205" i="2" s="1"/>
  <c r="AS204" i="2"/>
  <c r="AN204" i="2"/>
  <c r="AM204" i="2"/>
  <c r="O204" i="2"/>
  <c r="M204" i="2"/>
  <c r="E204" i="2"/>
  <c r="B204" i="2"/>
  <c r="N204" i="2" s="1"/>
  <c r="AU203" i="2"/>
  <c r="AS203" i="2"/>
  <c r="AN203" i="2"/>
  <c r="AM203" i="2"/>
  <c r="AM205" i="2" s="1"/>
  <c r="O203" i="2"/>
  <c r="M203" i="2"/>
  <c r="F203" i="2"/>
  <c r="F204" i="2" s="1"/>
  <c r="E203" i="2"/>
  <c r="B203" i="2"/>
  <c r="N203" i="2" s="1"/>
  <c r="AS202" i="2"/>
  <c r="AQ202" i="2"/>
  <c r="O202" i="2"/>
  <c r="N202" i="2"/>
  <c r="M202" i="2"/>
  <c r="H202" i="2"/>
  <c r="AX202" i="2" s="1"/>
  <c r="BA202" i="2" s="1"/>
  <c r="J194" i="2"/>
  <c r="J198" i="2" s="1"/>
  <c r="AU199" i="2" s="1"/>
  <c r="J184" i="2"/>
  <c r="J188" i="2" s="1"/>
  <c r="I199" i="2"/>
  <c r="I198" i="2"/>
  <c r="I196" i="2"/>
  <c r="I197" i="2" s="1"/>
  <c r="I195" i="2"/>
  <c r="I194" i="2"/>
  <c r="J193" i="2"/>
  <c r="J197" i="2" s="1"/>
  <c r="AU197" i="2" s="1"/>
  <c r="I193" i="2"/>
  <c r="J192" i="2"/>
  <c r="AU194" i="2" s="1"/>
  <c r="AS199" i="2"/>
  <c r="AN199" i="2"/>
  <c r="AM199" i="2"/>
  <c r="AL199" i="2"/>
  <c r="O199" i="2"/>
  <c r="M199" i="2"/>
  <c r="F199" i="2"/>
  <c r="E199" i="2"/>
  <c r="B199" i="2"/>
  <c r="N199" i="2" s="1"/>
  <c r="AS198" i="2"/>
  <c r="AN198" i="2"/>
  <c r="AM198" i="2"/>
  <c r="AL198" i="2"/>
  <c r="O198" i="2"/>
  <c r="M198" i="2"/>
  <c r="F198" i="2"/>
  <c r="E198" i="2"/>
  <c r="B198" i="2"/>
  <c r="N198" i="2" s="1"/>
  <c r="AS197" i="2"/>
  <c r="AM197" i="2"/>
  <c r="AL197" i="2"/>
  <c r="O197" i="2"/>
  <c r="M197" i="2"/>
  <c r="E197" i="2"/>
  <c r="H197" i="2" s="1"/>
  <c r="AX197" i="2" s="1"/>
  <c r="BA197" i="2" s="1"/>
  <c r="B197" i="2"/>
  <c r="N197" i="2" s="1"/>
  <c r="AS196" i="2"/>
  <c r="AN196" i="2"/>
  <c r="AN197" i="2" s="1"/>
  <c r="AM196" i="2"/>
  <c r="AL196" i="2"/>
  <c r="O196" i="2"/>
  <c r="M196" i="2"/>
  <c r="F196" i="2"/>
  <c r="H196" i="2" s="1"/>
  <c r="B196" i="2"/>
  <c r="N196" i="2" s="1"/>
  <c r="AS195" i="2"/>
  <c r="AN195" i="2"/>
  <c r="AM195" i="2"/>
  <c r="AL195" i="2"/>
  <c r="O195" i="2"/>
  <c r="M195" i="2"/>
  <c r="F195" i="2"/>
  <c r="E195" i="2"/>
  <c r="B195" i="2"/>
  <c r="N195" i="2" s="1"/>
  <c r="AS194" i="2"/>
  <c r="AN194" i="2"/>
  <c r="AM194" i="2"/>
  <c r="AL194" i="2"/>
  <c r="O194" i="2"/>
  <c r="M194" i="2"/>
  <c r="F194" i="2"/>
  <c r="E194" i="2"/>
  <c r="B194" i="2"/>
  <c r="N194" i="2" s="1"/>
  <c r="AS193" i="2"/>
  <c r="AN193" i="2"/>
  <c r="AM193" i="2"/>
  <c r="AL193" i="2"/>
  <c r="O193" i="2"/>
  <c r="M193" i="2"/>
  <c r="F193" i="2"/>
  <c r="E193" i="2"/>
  <c r="B193" i="2"/>
  <c r="N193" i="2" s="1"/>
  <c r="AS192" i="2"/>
  <c r="AQ192" i="2"/>
  <c r="O192" i="2"/>
  <c r="N192" i="2"/>
  <c r="M192" i="2"/>
  <c r="H192" i="2"/>
  <c r="AX192" i="2" s="1"/>
  <c r="BA192" i="2" s="1"/>
  <c r="AS189" i="2"/>
  <c r="AN189" i="2"/>
  <c r="AM189" i="2"/>
  <c r="AL189" i="2"/>
  <c r="O189" i="2"/>
  <c r="M189" i="2"/>
  <c r="I189" i="2"/>
  <c r="F189" i="2"/>
  <c r="E189" i="2"/>
  <c r="B189" i="2"/>
  <c r="N189" i="2" s="1"/>
  <c r="AS188" i="2"/>
  <c r="AN188" i="2"/>
  <c r="AM188" i="2"/>
  <c r="AL188" i="2"/>
  <c r="O188" i="2"/>
  <c r="M188" i="2"/>
  <c r="I188" i="2"/>
  <c r="F188" i="2"/>
  <c r="E188" i="2"/>
  <c r="B188" i="2"/>
  <c r="N188" i="2" s="1"/>
  <c r="AS187" i="2"/>
  <c r="AM187" i="2"/>
  <c r="AL187" i="2"/>
  <c r="O187" i="2"/>
  <c r="M187" i="2"/>
  <c r="E187" i="2"/>
  <c r="H187" i="2" s="1"/>
  <c r="AW187" i="2" s="1"/>
  <c r="AZ187" i="2" s="1"/>
  <c r="B187" i="2"/>
  <c r="N187" i="2" s="1"/>
  <c r="AS186" i="2"/>
  <c r="AN186" i="2"/>
  <c r="AN187" i="2" s="1"/>
  <c r="AM186" i="2"/>
  <c r="AL186" i="2"/>
  <c r="O186" i="2"/>
  <c r="M186" i="2"/>
  <c r="I186" i="2"/>
  <c r="F186" i="2"/>
  <c r="H186" i="2" s="1"/>
  <c r="AW186" i="2" s="1"/>
  <c r="AZ186" i="2" s="1"/>
  <c r="B186" i="2"/>
  <c r="N186" i="2" s="1"/>
  <c r="AS185" i="2"/>
  <c r="AN185" i="2"/>
  <c r="AM185" i="2"/>
  <c r="AL185" i="2"/>
  <c r="O185" i="2"/>
  <c r="M185" i="2"/>
  <c r="I185" i="2"/>
  <c r="F185" i="2"/>
  <c r="E185" i="2"/>
  <c r="B185" i="2"/>
  <c r="N185" i="2" s="1"/>
  <c r="AS184" i="2"/>
  <c r="AN184" i="2"/>
  <c r="AM184" i="2"/>
  <c r="AL184" i="2"/>
  <c r="O184" i="2"/>
  <c r="M184" i="2"/>
  <c r="I184" i="2"/>
  <c r="F184" i="2"/>
  <c r="E184" i="2"/>
  <c r="B184" i="2"/>
  <c r="N184" i="2" s="1"/>
  <c r="AS183" i="2"/>
  <c r="AN183" i="2"/>
  <c r="AM183" i="2"/>
  <c r="AL183" i="2"/>
  <c r="O183" i="2"/>
  <c r="M183" i="2"/>
  <c r="J183" i="2"/>
  <c r="AU185" i="2" s="1"/>
  <c r="I183" i="2"/>
  <c r="F183" i="2"/>
  <c r="E183" i="2"/>
  <c r="B183" i="2"/>
  <c r="N183" i="2" s="1"/>
  <c r="AS182" i="2"/>
  <c r="AQ182" i="2"/>
  <c r="AR182" i="2" s="1"/>
  <c r="O182" i="2"/>
  <c r="N182" i="2"/>
  <c r="M182" i="2"/>
  <c r="J182" i="2"/>
  <c r="AU182" i="2" s="1"/>
  <c r="H182" i="2"/>
  <c r="AW182" i="2" s="1"/>
  <c r="AZ182" i="2" s="1"/>
  <c r="J33" i="2"/>
  <c r="H195" i="2" l="1"/>
  <c r="H198" i="2"/>
  <c r="AX198" i="2" s="1"/>
  <c r="BA198" i="2" s="1"/>
  <c r="AQ186" i="2"/>
  <c r="AR186" i="2" s="1"/>
  <c r="AT186" i="2" s="1"/>
  <c r="AT182" i="2"/>
  <c r="AV182" i="2" s="1"/>
  <c r="AY182" i="2" s="1"/>
  <c r="H193" i="2"/>
  <c r="AW193" i="2" s="1"/>
  <c r="AZ193" i="2" s="1"/>
  <c r="AQ204" i="2"/>
  <c r="AR204" i="2" s="1"/>
  <c r="AT204" i="2" s="1"/>
  <c r="H184" i="2"/>
  <c r="AW184" i="2" s="1"/>
  <c r="AZ184" i="2" s="1"/>
  <c r="AQ185" i="2"/>
  <c r="AR185" i="2" s="1"/>
  <c r="AU193" i="2"/>
  <c r="H194" i="2"/>
  <c r="AX194" i="2" s="1"/>
  <c r="BA194" i="2" s="1"/>
  <c r="H183" i="2"/>
  <c r="AX183" i="2" s="1"/>
  <c r="BA183" i="2" s="1"/>
  <c r="AT212" i="2"/>
  <c r="H199" i="2"/>
  <c r="AW199" i="2" s="1"/>
  <c r="AZ199" i="2" s="1"/>
  <c r="AQ214" i="2"/>
  <c r="AQ183" i="2"/>
  <c r="AR183" i="2" s="1"/>
  <c r="AT183" i="2" s="1"/>
  <c r="AQ193" i="2"/>
  <c r="AQ188" i="2"/>
  <c r="AR188" i="2" s="1"/>
  <c r="AT188" i="2" s="1"/>
  <c r="F205" i="2"/>
  <c r="H204" i="2"/>
  <c r="AW204" i="2" s="1"/>
  <c r="AZ204" i="2" s="1"/>
  <c r="AL219" i="2"/>
  <c r="AQ216" i="2"/>
  <c r="AR216" i="2" s="1"/>
  <c r="AT216" i="2" s="1"/>
  <c r="AV216" i="2" s="1"/>
  <c r="H203" i="2"/>
  <c r="AX203" i="2" s="1"/>
  <c r="BA203" i="2" s="1"/>
  <c r="H216" i="2"/>
  <c r="AW216" i="2" s="1"/>
  <c r="AZ216" i="2" s="1"/>
  <c r="E219" i="2"/>
  <c r="H219" i="2" s="1"/>
  <c r="AX219" i="2" s="1"/>
  <c r="BA219" i="2" s="1"/>
  <c r="AW202" i="2"/>
  <c r="AZ202" i="2" s="1"/>
  <c r="H214" i="2"/>
  <c r="AX214" i="2" s="1"/>
  <c r="BA214" i="2" s="1"/>
  <c r="AU183" i="2"/>
  <c r="AQ189" i="2"/>
  <c r="AR189" i="2" s="1"/>
  <c r="AT189" i="2" s="1"/>
  <c r="H188" i="2"/>
  <c r="AW188" i="2" s="1"/>
  <c r="AZ188" i="2" s="1"/>
  <c r="AW192" i="2"/>
  <c r="AZ192" i="2" s="1"/>
  <c r="AU184" i="2"/>
  <c r="AQ199" i="2"/>
  <c r="AR199" i="2" s="1"/>
  <c r="AT199" i="2" s="1"/>
  <c r="AV199" i="2" s="1"/>
  <c r="AY199" i="2" s="1"/>
  <c r="AQ220" i="2"/>
  <c r="H185" i="2"/>
  <c r="AW185" i="2" s="1"/>
  <c r="AZ185" i="2" s="1"/>
  <c r="AQ210" i="2"/>
  <c r="AR210" i="2" s="1"/>
  <c r="AT210" i="2" s="1"/>
  <c r="AQ184" i="2"/>
  <c r="AR184" i="2" s="1"/>
  <c r="AT184" i="2" s="1"/>
  <c r="AQ194" i="2"/>
  <c r="H189" i="2"/>
  <c r="AW189" i="2" s="1"/>
  <c r="AZ189" i="2" s="1"/>
  <c r="AQ213" i="2"/>
  <c r="AR213" i="2" s="1"/>
  <c r="AT213" i="2" s="1"/>
  <c r="AV213" i="2" s="1"/>
  <c r="I207" i="2"/>
  <c r="J207" i="2" s="1"/>
  <c r="I209" i="2"/>
  <c r="H213" i="2"/>
  <c r="AX213" i="2" s="1"/>
  <c r="BA213" i="2" s="1"/>
  <c r="H218" i="2"/>
  <c r="AW218" i="2" s="1"/>
  <c r="AZ218" i="2" s="1"/>
  <c r="J205" i="2"/>
  <c r="AU205" i="2" s="1"/>
  <c r="I219" i="2"/>
  <c r="I218" i="2"/>
  <c r="I217" i="2"/>
  <c r="J217" i="2" s="1"/>
  <c r="AU210" i="2"/>
  <c r="AU202" i="2"/>
  <c r="AU204" i="2"/>
  <c r="AQ206" i="2"/>
  <c r="AR206" i="2" s="1"/>
  <c r="AT206" i="2" s="1"/>
  <c r="AV206" i="2" s="1"/>
  <c r="AL209" i="2"/>
  <c r="AQ203" i="2"/>
  <c r="AR203" i="2" s="1"/>
  <c r="AT203" i="2" s="1"/>
  <c r="AV203" i="2" s="1"/>
  <c r="AR202" i="2"/>
  <c r="AT202" i="2" s="1"/>
  <c r="AQ205" i="2"/>
  <c r="AX215" i="2"/>
  <c r="BA215" i="2" s="1"/>
  <c r="AW215" i="2"/>
  <c r="AZ215" i="2" s="1"/>
  <c r="AR220" i="2"/>
  <c r="AT220" i="2" s="1"/>
  <c r="AV220" i="2" s="1"/>
  <c r="AY220" i="2" s="1"/>
  <c r="AR214" i="2"/>
  <c r="AT214" i="2" s="1"/>
  <c r="AV214" i="2" s="1"/>
  <c r="E207" i="2"/>
  <c r="E208" i="2"/>
  <c r="AX212" i="2"/>
  <c r="BA212" i="2" s="1"/>
  <c r="AM215" i="2"/>
  <c r="AQ215" i="2" s="1"/>
  <c r="AX220" i="2"/>
  <c r="BA220" i="2" s="1"/>
  <c r="AU215" i="2"/>
  <c r="AW220" i="2"/>
  <c r="AZ220" i="2" s="1"/>
  <c r="AU212" i="2"/>
  <c r="E217" i="2"/>
  <c r="H217" i="2" s="1"/>
  <c r="AQ195" i="2"/>
  <c r="AR195" i="2" s="1"/>
  <c r="AT195" i="2" s="1"/>
  <c r="AQ198" i="2"/>
  <c r="AR198" i="2" s="1"/>
  <c r="AT198" i="2" s="1"/>
  <c r="J196" i="2"/>
  <c r="AU196" i="2" s="1"/>
  <c r="AQ196" i="2"/>
  <c r="AR196" i="2" s="1"/>
  <c r="AR194" i="2"/>
  <c r="AT194" i="2" s="1"/>
  <c r="AV194" i="2" s="1"/>
  <c r="AX195" i="2"/>
  <c r="BA195" i="2" s="1"/>
  <c r="AW195" i="2"/>
  <c r="AZ195" i="2" s="1"/>
  <c r="AR193" i="2"/>
  <c r="AT193" i="2" s="1"/>
  <c r="AV193" i="2" s="1"/>
  <c r="AY193" i="2" s="1"/>
  <c r="AX196" i="2"/>
  <c r="BA196" i="2" s="1"/>
  <c r="AW196" i="2"/>
  <c r="AZ196" i="2" s="1"/>
  <c r="AU189" i="2"/>
  <c r="AU188" i="2"/>
  <c r="AW198" i="2"/>
  <c r="AZ198" i="2" s="1"/>
  <c r="AX186" i="2"/>
  <c r="BA186" i="2" s="1"/>
  <c r="AX187" i="2"/>
  <c r="BA187" i="2" s="1"/>
  <c r="AU192" i="2"/>
  <c r="AX193" i="2"/>
  <c r="BA193" i="2" s="1"/>
  <c r="AW197" i="2"/>
  <c r="AZ197" i="2" s="1"/>
  <c r="AX184" i="2"/>
  <c r="BA184" i="2" s="1"/>
  <c r="I187" i="2"/>
  <c r="AQ187" i="2" s="1"/>
  <c r="AR192" i="2"/>
  <c r="AT192" i="2" s="1"/>
  <c r="AX182" i="2"/>
  <c r="BA182" i="2" s="1"/>
  <c r="J186" i="2"/>
  <c r="AU186" i="2" s="1"/>
  <c r="J187" i="2"/>
  <c r="AU187" i="2" s="1"/>
  <c r="AU195" i="2"/>
  <c r="AQ197" i="2"/>
  <c r="AU198" i="2"/>
  <c r="AW183" i="2" l="1"/>
  <c r="AZ183" i="2" s="1"/>
  <c r="AX188" i="2"/>
  <c r="BA188" i="2" s="1"/>
  <c r="AX204" i="2"/>
  <c r="BA204" i="2" s="1"/>
  <c r="AV210" i="2"/>
  <c r="AQ219" i="2"/>
  <c r="AR219" i="2" s="1"/>
  <c r="AT219" i="2" s="1"/>
  <c r="AW213" i="2"/>
  <c r="AZ213" i="2" s="1"/>
  <c r="AX189" i="2"/>
  <c r="BA189" i="2" s="1"/>
  <c r="AV212" i="2"/>
  <c r="AY212" i="2" s="1"/>
  <c r="AW203" i="2"/>
  <c r="AZ203" i="2" s="1"/>
  <c r="AT185" i="2"/>
  <c r="AV185" i="2" s="1"/>
  <c r="AY185" i="2" s="1"/>
  <c r="AY214" i="2"/>
  <c r="AW214" i="2"/>
  <c r="AZ214" i="2" s="1"/>
  <c r="AY203" i="2"/>
  <c r="AQ209" i="2"/>
  <c r="AV183" i="2"/>
  <c r="AY183" i="2" s="1"/>
  <c r="AX199" i="2"/>
  <c r="BA199" i="2" s="1"/>
  <c r="AW194" i="2"/>
  <c r="AZ194" i="2" s="1"/>
  <c r="AV184" i="2"/>
  <c r="AY184" i="2" s="1"/>
  <c r="AY194" i="2"/>
  <c r="AX216" i="2"/>
  <c r="BA216" i="2" s="1"/>
  <c r="AY216" i="2"/>
  <c r="AX185" i="2"/>
  <c r="BA185" i="2" s="1"/>
  <c r="AW219" i="2"/>
  <c r="AZ219" i="2" s="1"/>
  <c r="AV202" i="2"/>
  <c r="AY202" i="2" s="1"/>
  <c r="AV195" i="2"/>
  <c r="AY195" i="2" s="1"/>
  <c r="AV204" i="2"/>
  <c r="AY204" i="2" s="1"/>
  <c r="AY213" i="2"/>
  <c r="H205" i="2"/>
  <c r="F206" i="2"/>
  <c r="AX218" i="2"/>
  <c r="BA218" i="2" s="1"/>
  <c r="J218" i="2"/>
  <c r="AU218" i="2" s="1"/>
  <c r="J219" i="2"/>
  <c r="AQ207" i="2"/>
  <c r="AR215" i="2"/>
  <c r="AT215" i="2" s="1"/>
  <c r="AV215" i="2" s="1"/>
  <c r="AY215" i="2" s="1"/>
  <c r="AQ217" i="2"/>
  <c r="AQ218" i="2"/>
  <c r="AR205" i="2"/>
  <c r="AT205" i="2" s="1"/>
  <c r="AV205" i="2" s="1"/>
  <c r="AR209" i="2"/>
  <c r="AT209" i="2" s="1"/>
  <c r="AW217" i="2"/>
  <c r="AZ217" i="2" s="1"/>
  <c r="AX217" i="2"/>
  <c r="BA217" i="2" s="1"/>
  <c r="AQ208" i="2"/>
  <c r="AU208" i="2"/>
  <c r="AV192" i="2"/>
  <c r="AY192" i="2" s="1"/>
  <c r="AV198" i="2"/>
  <c r="AY198" i="2" s="1"/>
  <c r="AT196" i="2"/>
  <c r="AV196" i="2" s="1"/>
  <c r="AY196" i="2" s="1"/>
  <c r="AR197" i="2"/>
  <c r="AT197" i="2" s="1"/>
  <c r="AV197" i="2" s="1"/>
  <c r="AY197" i="2" s="1"/>
  <c r="AV189" i="2"/>
  <c r="AY189" i="2" s="1"/>
  <c r="AR187" i="2"/>
  <c r="AT187" i="2" s="1"/>
  <c r="AV187" i="2" s="1"/>
  <c r="AY187" i="2" s="1"/>
  <c r="AV188" i="2"/>
  <c r="AY188" i="2" s="1"/>
  <c r="AV186" i="2"/>
  <c r="AY186" i="2" s="1"/>
  <c r="AY205" i="2" l="1"/>
  <c r="H206" i="2"/>
  <c r="F207" i="2"/>
  <c r="AX205" i="2"/>
  <c r="BA205" i="2" s="1"/>
  <c r="AW205" i="2"/>
  <c r="AZ205" i="2" s="1"/>
  <c r="AR208" i="2"/>
  <c r="AT208" i="2" s="1"/>
  <c r="AV208" i="2" s="1"/>
  <c r="AU219" i="2"/>
  <c r="AV219" i="2" s="1"/>
  <c r="AY219" i="2" s="1"/>
  <c r="AU217" i="2"/>
  <c r="AU209" i="2"/>
  <c r="AV209" i="2" s="1"/>
  <c r="AU207" i="2"/>
  <c r="AR217" i="2"/>
  <c r="AT217" i="2" s="1"/>
  <c r="AR218" i="2"/>
  <c r="AT218" i="2" s="1"/>
  <c r="AV218" i="2" s="1"/>
  <c r="AY218" i="2" s="1"/>
  <c r="AR207" i="2"/>
  <c r="AT207" i="2" s="1"/>
  <c r="F208" i="2" l="1"/>
  <c r="H207" i="2"/>
  <c r="AW206" i="2"/>
  <c r="AZ206" i="2" s="1"/>
  <c r="AX206" i="2"/>
  <c r="BA206" i="2" s="1"/>
  <c r="AY206" i="2"/>
  <c r="AV217" i="2"/>
  <c r="AY217" i="2" s="1"/>
  <c r="AV207" i="2"/>
  <c r="AY207" i="2" l="1"/>
  <c r="AX207" i="2"/>
  <c r="BA207" i="2" s="1"/>
  <c r="AW207" i="2"/>
  <c r="AZ207" i="2" s="1"/>
  <c r="F209" i="2"/>
  <c r="H208" i="2"/>
  <c r="AW208" i="2" l="1"/>
  <c r="AZ208" i="2" s="1"/>
  <c r="AX208" i="2"/>
  <c r="BA208" i="2" s="1"/>
  <c r="AY208" i="2"/>
  <c r="F210" i="2"/>
  <c r="H210" i="2" s="1"/>
  <c r="H209" i="2"/>
  <c r="AW210" i="2" l="1"/>
  <c r="AZ210" i="2" s="1"/>
  <c r="AX210" i="2"/>
  <c r="BA210" i="2" s="1"/>
  <c r="AY210" i="2"/>
  <c r="AX209" i="2"/>
  <c r="BA209" i="2" s="1"/>
  <c r="AW209" i="2"/>
  <c r="AZ209" i="2" s="1"/>
  <c r="AY209" i="2"/>
  <c r="N2" i="1" l="1"/>
  <c r="AS120" i="2" l="1"/>
  <c r="AM120" i="2"/>
  <c r="AL120" i="2"/>
  <c r="M120" i="2"/>
  <c r="I120" i="2"/>
  <c r="H120" i="2"/>
  <c r="AX120" i="2" s="1"/>
  <c r="BA120" i="2" s="1"/>
  <c r="B120" i="2"/>
  <c r="AS177" i="2"/>
  <c r="AN177" i="2"/>
  <c r="AM177" i="2"/>
  <c r="AL177" i="2"/>
  <c r="O177" i="2"/>
  <c r="M177" i="2"/>
  <c r="I177" i="2"/>
  <c r="F177" i="2"/>
  <c r="B177" i="2"/>
  <c r="N177" i="2" s="1"/>
  <c r="AS176" i="2"/>
  <c r="AN176" i="2"/>
  <c r="AM176" i="2"/>
  <c r="AL176" i="2"/>
  <c r="O176" i="2"/>
  <c r="M176" i="2"/>
  <c r="I176" i="2"/>
  <c r="F176" i="2"/>
  <c r="B176" i="2"/>
  <c r="N176" i="2" s="1"/>
  <c r="AS175" i="2"/>
  <c r="AN175" i="2"/>
  <c r="AM175" i="2"/>
  <c r="AL175" i="2"/>
  <c r="O175" i="2"/>
  <c r="M175" i="2"/>
  <c r="I175" i="2"/>
  <c r="J175" i="2" s="1"/>
  <c r="AU175" i="2" s="1"/>
  <c r="F175" i="2"/>
  <c r="B175" i="2"/>
  <c r="N175" i="2" s="1"/>
  <c r="AS174" i="2"/>
  <c r="AN174" i="2"/>
  <c r="AM174" i="2"/>
  <c r="AL174" i="2"/>
  <c r="O174" i="2"/>
  <c r="M174" i="2"/>
  <c r="I174" i="2"/>
  <c r="F174" i="2"/>
  <c r="E174" i="2"/>
  <c r="E176" i="2" s="1"/>
  <c r="B174" i="2"/>
  <c r="N174" i="2" s="1"/>
  <c r="AS173" i="2"/>
  <c r="AN173" i="2"/>
  <c r="AM173" i="2"/>
  <c r="AL173" i="2"/>
  <c r="O173" i="2"/>
  <c r="M173" i="2"/>
  <c r="J173" i="2"/>
  <c r="AU174" i="2" s="1"/>
  <c r="I173" i="2"/>
  <c r="F173" i="2"/>
  <c r="E173" i="2"/>
  <c r="E175" i="2" s="1"/>
  <c r="B173" i="2"/>
  <c r="N173" i="2" s="1"/>
  <c r="AS172" i="2"/>
  <c r="AQ172" i="2"/>
  <c r="AR172" i="2" s="1"/>
  <c r="O172" i="2"/>
  <c r="N172" i="2"/>
  <c r="M172" i="2"/>
  <c r="J172" i="2"/>
  <c r="AU172" i="2" s="1"/>
  <c r="H172" i="2"/>
  <c r="AS167" i="2"/>
  <c r="AN167" i="2"/>
  <c r="AM167" i="2"/>
  <c r="AL167" i="2"/>
  <c r="O167" i="2"/>
  <c r="M167" i="2"/>
  <c r="I167" i="2"/>
  <c r="F167" i="2"/>
  <c r="B167" i="2"/>
  <c r="N167" i="2" s="1"/>
  <c r="AS166" i="2"/>
  <c r="AN166" i="2"/>
  <c r="AM166" i="2"/>
  <c r="AL166" i="2"/>
  <c r="O166" i="2"/>
  <c r="M166" i="2"/>
  <c r="I166" i="2"/>
  <c r="F166" i="2"/>
  <c r="B166" i="2"/>
  <c r="N166" i="2" s="1"/>
  <c r="AS165" i="2"/>
  <c r="AN165" i="2"/>
  <c r="AM165" i="2"/>
  <c r="AL165" i="2"/>
  <c r="O165" i="2"/>
  <c r="M165" i="2"/>
  <c r="I165" i="2"/>
  <c r="AU166" i="2" s="1"/>
  <c r="F165" i="2"/>
  <c r="B165" i="2"/>
  <c r="N165" i="2" s="1"/>
  <c r="AS164" i="2"/>
  <c r="AN164" i="2"/>
  <c r="AM164" i="2"/>
  <c r="AL164" i="2"/>
  <c r="O164" i="2"/>
  <c r="M164" i="2"/>
  <c r="I164" i="2"/>
  <c r="F164" i="2"/>
  <c r="E164" i="2"/>
  <c r="E166" i="2" s="1"/>
  <c r="B164" i="2"/>
  <c r="N164" i="2" s="1"/>
  <c r="AS163" i="2"/>
  <c r="AN163" i="2"/>
  <c r="AM163" i="2"/>
  <c r="AL163" i="2"/>
  <c r="O163" i="2"/>
  <c r="M163" i="2"/>
  <c r="J163" i="2"/>
  <c r="AU164" i="2" s="1"/>
  <c r="I163" i="2"/>
  <c r="F163" i="2"/>
  <c r="E163" i="2"/>
  <c r="E165" i="2" s="1"/>
  <c r="E167" i="2" s="1"/>
  <c r="B163" i="2"/>
  <c r="N163" i="2" s="1"/>
  <c r="AS162" i="2"/>
  <c r="AQ162" i="2"/>
  <c r="O162" i="2"/>
  <c r="N162" i="2"/>
  <c r="M162" i="2"/>
  <c r="J162" i="2"/>
  <c r="AU162" i="2" s="1"/>
  <c r="H162" i="2"/>
  <c r="J143" i="2"/>
  <c r="AU143" i="2" s="1"/>
  <c r="AS144" i="2"/>
  <c r="AN144" i="2"/>
  <c r="AM144" i="2"/>
  <c r="AL144" i="2"/>
  <c r="O144" i="2"/>
  <c r="M144" i="2"/>
  <c r="I144" i="2"/>
  <c r="F144" i="2"/>
  <c r="E144" i="2"/>
  <c r="B144" i="2"/>
  <c r="N144" i="2" s="1"/>
  <c r="AS143" i="2"/>
  <c r="AN143" i="2"/>
  <c r="AM143" i="2"/>
  <c r="AL143" i="2"/>
  <c r="O143" i="2"/>
  <c r="M143" i="2"/>
  <c r="I143" i="2"/>
  <c r="F143" i="2"/>
  <c r="E143" i="2"/>
  <c r="B143" i="2"/>
  <c r="N143" i="2" s="1"/>
  <c r="AS142" i="2"/>
  <c r="AQ142" i="2"/>
  <c r="AR142" i="2" s="1"/>
  <c r="O142" i="2"/>
  <c r="N142" i="2"/>
  <c r="M142" i="2"/>
  <c r="J142" i="2"/>
  <c r="AU144" i="2" s="1"/>
  <c r="H142" i="2"/>
  <c r="AW142" i="2" s="1"/>
  <c r="AZ142" i="2" s="1"/>
  <c r="F133" i="2"/>
  <c r="F134" i="2"/>
  <c r="H22" i="2"/>
  <c r="AW22" i="2" s="1"/>
  <c r="AZ22" i="2" s="1"/>
  <c r="J22" i="2"/>
  <c r="AU22" i="2" s="1"/>
  <c r="M22" i="2"/>
  <c r="N22" i="2"/>
  <c r="O22" i="2"/>
  <c r="AQ22" i="2"/>
  <c r="AR22" i="2" s="1"/>
  <c r="AS22" i="2"/>
  <c r="AS134" i="2"/>
  <c r="AN134" i="2"/>
  <c r="AM134" i="2"/>
  <c r="AL134" i="2"/>
  <c r="O134" i="2"/>
  <c r="M134" i="2"/>
  <c r="I134" i="2"/>
  <c r="E134" i="2"/>
  <c r="B134" i="2"/>
  <c r="N134" i="2" s="1"/>
  <c r="AU133" i="2"/>
  <c r="AS133" i="2"/>
  <c r="AN133" i="2"/>
  <c r="AM133" i="2"/>
  <c r="AL133" i="2"/>
  <c r="O133" i="2"/>
  <c r="M133" i="2"/>
  <c r="I133" i="2"/>
  <c r="E133" i="2"/>
  <c r="B133" i="2"/>
  <c r="N133" i="2" s="1"/>
  <c r="AS132" i="2"/>
  <c r="AQ132" i="2"/>
  <c r="O132" i="2"/>
  <c r="N132" i="2"/>
  <c r="M132" i="2"/>
  <c r="J132" i="2"/>
  <c r="AU132" i="2" s="1"/>
  <c r="H132" i="2"/>
  <c r="AX132" i="2" s="1"/>
  <c r="BA132" i="2" s="1"/>
  <c r="AQ167" i="2" l="1"/>
  <c r="AT172" i="2"/>
  <c r="AU142" i="2"/>
  <c r="AU163" i="2"/>
  <c r="AT142" i="2"/>
  <c r="AQ174" i="2"/>
  <c r="J165" i="2"/>
  <c r="AU165" i="2" s="1"/>
  <c r="J176" i="2"/>
  <c r="AU176" i="2" s="1"/>
  <c r="H176" i="2"/>
  <c r="AX176" i="2" s="1"/>
  <c r="BA176" i="2" s="1"/>
  <c r="H166" i="2"/>
  <c r="AW166" i="2" s="1"/>
  <c r="AZ166" i="2" s="1"/>
  <c r="AQ163" i="2"/>
  <c r="AR163" i="2" s="1"/>
  <c r="AT163" i="2" s="1"/>
  <c r="H167" i="2"/>
  <c r="AX167" i="2" s="1"/>
  <c r="BA167" i="2" s="1"/>
  <c r="H163" i="2"/>
  <c r="AW163" i="2" s="1"/>
  <c r="AZ163" i="2" s="1"/>
  <c r="AQ173" i="2"/>
  <c r="AR173" i="2" s="1"/>
  <c r="AT173" i="2" s="1"/>
  <c r="H164" i="2"/>
  <c r="AW164" i="2" s="1"/>
  <c r="AZ164" i="2" s="1"/>
  <c r="H143" i="2"/>
  <c r="AX143" i="2" s="1"/>
  <c r="BA143" i="2" s="1"/>
  <c r="AU173" i="2"/>
  <c r="AQ176" i="2"/>
  <c r="AR176" i="2" s="1"/>
  <c r="AT176" i="2" s="1"/>
  <c r="AQ177" i="2"/>
  <c r="AR177" i="2" s="1"/>
  <c r="AT177" i="2" s="1"/>
  <c r="AR162" i="2"/>
  <c r="AT162" i="2" s="1"/>
  <c r="AV162" i="2" s="1"/>
  <c r="AY162" i="2" s="1"/>
  <c r="AQ166" i="2"/>
  <c r="AQ164" i="2"/>
  <c r="AQ165" i="2"/>
  <c r="AQ120" i="2"/>
  <c r="AR120" i="2" s="1"/>
  <c r="AT120" i="2" s="1"/>
  <c r="AQ175" i="2"/>
  <c r="AR175" i="2" s="1"/>
  <c r="AT175" i="2" s="1"/>
  <c r="AV175" i="2" s="1"/>
  <c r="AW120" i="2"/>
  <c r="AZ120" i="2" s="1"/>
  <c r="E177" i="2"/>
  <c r="H177" i="2" s="1"/>
  <c r="H175" i="2"/>
  <c r="AV172" i="2"/>
  <c r="AY172" i="2" s="1"/>
  <c r="AW172" i="2"/>
  <c r="AZ172" i="2" s="1"/>
  <c r="AR174" i="2"/>
  <c r="AT174" i="2" s="1"/>
  <c r="AV174" i="2" s="1"/>
  <c r="AX172" i="2"/>
  <c r="BA172" i="2" s="1"/>
  <c r="H174" i="2"/>
  <c r="H173" i="2"/>
  <c r="AX166" i="2"/>
  <c r="BA166" i="2" s="1"/>
  <c r="AR167" i="2"/>
  <c r="AT167" i="2" s="1"/>
  <c r="H165" i="2"/>
  <c r="AW162" i="2"/>
  <c r="AZ162" i="2" s="1"/>
  <c r="AX162" i="2"/>
  <c r="BA162" i="2" s="1"/>
  <c r="AU167" i="2"/>
  <c r="H144" i="2"/>
  <c r="AX144" i="2" s="1"/>
  <c r="BA144" i="2" s="1"/>
  <c r="AQ144" i="2"/>
  <c r="AR144" i="2" s="1"/>
  <c r="AT144" i="2" s="1"/>
  <c r="AV144" i="2" s="1"/>
  <c r="AQ143" i="2"/>
  <c r="AR143" i="2" s="1"/>
  <c r="AT143" i="2" s="1"/>
  <c r="AV143" i="2" s="1"/>
  <c r="AV142" i="2"/>
  <c r="AY142" i="2" s="1"/>
  <c r="AX142" i="2"/>
  <c r="BA142" i="2" s="1"/>
  <c r="AX22" i="2"/>
  <c r="BA22" i="2" s="1"/>
  <c r="AT22" i="2"/>
  <c r="AV22" i="2" s="1"/>
  <c r="AY22" i="2" s="1"/>
  <c r="H134" i="2"/>
  <c r="AX134" i="2" s="1"/>
  <c r="BA134" i="2" s="1"/>
  <c r="H133" i="2"/>
  <c r="AX133" i="2" s="1"/>
  <c r="BA133" i="2" s="1"/>
  <c r="AQ133" i="2"/>
  <c r="AR133" i="2" s="1"/>
  <c r="AT133" i="2" s="1"/>
  <c r="AV133" i="2" s="1"/>
  <c r="AQ134" i="2"/>
  <c r="AR134" i="2" s="1"/>
  <c r="AT134" i="2" s="1"/>
  <c r="AW132" i="2"/>
  <c r="AZ132" i="2" s="1"/>
  <c r="AU134" i="2"/>
  <c r="AR132" i="2"/>
  <c r="AT132" i="2" s="1"/>
  <c r="AV132" i="2" s="1"/>
  <c r="AY132" i="2" s="1"/>
  <c r="AV163" i="2" l="1"/>
  <c r="AV173" i="2"/>
  <c r="AY173" i="2" s="1"/>
  <c r="AY163" i="2"/>
  <c r="AY144" i="2"/>
  <c r="AY143" i="2"/>
  <c r="AW176" i="2"/>
  <c r="AZ176" i="2" s="1"/>
  <c r="AW143" i="2"/>
  <c r="AZ143" i="2" s="1"/>
  <c r="AW167" i="2"/>
  <c r="AZ167" i="2" s="1"/>
  <c r="AV176" i="2"/>
  <c r="AY176" i="2" s="1"/>
  <c r="AU177" i="2"/>
  <c r="AV177" i="2" s="1"/>
  <c r="AY177" i="2" s="1"/>
  <c r="AX164" i="2"/>
  <c r="BA164" i="2" s="1"/>
  <c r="AW144" i="2"/>
  <c r="AZ144" i="2" s="1"/>
  <c r="AR165" i="2"/>
  <c r="AT165" i="2" s="1"/>
  <c r="AV165" i="2" s="1"/>
  <c r="AY165" i="2" s="1"/>
  <c r="AR166" i="2"/>
  <c r="AT166" i="2" s="1"/>
  <c r="AV166" i="2" s="1"/>
  <c r="AY166" i="2" s="1"/>
  <c r="AR164" i="2"/>
  <c r="AT164" i="2" s="1"/>
  <c r="AV164" i="2" s="1"/>
  <c r="AY164" i="2" s="1"/>
  <c r="AX163" i="2"/>
  <c r="BA163" i="2" s="1"/>
  <c r="AY174" i="2"/>
  <c r="AX174" i="2"/>
  <c r="BA174" i="2" s="1"/>
  <c r="AW174" i="2"/>
  <c r="AZ174" i="2" s="1"/>
  <c r="AW173" i="2"/>
  <c r="AZ173" i="2" s="1"/>
  <c r="AX173" i="2"/>
  <c r="BA173" i="2" s="1"/>
  <c r="AY175" i="2"/>
  <c r="AX175" i="2"/>
  <c r="BA175" i="2" s="1"/>
  <c r="AW175" i="2"/>
  <c r="AZ175" i="2" s="1"/>
  <c r="AX177" i="2"/>
  <c r="BA177" i="2" s="1"/>
  <c r="AW177" i="2"/>
  <c r="AZ177" i="2" s="1"/>
  <c r="AX165" i="2"/>
  <c r="BA165" i="2" s="1"/>
  <c r="AW165" i="2"/>
  <c r="AZ165" i="2" s="1"/>
  <c r="AV167" i="2"/>
  <c r="AY167" i="2" s="1"/>
  <c r="AW134" i="2"/>
  <c r="AZ134" i="2" s="1"/>
  <c r="AW133" i="2"/>
  <c r="AZ133" i="2" s="1"/>
  <c r="AY133" i="2"/>
  <c r="AV134" i="2"/>
  <c r="AY134" i="2" s="1"/>
  <c r="AU116" i="2"/>
  <c r="AL115" i="2"/>
  <c r="AQ112" i="2"/>
  <c r="J56" i="2"/>
  <c r="J34" i="2"/>
  <c r="I116" i="2"/>
  <c r="I115" i="2"/>
  <c r="I118" i="2" s="1"/>
  <c r="J118" i="2" s="1"/>
  <c r="AU118" i="2" s="1"/>
  <c r="E116" i="2"/>
  <c r="E118" i="2" s="1"/>
  <c r="AS119" i="2"/>
  <c r="AN119" i="2"/>
  <c r="AM119" i="2"/>
  <c r="AL119" i="2"/>
  <c r="O119" i="2"/>
  <c r="M119" i="2"/>
  <c r="F119" i="2"/>
  <c r="B119" i="2"/>
  <c r="N119" i="2" s="1"/>
  <c r="AS118" i="2"/>
  <c r="AN118" i="2"/>
  <c r="AM118" i="2"/>
  <c r="AL118" i="2"/>
  <c r="O118" i="2"/>
  <c r="M118" i="2"/>
  <c r="F118" i="2"/>
  <c r="B118" i="2"/>
  <c r="N118" i="2" s="1"/>
  <c r="AS117" i="2"/>
  <c r="AM117" i="2"/>
  <c r="AL117" i="2"/>
  <c r="O117" i="2"/>
  <c r="M117" i="2"/>
  <c r="B117" i="2"/>
  <c r="N117" i="2" s="1"/>
  <c r="AS116" i="2"/>
  <c r="AN116" i="2"/>
  <c r="AN117" i="2" s="1"/>
  <c r="AM116" i="2"/>
  <c r="AL116" i="2"/>
  <c r="O116" i="2"/>
  <c r="M116" i="2"/>
  <c r="F116" i="2"/>
  <c r="B116" i="2"/>
  <c r="N116" i="2" s="1"/>
  <c r="AS115" i="2"/>
  <c r="AN115" i="2"/>
  <c r="O115" i="2"/>
  <c r="M115" i="2"/>
  <c r="F115" i="2"/>
  <c r="B115" i="2"/>
  <c r="N115" i="2" s="1"/>
  <c r="AS114" i="2"/>
  <c r="AN114" i="2"/>
  <c r="AM114" i="2"/>
  <c r="AL114" i="2"/>
  <c r="O114" i="2"/>
  <c r="M114" i="2"/>
  <c r="I114" i="2"/>
  <c r="F114" i="2"/>
  <c r="E114" i="2"/>
  <c r="B114" i="2"/>
  <c r="N114" i="2" s="1"/>
  <c r="AS113" i="2"/>
  <c r="AN113" i="2"/>
  <c r="AM113" i="2"/>
  <c r="AM115" i="2" s="1"/>
  <c r="AL113" i="2"/>
  <c r="O113" i="2"/>
  <c r="M113" i="2"/>
  <c r="I113" i="2"/>
  <c r="F113" i="2"/>
  <c r="E113" i="2"/>
  <c r="B113" i="2"/>
  <c r="N113" i="2" s="1"/>
  <c r="AS112" i="2"/>
  <c r="O112" i="2"/>
  <c r="N112" i="2"/>
  <c r="M112" i="2"/>
  <c r="J112" i="2"/>
  <c r="H112" i="2"/>
  <c r="AX112" i="2" s="1"/>
  <c r="BA112" i="2" s="1"/>
  <c r="AU112" i="2" l="1"/>
  <c r="J120" i="2"/>
  <c r="AU120" i="2" s="1"/>
  <c r="AV120" i="2" s="1"/>
  <c r="AY120" i="2" s="1"/>
  <c r="H114" i="2"/>
  <c r="AW114" i="2" s="1"/>
  <c r="AZ114" i="2" s="1"/>
  <c r="I117" i="2"/>
  <c r="J117" i="2" s="1"/>
  <c r="AU117" i="2" s="1"/>
  <c r="I119" i="2"/>
  <c r="AQ119" i="2" s="1"/>
  <c r="AR119" i="2" s="1"/>
  <c r="AT119" i="2" s="1"/>
  <c r="H116" i="2"/>
  <c r="AX116" i="2" s="1"/>
  <c r="BA116" i="2" s="1"/>
  <c r="AQ114" i="2"/>
  <c r="AR114" i="2" s="1"/>
  <c r="AT114" i="2" s="1"/>
  <c r="E117" i="2"/>
  <c r="H117" i="2" s="1"/>
  <c r="AX117" i="2" s="1"/>
  <c r="BA117" i="2" s="1"/>
  <c r="H118" i="2"/>
  <c r="AW118" i="2" s="1"/>
  <c r="AZ118" i="2" s="1"/>
  <c r="AQ113" i="2"/>
  <c r="AR113" i="2" s="1"/>
  <c r="AT113" i="2" s="1"/>
  <c r="E119" i="2"/>
  <c r="H119" i="2" s="1"/>
  <c r="AX119" i="2" s="1"/>
  <c r="BA119" i="2" s="1"/>
  <c r="J115" i="2"/>
  <c r="AU115" i="2" s="1"/>
  <c r="H113" i="2"/>
  <c r="AW113" i="2" s="1"/>
  <c r="AZ113" i="2" s="1"/>
  <c r="AQ115" i="2"/>
  <c r="AR115" i="2" s="1"/>
  <c r="AT115" i="2" s="1"/>
  <c r="AU114" i="2"/>
  <c r="AR112" i="2"/>
  <c r="AT112" i="2" s="1"/>
  <c r="AQ118" i="2"/>
  <c r="AR118" i="2" s="1"/>
  <c r="AT118" i="2" s="1"/>
  <c r="AW112" i="2"/>
  <c r="AZ112" i="2" s="1"/>
  <c r="AU113" i="2"/>
  <c r="H115" i="2"/>
  <c r="AX115" i="2" s="1"/>
  <c r="BA115" i="2" s="1"/>
  <c r="AQ116" i="2"/>
  <c r="E107" i="2"/>
  <c r="E106" i="2"/>
  <c r="E104" i="2"/>
  <c r="E103" i="2"/>
  <c r="E97" i="2"/>
  <c r="E96" i="2"/>
  <c r="E94" i="2"/>
  <c r="E93" i="2"/>
  <c r="AS107" i="2"/>
  <c r="AN107" i="2"/>
  <c r="AM107" i="2"/>
  <c r="AL107" i="2"/>
  <c r="O107" i="2"/>
  <c r="M107" i="2"/>
  <c r="I107" i="2"/>
  <c r="F107" i="2"/>
  <c r="B107" i="2"/>
  <c r="N107" i="2" s="1"/>
  <c r="AS106" i="2"/>
  <c r="AN106" i="2"/>
  <c r="AM106" i="2"/>
  <c r="AL106" i="2"/>
  <c r="O106" i="2"/>
  <c r="M106" i="2"/>
  <c r="I106" i="2"/>
  <c r="F106" i="2"/>
  <c r="B106" i="2"/>
  <c r="N106" i="2" s="1"/>
  <c r="AS105" i="2"/>
  <c r="AN105" i="2"/>
  <c r="AM105" i="2"/>
  <c r="AL105" i="2"/>
  <c r="O105" i="2"/>
  <c r="M105" i="2"/>
  <c r="I105" i="2"/>
  <c r="J105" i="2" s="1"/>
  <c r="AU105" i="2" s="1"/>
  <c r="F105" i="2"/>
  <c r="H105" i="2" s="1"/>
  <c r="B105" i="2"/>
  <c r="N105" i="2" s="1"/>
  <c r="AS104" i="2"/>
  <c r="AN104" i="2"/>
  <c r="AM104" i="2"/>
  <c r="AL104" i="2"/>
  <c r="O104" i="2"/>
  <c r="M104" i="2"/>
  <c r="I104" i="2"/>
  <c r="F104" i="2"/>
  <c r="B104" i="2"/>
  <c r="N104" i="2" s="1"/>
  <c r="AS103" i="2"/>
  <c r="AN103" i="2"/>
  <c r="AM103" i="2"/>
  <c r="AL103" i="2"/>
  <c r="O103" i="2"/>
  <c r="M103" i="2"/>
  <c r="J103" i="2"/>
  <c r="AU104" i="2" s="1"/>
  <c r="I103" i="2"/>
  <c r="F103" i="2"/>
  <c r="B103" i="2"/>
  <c r="N103" i="2" s="1"/>
  <c r="AS102" i="2"/>
  <c r="AQ102" i="2"/>
  <c r="AR102" i="2" s="1"/>
  <c r="O102" i="2"/>
  <c r="N102" i="2"/>
  <c r="M102" i="2"/>
  <c r="J102" i="2"/>
  <c r="AU102" i="2" s="1"/>
  <c r="H102" i="2"/>
  <c r="AW102" i="2" s="1"/>
  <c r="AZ102" i="2" s="1"/>
  <c r="AS97" i="2"/>
  <c r="AN97" i="2"/>
  <c r="AM97" i="2"/>
  <c r="AL97" i="2"/>
  <c r="O97" i="2"/>
  <c r="M97" i="2"/>
  <c r="F97" i="2"/>
  <c r="B97" i="2"/>
  <c r="N97" i="2" s="1"/>
  <c r="AS96" i="2"/>
  <c r="AN96" i="2"/>
  <c r="AM96" i="2"/>
  <c r="AL96" i="2"/>
  <c r="O96" i="2"/>
  <c r="M96" i="2"/>
  <c r="F96" i="2"/>
  <c r="B96" i="2"/>
  <c r="N96" i="2" s="1"/>
  <c r="AS95" i="2"/>
  <c r="AN95" i="2"/>
  <c r="AM95" i="2"/>
  <c r="AL95" i="2"/>
  <c r="O95" i="2"/>
  <c r="M95" i="2"/>
  <c r="F95" i="2"/>
  <c r="H95" i="2" s="1"/>
  <c r="B95" i="2"/>
  <c r="N95" i="2" s="1"/>
  <c r="AS94" i="2"/>
  <c r="AN94" i="2"/>
  <c r="AM94" i="2"/>
  <c r="AL94" i="2"/>
  <c r="O94" i="2"/>
  <c r="M94" i="2"/>
  <c r="F94" i="2"/>
  <c r="B94" i="2"/>
  <c r="N94" i="2" s="1"/>
  <c r="AS93" i="2"/>
  <c r="AN93" i="2"/>
  <c r="AM93" i="2"/>
  <c r="AL93" i="2"/>
  <c r="O93" i="2"/>
  <c r="M93" i="2"/>
  <c r="F93" i="2"/>
  <c r="B93" i="2"/>
  <c r="N93" i="2" s="1"/>
  <c r="AS92" i="2"/>
  <c r="AQ92" i="2"/>
  <c r="AR92" i="2" s="1"/>
  <c r="O92" i="2"/>
  <c r="N92" i="2"/>
  <c r="M92" i="2"/>
  <c r="H92" i="2"/>
  <c r="AW92" i="2" s="1"/>
  <c r="AZ92" i="2" s="1"/>
  <c r="AS87" i="2"/>
  <c r="AN87" i="2"/>
  <c r="AM87" i="2"/>
  <c r="AL87" i="2"/>
  <c r="O87" i="2"/>
  <c r="M87" i="2"/>
  <c r="I87" i="2"/>
  <c r="F87" i="2"/>
  <c r="E87" i="2"/>
  <c r="B87" i="2"/>
  <c r="N87" i="2" s="1"/>
  <c r="AS86" i="2"/>
  <c r="AN86" i="2"/>
  <c r="AM86" i="2"/>
  <c r="AL86" i="2"/>
  <c r="O86" i="2"/>
  <c r="M86" i="2"/>
  <c r="J86" i="2"/>
  <c r="AU87" i="2" s="1"/>
  <c r="I86" i="2"/>
  <c r="F86" i="2"/>
  <c r="E86" i="2"/>
  <c r="B86" i="2"/>
  <c r="N86" i="2" s="1"/>
  <c r="AS85" i="2"/>
  <c r="AN85" i="2"/>
  <c r="AM85" i="2"/>
  <c r="AL85" i="2"/>
  <c r="O85" i="2"/>
  <c r="M85" i="2"/>
  <c r="I85" i="2"/>
  <c r="J85" i="2" s="1"/>
  <c r="AU85" i="2" s="1"/>
  <c r="F85" i="2"/>
  <c r="H85" i="2" s="1"/>
  <c r="B85" i="2"/>
  <c r="N85" i="2" s="1"/>
  <c r="AU84" i="2"/>
  <c r="AS84" i="2"/>
  <c r="AN84" i="2"/>
  <c r="AM84" i="2"/>
  <c r="AL84" i="2"/>
  <c r="O84" i="2"/>
  <c r="M84" i="2"/>
  <c r="I84" i="2"/>
  <c r="F84" i="2"/>
  <c r="E84" i="2"/>
  <c r="B84" i="2"/>
  <c r="N84" i="2" s="1"/>
  <c r="AS83" i="2"/>
  <c r="AN83" i="2"/>
  <c r="AM83" i="2"/>
  <c r="AL83" i="2"/>
  <c r="O83" i="2"/>
  <c r="M83" i="2"/>
  <c r="I83" i="2"/>
  <c r="F83" i="2"/>
  <c r="E83" i="2"/>
  <c r="B83" i="2"/>
  <c r="N83" i="2" s="1"/>
  <c r="AS82" i="2"/>
  <c r="AQ82" i="2"/>
  <c r="AR82" i="2" s="1"/>
  <c r="O82" i="2"/>
  <c r="N82" i="2"/>
  <c r="M82" i="2"/>
  <c r="J82" i="2"/>
  <c r="AU82" i="2" s="1"/>
  <c r="AU83" i="2" s="1"/>
  <c r="H82" i="2"/>
  <c r="AU53" i="2"/>
  <c r="AQ52" i="2"/>
  <c r="AR52" i="2" s="1"/>
  <c r="E77" i="2"/>
  <c r="E76" i="2"/>
  <c r="E74" i="2"/>
  <c r="E73" i="2"/>
  <c r="E67" i="2"/>
  <c r="E66" i="2"/>
  <c r="E64" i="2"/>
  <c r="E63" i="2"/>
  <c r="AS77" i="2"/>
  <c r="AN77" i="2"/>
  <c r="AM77" i="2"/>
  <c r="AL77" i="2"/>
  <c r="O77" i="2"/>
  <c r="M77" i="2"/>
  <c r="I77" i="2"/>
  <c r="F77" i="2"/>
  <c r="B77" i="2"/>
  <c r="N77" i="2" s="1"/>
  <c r="AS76" i="2"/>
  <c r="AN76" i="2"/>
  <c r="AM76" i="2"/>
  <c r="AL76" i="2"/>
  <c r="O76" i="2"/>
  <c r="M76" i="2"/>
  <c r="I76" i="2"/>
  <c r="F76" i="2"/>
  <c r="B76" i="2"/>
  <c r="N76" i="2" s="1"/>
  <c r="AS75" i="2"/>
  <c r="AN75" i="2"/>
  <c r="AM75" i="2"/>
  <c r="AL75" i="2"/>
  <c r="O75" i="2"/>
  <c r="M75" i="2"/>
  <c r="I75" i="2"/>
  <c r="J76" i="2" s="1"/>
  <c r="F75" i="2"/>
  <c r="H75" i="2" s="1"/>
  <c r="B75" i="2"/>
  <c r="N75" i="2" s="1"/>
  <c r="AS74" i="2"/>
  <c r="AN74" i="2"/>
  <c r="AM74" i="2"/>
  <c r="AL74" i="2"/>
  <c r="O74" i="2"/>
  <c r="M74" i="2"/>
  <c r="I74" i="2"/>
  <c r="F74" i="2"/>
  <c r="B74" i="2"/>
  <c r="N74" i="2" s="1"/>
  <c r="AS73" i="2"/>
  <c r="AN73" i="2"/>
  <c r="AM73" i="2"/>
  <c r="AL73" i="2"/>
  <c r="O73" i="2"/>
  <c r="M73" i="2"/>
  <c r="J73" i="2"/>
  <c r="I73" i="2"/>
  <c r="F73" i="2"/>
  <c r="B73" i="2"/>
  <c r="N73" i="2" s="1"/>
  <c r="AS72" i="2"/>
  <c r="AQ72" i="2"/>
  <c r="AR72" i="2" s="1"/>
  <c r="O72" i="2"/>
  <c r="N72" i="2"/>
  <c r="M72" i="2"/>
  <c r="J72" i="2"/>
  <c r="AU72" i="2" s="1"/>
  <c r="H72" i="2"/>
  <c r="AW72" i="2" s="1"/>
  <c r="AZ72" i="2" s="1"/>
  <c r="AS67" i="2"/>
  <c r="AN67" i="2"/>
  <c r="AM67" i="2"/>
  <c r="AL67" i="2"/>
  <c r="O67" i="2"/>
  <c r="M67" i="2"/>
  <c r="I67" i="2"/>
  <c r="F67" i="2"/>
  <c r="B67" i="2"/>
  <c r="N67" i="2" s="1"/>
  <c r="AS66" i="2"/>
  <c r="AN66" i="2"/>
  <c r="AM66" i="2"/>
  <c r="AL66" i="2"/>
  <c r="O66" i="2"/>
  <c r="M66" i="2"/>
  <c r="J66" i="2"/>
  <c r="AU67" i="2" s="1"/>
  <c r="I66" i="2"/>
  <c r="F66" i="2"/>
  <c r="B66" i="2"/>
  <c r="N66" i="2" s="1"/>
  <c r="AS65" i="2"/>
  <c r="AN65" i="2"/>
  <c r="AM65" i="2"/>
  <c r="AL65" i="2"/>
  <c r="O65" i="2"/>
  <c r="M65" i="2"/>
  <c r="I65" i="2"/>
  <c r="J65" i="2" s="1"/>
  <c r="AU65" i="2" s="1"/>
  <c r="F65" i="2"/>
  <c r="H65" i="2" s="1"/>
  <c r="AW65" i="2" s="1"/>
  <c r="AZ65" i="2" s="1"/>
  <c r="B65" i="2"/>
  <c r="N65" i="2" s="1"/>
  <c r="AU64" i="2"/>
  <c r="AS64" i="2"/>
  <c r="AN64" i="2"/>
  <c r="AM64" i="2"/>
  <c r="AL64" i="2"/>
  <c r="O64" i="2"/>
  <c r="M64" i="2"/>
  <c r="I64" i="2"/>
  <c r="F64" i="2"/>
  <c r="B64" i="2"/>
  <c r="N64" i="2" s="1"/>
  <c r="AU63" i="2"/>
  <c r="AS63" i="2"/>
  <c r="AN63" i="2"/>
  <c r="AM63" i="2"/>
  <c r="AL63" i="2"/>
  <c r="O63" i="2"/>
  <c r="M63" i="2"/>
  <c r="I63" i="2"/>
  <c r="F63" i="2"/>
  <c r="B63" i="2"/>
  <c r="N63" i="2" s="1"/>
  <c r="AS62" i="2"/>
  <c r="AQ62" i="2"/>
  <c r="AR62" i="2" s="1"/>
  <c r="O62" i="2"/>
  <c r="N62" i="2"/>
  <c r="M62" i="2"/>
  <c r="J62" i="2"/>
  <c r="AU62" i="2" s="1"/>
  <c r="H62" i="2"/>
  <c r="AW62" i="2" s="1"/>
  <c r="AZ62" i="2" s="1"/>
  <c r="AS57" i="2"/>
  <c r="AN57" i="2"/>
  <c r="AM57" i="2"/>
  <c r="AL57" i="2"/>
  <c r="O57" i="2"/>
  <c r="M57" i="2"/>
  <c r="I57" i="2"/>
  <c r="F57" i="2"/>
  <c r="E57" i="2"/>
  <c r="B57" i="2"/>
  <c r="N57" i="2" s="1"/>
  <c r="AS56" i="2"/>
  <c r="AN56" i="2"/>
  <c r="AM56" i="2"/>
  <c r="AL56" i="2"/>
  <c r="O56" i="2"/>
  <c r="M56" i="2"/>
  <c r="AU57" i="2"/>
  <c r="I56" i="2"/>
  <c r="F56" i="2"/>
  <c r="E56" i="2"/>
  <c r="B56" i="2"/>
  <c r="N56" i="2" s="1"/>
  <c r="AS55" i="2"/>
  <c r="AN55" i="2"/>
  <c r="AM55" i="2"/>
  <c r="AL55" i="2"/>
  <c r="O55" i="2"/>
  <c r="M55" i="2"/>
  <c r="I55" i="2"/>
  <c r="J55" i="2" s="1"/>
  <c r="AU55" i="2" s="1"/>
  <c r="F55" i="2"/>
  <c r="H55" i="2" s="1"/>
  <c r="B55" i="2"/>
  <c r="N55" i="2" s="1"/>
  <c r="AU54" i="2"/>
  <c r="AS54" i="2"/>
  <c r="AN54" i="2"/>
  <c r="AM54" i="2"/>
  <c r="AL54" i="2"/>
  <c r="O54" i="2"/>
  <c r="M54" i="2"/>
  <c r="I54" i="2"/>
  <c r="F54" i="2"/>
  <c r="E54" i="2"/>
  <c r="B54" i="2"/>
  <c r="N54" i="2" s="1"/>
  <c r="AS53" i="2"/>
  <c r="AN53" i="2"/>
  <c r="AM53" i="2"/>
  <c r="AL53" i="2"/>
  <c r="O53" i="2"/>
  <c r="M53" i="2"/>
  <c r="I53" i="2"/>
  <c r="F53" i="2"/>
  <c r="E53" i="2"/>
  <c r="B53" i="2"/>
  <c r="N53" i="2" s="1"/>
  <c r="AS52" i="2"/>
  <c r="O52" i="2"/>
  <c r="N52" i="2"/>
  <c r="M52" i="2"/>
  <c r="J52" i="2"/>
  <c r="AU52" i="2" s="1"/>
  <c r="H52" i="2"/>
  <c r="AX52" i="2" s="1"/>
  <c r="BA52" i="2" s="1"/>
  <c r="AS49" i="2"/>
  <c r="AN49" i="2"/>
  <c r="AM49" i="2"/>
  <c r="AL49" i="2"/>
  <c r="O49" i="2"/>
  <c r="M49" i="2"/>
  <c r="F49" i="2"/>
  <c r="E49" i="2"/>
  <c r="B49" i="2"/>
  <c r="N49" i="2" s="1"/>
  <c r="AS48" i="2"/>
  <c r="AN48" i="2"/>
  <c r="AM48" i="2"/>
  <c r="AL48" i="2"/>
  <c r="O48" i="2"/>
  <c r="M48" i="2"/>
  <c r="F48" i="2"/>
  <c r="E48" i="2"/>
  <c r="B48" i="2"/>
  <c r="N48" i="2" s="1"/>
  <c r="AS47" i="2"/>
  <c r="AM47" i="2"/>
  <c r="AL47" i="2"/>
  <c r="O47" i="2"/>
  <c r="M47" i="2"/>
  <c r="E47" i="2"/>
  <c r="H47" i="2" s="1"/>
  <c r="B47" i="2"/>
  <c r="N47" i="2" s="1"/>
  <c r="AS46" i="2"/>
  <c r="AN46" i="2"/>
  <c r="AN47" i="2" s="1"/>
  <c r="AM46" i="2"/>
  <c r="AL46" i="2"/>
  <c r="O46" i="2"/>
  <c r="M46" i="2"/>
  <c r="AU46" i="2"/>
  <c r="F46" i="2"/>
  <c r="H46" i="2" s="1"/>
  <c r="B46" i="2"/>
  <c r="N46" i="2" s="1"/>
  <c r="AS45" i="2"/>
  <c r="AN45" i="2"/>
  <c r="AM45" i="2"/>
  <c r="AL45" i="2"/>
  <c r="O45" i="2"/>
  <c r="M45" i="2"/>
  <c r="F45" i="2"/>
  <c r="E45" i="2"/>
  <c r="B45" i="2"/>
  <c r="N45" i="2" s="1"/>
  <c r="AS44" i="2"/>
  <c r="AN44" i="2"/>
  <c r="AM44" i="2"/>
  <c r="AL44" i="2"/>
  <c r="O44" i="2"/>
  <c r="M44" i="2"/>
  <c r="F44" i="2"/>
  <c r="E44" i="2"/>
  <c r="B44" i="2"/>
  <c r="N44" i="2" s="1"/>
  <c r="AS43" i="2"/>
  <c r="AN43" i="2"/>
  <c r="AM43" i="2"/>
  <c r="AL43" i="2"/>
  <c r="O43" i="2"/>
  <c r="M43" i="2"/>
  <c r="AU47" i="2"/>
  <c r="F43" i="2"/>
  <c r="E43" i="2"/>
  <c r="B43" i="2"/>
  <c r="N43" i="2" s="1"/>
  <c r="AS42" i="2"/>
  <c r="AQ42" i="2"/>
  <c r="O42" i="2"/>
  <c r="N42" i="2"/>
  <c r="M42" i="2"/>
  <c r="AU44" i="2"/>
  <c r="H42" i="2"/>
  <c r="AX42" i="2" s="1"/>
  <c r="BA42" i="2" s="1"/>
  <c r="AN34" i="2"/>
  <c r="AM37" i="2"/>
  <c r="AL34" i="2"/>
  <c r="AM34" i="2"/>
  <c r="AQ32" i="2"/>
  <c r="AR32" i="2" s="1"/>
  <c r="J37" i="2"/>
  <c r="AU37" i="2" s="1"/>
  <c r="E39" i="2"/>
  <c r="E38" i="2"/>
  <c r="E37" i="2"/>
  <c r="H37" i="2" s="1"/>
  <c r="B37" i="2"/>
  <c r="N37" i="2" s="1"/>
  <c r="AU3" i="2"/>
  <c r="AS37" i="2"/>
  <c r="AL37" i="2"/>
  <c r="O37" i="2"/>
  <c r="M37" i="2"/>
  <c r="I34" i="2"/>
  <c r="F34" i="2"/>
  <c r="E34" i="2"/>
  <c r="B34" i="2"/>
  <c r="N34" i="2" s="1"/>
  <c r="AS34" i="2"/>
  <c r="O34" i="2"/>
  <c r="M34" i="2"/>
  <c r="I5" i="2"/>
  <c r="AS39" i="2"/>
  <c r="AN39" i="2"/>
  <c r="AM39" i="2"/>
  <c r="AL39" i="2"/>
  <c r="O39" i="2"/>
  <c r="M39" i="2"/>
  <c r="I39" i="2"/>
  <c r="F39" i="2"/>
  <c r="B39" i="2"/>
  <c r="N39" i="2" s="1"/>
  <c r="AS38" i="2"/>
  <c r="AN38" i="2"/>
  <c r="AM38" i="2"/>
  <c r="AL38" i="2"/>
  <c r="O38" i="2"/>
  <c r="M38" i="2"/>
  <c r="I38" i="2"/>
  <c r="F38" i="2"/>
  <c r="B38" i="2"/>
  <c r="N38" i="2" s="1"/>
  <c r="AS36" i="2"/>
  <c r="AN36" i="2"/>
  <c r="AN37" i="2" s="1"/>
  <c r="AM36" i="2"/>
  <c r="AL36" i="2"/>
  <c r="O36" i="2"/>
  <c r="M36" i="2"/>
  <c r="I36" i="2"/>
  <c r="J36" i="2" s="1"/>
  <c r="AU36" i="2" s="1"/>
  <c r="F36" i="2"/>
  <c r="H36" i="2" s="1"/>
  <c r="AX36" i="2" s="1"/>
  <c r="BA36" i="2" s="1"/>
  <c r="B36" i="2"/>
  <c r="N36" i="2" s="1"/>
  <c r="AS35" i="2"/>
  <c r="AN35" i="2"/>
  <c r="AM35" i="2"/>
  <c r="AL35" i="2"/>
  <c r="O35" i="2"/>
  <c r="M35" i="2"/>
  <c r="I35" i="2"/>
  <c r="F35" i="2"/>
  <c r="E35" i="2"/>
  <c r="B35" i="2"/>
  <c r="N35" i="2" s="1"/>
  <c r="AS33" i="2"/>
  <c r="AN33" i="2"/>
  <c r="AM33" i="2"/>
  <c r="AL33" i="2"/>
  <c r="O33" i="2"/>
  <c r="M33" i="2"/>
  <c r="I33" i="2"/>
  <c r="F33" i="2"/>
  <c r="E33" i="2"/>
  <c r="B33" i="2"/>
  <c r="N33" i="2" s="1"/>
  <c r="AS32" i="2"/>
  <c r="O32" i="2"/>
  <c r="N32" i="2"/>
  <c r="M32" i="2"/>
  <c r="J32" i="2"/>
  <c r="AU32" i="2" s="1"/>
  <c r="H32" i="2"/>
  <c r="AX32" i="2" s="1"/>
  <c r="BA32" i="2" s="1"/>
  <c r="J23" i="2"/>
  <c r="AU23" i="2" s="1"/>
  <c r="B7" i="2"/>
  <c r="B6" i="2"/>
  <c r="B5" i="2"/>
  <c r="B4" i="2"/>
  <c r="B3" i="2"/>
  <c r="B27" i="2"/>
  <c r="N27" i="2" s="1"/>
  <c r="B26" i="2"/>
  <c r="N26" i="2" s="1"/>
  <c r="B25" i="2"/>
  <c r="N25" i="2" s="1"/>
  <c r="B24" i="2"/>
  <c r="N24" i="2" s="1"/>
  <c r="B23" i="2"/>
  <c r="N23" i="2" s="1"/>
  <c r="AS27" i="2"/>
  <c r="AN27" i="2"/>
  <c r="AM27" i="2"/>
  <c r="AL27" i="2"/>
  <c r="O27" i="2"/>
  <c r="M27" i="2"/>
  <c r="I27" i="2"/>
  <c r="F27" i="2"/>
  <c r="E27" i="2"/>
  <c r="AS26" i="2"/>
  <c r="AN26" i="2"/>
  <c r="AM26" i="2"/>
  <c r="AL26" i="2"/>
  <c r="O26" i="2"/>
  <c r="M26" i="2"/>
  <c r="I26" i="2"/>
  <c r="F26" i="2"/>
  <c r="E26" i="2"/>
  <c r="AS25" i="2"/>
  <c r="AN25" i="2"/>
  <c r="AM25" i="2"/>
  <c r="AL25" i="2"/>
  <c r="O25" i="2"/>
  <c r="M25" i="2"/>
  <c r="I25" i="2"/>
  <c r="J25" i="2" s="1"/>
  <c r="AU25" i="2" s="1"/>
  <c r="F25" i="2"/>
  <c r="H25" i="2" s="1"/>
  <c r="AW25" i="2" s="1"/>
  <c r="AZ25" i="2" s="1"/>
  <c r="AS24" i="2"/>
  <c r="AN24" i="2"/>
  <c r="AM24" i="2"/>
  <c r="AL24" i="2"/>
  <c r="O24" i="2"/>
  <c r="M24" i="2"/>
  <c r="I24" i="2"/>
  <c r="F24" i="2"/>
  <c r="E24" i="2"/>
  <c r="AS23" i="2"/>
  <c r="AN23" i="2"/>
  <c r="AM23" i="2"/>
  <c r="AL23" i="2"/>
  <c r="O23" i="2"/>
  <c r="M23" i="2"/>
  <c r="I23" i="2"/>
  <c r="F23" i="2"/>
  <c r="E23" i="2"/>
  <c r="F7" i="2"/>
  <c r="F6" i="2"/>
  <c r="F5" i="2"/>
  <c r="F4" i="2"/>
  <c r="F3" i="2"/>
  <c r="E7" i="2"/>
  <c r="E6" i="2"/>
  <c r="E4" i="2"/>
  <c r="E3" i="2"/>
  <c r="AV112" i="2" l="1"/>
  <c r="AY112" i="2" s="1"/>
  <c r="AU77" i="2"/>
  <c r="AU76" i="2"/>
  <c r="AU74" i="2"/>
  <c r="AU73" i="2"/>
  <c r="AW117" i="2"/>
  <c r="AZ117" i="2" s="1"/>
  <c r="AQ117" i="2"/>
  <c r="AR117" i="2" s="1"/>
  <c r="AT117" i="2" s="1"/>
  <c r="AV117" i="2" s="1"/>
  <c r="AY117" i="2" s="1"/>
  <c r="AU119" i="2"/>
  <c r="AV119" i="2" s="1"/>
  <c r="AY119" i="2" s="1"/>
  <c r="AW116" i="2"/>
  <c r="AZ116" i="2" s="1"/>
  <c r="AV115" i="2"/>
  <c r="AY115" i="2" s="1"/>
  <c r="AX114" i="2"/>
  <c r="BA114" i="2" s="1"/>
  <c r="AX118" i="2"/>
  <c r="BA118" i="2" s="1"/>
  <c r="AT72" i="2"/>
  <c r="AV72" i="2" s="1"/>
  <c r="AY72" i="2" s="1"/>
  <c r="H74" i="2"/>
  <c r="AX74" i="2" s="1"/>
  <c r="BA74" i="2" s="1"/>
  <c r="AX113" i="2"/>
  <c r="BA113" i="2" s="1"/>
  <c r="H96" i="2"/>
  <c r="AW96" i="2" s="1"/>
  <c r="AZ96" i="2" s="1"/>
  <c r="H38" i="2"/>
  <c r="AX38" i="2" s="1"/>
  <c r="BA38" i="2" s="1"/>
  <c r="H43" i="2"/>
  <c r="AW43" i="2" s="1"/>
  <c r="AZ43" i="2" s="1"/>
  <c r="AQ87" i="2"/>
  <c r="AR87" i="2" s="1"/>
  <c r="AT87" i="2" s="1"/>
  <c r="AV87" i="2" s="1"/>
  <c r="AW115" i="2"/>
  <c r="AZ115" i="2" s="1"/>
  <c r="AT32" i="2"/>
  <c r="AV32" i="2" s="1"/>
  <c r="AY32" i="2" s="1"/>
  <c r="AQ34" i="2"/>
  <c r="AR34" i="2" s="1"/>
  <c r="AT34" i="2" s="1"/>
  <c r="AW119" i="2"/>
  <c r="AZ119" i="2" s="1"/>
  <c r="J26" i="2"/>
  <c r="AU27" i="2" s="1"/>
  <c r="AQ33" i="2"/>
  <c r="AR33" i="2" s="1"/>
  <c r="AT33" i="2" s="1"/>
  <c r="AV113" i="2"/>
  <c r="AY113" i="2" s="1"/>
  <c r="H107" i="2"/>
  <c r="AX107" i="2" s="1"/>
  <c r="BA107" i="2" s="1"/>
  <c r="AV114" i="2"/>
  <c r="AY114" i="2" s="1"/>
  <c r="H45" i="2"/>
  <c r="AW45" i="2" s="1"/>
  <c r="AZ45" i="2" s="1"/>
  <c r="H49" i="2"/>
  <c r="AW49" i="2" s="1"/>
  <c r="AZ49" i="2" s="1"/>
  <c r="AV118" i="2"/>
  <c r="AY118" i="2" s="1"/>
  <c r="AR116" i="2"/>
  <c r="AT116" i="2" s="1"/>
  <c r="AV116" i="2" s="1"/>
  <c r="AY116" i="2" s="1"/>
  <c r="H94" i="2"/>
  <c r="AX94" i="2" s="1"/>
  <c r="BA94" i="2" s="1"/>
  <c r="H44" i="2"/>
  <c r="AW44" i="2" s="1"/>
  <c r="AZ44" i="2" s="1"/>
  <c r="H67" i="2"/>
  <c r="AW67" i="2" s="1"/>
  <c r="AZ67" i="2" s="1"/>
  <c r="AT82" i="2"/>
  <c r="AV82" i="2" s="1"/>
  <c r="AY82" i="2" s="1"/>
  <c r="AQ86" i="2"/>
  <c r="AR86" i="2" s="1"/>
  <c r="AT86" i="2" s="1"/>
  <c r="AU86" i="2"/>
  <c r="AT102" i="2"/>
  <c r="AV102" i="2" s="1"/>
  <c r="AY102" i="2" s="1"/>
  <c r="AU103" i="2"/>
  <c r="AQ44" i="2"/>
  <c r="AR44" i="2" s="1"/>
  <c r="AT44" i="2" s="1"/>
  <c r="AV44" i="2" s="1"/>
  <c r="AQ57" i="2"/>
  <c r="AR57" i="2" s="1"/>
  <c r="AT57" i="2" s="1"/>
  <c r="AV57" i="2" s="1"/>
  <c r="AW32" i="2"/>
  <c r="AZ32" i="2" s="1"/>
  <c r="H64" i="2"/>
  <c r="AW64" i="2" s="1"/>
  <c r="AZ64" i="2" s="1"/>
  <c r="AU24" i="2"/>
  <c r="AQ48" i="2"/>
  <c r="AR48" i="2" s="1"/>
  <c r="AT48" i="2" s="1"/>
  <c r="H77" i="2"/>
  <c r="AX77" i="2" s="1"/>
  <c r="BA77" i="2" s="1"/>
  <c r="H63" i="2"/>
  <c r="AW63" i="2" s="1"/>
  <c r="AZ63" i="2" s="1"/>
  <c r="H35" i="2"/>
  <c r="AW35" i="2" s="1"/>
  <c r="AZ35" i="2" s="1"/>
  <c r="AW36" i="2"/>
  <c r="AZ36" i="2" s="1"/>
  <c r="AQ43" i="2"/>
  <c r="AR43" i="2" s="1"/>
  <c r="AT43" i="2" s="1"/>
  <c r="AQ56" i="2"/>
  <c r="AR56" i="2" s="1"/>
  <c r="AT56" i="2" s="1"/>
  <c r="H57" i="2"/>
  <c r="AX57" i="2" s="1"/>
  <c r="BA57" i="2" s="1"/>
  <c r="H66" i="2"/>
  <c r="AX66" i="2" s="1"/>
  <c r="BA66" i="2" s="1"/>
  <c r="H76" i="2"/>
  <c r="AX76" i="2" s="1"/>
  <c r="BA76" i="2" s="1"/>
  <c r="H83" i="2"/>
  <c r="AW83" i="2" s="1"/>
  <c r="AZ83" i="2" s="1"/>
  <c r="AQ85" i="2"/>
  <c r="AR85" i="2" s="1"/>
  <c r="AT85" i="2" s="1"/>
  <c r="AV85" i="2" s="1"/>
  <c r="AY85" i="2" s="1"/>
  <c r="H86" i="2"/>
  <c r="AX86" i="2" s="1"/>
  <c r="BA86" i="2" s="1"/>
  <c r="H87" i="2"/>
  <c r="AX87" i="2" s="1"/>
  <c r="BA87" i="2" s="1"/>
  <c r="AQ106" i="2"/>
  <c r="AR106" i="2" s="1"/>
  <c r="AT106" i="2" s="1"/>
  <c r="H97" i="2"/>
  <c r="AX97" i="2" s="1"/>
  <c r="BA97" i="2" s="1"/>
  <c r="AQ46" i="2"/>
  <c r="AR46" i="2" s="1"/>
  <c r="AT46" i="2" s="1"/>
  <c r="AV46" i="2" s="1"/>
  <c r="AY46" i="2" s="1"/>
  <c r="H48" i="2"/>
  <c r="AX48" i="2" s="1"/>
  <c r="BA48" i="2" s="1"/>
  <c r="H54" i="2"/>
  <c r="AW54" i="2" s="1"/>
  <c r="AZ54" i="2" s="1"/>
  <c r="H56" i="2"/>
  <c r="AX56" i="2" s="1"/>
  <c r="BA56" i="2" s="1"/>
  <c r="AQ73" i="2"/>
  <c r="AR73" i="2" s="1"/>
  <c r="AT73" i="2" s="1"/>
  <c r="J75" i="2"/>
  <c r="AU75" i="2" s="1"/>
  <c r="AQ75" i="2"/>
  <c r="AR75" i="2" s="1"/>
  <c r="AT75" i="2" s="1"/>
  <c r="AQ84" i="2"/>
  <c r="AR84" i="2" s="1"/>
  <c r="AT84" i="2" s="1"/>
  <c r="AV84" i="2" s="1"/>
  <c r="AT92" i="2"/>
  <c r="AV92" i="2" s="1"/>
  <c r="AY92" i="2" s="1"/>
  <c r="AQ103" i="2"/>
  <c r="AR103" i="2" s="1"/>
  <c r="AQ105" i="2"/>
  <c r="AR105" i="2" s="1"/>
  <c r="AT105" i="2" s="1"/>
  <c r="AV105" i="2" s="1"/>
  <c r="AY105" i="2" s="1"/>
  <c r="H93" i="2"/>
  <c r="AW93" i="2" s="1"/>
  <c r="AZ93" i="2" s="1"/>
  <c r="AU56" i="2"/>
  <c r="AQ94" i="2"/>
  <c r="AQ97" i="2"/>
  <c r="AR97" i="2" s="1"/>
  <c r="AU35" i="2"/>
  <c r="AU43" i="2"/>
  <c r="AU33" i="2"/>
  <c r="J38" i="2"/>
  <c r="H39" i="2"/>
  <c r="AX39" i="2" s="1"/>
  <c r="BA39" i="2" s="1"/>
  <c r="AQ49" i="2"/>
  <c r="AR49" i="2" s="1"/>
  <c r="AT49" i="2" s="1"/>
  <c r="AQ83" i="2"/>
  <c r="AR83" i="2" s="1"/>
  <c r="AT83" i="2" s="1"/>
  <c r="AV83" i="2" s="1"/>
  <c r="AQ93" i="2"/>
  <c r="AR93" i="2" s="1"/>
  <c r="AQ95" i="2"/>
  <c r="AR95" i="2" s="1"/>
  <c r="AT95" i="2" s="1"/>
  <c r="AV95" i="2" s="1"/>
  <c r="AY95" i="2" s="1"/>
  <c r="AQ96" i="2"/>
  <c r="AR96" i="2" s="1"/>
  <c r="AT96" i="2" s="1"/>
  <c r="AQ107" i="2"/>
  <c r="AR107" i="2" s="1"/>
  <c r="AT107" i="2" s="1"/>
  <c r="H104" i="2"/>
  <c r="AX104" i="2" s="1"/>
  <c r="BA104" i="2" s="1"/>
  <c r="AQ23" i="2"/>
  <c r="AR23" i="2" s="1"/>
  <c r="AT23" i="2" s="1"/>
  <c r="AV23" i="2" s="1"/>
  <c r="H34" i="2"/>
  <c r="AW34" i="2" s="1"/>
  <c r="AZ34" i="2" s="1"/>
  <c r="AW42" i="2"/>
  <c r="AZ42" i="2" s="1"/>
  <c r="H53" i="2"/>
  <c r="AW53" i="2" s="1"/>
  <c r="AZ53" i="2" s="1"/>
  <c r="AQ65" i="2"/>
  <c r="AR65" i="2" s="1"/>
  <c r="AT65" i="2" s="1"/>
  <c r="AV65" i="2" s="1"/>
  <c r="AY65" i="2" s="1"/>
  <c r="H84" i="2"/>
  <c r="AW84" i="2" s="1"/>
  <c r="AZ84" i="2" s="1"/>
  <c r="H103" i="2"/>
  <c r="AW103" i="2" s="1"/>
  <c r="AZ103" i="2" s="1"/>
  <c r="AQ104" i="2"/>
  <c r="AR104" i="2" s="1"/>
  <c r="AT104" i="2" s="1"/>
  <c r="AV104" i="2" s="1"/>
  <c r="J106" i="2"/>
  <c r="AU107" i="2" s="1"/>
  <c r="H106" i="2"/>
  <c r="AX106" i="2" s="1"/>
  <c r="BA106" i="2" s="1"/>
  <c r="AQ45" i="2"/>
  <c r="AR45" i="2" s="1"/>
  <c r="AT45" i="2" s="1"/>
  <c r="AW105" i="2"/>
  <c r="AZ105" i="2" s="1"/>
  <c r="AX105" i="2"/>
  <c r="BA105" i="2" s="1"/>
  <c r="AX95" i="2"/>
  <c r="BA95" i="2" s="1"/>
  <c r="AW95" i="2"/>
  <c r="AZ95" i="2" s="1"/>
  <c r="AX85" i="2"/>
  <c r="BA85" i="2" s="1"/>
  <c r="AW85" i="2"/>
  <c r="AZ85" i="2" s="1"/>
  <c r="AW82" i="2"/>
  <c r="AZ82" i="2" s="1"/>
  <c r="AX92" i="2"/>
  <c r="BA92" i="2" s="1"/>
  <c r="AX102" i="2"/>
  <c r="BA102" i="2" s="1"/>
  <c r="AX82" i="2"/>
  <c r="BA82" i="2" s="1"/>
  <c r="AQ77" i="2"/>
  <c r="AR77" i="2" s="1"/>
  <c r="AQ74" i="2"/>
  <c r="AQ76" i="2"/>
  <c r="AR76" i="2" s="1"/>
  <c r="AT76" i="2" s="1"/>
  <c r="AQ63" i="2"/>
  <c r="AR63" i="2" s="1"/>
  <c r="AT62" i="2"/>
  <c r="AV62" i="2" s="1"/>
  <c r="AY62" i="2" s="1"/>
  <c r="AQ64" i="2"/>
  <c r="AQ67" i="2"/>
  <c r="AR67" i="2" s="1"/>
  <c r="H73" i="2"/>
  <c r="AX73" i="2" s="1"/>
  <c r="BA73" i="2" s="1"/>
  <c r="AW52" i="2"/>
  <c r="AZ52" i="2" s="1"/>
  <c r="AQ66" i="2"/>
  <c r="AQ54" i="2"/>
  <c r="AQ55" i="2"/>
  <c r="AX75" i="2"/>
  <c r="BA75" i="2" s="1"/>
  <c r="AW75" i="2"/>
  <c r="AZ75" i="2" s="1"/>
  <c r="AX65" i="2"/>
  <c r="BA65" i="2" s="1"/>
  <c r="AT52" i="2"/>
  <c r="AV52" i="2" s="1"/>
  <c r="AY52" i="2" s="1"/>
  <c r="AQ53" i="2"/>
  <c r="AW55" i="2"/>
  <c r="AZ55" i="2" s="1"/>
  <c r="AX55" i="2"/>
  <c r="BA55" i="2" s="1"/>
  <c r="AX62" i="2"/>
  <c r="BA62" i="2" s="1"/>
  <c r="AX72" i="2"/>
  <c r="BA72" i="2" s="1"/>
  <c r="AU66" i="2"/>
  <c r="AX47" i="2"/>
  <c r="BA47" i="2" s="1"/>
  <c r="AW47" i="2"/>
  <c r="AZ47" i="2" s="1"/>
  <c r="AW46" i="2"/>
  <c r="AZ46" i="2" s="1"/>
  <c r="AX46" i="2"/>
  <c r="BA46" i="2" s="1"/>
  <c r="AR42" i="2"/>
  <c r="AT42" i="2" s="1"/>
  <c r="AU42" i="2"/>
  <c r="AU45" i="2"/>
  <c r="AQ47" i="2"/>
  <c r="AQ24" i="2"/>
  <c r="AR24" i="2" s="1"/>
  <c r="AT24" i="2" s="1"/>
  <c r="AX25" i="2"/>
  <c r="BA25" i="2" s="1"/>
  <c r="AQ27" i="2"/>
  <c r="AR27" i="2" s="1"/>
  <c r="AT27" i="2" s="1"/>
  <c r="AQ26" i="2"/>
  <c r="AR26" i="2" s="1"/>
  <c r="AT26" i="2" s="1"/>
  <c r="H27" i="2"/>
  <c r="AW37" i="2"/>
  <c r="AZ37" i="2" s="1"/>
  <c r="AX37" i="2"/>
  <c r="BA37" i="2" s="1"/>
  <c r="I37" i="2"/>
  <c r="AQ37" i="2" s="1"/>
  <c r="AR37" i="2" s="1"/>
  <c r="AT37" i="2" s="1"/>
  <c r="AV37" i="2" s="1"/>
  <c r="AY37" i="2" s="1"/>
  <c r="AQ35" i="2"/>
  <c r="AR35" i="2" s="1"/>
  <c r="AT35" i="2" s="1"/>
  <c r="AQ38" i="2"/>
  <c r="AR38" i="2" s="1"/>
  <c r="AT38" i="2" s="1"/>
  <c r="H33" i="2"/>
  <c r="AQ36" i="2"/>
  <c r="AR36" i="2" s="1"/>
  <c r="AT36" i="2" s="1"/>
  <c r="AV36" i="2" s="1"/>
  <c r="AY36" i="2" s="1"/>
  <c r="H24" i="2"/>
  <c r="H26" i="2"/>
  <c r="AQ39" i="2"/>
  <c r="AR39" i="2" s="1"/>
  <c r="AT39" i="2" s="1"/>
  <c r="AU34" i="2"/>
  <c r="H23" i="2"/>
  <c r="AQ25" i="2"/>
  <c r="AU4" i="2"/>
  <c r="AS3" i="2"/>
  <c r="AS4" i="2"/>
  <c r="AS5" i="2"/>
  <c r="AS6" i="2"/>
  <c r="AS7" i="2"/>
  <c r="AS2" i="2"/>
  <c r="AQ2" i="2"/>
  <c r="AN7" i="2"/>
  <c r="AN6" i="2"/>
  <c r="AN5" i="2"/>
  <c r="AN4" i="2"/>
  <c r="AN3" i="2"/>
  <c r="AL7" i="2"/>
  <c r="AL6" i="2"/>
  <c r="AL5" i="2"/>
  <c r="AM7" i="2"/>
  <c r="AM6" i="2"/>
  <c r="AM5" i="2"/>
  <c r="AM4" i="2"/>
  <c r="AM3" i="2"/>
  <c r="AL4" i="2"/>
  <c r="AL3" i="2"/>
  <c r="J6" i="2"/>
  <c r="AU6" i="2" s="1"/>
  <c r="J2" i="2"/>
  <c r="AU2" i="2" s="1"/>
  <c r="I7" i="2"/>
  <c r="I6" i="2"/>
  <c r="J5" i="2"/>
  <c r="AU5" i="2" s="1"/>
  <c r="I4" i="2"/>
  <c r="I3" i="2"/>
  <c r="AW74" i="2" l="1"/>
  <c r="AZ74" i="2" s="1"/>
  <c r="AY57" i="2"/>
  <c r="AW39" i="2"/>
  <c r="AZ39" i="2" s="1"/>
  <c r="AV27" i="2"/>
  <c r="AY27" i="2" s="1"/>
  <c r="AV24" i="2"/>
  <c r="AY24" i="2" s="1"/>
  <c r="AX44" i="2"/>
  <c r="BA44" i="2" s="1"/>
  <c r="AX96" i="2"/>
  <c r="BA96" i="2" s="1"/>
  <c r="AX67" i="2"/>
  <c r="BA67" i="2" s="1"/>
  <c r="AW107" i="2"/>
  <c r="AZ107" i="2" s="1"/>
  <c r="AW38" i="2"/>
  <c r="AZ38" i="2" s="1"/>
  <c r="AW86" i="2"/>
  <c r="AZ86" i="2" s="1"/>
  <c r="AX93" i="2"/>
  <c r="BA93" i="2" s="1"/>
  <c r="AX35" i="2"/>
  <c r="BA35" i="2" s="1"/>
  <c r="AW57" i="2"/>
  <c r="AZ57" i="2" s="1"/>
  <c r="AY104" i="2"/>
  <c r="AX49" i="2"/>
  <c r="BA49" i="2" s="1"/>
  <c r="AX43" i="2"/>
  <c r="BA43" i="2" s="1"/>
  <c r="AY44" i="2"/>
  <c r="AX64" i="2"/>
  <c r="BA64" i="2" s="1"/>
  <c r="AU26" i="2"/>
  <c r="AV26" i="2" s="1"/>
  <c r="AY26" i="2" s="1"/>
  <c r="AX63" i="2"/>
  <c r="BA63" i="2" s="1"/>
  <c r="AY87" i="2"/>
  <c r="AW106" i="2"/>
  <c r="AZ106" i="2" s="1"/>
  <c r="AV86" i="2"/>
  <c r="AY86" i="2" s="1"/>
  <c r="AU106" i="2"/>
  <c r="AV106" i="2" s="1"/>
  <c r="AY106" i="2" s="1"/>
  <c r="AW94" i="2"/>
  <c r="AZ94" i="2" s="1"/>
  <c r="AW97" i="2"/>
  <c r="AZ97" i="2" s="1"/>
  <c r="AX45" i="2"/>
  <c r="BA45" i="2" s="1"/>
  <c r="AV35" i="2"/>
  <c r="AY35" i="2" s="1"/>
  <c r="AW73" i="2"/>
  <c r="AZ73" i="2" s="1"/>
  <c r="AV107" i="2"/>
  <c r="AY107" i="2" s="1"/>
  <c r="AV43" i="2"/>
  <c r="AY43" i="2" s="1"/>
  <c r="AX83" i="2"/>
  <c r="BA83" i="2" s="1"/>
  <c r="AQ7" i="2"/>
  <c r="AW66" i="2"/>
  <c r="AZ66" i="2" s="1"/>
  <c r="AQ5" i="2"/>
  <c r="AX34" i="2"/>
  <c r="BA34" i="2" s="1"/>
  <c r="AW77" i="2"/>
  <c r="AZ77" i="2" s="1"/>
  <c r="AX84" i="2"/>
  <c r="BA84" i="2" s="1"/>
  <c r="AV75" i="2"/>
  <c r="AY75" i="2" s="1"/>
  <c r="AV56" i="2"/>
  <c r="AY56" i="2" s="1"/>
  <c r="AY83" i="2"/>
  <c r="AW48" i="2"/>
  <c r="AZ48" i="2" s="1"/>
  <c r="AT63" i="2"/>
  <c r="AV63" i="2" s="1"/>
  <c r="AY63" i="2" s="1"/>
  <c r="AW76" i="2"/>
  <c r="AZ76" i="2" s="1"/>
  <c r="AX103" i="2"/>
  <c r="BA103" i="2" s="1"/>
  <c r="AT103" i="2"/>
  <c r="AV103" i="2" s="1"/>
  <c r="AY103" i="2" s="1"/>
  <c r="AW87" i="2"/>
  <c r="AZ87" i="2" s="1"/>
  <c r="AR94" i="2"/>
  <c r="AT94" i="2" s="1"/>
  <c r="AV94" i="2" s="1"/>
  <c r="AY94" i="2" s="1"/>
  <c r="AY84" i="2"/>
  <c r="AU39" i="2"/>
  <c r="AV39" i="2" s="1"/>
  <c r="AY39" i="2" s="1"/>
  <c r="AU38" i="2"/>
  <c r="AV38" i="2" s="1"/>
  <c r="AY38" i="2" s="1"/>
  <c r="AW56" i="2"/>
  <c r="AZ56" i="2" s="1"/>
  <c r="AT77" i="2"/>
  <c r="AV77" i="2" s="1"/>
  <c r="AY77" i="2" s="1"/>
  <c r="AT97" i="2"/>
  <c r="AV97" i="2" s="1"/>
  <c r="AY97" i="2" s="1"/>
  <c r="AW104" i="2"/>
  <c r="AZ104" i="2" s="1"/>
  <c r="AT93" i="2"/>
  <c r="AV93" i="2" s="1"/>
  <c r="AY93" i="2" s="1"/>
  <c r="AX54" i="2"/>
  <c r="BA54" i="2" s="1"/>
  <c r="AX53" i="2"/>
  <c r="BA53" i="2" s="1"/>
  <c r="AV33" i="2"/>
  <c r="AY33" i="2" s="1"/>
  <c r="AR74" i="2"/>
  <c r="AT74" i="2" s="1"/>
  <c r="AV74" i="2" s="1"/>
  <c r="AY74" i="2" s="1"/>
  <c r="AR64" i="2"/>
  <c r="AT64" i="2" s="1"/>
  <c r="AV64" i="2" s="1"/>
  <c r="AY64" i="2" s="1"/>
  <c r="AV96" i="2"/>
  <c r="AY96" i="2" s="1"/>
  <c r="AV73" i="2"/>
  <c r="AY73" i="2" s="1"/>
  <c r="AT67" i="2"/>
  <c r="AV67" i="2" s="1"/>
  <c r="AY67" i="2" s="1"/>
  <c r="AR54" i="2"/>
  <c r="AT54" i="2" s="1"/>
  <c r="AV54" i="2" s="1"/>
  <c r="AY54" i="2" s="1"/>
  <c r="AR55" i="2"/>
  <c r="AT55" i="2" s="1"/>
  <c r="AV55" i="2" s="1"/>
  <c r="AY55" i="2" s="1"/>
  <c r="AR53" i="2"/>
  <c r="AT53" i="2" s="1"/>
  <c r="AV53" i="2" s="1"/>
  <c r="AY53" i="2" s="1"/>
  <c r="AV76" i="2"/>
  <c r="AY76" i="2" s="1"/>
  <c r="AR66" i="2"/>
  <c r="AT66" i="2" s="1"/>
  <c r="AV66" i="2" s="1"/>
  <c r="AY66" i="2" s="1"/>
  <c r="AV45" i="2"/>
  <c r="AY45" i="2" s="1"/>
  <c r="AV42" i="2"/>
  <c r="AY42" i="2" s="1"/>
  <c r="AU49" i="2"/>
  <c r="AV49" i="2" s="1"/>
  <c r="AY49" i="2" s="1"/>
  <c r="AU48" i="2"/>
  <c r="AV48" i="2" s="1"/>
  <c r="AY48" i="2" s="1"/>
  <c r="AR47" i="2"/>
  <c r="AT47" i="2" s="1"/>
  <c r="AV47" i="2" s="1"/>
  <c r="AY47" i="2" s="1"/>
  <c r="AW24" i="2"/>
  <c r="AZ24" i="2" s="1"/>
  <c r="AX24" i="2"/>
  <c r="BA24" i="2" s="1"/>
  <c r="AX23" i="2"/>
  <c r="BA23" i="2" s="1"/>
  <c r="AW23" i="2"/>
  <c r="AZ23" i="2" s="1"/>
  <c r="AU7" i="2"/>
  <c r="AX33" i="2"/>
  <c r="BA33" i="2" s="1"/>
  <c r="AW33" i="2"/>
  <c r="AZ33" i="2" s="1"/>
  <c r="AY23" i="2"/>
  <c r="AX26" i="2"/>
  <c r="BA26" i="2" s="1"/>
  <c r="AW26" i="2"/>
  <c r="AZ26" i="2" s="1"/>
  <c r="AW27" i="2"/>
  <c r="AZ27" i="2" s="1"/>
  <c r="AX27" i="2"/>
  <c r="BA27" i="2" s="1"/>
  <c r="AQ3" i="2"/>
  <c r="AQ4" i="2"/>
  <c r="AQ6" i="2"/>
  <c r="AV34" i="2"/>
  <c r="AY34" i="2" s="1"/>
  <c r="AR25" i="2"/>
  <c r="AT25" i="2" s="1"/>
  <c r="AV25" i="2" s="1"/>
  <c r="AY25" i="2" s="1"/>
  <c r="M2" i="1" l="1"/>
  <c r="G15" i="8" l="1"/>
  <c r="AR2" i="2" l="1"/>
  <c r="AT2" i="2" s="1"/>
  <c r="AR3" i="2"/>
  <c r="AT3" i="2" s="1"/>
  <c r="AR4" i="2"/>
  <c r="AT4" i="2" s="1"/>
  <c r="G4" i="8" l="1"/>
  <c r="G5" i="8"/>
  <c r="G6" i="8"/>
  <c r="G7" i="8"/>
  <c r="G8" i="8"/>
  <c r="G9" i="8"/>
  <c r="G10" i="8"/>
  <c r="G3" i="8"/>
  <c r="G11" i="8" l="1"/>
  <c r="AV4" i="2" l="1"/>
  <c r="AR5" i="2" l="1"/>
  <c r="AT5" i="2" s="1"/>
  <c r="O2" i="2"/>
  <c r="O3" i="2"/>
  <c r="O4" i="2"/>
  <c r="O5" i="2"/>
  <c r="O6" i="2"/>
  <c r="O7" i="2"/>
  <c r="O1" i="2"/>
  <c r="M3" i="2"/>
  <c r="N3" i="2"/>
  <c r="M4" i="2"/>
  <c r="N4" i="2"/>
  <c r="M5" i="2"/>
  <c r="N5" i="2"/>
  <c r="M6" i="2"/>
  <c r="N6" i="2"/>
  <c r="M7" i="2"/>
  <c r="N7" i="2"/>
  <c r="M2" i="2"/>
  <c r="N2" i="2"/>
  <c r="N1" i="2"/>
  <c r="M1" i="2"/>
  <c r="AV5" i="2" l="1"/>
  <c r="H7" i="2"/>
  <c r="H6" i="2"/>
  <c r="H5" i="2"/>
  <c r="H4" i="2"/>
  <c r="H3" i="2"/>
  <c r="H2" i="2"/>
  <c r="AX5" i="2" l="1"/>
  <c r="BA5" i="2" s="1"/>
  <c r="AW5" i="2"/>
  <c r="AZ5" i="2" s="1"/>
  <c r="AW2" i="2"/>
  <c r="AZ2" i="2" s="1"/>
  <c r="AX2" i="2"/>
  <c r="BA2" i="2" s="1"/>
  <c r="AX6" i="2"/>
  <c r="BA6" i="2" s="1"/>
  <c r="AW6" i="2"/>
  <c r="AZ6" i="2" s="1"/>
  <c r="AX3" i="2"/>
  <c r="BA3" i="2" s="1"/>
  <c r="AW3" i="2"/>
  <c r="AZ3" i="2" s="1"/>
  <c r="AW7" i="2"/>
  <c r="AZ7" i="2" s="1"/>
  <c r="AX7" i="2"/>
  <c r="BA7" i="2" s="1"/>
  <c r="AW4" i="2"/>
  <c r="AZ4" i="2" s="1"/>
  <c r="AX4" i="2"/>
  <c r="BA4" i="2" s="1"/>
  <c r="AR7" i="2"/>
  <c r="AT7" i="2" s="1"/>
  <c r="AR6" i="2"/>
  <c r="AT6" i="2" s="1"/>
  <c r="AY4" i="2"/>
  <c r="AY5" i="2"/>
  <c r="AV2" i="2"/>
  <c r="AY2" i="2" s="1"/>
  <c r="AV7" i="2" l="1"/>
  <c r="AY7" i="2" s="1"/>
  <c r="AV6" i="2"/>
  <c r="AY6" i="2" s="1"/>
  <c r="AV3" i="2"/>
  <c r="AY3" i="2" s="1"/>
  <c r="L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T1" authorId="0" shapeId="0" xr:uid="{00000000-0006-0000-1400-000001000000}">
      <text>
        <r>
          <rPr>
            <b/>
            <sz val="9"/>
            <color indexed="81"/>
            <rFont val="Tahoma"/>
            <family val="2"/>
            <charset val="204"/>
          </rPr>
          <t xml:space="preserve">К.М.:
1. Скопировать столбец "Вещество"
2. Выделить диапазон и на вкладке "Данные" выбрать удалить дуликаты
3. Протянуть Сумму по условию
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F2" authorId="0" shapeId="0" xr:uid="{00000000-0006-0000-1400-000002000000}">
      <text>
        <r>
          <rPr>
            <b/>
            <sz val="9"/>
            <color indexed="81"/>
            <rFont val="Tahoma"/>
            <family val="2"/>
            <charset val="204"/>
          </rPr>
          <t>К.М.:
1) Если стоит "г.ф." то прибавляет объем трубопровода с газом
2) Если стоит иное значение то добавляет к массе ОВ трубопровод с жидкостью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K1" authorId="0" shapeId="0" xr:uid="{00000000-0006-0000-1500-000001000000}">
      <text>
        <r>
          <rPr>
            <b/>
            <sz val="9"/>
            <color indexed="81"/>
            <rFont val="Tahoma"/>
            <family val="2"/>
            <charset val="204"/>
          </rPr>
          <t>К.М.:
Сколько добавится вещества при аарийном истечении в долях единицы</t>
        </r>
      </text>
    </comment>
  </commentList>
</comments>
</file>

<file path=xl/sharedStrings.xml><?xml version="1.0" encoding="utf-8"?>
<sst xmlns="http://schemas.openxmlformats.org/spreadsheetml/2006/main" count="13082" uniqueCount="1090">
  <si>
    <t>Оборудование</t>
  </si>
  <si>
    <t>Теплоѐмкость жидкости, Дж/(кг*К)</t>
  </si>
  <si>
    <t>Теплота испарения, Дж/кг</t>
  </si>
  <si>
    <t>Доля мг.испарившегося вещества</t>
  </si>
  <si>
    <t>М, кг/моль</t>
  </si>
  <si>
    <t>Sпрол, м2</t>
  </si>
  <si>
    <t>Pn, кПа</t>
  </si>
  <si>
    <t>Мисп, т</t>
  </si>
  <si>
    <t>Твсп,С</t>
  </si>
  <si>
    <t>Мав, т</t>
  </si>
  <si>
    <t>№ сценария</t>
  </si>
  <si>
    <t>Описание</t>
  </si>
  <si>
    <t>Частота инициирующего события, 1/год</t>
  </si>
  <si>
    <t>Кол-во оборудования, ед.</t>
  </si>
  <si>
    <t>Условная вероятность</t>
  </si>
  <si>
    <t>Частота сценария, 1/год</t>
  </si>
  <si>
    <t>Количество ОВ участвующего в аварии, т</t>
  </si>
  <si>
    <t>Количество ОВ в создании поражающего фактора, т</t>
  </si>
  <si>
    <t>С1</t>
  </si>
  <si>
    <t>С2</t>
  </si>
  <si>
    <t>С3</t>
  </si>
  <si>
    <t>С4</t>
  </si>
  <si>
    <t>С5</t>
  </si>
  <si>
    <t>С6</t>
  </si>
  <si>
    <t>Кратко сценарий</t>
  </si>
  <si>
    <t>Полное-пожар</t>
  </si>
  <si>
    <t>Полное-ликвидация</t>
  </si>
  <si>
    <t>Частичное-ликвидация</t>
  </si>
  <si>
    <t>Полное-взрыв</t>
  </si>
  <si>
    <t>q=10,5</t>
  </si>
  <si>
    <t>q=7,0</t>
  </si>
  <si>
    <t>q=4,2</t>
  </si>
  <si>
    <t>q=1,4</t>
  </si>
  <si>
    <t>Р=12</t>
  </si>
  <si>
    <t>P=5</t>
  </si>
  <si>
    <t>Р=3</t>
  </si>
  <si>
    <t>Lф</t>
  </si>
  <si>
    <t>Дф</t>
  </si>
  <si>
    <t>Rнкпр</t>
  </si>
  <si>
    <t>Rвсп</t>
  </si>
  <si>
    <t>LPt</t>
  </si>
  <si>
    <t>PPt</t>
  </si>
  <si>
    <t>Q=600</t>
  </si>
  <si>
    <t>Q=320</t>
  </si>
  <si>
    <t>Q=220</t>
  </si>
  <si>
    <t>Q=120</t>
  </si>
  <si>
    <t>-</t>
  </si>
  <si>
    <t>Частичное-пожар</t>
  </si>
  <si>
    <t>Кол-во пострадавших, чел</t>
  </si>
  <si>
    <t>Прямые потери, млн.руб</t>
  </si>
  <si>
    <t>Затраты на ликвидацию, млн.руб</t>
  </si>
  <si>
    <t>Социальные потери, млн.руб</t>
  </si>
  <si>
    <t>Косвенный ущерб, млн.руб</t>
  </si>
  <si>
    <t>Суммарный экологический ущерб, млн.руб</t>
  </si>
  <si>
    <t>Суммарный ущерб, млн.руб</t>
  </si>
  <si>
    <t>Мат.ожидание, млн.руб/год</t>
  </si>
  <si>
    <t>Остаточная стоимость оборудования, млн.руб</t>
  </si>
  <si>
    <t>Стоимость вещества, млн.руб/т</t>
  </si>
  <si>
    <t>Дни простоя, сут.</t>
  </si>
  <si>
    <t>при горении 1 тонны нефти</t>
  </si>
  <si>
    <t>№, п/п</t>
  </si>
  <si>
    <t>Загрязняющее вещество</t>
  </si>
  <si>
    <t>Масса выброса, т</t>
  </si>
  <si>
    <t>Сумма ущерба,  руб.</t>
  </si>
  <si>
    <t>Оксид углерода (СО)*</t>
  </si>
  <si>
    <r>
      <t>Оксиды азота (NО</t>
    </r>
    <r>
      <rPr>
        <vertAlign val="subscript"/>
        <sz val="12"/>
        <color rgb="FF000000"/>
        <rFont val="Times New Roman"/>
        <family val="1"/>
        <charset val="204"/>
      </rPr>
      <t>x</t>
    </r>
    <r>
      <rPr>
        <sz val="12"/>
        <color rgb="FF000000"/>
        <rFont val="Times New Roman"/>
        <family val="1"/>
        <charset val="204"/>
      </rPr>
      <t>)*</t>
    </r>
  </si>
  <si>
    <r>
      <t>Оксиды серы (SO</t>
    </r>
    <r>
      <rPr>
        <vertAlign val="subscript"/>
        <sz val="12"/>
        <color rgb="FF000000"/>
        <rFont val="Times New Roman"/>
        <family val="1"/>
        <charset val="204"/>
      </rPr>
      <t>2</t>
    </r>
    <r>
      <rPr>
        <sz val="12"/>
        <color rgb="FF000000"/>
        <rFont val="Times New Roman"/>
        <family val="1"/>
        <charset val="204"/>
      </rPr>
      <t>)**</t>
    </r>
  </si>
  <si>
    <r>
      <t>Сероводород (H</t>
    </r>
    <r>
      <rPr>
        <vertAlign val="subscript"/>
        <sz val="12"/>
        <color rgb="FF000000"/>
        <rFont val="Times New Roman"/>
        <family val="1"/>
        <charset val="204"/>
      </rPr>
      <t>2</t>
    </r>
    <r>
      <rPr>
        <sz val="12"/>
        <color rgb="FF000000"/>
        <rFont val="Times New Roman"/>
        <family val="1"/>
        <charset val="204"/>
      </rPr>
      <t>S)*</t>
    </r>
  </si>
  <si>
    <t>Сажа (С)**</t>
  </si>
  <si>
    <t>Синильная кислота (НСN)*</t>
  </si>
  <si>
    <t>Формальдегид (HCHO)*</t>
  </si>
  <si>
    <r>
      <t>Органич. к-ты (на СН</t>
    </r>
    <r>
      <rPr>
        <vertAlign val="subscript"/>
        <sz val="12"/>
        <color rgb="FF000000"/>
        <rFont val="Times New Roman"/>
        <family val="1"/>
        <charset val="204"/>
      </rPr>
      <t>3</t>
    </r>
    <r>
      <rPr>
        <sz val="12"/>
        <color rgb="FF000000"/>
        <rFont val="Times New Roman"/>
        <family val="1"/>
        <charset val="204"/>
      </rPr>
      <t>СООН)*</t>
    </r>
  </si>
  <si>
    <t>Итого с 1 т нефти</t>
  </si>
  <si>
    <t>Норматив платы, руб./т (Hi)</t>
  </si>
  <si>
    <t>Коэффициент особой охраны. (Кохр)</t>
  </si>
  <si>
    <t>Коэффициент Кин</t>
  </si>
  <si>
    <t>Углеводороды С1-С5</t>
  </si>
  <si>
    <r>
      <t>при расчете ущерба от загрязнения почвы при расчете ущерба принимались следующие коэффициенты СЗ =1,5 (</t>
    </r>
    <r>
      <rPr>
        <sz val="14"/>
        <color rgb="FF000000"/>
        <rFont val="Times New Roman"/>
        <family val="1"/>
        <charset val="204"/>
      </rPr>
      <t>степень загрязнения), Kr = 1 (показатель в зависимости от глубины загрязнения), Кисх=1,6 (показатель в зависимости от кат.земель и целевого назначения), Тх = 500 руб/м</t>
    </r>
    <r>
      <rPr>
        <vertAlign val="superscript"/>
        <sz val="14"/>
        <color rgb="FF000000"/>
        <rFont val="Times New Roman"/>
        <family val="1"/>
        <charset val="204"/>
      </rPr>
      <t>2</t>
    </r>
    <r>
      <rPr>
        <sz val="14"/>
        <color rgb="FF000000"/>
        <rFont val="Times New Roman"/>
        <family val="1"/>
        <charset val="204"/>
      </rPr>
      <t xml:space="preserve"> (расценка для исчисления размера вреда). Итого за 1 м</t>
    </r>
    <r>
      <rPr>
        <vertAlign val="superscript"/>
        <sz val="14"/>
        <color rgb="FF000000"/>
        <rFont val="Times New Roman"/>
        <family val="1"/>
        <charset val="204"/>
      </rPr>
      <t>2</t>
    </r>
    <r>
      <rPr>
        <sz val="14"/>
        <color rgb="FF000000"/>
        <rFont val="Times New Roman"/>
        <family val="1"/>
        <charset val="204"/>
      </rPr>
      <t>: 1200 руб.</t>
    </r>
  </si>
  <si>
    <t>Объем, м3</t>
  </si>
  <si>
    <t xml:space="preserve">Технологический блок, оборудование </t>
  </si>
  <si>
    <t xml:space="preserve">Количество опасного
вещества, т
</t>
  </si>
  <si>
    <t>Физические условия содержания опасного вещества</t>
  </si>
  <si>
    <t>Степень заполенения, -</t>
  </si>
  <si>
    <t>Наименование
составляющей</t>
  </si>
  <si>
    <t>Наименование оборудования, № по
схеме, (опасное вещество)</t>
  </si>
  <si>
    <t>Кол-во
единиц</t>
  </si>
  <si>
    <t>В единице
оборудования</t>
  </si>
  <si>
    <t xml:space="preserve">В блоке </t>
  </si>
  <si>
    <t>Агр.
Состояние</t>
  </si>
  <si>
    <t xml:space="preserve">Давление,
МПа </t>
  </si>
  <si>
    <t>Температура, °С</t>
  </si>
  <si>
    <t>Объем трубопровода, м3</t>
  </si>
  <si>
    <t>Длина трубопровода, м</t>
  </si>
  <si>
    <t>Диаметр трубопровода, мм</t>
  </si>
  <si>
    <t>Плотность ж.ф., т/м3</t>
  </si>
  <si>
    <t>Плотность г.ф., т/м3</t>
  </si>
  <si>
    <t>Обводненность, в долях единицы</t>
  </si>
  <si>
    <t>Вещество</t>
  </si>
  <si>
    <t>нефть</t>
  </si>
  <si>
    <t>Количество ОВ по виду, т</t>
  </si>
  <si>
    <t>Тем-ра, град.С</t>
  </si>
  <si>
    <t>Давление, Мпа</t>
  </si>
  <si>
    <t>Температура кипения, град.С</t>
  </si>
  <si>
    <t>Масса в оборудовании, т</t>
  </si>
  <si>
    <t>Доля аварийного истечения, -</t>
  </si>
  <si>
    <t>Трубопровод ЛВЖ</t>
  </si>
  <si>
    <t>Разрыв трубопровода на сечение→ мгновенное воспламенение→ пожар пролива</t>
  </si>
  <si>
    <t>Разрыв трубопровода на сечение→ отсутствие мгновенного воспламенения→возможность образования взрывоопасного облака→ отсроченное воспламенение → взрыв облака ТВС</t>
  </si>
  <si>
    <t>Разрыв трубопровода на сечение→ отсутствие мгновенного воспламенения→возможность образования взрывоопасного облака→отсуствие отсроченного воспламенения → ликвидация аварии</t>
  </si>
  <si>
    <t>Частичная разгерметизация трубопровода→ мгновенное воспламенение→ пожар пролива</t>
  </si>
  <si>
    <t>Частичная разгерметизация трубопровода→ отсутствие мгновенного воспламенения→возможность образования взрывоопасного облака→ отсроченное воспламенение → пожар-вспышка</t>
  </si>
  <si>
    <t>Частичная разгерметизация трубопровода→ отсутствие мгновенного воспламенения→возможность образования взрывоопасного облака→отсуствие отсроченного воспламенения → ликвидация аварии</t>
  </si>
  <si>
    <t>Частичное-пожар-вспышка</t>
  </si>
  <si>
    <t>Кол.риск погибшие, чел/год</t>
  </si>
  <si>
    <t>Кол.риск пострадавшие, чел/год</t>
  </si>
  <si>
    <t>Трубопровод ЛВЖ+токси</t>
  </si>
  <si>
    <t>Разрыв трубопровода на сечение→ отсутствие мгновенного воспламенения→возможность образования взрывоопасного облака→отсуствие отсроченного воспламенения → токсическое поражение</t>
  </si>
  <si>
    <t>Частичная разгерметизация трубопровода→ отсутствие мгновенного воспламенения→возможность образования взрывоопасного облака→отсуствие отсроченного воспламенения → токсическое поражение</t>
  </si>
  <si>
    <t>Полное-токси</t>
  </si>
  <si>
    <t>Частичное-токси</t>
  </si>
  <si>
    <t>Трубопровод ГЖ</t>
  </si>
  <si>
    <t>Разрыв трубопровода на сечение→ отсутствие мгновенного воспламенения→возможность образования взрывоопасного облака→ отсроченное воспламенение → пожар пролива</t>
  </si>
  <si>
    <t>Площадь, м2</t>
  </si>
  <si>
    <t>Расход газ, кг/с</t>
  </si>
  <si>
    <t>Расход жидкость, кг/с</t>
  </si>
  <si>
    <t>Исходные данные для расчета</t>
  </si>
  <si>
    <t>Теплота сгорания, кДж/кг</t>
  </si>
  <si>
    <t>НКПР, об.%</t>
  </si>
  <si>
    <t>Трубопровод газ</t>
  </si>
  <si>
    <t>Разрыв трубопровода на сечение→ мгновенное воспламенение→ факельное горение</t>
  </si>
  <si>
    <t>Полное-факел</t>
  </si>
  <si>
    <t>Разрыв трубопровода на сечение→ отсутствие мгновенного воспламенения→возможность образования взрывоопасного облака→ отсроченное воспламенение → пожар-вспышка</t>
  </si>
  <si>
    <t>Полное-вспышка</t>
  </si>
  <si>
    <t>Частичная разгерметизация трубопровода→ мгновенное воспламенение→ факельное горение</t>
  </si>
  <si>
    <t>Частичное-факел</t>
  </si>
  <si>
    <t>Частичная разгерметизация трубопровода→ отсутствие мгновенного воспламенения→возможность образования взрывоопасного облака→ отсроченное воспламенение → взрыв облака ТВС</t>
  </si>
  <si>
    <t>Частичное-взрыв</t>
  </si>
  <si>
    <t>Частичная разгерметизация трубопровода→ отсутствие мгновенного воспламенения→возможность образования взрывоопасного облака→ отсроченное воспламенение → пожар пролива</t>
  </si>
  <si>
    <t>Тип дерева</t>
  </si>
  <si>
    <t>Трубопровод газ+токси</t>
  </si>
  <si>
    <t>А/ц ЛВЖ</t>
  </si>
  <si>
    <t>А/ц ЛВЖ+токси</t>
  </si>
  <si>
    <t>А/ц ГЖ</t>
  </si>
  <si>
    <t>Полное разрушение→ мгновенное воспламенение→ пожар пролива</t>
  </si>
  <si>
    <t>Полное разрушение на сечение→ отсутствие мгновенного воспламенения→возможность образования взрывоопасного облака→ отсроченное воспламенение → взрыв облака ТВС</t>
  </si>
  <si>
    <t>Полное разрушение→ отсутствие мгновенного воспламенения→возможность образования взрывоопасного облака→отсуствие отсроченного воспламенения → ликвидация аварии</t>
  </si>
  <si>
    <t>Частичная разгерметизация → мгновенное воспламенение→ пожар пролива</t>
  </si>
  <si>
    <t>Частичная разгерметизация → отсутствие мгновенного воспламенения→возможность образования взрывоопасного облака→ отсроченное воспламенение → пожар-вспышка</t>
  </si>
  <si>
    <t>Частичная разгерметизация → отсутствие мгновенного воспламенения→возможность образования взрывоопасного облака→отсуствие отсроченного воспламенения → ликвидация аварии</t>
  </si>
  <si>
    <t>Полное разрушение→ отсутствие мгновенного воспламенения→возможность образования взрывоопасного облака→ отсроченное воспламенение → взрыв облака ТВС</t>
  </si>
  <si>
    <t>Полное разрушение→ отсутствие мгновенного воспламенения→возможность образования взрывоопасного облака→отсуствие отсроченного воспламенения → токсическое поражение</t>
  </si>
  <si>
    <t>Частичная разгерметизация → отсутствие мгновенного воспламенения→возможность образования взрывоопасного облака→отсуствие отсроченного воспламенения → токсическое поражение</t>
  </si>
  <si>
    <t>Полное разрушение→ отсутствие мгновенного воспламенения→возможность образования взрывоопасного облака→ отсроченное воспламенение → пожар пролива</t>
  </si>
  <si>
    <t>Частичная разгерметизация → отсутствие мгновенного воспламенения→возможность образования взрывоопасного облака→ отсроченное воспламенение → пожар пролива</t>
  </si>
  <si>
    <t>РВС ЛВЖ</t>
  </si>
  <si>
    <t>РВС ЛВЖ+токси</t>
  </si>
  <si>
    <t>РВС ГЖ</t>
  </si>
  <si>
    <t>С7</t>
  </si>
  <si>
    <t>С8</t>
  </si>
  <si>
    <t>Емкость DP ЛВЖ</t>
  </si>
  <si>
    <t>Частичная разгерметизация→ разрушение ниже уровня жидкости→возможность мгновенного воспламенения→горение жидкостного факела</t>
  </si>
  <si>
    <t>Частичное факел</t>
  </si>
  <si>
    <t>Частичная разгерметизация→ разрушение выше уровня жидкости→возможность мгновенного воспламенения→горение жидкостного факела</t>
  </si>
  <si>
    <t>Частичная разгерметизация→ разрушение выше уровня жидкости→отсуствие мгновенного воспламенения→ возможность отсроченного воспламенения→пожар-вспышка</t>
  </si>
  <si>
    <t>Частичная разгерметизация→ разрушение выше уровня жидкости→отсуствие мгновенного воспламенения→ отсуствие отсроченного воспламенения → ликвидация аварии</t>
  </si>
  <si>
    <t>Частичная разгерметизация→ разрушение выше уровня жидкости→отсуствие мгновенного воспламенения→ отсуствие отсроченного воспламенения → токсическое поражение</t>
  </si>
  <si>
    <t>Риск индивидуальный, 1/год</t>
  </si>
  <si>
    <t>Риск, дБR</t>
  </si>
  <si>
    <t>Риск, ppm</t>
  </si>
  <si>
    <t>Частота, 1/ год</t>
  </si>
  <si>
    <t>Кол-во, чел</t>
  </si>
  <si>
    <t>Ущерб, млн</t>
  </si>
  <si>
    <t>Емкость подземная ЛВЖ</t>
  </si>
  <si>
    <t>Полное-взрыв облака ТВС</t>
  </si>
  <si>
    <t>Разрушение отводящего трубопровода→ возможность образования капельной смеси →мгновенное воспламенение→ горение жидкостного факела</t>
  </si>
  <si>
    <t>Разрушение отводящего трубопровода→ возможность образования капельной смеси→ возможность образования взрывоопасного облака→ отсроченное воспламенение → пожар пролива</t>
  </si>
  <si>
    <t>Разрушение отводящего трубопровода→ возможность образования капельной смеси→возможность образования взрывоопасного облака→отсуствие отсроченного воспламенения → ликвидация аварии</t>
  </si>
  <si>
    <t>Разрушение отводящего трубопровода→ отсуствие возможности образования капельной смеси→ мгновенное воспламенение→ пожар пролива</t>
  </si>
  <si>
    <t>Разрушение отводящего трубопровода→ отсуствие возможности образования капельной смеси→отсуствие мгновенного воспламенения → отсуствие отсроченного воспламенения → ликвидация аварии</t>
  </si>
  <si>
    <t>Разрушение отводящего трубопровода→ отсуствие возможности образования капельной смеси→отсуствие мгновенного воспламенения → отсроченное воспламенение → пожар пролива</t>
  </si>
  <si>
    <t>Емкость подземная ГЖ</t>
  </si>
  <si>
    <t>Насос ЛВЖ+токси</t>
  </si>
  <si>
    <t>Разрушение отводящего трубопровода→ возможность образования капельной смеси→возможность образования взрывоопасного облака→отсуствие отсроченного воспламенения → токсическое поражение</t>
  </si>
  <si>
    <t>Разрушение отводящего трубопровода→ отсуствие возможности образования капельной смеси→отсуствие мгновенного воспламенения → отсуствие отсроченного воспламенения → токсическое поражение</t>
  </si>
  <si>
    <t>Насос ГЖ</t>
  </si>
  <si>
    <t>Разрушение отводящего трубопровода→ возможность образования капельной смеси→ отсутствие образования взрывоопасного облака→ отсроченное воспламенение → пожар пролива</t>
  </si>
  <si>
    <t>Разрушение отводящего трубопровода→ возможность образования капельной смеси→отсутствие образования взрывоопасного облака→отсуствие отсроченного воспламенения → ликвидация аварии</t>
  </si>
  <si>
    <t>С9</t>
  </si>
  <si>
    <t>Полное разрушение→ отсутствие мгновенного воспламенения→возможность образования взрывоопасного облака→ отсутствие отсроченного воспламенения → ликвидация аварии</t>
  </si>
  <si>
    <t>Частичная разгерметизация→ разрушение ниже уровня жидкости→отсутствие мгновенного воспламенения→ликвидация аварии</t>
  </si>
  <si>
    <t>Полное разрушение→ отсутствие мгновенного воспламенения→возможность образования взрывоопасного облака→ отсутствие отсроченного воспламенения → токсическое поражение</t>
  </si>
  <si>
    <t>Частичная разгерметизация→ разрушение ниже уровня жидкости→отсутствие мгновенного воспламенения→токсисческое поражение</t>
  </si>
  <si>
    <t>Полное разрушение→ отсутствие мгновенного воспламенения→отсутствие образования взрывоопасного облака→ отсроченное воспламенение → пожар пролива</t>
  </si>
  <si>
    <t>Полное разрушение→ отсутствие мгновенного воспламенения→отсутствие образования взрывоопасного облака→ отсутствие отсроченного воспламенения → ликвидация аварии</t>
  </si>
  <si>
    <t>Кол-во погибших, чел</t>
  </si>
  <si>
    <t>Организация</t>
  </si>
  <si>
    <t>Ф.И.О. руководителя</t>
  </si>
  <si>
    <t>Должность руководителя</t>
  </si>
  <si>
    <t xml:space="preserve">Форма </t>
  </si>
  <si>
    <t>Юр. Адрес</t>
  </si>
  <si>
    <t>Телефон</t>
  </si>
  <si>
    <t>Факс</t>
  </si>
  <si>
    <t>Email</t>
  </si>
  <si>
    <t>Лицензия</t>
  </si>
  <si>
    <t>Дата лицензии</t>
  </si>
  <si>
    <t>Объект ОПО</t>
  </si>
  <si>
    <t>Адрес объекта ОПО</t>
  </si>
  <si>
    <t>Рег. № ОПО</t>
  </si>
  <si>
    <t>Класс ОПО</t>
  </si>
  <si>
    <t>Шифр проекта</t>
  </si>
  <si>
    <t>Шифр ДПБ</t>
  </si>
  <si>
    <t>Шифр РПЗ</t>
  </si>
  <si>
    <t>Шифр ИФЛ</t>
  </si>
  <si>
    <t>Шифр ГОЧС</t>
  </si>
  <si>
    <t>Шифр ПБ</t>
  </si>
  <si>
    <t>Наименование проекта</t>
  </si>
  <si>
    <t>II</t>
  </si>
  <si>
    <t>Name_org</t>
  </si>
  <si>
    <t>Name_org_full</t>
  </si>
  <si>
    <t>Name_director</t>
  </si>
  <si>
    <t>Director</t>
  </si>
  <si>
    <t>Fax</t>
  </si>
  <si>
    <t>License</t>
  </si>
  <si>
    <t>Date_get_license</t>
  </si>
  <si>
    <t>Jur_adress</t>
  </si>
  <si>
    <t>Telephone</t>
  </si>
  <si>
    <t>Address_opo</t>
  </si>
  <si>
    <t>Class_opo</t>
  </si>
  <si>
    <t>Reg_number_opo</t>
  </si>
  <si>
    <t>Name_opo</t>
  </si>
  <si>
    <t>Code_dpb</t>
  </si>
  <si>
    <t>Code_rpz</t>
  </si>
  <si>
    <t>Code_fire_safety</t>
  </si>
  <si>
    <t>Code_gochs</t>
  </si>
  <si>
    <t>Code_ifl</t>
  </si>
  <si>
    <t>Code_project</t>
  </si>
  <si>
    <t>Name_project</t>
  </si>
  <si>
    <t>Расход, т/сут</t>
  </si>
  <si>
    <t>Трубопровод вакуумный газойль 
Рег.№ТТ-491</t>
  </si>
  <si>
    <t>Трубопровод СУГ</t>
  </si>
  <si>
    <t>Трубопровод СУГ+токси</t>
  </si>
  <si>
    <t>Полное-огненный шар</t>
  </si>
  <si>
    <t>Разрыв трубопровода на сечение→ отсутствие мгновенного воспламенения→возможность образования взрывоопасного облака→ отсроченное воспламенение → огненный шар</t>
  </si>
  <si>
    <t>Полное-факельное горение</t>
  </si>
  <si>
    <t>Емкость СУГ</t>
  </si>
  <si>
    <t>Емкость СУГ+токси</t>
  </si>
  <si>
    <t>Полное разрушение→ мгновенное воспламенение→ огненный шар</t>
  </si>
  <si>
    <t>Полное-огенный шар</t>
  </si>
  <si>
    <t>Полное разрушение при воздействии внешнего источника горения→ образование огненного шара с последующим пожаром пролива</t>
  </si>
  <si>
    <t>Полное-шар+пожар пролива</t>
  </si>
  <si>
    <t>Трубопровод Сера</t>
  </si>
  <si>
    <t>Разрыв трубопровода на сечение→ мгновенное воспламенение→ пожар пролива+токсическое поражение</t>
  </si>
  <si>
    <t>Разрыв трубопровода на сечение→ отсутствие мгновенного воспламенения→возможность образования взрывоопасного облака→ отсроченное воспламенение → пожар пролива+токсическое поражение</t>
  </si>
  <si>
    <t>Полное-пожар+токси</t>
  </si>
  <si>
    <t>Частичная разгерметизация трубопровода→ мгновенное воспламенение→ пожар пролива+токсическое поражение</t>
  </si>
  <si>
    <t>Частичная разгерметизация трубопровода→ отсутствие мгновенного воспламенения→возможность образования взрывоопасного облака→ отсроченное воспламенение → пожар пролива+токсическое поражение</t>
  </si>
  <si>
    <t>Трубопровод ТОКСИ</t>
  </si>
  <si>
    <t>Полное разрушение→ токсическое поражение</t>
  </si>
  <si>
    <t>Полное разрушение→→ токсическое поражение</t>
  </si>
  <si>
    <t>Sт</t>
  </si>
  <si>
    <t>P=28</t>
  </si>
  <si>
    <t>P=53</t>
  </si>
  <si>
    <t>№</t>
  </si>
  <si>
    <t>Дата и место аварии</t>
  </si>
  <si>
    <t xml:space="preserve">Вид аварии </t>
  </si>
  <si>
    <t>Описание аварии и основные причины</t>
  </si>
  <si>
    <t>Масштабы развития аварии</t>
  </si>
  <si>
    <t>Ущерб</t>
  </si>
  <si>
    <t>Взрыв</t>
  </si>
  <si>
    <t>2 человека погибло</t>
  </si>
  <si>
    <t>Взрыв и пожар</t>
  </si>
  <si>
    <t>Уничтожен резервуар</t>
  </si>
  <si>
    <t>1 человек пострадал</t>
  </si>
  <si>
    <t>Пожар, теракт</t>
  </si>
  <si>
    <t xml:space="preserve">В поселке Волна Темрюкского района Краснодарского края произошло возгорание резервуара с нефтепродуктами. Причиной пожара стала атака беспилотника. </t>
  </si>
  <si>
    <t>Площадь возгорания составила 1,2 тыс. кв. м.</t>
  </si>
  <si>
    <t>Взрыв на Талинском нефтяном месторождении в Нягани в Ханты-Мансийском АО произошел из-за нарушения правил безопасности при проведении ремонтно-восстановительных работ, в результате чего воспламенилась нефть.</t>
  </si>
  <si>
    <t>Пожар</t>
  </si>
  <si>
    <t>1 человек погиб
6 человек пострадало</t>
  </si>
  <si>
    <t>Пожар произошел на резервуаре РВС-5000 на установке предварительного сброса воды (УПСВ) дожимной насосной станции (ДНС-7) Возейского нефтяного месторождения ТПП ЛУКОЙЛ-Усинскнефтегаз, входящего в ЛУКОЙЛ-Коми. Возгорание произошло при проведении работ подрядной организацией Эколайф на выведенном из эксплуатации резервуаре.</t>
  </si>
  <si>
    <t>17.03.2024г.(г. Орел)</t>
  </si>
  <si>
    <t>Утечка нефти из трубопровода с последующим пожаром</t>
  </si>
  <si>
    <t>Утечка нефти из трубопровода</t>
  </si>
  <si>
    <t xml:space="preserve">Трубопровод прорвало на Спорышевском нефтяном месторождении в Ямало-Ненецком АО. </t>
  </si>
  <si>
    <t>Площадь разлива составила 500 кв. м. МЧС не привлекалось, последствия устраняют представители организации.</t>
  </si>
  <si>
    <t>Пожар на трубопроводе под Нижневартовском могли спровоцировать охотники. По предварительной версии, возгорание произошло в результате искры от снегохода "Буран", на котором передвигались охотники.</t>
  </si>
  <si>
    <t>Площадь разлива составила 350 кв. м.</t>
  </si>
  <si>
    <t>1 человек пострадал.</t>
  </si>
  <si>
    <t>Утечка нефти из трубопровода с последующим взрывом и пожаром</t>
  </si>
  <si>
    <t>Взрыв прогремел на нефтепроводе в городе Кахраманмараш на юго-востоке Турции. Произошел пожар, из-за которого движение по находящейся вблизи междугородней трассе было перекрыто.</t>
  </si>
  <si>
    <t>Площадь разлива составила 950 кв. м.</t>
  </si>
  <si>
    <t>Терракт на нефтепроводе</t>
  </si>
  <si>
    <t>Подрыв произошел на крупном нефтепроводе Киркук-Джейхан, соединяющем Ирак и Турцию. Турецкая компания-оператор трубопровода Botas объявила, что взрыв произошел на востоке Турции. Из-за этого работу нефтепровода приостановили, на месте происшествия работают пожарные.</t>
  </si>
  <si>
    <t>В результате происшествия никто не пострадал.</t>
  </si>
  <si>
    <t>На месторождении произошла разгерметизация трубопровода с последующим возгоранием. При прорыве нефтепровода, оператор остановил часть скважин.</t>
  </si>
  <si>
    <t>Сильный пожар на месте ЧП долго не могли потушить. Взрыв произошел на месте незаконной врезки в трубу при попытке похитить нефть.</t>
  </si>
  <si>
    <t>При взрыве на нефтепроводе погибли 15 человек.</t>
  </si>
  <si>
    <t>31.01.2024 г. (межпромысловая труба ППСН «Ярега» — ПСП «Ухта», Республика Коми)</t>
  </si>
  <si>
    <t>4.03.2023 г. (Нигерия)</t>
  </si>
  <si>
    <t>7.11.2022 г. (Нефтепровод «Газпром нефти» на Еты-Пуровском месторождении нефти)</t>
  </si>
  <si>
    <t>19.01.2022 г. (нефтепровод Киркук-Джейхан, Турция)</t>
  </si>
  <si>
    <t>18.01.2022 г. (г. Кахраманмараш на юго-востоке Турции)</t>
  </si>
  <si>
    <t>6.03.2021 г. (близ г. Нижневартовска)</t>
  </si>
  <si>
    <t>28.02.2021 г. (Спорышевское нефтяное месторождении в Ямало-Ненецком АО)</t>
  </si>
  <si>
    <t>Обнаружено и место утечки — межпромысловая труба ППСН «Ярега» — ПСП «Ухта». Перекачку нефти по аварийному трубопроводу остановили. Приняты меры по недопущению попадания нефти в акватории рек.</t>
  </si>
  <si>
    <t>Загрязнение нефтью на площади почти 600 кв. метров, вылилось 0,4 кубометра нефти</t>
  </si>
  <si>
    <t>Погиб 1 и пострадали 2 сотрудников компании Эколайф</t>
  </si>
  <si>
    <t>Возгорание на площади 550 кв.м, аварийное оборудование уничтожено.</t>
  </si>
  <si>
    <t>Взрыв и пожар внутри емкостного оборудования. При зачистке произошло возгорание остатков нефти.</t>
  </si>
  <si>
    <t>На Восточно-Уренгойском месторождение в резервуарном парке произошло возгорание в Пуровском районе в районе 3 ГКП в 35 км на северо-восток от города Новый Уренгой. В тушении пожара были задействованы 24 человека личного состава и5 единиц спецтехники МЧС</t>
  </si>
  <si>
    <t xml:space="preserve">Двое рабочих 47 и 36 лет обследовали емкость для повторного заполнения нефтепродуктами. Последовало возгорание и взрыв. </t>
  </si>
  <si>
    <t>Пожар произошел на площадке первичной подготовки нефти врезультате атаки дрона.</t>
  </si>
  <si>
    <t>05.12.2019  г.
НПС «Калейкино» «Транснефть – Прикамье»</t>
  </si>
  <si>
    <t>03.12.2021  г.
Восточно-Уренгойское ме-сторождение АО «Роспан интернешнл</t>
  </si>
  <si>
    <t>03.05.2023  г.
АО «Таманьнефтегаз»</t>
  </si>
  <si>
    <t>30.07.2023  г.
«Елховнефть» (ПАО «Татнефть»</t>
  </si>
  <si>
    <t>14.08.2023  г.
Талинское месторождение (ХМАО)</t>
  </si>
  <si>
    <t>30.10.2023  г.
УПСВ ДНС-7 Возейского месторождения (ПАО «Лукойл»)</t>
  </si>
  <si>
    <t>Дата</t>
  </si>
  <si>
    <t>Максимальная</t>
  </si>
  <si>
    <t>температура</t>
  </si>
  <si>
    <t>Минимальная</t>
  </si>
  <si>
    <t>Средняя</t>
  </si>
  <si>
    <t>Атмосферное</t>
  </si>
  <si>
    <t>давление</t>
  </si>
  <si>
    <t>Скорость</t>
  </si>
  <si>
    <t>ветра</t>
  </si>
  <si>
    <t>Осадки</t>
  </si>
  <si>
    <t>Эффективная</t>
  </si>
  <si>
    <t>дек.</t>
  </si>
  <si>
    <t>янв.</t>
  </si>
  <si>
    <t>февр.</t>
  </si>
  <si>
    <t>март</t>
  </si>
  <si>
    <t>апр.</t>
  </si>
  <si>
    <t>май</t>
  </si>
  <si>
    <t>июнь</t>
  </si>
  <si>
    <t>июль</t>
  </si>
  <si>
    <t>авг.</t>
  </si>
  <si>
    <t>сент.</t>
  </si>
  <si>
    <t>окт.</t>
  </si>
  <si>
    <t>нояб.</t>
  </si>
  <si>
    <t>Полное разрушение при воздействии внешнего источника горения→ образование огненного шара+горение пролива</t>
  </si>
  <si>
    <t>Частичное-шар+пожар</t>
  </si>
  <si>
    <t>Емкость DP ЛВЖ+тоеси</t>
  </si>
  <si>
    <t>Оборудование, характеристики аварии</t>
  </si>
  <si>
    <t>P=70</t>
  </si>
  <si>
    <t>Р=2</t>
  </si>
  <si>
    <t>Р=14</t>
  </si>
  <si>
    <t>Общее количество человек на ОПО</t>
  </si>
  <si>
    <t>Sum_men</t>
  </si>
  <si>
    <t>АО «Шешмаойл»</t>
  </si>
  <si>
    <t>Акционерное общество  «Шешмаойл»</t>
  </si>
  <si>
    <t>Генеральный директор 
ООО Управляющая Компания «Шешмаойл»</t>
  </si>
  <si>
    <t>Р.Ш. Тахаутдинов</t>
  </si>
  <si>
    <t>423458, РФ, РТ, г. Альметьевск, отделение почтовой связи № 8, а/я 192.</t>
  </si>
  <si>
    <t>(8553) 39-39-01</t>
  </si>
  <si>
    <t>(8553) 39-39-81, 39-39-80</t>
  </si>
  <si>
    <t>sheshmaoil@tatais.ru</t>
  </si>
  <si>
    <t>№ ВХ-00-016055</t>
  </si>
  <si>
    <t>«Обустройство кустов скважин №№ 4070, 4074, 4079 Летнего нефтяного месторождения АО "Шешмаойл"»</t>
  </si>
  <si>
    <t>4831.24-ЛТк-П</t>
  </si>
  <si>
    <t>4831.24-ЛТк-П-ДПБ1</t>
  </si>
  <si>
    <t>4831.24-ЛТк-П-ДПБ2</t>
  </si>
  <si>
    <t>4831.24-ЛТк-П-ДПБ3</t>
  </si>
  <si>
    <t>4831.24-ЛТк-П-ГОЧС</t>
  </si>
  <si>
    <t>4831.24-ЛТк-П-ПБ</t>
  </si>
  <si>
    <t>Система промысловых трубопроводов Летнего месторождения нефти</t>
  </si>
  <si>
    <t>Новошешминский муниципальный район</t>
  </si>
  <si>
    <t>А43-00114-0028</t>
  </si>
  <si>
    <t>Плотность газа при давлении</t>
  </si>
  <si>
    <t>М</t>
  </si>
  <si>
    <t>кг/кмоль</t>
  </si>
  <si>
    <t>г.ф.</t>
  </si>
  <si>
    <t>Система промысловых трубопроводов Урганчинского месторождения нефти</t>
  </si>
  <si>
    <t>ж.ф.</t>
  </si>
  <si>
    <t>+5…+40</t>
  </si>
  <si>
    <t>ρgas = (Mmolar*Pgas)/([R]*Tg)</t>
  </si>
  <si>
    <t>Давление</t>
  </si>
  <si>
    <t>МПа</t>
  </si>
  <si>
    <t>Температура</t>
  </si>
  <si>
    <t>град.С</t>
  </si>
  <si>
    <t>Плотность</t>
  </si>
  <si>
    <t>кг/м3</t>
  </si>
  <si>
    <t>ООО "Трансойл"</t>
  </si>
  <si>
    <t>Общество с ограниченной отвественностью "Трансойл"</t>
  </si>
  <si>
    <t>Генеральный директор</t>
  </si>
  <si>
    <t>Р.Р. Зубеиров</t>
  </si>
  <si>
    <t>423520, РТ, г.Заинск, ул. Тавлина, д.4а</t>
  </si>
  <si>
    <t>(8553) 39-43-00</t>
  </si>
  <si>
    <t>№ ВХ-00-017601</t>
  </si>
  <si>
    <t>Республика Татарстан, Новошешминский район, д.Зиреклы</t>
  </si>
  <si>
    <t>А43-01106-0002</t>
  </si>
  <si>
    <t>VALEEVA@SMPNEFTEGAZ.RU</t>
  </si>
  <si>
    <t>Система промысловых трубопроводов Кузайкинского месторождения нефти</t>
  </si>
  <si>
    <t>Акционерное общество "Татойлгаз"</t>
  </si>
  <si>
    <t>423464, Республика Татарстан (татарстан), р-н Альметьевский, г. Альметьевск, ул. Тухватуллина, д.2а</t>
  </si>
  <si>
    <t>(8553) 314-110</t>
  </si>
  <si>
    <t>(8553) 314-218</t>
  </si>
  <si>
    <t>reception@tatoilgas.ru</t>
  </si>
  <si>
    <t>ВХ-43-005714</t>
  </si>
  <si>
    <t>Альметьевский муниципальный район</t>
  </si>
  <si>
    <t>А43-01109-0006</t>
  </si>
  <si>
    <t>115-22</t>
  </si>
  <si>
    <t>115-22-ДПБ1</t>
  </si>
  <si>
    <t>115-22-ДПБ2</t>
  </si>
  <si>
    <t>115-22-ДПБ3</t>
  </si>
  <si>
    <t>115-22-ГОЧС</t>
  </si>
  <si>
    <t>115-22-ПБ</t>
  </si>
  <si>
    <t>Обустройство скважин Кузайкинского месторождения К-2089/5</t>
  </si>
  <si>
    <t>АО "Татойлгаз"</t>
  </si>
  <si>
    <t>АО "СМП-Нефтегаз"</t>
  </si>
  <si>
    <t>Акционерное общество "СМП-Нефтегаз"</t>
  </si>
  <si>
    <t>Комаров Р.Ф.</t>
  </si>
  <si>
    <t>general@smpneftegaz.ru</t>
  </si>
  <si>
    <t>+7 (8553) 394-300</t>
  </si>
  <si>
    <t>ВХ-00-016915</t>
  </si>
  <si>
    <t>Участок предварительной подготовки нефти</t>
  </si>
  <si>
    <t>Республика Татарстан, Заинский район, д. Сарапала</t>
  </si>
  <si>
    <t>А43-01246-0033</t>
  </si>
  <si>
    <t>I</t>
  </si>
  <si>
    <t>Емкость буферная
ГЭЭ 1-200-1,0 (Е-103), нефть</t>
  </si>
  <si>
    <t xml:space="preserve">Система измерений количества и показателей качества нефти (СИКНС) </t>
  </si>
  <si>
    <t>Частичное-вспышка</t>
  </si>
  <si>
    <t>Разрушение отводящего трубопровода→ отсуствие возможности образования капельной смеси→отсуствие мгновенного воспламенения → отсроченное воспламенение → пожар вспышка</t>
  </si>
  <si>
    <t>"Пункт подготовки и сбора нефти" (Приемо-сдаточный пункт сырой нефти АО "Шешмаойл")</t>
  </si>
  <si>
    <t>Республика Татарстан, Черемшанский муниципальный район, Кутеминского СП, территория Новошешминского нефтяного месторождения</t>
  </si>
  <si>
    <t>А43-00144-0033</t>
  </si>
  <si>
    <t>Акционерное общество "Геотех"</t>
  </si>
  <si>
    <t>АО "Геотех"</t>
  </si>
  <si>
    <t>423452, Республика Татарстан, район Альметьевский, город Альметьевск, улица Ленина, 15</t>
  </si>
  <si>
    <t>ВХ-00-017196</t>
  </si>
  <si>
    <t>"Площадка насосной станции (ДНС "Заречная" с предварительным сбросом воды)"</t>
  </si>
  <si>
    <t>Республика Татарстан, Черемшанский муниципальный район, земли СПК "Победа", территория заречного месторождения нефти</t>
  </si>
  <si>
    <t>А43-00720-0012</t>
  </si>
  <si>
    <t>Система промысловых трубопроводов Урустамакского месторождения нефти</t>
  </si>
  <si>
    <t>А43-01109-0005</t>
  </si>
  <si>
    <t>Бавлинский муниципальный район</t>
  </si>
  <si>
    <t>116-22</t>
  </si>
  <si>
    <t>116-22-ДПБ1</t>
  </si>
  <si>
    <t>116-22-ДПБ2</t>
  </si>
  <si>
    <t>116-22-ДПБ3</t>
  </si>
  <si>
    <t>116-22-ГОЧС</t>
  </si>
  <si>
    <t>116-22-ПБ</t>
  </si>
  <si>
    <t>Обустройство скважин Урустамакского месторождения К-265/3, К-217/3, К-256/3</t>
  </si>
  <si>
    <t>Фассахов Р.Х.</t>
  </si>
  <si>
    <t>423464, Республика Татарстан (Татарстан), р-н Альметьевский, г. Альметьевск, ул. Тухватуллина, д.2а</t>
  </si>
  <si>
    <t>423461, Республика Татарстан (Татарстан), р-н Альметьевский, г. Альметьевск, пр. Строителей, д.57</t>
  </si>
  <si>
    <t>ООО «ППН-Сервис»</t>
  </si>
  <si>
    <t>Общество с ограниченной отвественностью</t>
  </si>
  <si>
    <t>Директор</t>
  </si>
  <si>
    <t>Магалимов Айрат Абрекович</t>
  </si>
  <si>
    <t xml:space="preserve">423452, Республика Татарстан, Альметьевский район, город Альметьевск, ул. Белоглазова, д. 26а, офис 314 </t>
  </si>
  <si>
    <t>8 (8553) 30-57-32</t>
  </si>
  <si>
    <t>ppnservis@mail.ru</t>
  </si>
  <si>
    <t>ВХ-00-015646</t>
  </si>
  <si>
    <t>08.10.2015 г.</t>
  </si>
  <si>
    <t>Пункт подготовки и сбора нефти</t>
  </si>
  <si>
    <t>Республика Татарстан, Черемшанский район, вблизи с.Кутема УКПН «Шешма»</t>
  </si>
  <si>
    <t>А43-06890-0002</t>
  </si>
  <si>
    <t>20.02.2024 г. (ООО "РИТЭК" ТПП "Волгограднефтегаз")</t>
  </si>
  <si>
    <t>ООО "РИТЭК" ТПП "Волгограднефтегаз" сообщило разгерметизации действующего нефтепровода ЦДНГ №3 "Котовский", система промысловых трубопроводов Антиповско-Балыклейского месторождения Камышинского района Волгоградской области.</t>
  </si>
  <si>
    <t>В ходе осмотра было зафиксировано загрязнение почвы нефтепродуктами, площадь составила более 800 кв.м</t>
  </si>
  <si>
    <t>Никто не пострадал, работники смогли предотвратить угрозу разлива нефти.</t>
  </si>
  <si>
    <t>По данным «Транснефти», устранение последствий атаки займет до двух месяцев. Снижение объемов поставки нефти может достичь 30%.</t>
  </si>
  <si>
    <t>17.02.2025г.(г. Краснодар)</t>
  </si>
  <si>
    <t>Теракт</t>
  </si>
  <si>
    <t xml:space="preserve">Нефтеперекачивающая станция (НПС) «Кропоткинская» Каспийского трубопроводного консорциума (КТК) подверглась атаке семи беспилотников, начиненных поражающими элементами. </t>
  </si>
  <si>
    <t>Составляющая</t>
  </si>
  <si>
    <t>C1</t>
  </si>
  <si>
    <t>№ Сценария</t>
  </si>
  <si>
    <t>C2</t>
  </si>
  <si>
    <t>C3</t>
  </si>
  <si>
    <t>C4</t>
  </si>
  <si>
    <t>C5</t>
  </si>
  <si>
    <t>C6</t>
  </si>
  <si>
    <t>C7</t>
  </si>
  <si>
    <t>C8</t>
  </si>
  <si>
    <t>C9</t>
  </si>
  <si>
    <t>C57</t>
  </si>
  <si>
    <t>C58</t>
  </si>
  <si>
    <t>C59</t>
  </si>
  <si>
    <t>C60</t>
  </si>
  <si>
    <t>C61</t>
  </si>
  <si>
    <t>C62</t>
  </si>
  <si>
    <t>Инд.риск погибшие, чел/год</t>
  </si>
  <si>
    <t>Инд.риск пострадавшие, чел/год</t>
  </si>
  <si>
    <t>Кол-во пог., чел</t>
  </si>
  <si>
    <t>Кол-во постр., чел</t>
  </si>
  <si>
    <t>Ост. стоимость, млн.руб</t>
  </si>
  <si>
    <t>Стоимость в-а, млн.руб/т</t>
  </si>
  <si>
    <t>ВХ-00-015657</t>
  </si>
  <si>
    <t>09.10.2015 г.</t>
  </si>
  <si>
    <t>ООО «Башнефть-Добыча»</t>
  </si>
  <si>
    <t>Нонява Сергей Александрович</t>
  </si>
  <si>
    <t xml:space="preserve">450052, Республика Башкортостан, г. Уфа, ул. Карла Маркса, д. 30/1 </t>
  </si>
  <si>
    <t>8 (347) 262-26-07</t>
  </si>
  <si>
    <t>8 (347) 262-24-56</t>
  </si>
  <si>
    <t>info_bn@bn.rosneft.ru</t>
  </si>
  <si>
    <t>попутный нефтяной газ</t>
  </si>
  <si>
    <t>химреагент</t>
  </si>
  <si>
    <t>бактерицид</t>
  </si>
  <si>
    <t>деэмульгатор</t>
  </si>
  <si>
    <t>попутный нефтяной  газ</t>
  </si>
  <si>
    <t>нефтешлам</t>
  </si>
  <si>
    <t>технологическое масло</t>
  </si>
  <si>
    <t>конденсат (нефть)</t>
  </si>
  <si>
    <t>ингибитор коррозии</t>
  </si>
  <si>
    <t>пенообразователь</t>
  </si>
  <si>
    <t>окр.ср.</t>
  </si>
  <si>
    <t>Компрессор ГК№1-4, попутный нефтяной газ</t>
  </si>
  <si>
    <t>Разрыв трубопровода компрессора на сечение→ мгновенное воспламенение→ факельное горение</t>
  </si>
  <si>
    <t>Разрыв трубопровода  компрессора на сечение→ отсутствие мгновенного воспламенения→возможность образования взрывоопасного облака→ отсроченное воспламенение → взрыв облака ТВС</t>
  </si>
  <si>
    <t>Разрыв трубопровода  компрессора на сечение→ отсутствие мгновенного воспламенения→возможность образования взрывоопасного облака→ отсроченное воспламенение → пожар-вспышка</t>
  </si>
  <si>
    <t>Разрыв трубопровода м на сечение→ отсутствие мгновенного воспламенения→возможность образования взрывоопасного облака→отсуствие отсроченного воспламенения → ликвидация аварии</t>
  </si>
  <si>
    <t>Частичная разгерметизация трубопровода  компрессора→ мгновенное воспламенение→ факельное горение</t>
  </si>
  <si>
    <t>Частичная разгерметизация трубопровода  компрессора→ отсутствие мгновенного воспламенения→возможность образования взрывоопасного облака→ отсроченное воспламенение → взрыв облака ТВС</t>
  </si>
  <si>
    <t>Частичная разгерметизация трубопровода  компрессора→ отсутствие мгновенного воспламенения→возможность образования взрывоопасного облака→ отсроченное воспламенение → пожар-вспышка</t>
  </si>
  <si>
    <t>Частичная разгерметизация трубопровода компрессора→ отсутствие мгновенного воспламенения→возможность образования взрывоопасного облака→отсуствие отсроченного воспламенения → ликвидация аварии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</si>
  <si>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</si>
  <si>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</si>
  <si>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</si>
  <si>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</si>
  <si>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</si>
  <si>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</si>
  <si>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</si>
  <si>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</si>
  <si>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</si>
  <si>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</si>
  <si>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</si>
  <si>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</si>
  <si>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</si>
  <si>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</si>
  <si>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</si>
  <si>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</si>
  <si>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</si>
  <si>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</si>
  <si>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</si>
  <si>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</si>
  <si>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</si>
  <si>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C31</t>
  </si>
  <si>
    <t>C32</t>
  </si>
  <si>
    <t>C33</t>
  </si>
  <si>
    <t>C34</t>
  </si>
  <si>
    <t>C35</t>
  </si>
  <si>
    <t>C36</t>
  </si>
  <si>
    <t>C37</t>
  </si>
  <si>
    <t>C38</t>
  </si>
  <si>
    <t>C39</t>
  </si>
  <si>
    <t>C40</t>
  </si>
  <si>
    <t>C41</t>
  </si>
  <si>
    <t>C42</t>
  </si>
  <si>
    <t>C43</t>
  </si>
  <si>
    <t>C44</t>
  </si>
  <si>
    <t>C45</t>
  </si>
  <si>
    <t>C46</t>
  </si>
  <si>
    <t>C47</t>
  </si>
  <si>
    <t>C48</t>
  </si>
  <si>
    <t>C49</t>
  </si>
  <si>
    <t>C50</t>
  </si>
  <si>
    <t>C51</t>
  </si>
  <si>
    <t>C52</t>
  </si>
  <si>
    <t>C53</t>
  </si>
  <si>
    <t>C54</t>
  </si>
  <si>
    <t>C55</t>
  </si>
  <si>
    <t>C56</t>
  </si>
  <si>
    <t>C63</t>
  </si>
  <si>
    <t>C64</t>
  </si>
  <si>
    <t>C65</t>
  </si>
  <si>
    <t>C66</t>
  </si>
  <si>
    <t>C67</t>
  </si>
  <si>
    <t>C68</t>
  </si>
  <si>
    <t>C69</t>
  </si>
  <si>
    <t>C70</t>
  </si>
  <si>
    <t>C71</t>
  </si>
  <si>
    <t>C72</t>
  </si>
  <si>
    <t>C73</t>
  </si>
  <si>
    <t>C74</t>
  </si>
  <si>
    <t>Полное разрушение → отсутствие мгновенного воспламенения→возможность образования взрывоопасного облака→ отсроченное воспламенение → взрыв облака ТВС</t>
  </si>
  <si>
    <t>Трубопровод ЛВЖ_откр</t>
  </si>
  <si>
    <t>Разрыв трубопровода на сечение→ отсутствие мгновенного воспламенения→возможность образования взрывоопасного облака→ отсроченное воспламенение →пожар-вспшка</t>
  </si>
  <si>
    <t>Полное-пожар-вспышка</t>
  </si>
  <si>
    <t>Котельная промбазы "Раевка"</t>
  </si>
  <si>
    <t>г.ж.ф.</t>
  </si>
  <si>
    <t>природный газ</t>
  </si>
  <si>
    <t>C75</t>
  </si>
  <si>
    <t>C76</t>
  </si>
  <si>
    <t>Дренажные емкости УПН, нефть</t>
  </si>
  <si>
    <t>Перелив емкости→ мгновенное воспламенение→ пожар пролива</t>
  </si>
  <si>
    <t>C77</t>
  </si>
  <si>
    <t>Перелив емкости→ отсутствие мгновенного воспламенения→возможность образования взрывоопасного облака→ отсроченное воспламенение → взрыв облака ТВС</t>
  </si>
  <si>
    <t>C78</t>
  </si>
  <si>
    <t>Перелив емкости→ отсутствие мгновенного воспламенения→возможность образования взрывоопасного облака→ отсутствие отсроченного воспламенения → ликвидация аварии</t>
  </si>
  <si>
    <t>C79</t>
  </si>
  <si>
    <t>Насосное оборудование УПН, нефть</t>
  </si>
  <si>
    <t>C80</t>
  </si>
  <si>
    <t>C81</t>
  </si>
  <si>
    <t>C82</t>
  </si>
  <si>
    <t>C83</t>
  </si>
  <si>
    <t>C84</t>
  </si>
  <si>
    <t>C85</t>
  </si>
  <si>
    <t>C86</t>
  </si>
  <si>
    <t>C87</t>
  </si>
  <si>
    <t>C88</t>
  </si>
  <si>
    <t>C89</t>
  </si>
  <si>
    <t>C90</t>
  </si>
  <si>
    <t>C91</t>
  </si>
  <si>
    <t>C92</t>
  </si>
  <si>
    <t>C93</t>
  </si>
  <si>
    <t>C94</t>
  </si>
  <si>
    <t>C95</t>
  </si>
  <si>
    <t>C96</t>
  </si>
  <si>
    <t>C97</t>
  </si>
  <si>
    <t>C98</t>
  </si>
  <si>
    <t>C99</t>
  </si>
  <si>
    <t>C100</t>
  </si>
  <si>
    <t>C101</t>
  </si>
  <si>
    <t>C102</t>
  </si>
  <si>
    <t>C103</t>
  </si>
  <si>
    <t>C104</t>
  </si>
  <si>
    <t>C105</t>
  </si>
  <si>
    <t>C106</t>
  </si>
  <si>
    <t>C107</t>
  </si>
  <si>
    <t>C108</t>
  </si>
  <si>
    <t>C109</t>
  </si>
  <si>
    <t>C110</t>
  </si>
  <si>
    <t>C111</t>
  </si>
  <si>
    <t>C112</t>
  </si>
  <si>
    <t>C113</t>
  </si>
  <si>
    <t>C114</t>
  </si>
  <si>
    <t>C115</t>
  </si>
  <si>
    <t>C116</t>
  </si>
  <si>
    <t>C117</t>
  </si>
  <si>
    <t>C118</t>
  </si>
  <si>
    <t>C119</t>
  </si>
  <si>
    <t>C120</t>
  </si>
  <si>
    <t>C121</t>
  </si>
  <si>
    <t>C122</t>
  </si>
  <si>
    <t>C123</t>
  </si>
  <si>
    <t>C124</t>
  </si>
  <si>
    <t>C125</t>
  </si>
  <si>
    <t>C126</t>
  </si>
  <si>
    <t>C127</t>
  </si>
  <si>
    <t>C128</t>
  </si>
  <si>
    <t>C129</t>
  </si>
  <si>
    <t>C130</t>
  </si>
  <si>
    <t>C131</t>
  </si>
  <si>
    <t>C132</t>
  </si>
  <si>
    <t>C133</t>
  </si>
  <si>
    <t>C134</t>
  </si>
  <si>
    <t>C135</t>
  </si>
  <si>
    <t>C136</t>
  </si>
  <si>
    <t>C137</t>
  </si>
  <si>
    <t>C138</t>
  </si>
  <si>
    <t>C139</t>
  </si>
  <si>
    <t>C140</t>
  </si>
  <si>
    <t>C141</t>
  </si>
  <si>
    <t>C142</t>
  </si>
  <si>
    <t>C143</t>
  </si>
  <si>
    <t>C144</t>
  </si>
  <si>
    <t>C145</t>
  </si>
  <si>
    <t>C146</t>
  </si>
  <si>
    <t>C147</t>
  </si>
  <si>
    <t>C148</t>
  </si>
  <si>
    <t>C149</t>
  </si>
  <si>
    <t>C150</t>
  </si>
  <si>
    <t>C151</t>
  </si>
  <si>
    <t>C152</t>
  </si>
  <si>
    <t>C153</t>
  </si>
  <si>
    <t>C154</t>
  </si>
  <si>
    <t>C155</t>
  </si>
  <si>
    <t>C156</t>
  </si>
  <si>
    <t>C157</t>
  </si>
  <si>
    <t>C158</t>
  </si>
  <si>
    <t>C159</t>
  </si>
  <si>
    <t>C160</t>
  </si>
  <si>
    <t>C161</t>
  </si>
  <si>
    <t>C162</t>
  </si>
  <si>
    <t>C163</t>
  </si>
  <si>
    <t>C164</t>
  </si>
  <si>
    <t>C165</t>
  </si>
  <si>
    <t>C166</t>
  </si>
  <si>
    <t>C167</t>
  </si>
  <si>
    <t>C168</t>
  </si>
  <si>
    <t>C169</t>
  </si>
  <si>
    <t>C170</t>
  </si>
  <si>
    <t>C171</t>
  </si>
  <si>
    <t>C172</t>
  </si>
  <si>
    <t>C173</t>
  </si>
  <si>
    <t>C174</t>
  </si>
  <si>
    <t>C175</t>
  </si>
  <si>
    <t>C176</t>
  </si>
  <si>
    <t>C177</t>
  </si>
  <si>
    <t>C178</t>
  </si>
  <si>
    <t>C179</t>
  </si>
  <si>
    <t>C180</t>
  </si>
  <si>
    <t>C181</t>
  </si>
  <si>
    <t>C182</t>
  </si>
  <si>
    <t>C183</t>
  </si>
  <si>
    <t>C184</t>
  </si>
  <si>
    <t>C185</t>
  </si>
  <si>
    <t>C186</t>
  </si>
  <si>
    <t>C187</t>
  </si>
  <si>
    <t>C188</t>
  </si>
  <si>
    <t>C189</t>
  </si>
  <si>
    <t>Газопровод наружный,  природный газ</t>
  </si>
  <si>
    <t>C190</t>
  </si>
  <si>
    <t>C191</t>
  </si>
  <si>
    <t>C192</t>
  </si>
  <si>
    <t>C193</t>
  </si>
  <si>
    <t>C194</t>
  </si>
  <si>
    <t>C195</t>
  </si>
  <si>
    <t>C196</t>
  </si>
  <si>
    <t>C197</t>
  </si>
  <si>
    <t>Газопровод внутренний,  природный газ</t>
  </si>
  <si>
    <t>C198</t>
  </si>
  <si>
    <t>C199</t>
  </si>
  <si>
    <t>C200</t>
  </si>
  <si>
    <t>C201</t>
  </si>
  <si>
    <t>C202</t>
  </si>
  <si>
    <t>C203</t>
  </si>
  <si>
    <t>C204</t>
  </si>
  <si>
    <t>Участок предварительной подготовки нефти (Участок комплексной подготовки нефти «Самсык»)</t>
  </si>
  <si>
    <t>Республика Башкортостан, Туймазинский  район</t>
  </si>
  <si>
    <t>А41-05127-0163</t>
  </si>
  <si>
    <t>Насос товарный Н-2/1 ЦНС 180х297, нефть</t>
  </si>
  <si>
    <t>Насос сырьевой ЦНС 180х128, нефть</t>
  </si>
  <si>
    <t>Насос товарный. ЦНС 180х297, нефть</t>
  </si>
  <si>
    <t>Насос сырьевой ЦНС 105х98, нефть</t>
  </si>
  <si>
    <t>Насос (с тех. площадки с С-1, ДВ (ДН) Погружной. 12 НА 9-4, нефть</t>
  </si>
  <si>
    <t>Насос (с отстойников О-1;2 девон) Погружной. 12 НА 9-4 12 НА 9-4, нефть</t>
  </si>
  <si>
    <t xml:space="preserve">Насос (дренаж с отстойников УН и тех.площадки УН) Погружной. 12 НА 9-4, нефть </t>
  </si>
  <si>
    <t>Насос (с тех. площадки О-1,2 девон) Погружной. 12 НА 9-4, попутный нефтяной газ</t>
  </si>
  <si>
    <t xml:space="preserve">Насос (факел низкого давления)
Погружной. 12 НА 9-4, попутный нефтяной газ </t>
  </si>
  <si>
    <t>Насос  (утече к с тех. насосной и СИКН)Погружной. 12 НА 9-4, нефть</t>
  </si>
  <si>
    <t xml:space="preserve">Насос 12НАх9/4 (с тех.площадки УН) Погружной. 12 НА 9-4, нефть </t>
  </si>
  <si>
    <t xml:space="preserve">Насос №4 (факел высокого давления Погружной. 12 НА 9-4, попутный нефтяной газ </t>
  </si>
  <si>
    <t>Насос (дренаж УЛФ) Погружной. 12 НА 9-4, нефть</t>
  </si>
  <si>
    <t>Буферная емкость, нефть, попутный нефтяной газ</t>
  </si>
  <si>
    <t>Аппарат 1,6м3, попутный нефтяной газ</t>
  </si>
  <si>
    <t>Емкость дренажная ЕП-8 Горизонтальная подземная емкость, нефть</t>
  </si>
  <si>
    <t>Аппарат теплообменный пластинчатый разборный НН№42 С-25, нефть</t>
  </si>
  <si>
    <t>Аппарат  теплообменный пластинчатый разборный НН№42 С-25, нефть</t>
  </si>
  <si>
    <t>Успокоительный коллектор УК девон, нефть</t>
  </si>
  <si>
    <t>Успокоительный коллектор УК карбон, нефть</t>
  </si>
  <si>
    <t>Трубный водоотделитель ТВО ДН, нефть</t>
  </si>
  <si>
    <t>Трубный водоотделитель ТВО УН, нефть</t>
  </si>
  <si>
    <t>УУЛФ, попутный нефтяной газ</t>
  </si>
  <si>
    <t>Емкость V-200м3, химреагент</t>
  </si>
  <si>
    <t>Блок дозирования реагента БР-2,5 ДН, химреагент</t>
  </si>
  <si>
    <t>Блок дозирования реагента БР-2,5, химреагент</t>
  </si>
  <si>
    <t>Блок дозирования реагента БДР, химреагент</t>
  </si>
  <si>
    <t>Блок дозирования реагента БДР-1,6/2/1-1УХЛ1, химреагент</t>
  </si>
  <si>
    <t>Скважинная установка дозирования реагента СУДРВ-01.01-1-1НДР1,6/40-1/0,4-А-П ПС, химреагент</t>
  </si>
  <si>
    <t>Резервуар РВС-2000, нефть</t>
  </si>
  <si>
    <t>Н/провод от НСП « Cамсык»  до ППСН « Субханкулово» Девон, нефть</t>
  </si>
  <si>
    <t>Н/провод от НСП « Cамсык»  до ППСН « Субханкулово» Карбон, нефть</t>
  </si>
  <si>
    <t>Устройство приема средств очистки и диагностики для Нефтепровода  типа  УЗПП 1М-200-8,0-Л  УЗПП 1М-200-8,0-Л, нефть</t>
  </si>
  <si>
    <t>Устройство приема средств очистки и диагностики для Нефтепровода типа УЗПП 1М-250-8,0-Л УЗПП 1М-250-8,0-Л, нефть</t>
  </si>
  <si>
    <t>Наименование трубопровода: Нефтепровод от ОУУН до УК (девон), нефть</t>
  </si>
  <si>
    <t>Наименование трубопровода: Нефтепровод от ТВО до СО-1.2 (девон), нефть</t>
  </si>
  <si>
    <t>Нефтепровод от ТВО до СО-1.2 (девон), нефть</t>
  </si>
  <si>
    <t>Нефтепровод от СО-1,2 до С-1 (девон), нефть</t>
  </si>
  <si>
    <t>Нефтепровод от С-1 до РВС № 12 (девон), нефть</t>
  </si>
  <si>
    <t>Нефтепровод сырьевой нефти от гребенки до насосной (девон), нефть</t>
  </si>
  <si>
    <t>Нефтепровод от технологической насосной до теплообменников (девон), нефть</t>
  </si>
  <si>
    <t>Нефтепровод от теплообменников до О-1,2 (девон), нефть</t>
  </si>
  <si>
    <t>Нефтепровод от печи П-1 до теплообменников (девон), нефть</t>
  </si>
  <si>
    <t>Нефтепровод от О-1, О-2 до печи П-1 (девон), нефть</t>
  </si>
  <si>
    <t>Нефтепровод от теплообменников до С-2 (девон), нефть</t>
  </si>
  <si>
    <t>Нефтепровод некондиционной нефти от теплообменников до точки врезки (девон), нефть</t>
  </si>
  <si>
    <t>Нефтепровод от С-2 до гребенки II очереди (девон), нефть</t>
  </si>
  <si>
    <t>Нефтепровод товарной нефти от гребенки до насосной (девон), нефть</t>
  </si>
  <si>
    <t>Нефтепровод от гребенки II очереди до РВС №9 (девон), нефть</t>
  </si>
  <si>
    <t>Нефтепровод от гребенки II очереди до РВС №13 (девон), нефть</t>
  </si>
  <si>
    <t>Нефтепровод от гребенки II очереди до РВС №14 (девон), нефть</t>
  </si>
  <si>
    <t>Нефтепровод от гребенки II очереди до РВС №12 (девон), нефть</t>
  </si>
  <si>
    <t>Нефтепровод от гребенки II очереди до РВС №11 (девон), нефть</t>
  </si>
  <si>
    <t>Нефтепровод от гребенки II очереди до РВС №10 (девон), нефть</t>
  </si>
  <si>
    <t>Нефтепровод от ОУУН до УК (угленоска), нефть</t>
  </si>
  <si>
    <t>Нефтепровод от ТВО до СО-1,2 (угленоска), нефть</t>
  </si>
  <si>
    <t>Нефтепровод от СО-1,2 до С-1 (угленоска), нефть</t>
  </si>
  <si>
    <t>Нефтепровод от С-1 до РВС №15 (угленоска), нефть</t>
  </si>
  <si>
    <t>Нефтепровод от РВС №15 до технологической, нефть</t>
  </si>
  <si>
    <t>Нефтепровод от технологической насосной до печи П-1 (угленоска), нефть</t>
  </si>
  <si>
    <t>Нефтепровод от печи П-1 до отстойников (углен), нефть</t>
  </si>
  <si>
    <t>Нефтепровод от отстойников до УСТН (угленоска), нефть</t>
  </si>
  <si>
    <t>Нефтепровод от УСТН до РВС №16 (угленоска), нефть</t>
  </si>
  <si>
    <t>Нефтепровод от гребенки III очереди до РВС № 16 (угленоска), нефть</t>
  </si>
  <si>
    <t>Нефтепровод от гребенки III очереди до РВС №17 (угленоска), нефть</t>
  </si>
  <si>
    <t>Нефтепровод от гребенки III очереди до РВС №15 (угленоска), нефть</t>
  </si>
  <si>
    <t>Нефтепровод от гребенки III очереди до РВС №18 (угленоска), нефть</t>
  </si>
  <si>
    <t>Нефтепровод от гребенки III очереди до РВС №19 (угленоска), нефть</t>
  </si>
  <si>
    <t>Нефтепровод от гребенки III очереди до РВС №20 (угленоска), нефть</t>
  </si>
  <si>
    <t>Нефтепровод от гребенки III очереди до точки врезки (угленоска), нефть</t>
  </si>
  <si>
    <t>Нефтепровод от гребенки V очереди до РВС №27 (угленоска), нефть</t>
  </si>
  <si>
    <t>Нефтепровод от гребенки V очереди до РВС №28 (угленоска), нефть</t>
  </si>
  <si>
    <t>Нефтепровод от гребенки V очереди до РВС №29 (угленоска), нефть</t>
  </si>
  <si>
    <t>Нефтепровод от гребенки V очереди до РВС №25 (угленоска), нефть</t>
  </si>
  <si>
    <t>Нефтепровод от гребенки V очереди до РВС №30 (угленоска), нефть</t>
  </si>
  <si>
    <t>Нефтепровод от точки врезки до технологической насосной (углен.), нефть</t>
  </si>
  <si>
    <t>Парафинопровод III очереди  резервуаров, нефть</t>
  </si>
  <si>
    <t>Парафинопровод II очереди  резервуаров, нефть</t>
  </si>
  <si>
    <t>Трубный разделитель ТР девон, нефть</t>
  </si>
  <si>
    <t>Трубный разделитель ТР карбон, нефть</t>
  </si>
  <si>
    <t>Нефтепровод от тех.насосной(Н1/3,1/4) до т.врезки на печи ППН-3 №№ 1, 2, 3, нефть</t>
  </si>
  <si>
    <t>Нефтепровод от тех.насосной(н1/1,1/2,1/5) до т.врезки на печи ППН-3 №№1,2,3, нефть</t>
  </si>
  <si>
    <t>Сырая нефть от т.врезки до печи ППН-3 №1, нефть</t>
  </si>
  <si>
    <t>Сырая нефть от т.врезки до печи ППН-3 №2, нефть</t>
  </si>
  <si>
    <t>Сырая нефть от т.врезки до печи ППН-3 №3, нефть</t>
  </si>
  <si>
    <t>Горячая нефть  от печи ППН-3 №1 до т.врезки (общая), нефть</t>
  </si>
  <si>
    <t>Горячая нефть от печи ППН-3 №2 до т.врезки (общая), нефть</t>
  </si>
  <si>
    <t>Горячая нефть от печи ППН-3 №3 до т.врезки (общая), нефть</t>
  </si>
  <si>
    <t>Горячая нефть карбон  от печей ППН-3 №1,2,3 до т.врезки на отстойники УН, нефть</t>
  </si>
  <si>
    <t>Горячая нефть девон  от печей ППН-3 №1,2,3 до т.врезки на отстойники ДН, нефть</t>
  </si>
  <si>
    <t>Трубопровод дренажный с печей ППН-3 №1,2,3 в ЕА, нефть</t>
  </si>
  <si>
    <t>Трубопровод  откачки от ЕА до т.врезки, нефть</t>
  </si>
  <si>
    <t>Нефтепровод от товарных насосов Н2/1,2/2 до СИКН №346 (девон), нефть</t>
  </si>
  <si>
    <t>Нефтепровод от товарных наосов Н2/2,2/3 до СИКН №345 (карбон), нефть</t>
  </si>
  <si>
    <t>Нефтепровод от СИКН № 345 (карбон) до ЗКЛ№690, нефть</t>
  </si>
  <si>
    <t>Нефтепровод от СИКН № 346 (девон) до ЗКЛ№692, нефть</t>
  </si>
  <si>
    <t>Нефтепровод от СИКН № 346 (девон) до ЗКЛ № 692, нефть</t>
  </si>
  <si>
    <t>Дренаж с СО-1,2 девон ЕП-1 в ЕД-1, нефть</t>
  </si>
  <si>
    <t>Дренаж с О-1,2,рез карбон в ЕД-1, нефть</t>
  </si>
  <si>
    <t>Дренаж с СО-1,2, БЕ в ЕД-1, нефть</t>
  </si>
  <si>
    <t>Дренаж с ОВ, С-1, ДВ карбон и С-2 девон до т.врезки, нефть</t>
  </si>
  <si>
    <t>Дренаж с ТВО, УК девон и ТВО. УК карбон до т.врезки, нефть</t>
  </si>
  <si>
    <t>Дренаж с О-1,2 девон до ЕД-2, нефть</t>
  </si>
  <si>
    <t>Дренаж с УУЛФ до ЕД-3, нефть</t>
  </si>
  <si>
    <t>Газопровод от ТВО до СО-1,2 (угленоска), попутный нефтяной газ</t>
  </si>
  <si>
    <t>Газопровод от СО-1,2 до Г-1 (угленоска), попутный нефтяной газ</t>
  </si>
  <si>
    <t>Газопровод от С-1, ДВ, С-2  до Г-1 (угленоска), попутный нефтяной газ</t>
  </si>
  <si>
    <t>Газопровод от БЕ до Г-1 (угленоска), попутный нефтяной газ</t>
  </si>
  <si>
    <t>Газопровод от ТВО до СО-1,2 (девон), попутный нефтяной газ</t>
  </si>
  <si>
    <t>Газопровод от СО-1,2 до Г-1 (девон), попутный нефтяной газ</t>
  </si>
  <si>
    <t>Газопровод от С-1, ДВ  до Г-1 (девон), попутный нефтяной газ</t>
  </si>
  <si>
    <t>Газопровод факела низкого давления, попутный нефтяной газ</t>
  </si>
  <si>
    <t>Газопровод факела высокого давления, попутный нефтяной газ</t>
  </si>
  <si>
    <t>Газопровод подачи на дежурные горелки, попутный нефтяной газ</t>
  </si>
  <si>
    <t>Трубопровод подачи воздуха в систему КИПиА, попутный нефтяной газ</t>
  </si>
  <si>
    <t>Трубопроводы УУЛФ, попутный нефтяной газ</t>
  </si>
  <si>
    <t>Газопровод  попутного газа от т.врезки до ШРП, попутный нефтяной газ</t>
  </si>
  <si>
    <t>Газопровод  природного газа от т.врезки до ШРП, попутный нефтяной газ</t>
  </si>
  <si>
    <t>Газопровод от ШРП №1,2 до печей ППН-3 №1,2,3, попутный нефтяной газ</t>
  </si>
  <si>
    <t>Газопровод сброса с СППК СО-1,2 девон до т.врезки, попутный нефтяной газ</t>
  </si>
  <si>
    <t>Газопровод сброса с СППК СО-1,2 карбон до ЕП-1, попутный нефтяной газ</t>
  </si>
  <si>
    <t>Газопровод сброса с СППК ОВ девон до ЕП-1, попутный нефтяной газ</t>
  </si>
  <si>
    <t>Газопровод сброса с СППК ОВ карбон до т.врезки, попутный нефтяной газ</t>
  </si>
  <si>
    <t>Газопровод сброса с СППК БЕ карбон до т.врезки, попутный нефтяной газ</t>
  </si>
  <si>
    <t>Газопровод сброса с СППК О-1,2,рез карбон до т.врезки, попутный нефтяной газ</t>
  </si>
  <si>
    <t>Газопровод сброса с СППК О-1,2 девон до Е-6, попутный нефтяной газ</t>
  </si>
  <si>
    <t>Газопровод сброса газа с СППК С-1 (УЛФ) до т.врезки, попутный нефтяной газ</t>
  </si>
  <si>
    <t>Газопровод от ЕП-1 на факел ВД до ЕК-2, попутный нефтяной газ</t>
  </si>
  <si>
    <t>Газопровод от Е-6 на факел ВД до ЕК-2, попутный нефтяной газ</t>
  </si>
  <si>
    <t>Газопровод от Г-1 на факел НД до ЕК-1, попутный нефтяной газ</t>
  </si>
  <si>
    <t>Газопровод от ЕД-1 на факел НД до т. врезки, попутный нефтяной газ</t>
  </si>
  <si>
    <t>Газопровод от ЕД-2 на факел НД до т. врезки, попутный нефтяной газ</t>
  </si>
  <si>
    <t>Газопровод от ЕД-3 на факел НД до т. врезки, попутный нефтяной газ</t>
  </si>
  <si>
    <t>Газопровод промышленного газа от ГРП до т.врезки, попутный нефтяной газ</t>
  </si>
  <si>
    <t>Газопровод природного газа со скв.25 от ЗКЛ№12 до т.врезки, попутный нефтяной газ</t>
  </si>
  <si>
    <t>Газопровод попутного нефтяного газа от КУ до т.врезки, попутный нефтяной газ</t>
  </si>
  <si>
    <t>Сепаратор отстойник Горизонтальный надземный, нефть, попутный нефтяной газ</t>
  </si>
  <si>
    <t>Дегазатор воды, нефть, попутный нефтяной газ</t>
  </si>
  <si>
    <t>Дегазатор воды Горизонтальный надземный, нефть, попутный нефтяной газ</t>
  </si>
  <si>
    <t>Отстойник воды Горизонтальный надземный, нефть</t>
  </si>
  <si>
    <t>Сераратор концевой, нефть</t>
  </si>
  <si>
    <t>Сепаратор отстойник Горизонтальный надземный, нефть</t>
  </si>
  <si>
    <t>Газорегуляторный пункт шкафной ГСГО-М-05, природный газ</t>
  </si>
  <si>
    <t>Газорегуляторный пункт шкафной ГРПШ-13-1В-ХЛ1, природный газ</t>
  </si>
  <si>
    <t>Шкафной газорегуляторный пункт ПГШ 50В среднего давления, природный газ</t>
  </si>
  <si>
    <t>Печь прямого нагрева,ППН-3, нефть, попутный нефтяной газ</t>
  </si>
  <si>
    <t>Путевой подогреватель, ПП-4В, нефть</t>
  </si>
  <si>
    <t>Емкость подземная ЕА ЕП-25-2400-1700-2, нефть</t>
  </si>
  <si>
    <t>Отстойник нефти Горизонтальный надземный, нефть</t>
  </si>
  <si>
    <t>Сепаратор концевой Горизонтальный надземный, нефть</t>
  </si>
  <si>
    <t>Буферная емкость Горизонтальный надземный, нефть</t>
  </si>
  <si>
    <t>Газосепаратор, нефть, попутный нефтяной газ</t>
  </si>
  <si>
    <t>Аварийная емкость, нефть</t>
  </si>
  <si>
    <t>БИК-200-4,0, нефть</t>
  </si>
  <si>
    <t>БИЛ-2-100-4,0, нефть</t>
  </si>
  <si>
    <t>Установка трубопоршневая ТПУ «Сапфир», нефть</t>
  </si>
  <si>
    <t>Емкость подземная ЕД-1, нефть</t>
  </si>
  <si>
    <t>Емкость подземная ЕД-2, нефть</t>
  </si>
  <si>
    <t>Емкость подземная ЕД-3, нефть</t>
  </si>
  <si>
    <t>Емкость подземная ЕУ, нефть</t>
  </si>
  <si>
    <t>Емкость подземная ЕК-1, нефть</t>
  </si>
  <si>
    <t>Емкость подземная ЕК-2, нефть</t>
  </si>
  <si>
    <t>Факел высокого давления, попутный нефтяной газ</t>
  </si>
  <si>
    <t>Факел низкого давления, попутный нефтяной газ</t>
  </si>
  <si>
    <t>Емкость подземная ЕП-1, нефть</t>
  </si>
  <si>
    <t>Емкость подземная ЕП-2, нефть</t>
  </si>
  <si>
    <t>Емкость подземная ЕП-3, нефть</t>
  </si>
  <si>
    <t xml:space="preserve">Насос буровой поршневой 9МГр, нефть </t>
  </si>
  <si>
    <t>Компрессорная установка Такат № 1 Такат-50.07 М2 УХЛ1, попутный нефтяной газ</t>
  </si>
  <si>
    <t>Компрессорная установка Такат № 2 Такат-50.07 М2 УХЛ1, попутный нефтяной газ</t>
  </si>
  <si>
    <t>Компрессорная установка Такат № 3 Такат-50.07 М2 УХЛ1, попутный нефтяной газ</t>
  </si>
  <si>
    <t>Газосепаратор сетчатый скв. № 25 Е-18082, попутный нефтяной газ</t>
  </si>
  <si>
    <t>Газосепаратор сетчатый ЕП-1 ГС1-1,6-800-1, попутный нефтяной газ</t>
  </si>
  <si>
    <t>Газосепаратор сетчатый С-1.2 ГС1-1,6-800-1, попутный нефтяной газ</t>
  </si>
  <si>
    <t>Газосепаратор сетчатый С-2.2 ГС1-1,6-800-1, попутный нефтяной газ</t>
  </si>
  <si>
    <t>Газосепаратор сетчатый С-1.1 ГС1-1,6-800-1, попутный нефтяной газ</t>
  </si>
  <si>
    <t>Газосепаратор Е-1 Аппарат 1-16-1.0-3-4, попутный нефтяной газ</t>
  </si>
  <si>
    <t>Газосепаратор сетчатый С-2.1 ГС1-1,6-800-1, попутный нефтяной газ</t>
  </si>
  <si>
    <t>Емкость скв. № 25 Е-17637, химреагент (метанол)</t>
  </si>
  <si>
    <t>Емкость подземная для сбора конденсата (конденсатосборник) скв 25 Газосепаратор сетчатый Е- 16195, попутный нефтяной газ, газовый конденсат</t>
  </si>
  <si>
    <t>Емкость сбора конденсата ЕК-1 подземная Е-16238, попутный нефтяной газ, газовый конденсат</t>
  </si>
  <si>
    <t xml:space="preserve">Емкость хранения отработанного масла ЕМ-1, масло </t>
  </si>
  <si>
    <t>Емкость хранения чистого масла ЕМ-2 подземная Е-16238, масло</t>
  </si>
  <si>
    <t>Аппарат воздушного охлаждения № 1 АВОГ № 1 1АВГ-20-1,6-СБ1-В1Т/4-2-4, попутный нефтяной газ</t>
  </si>
  <si>
    <t>Аппарат воздушного охлаждения № 2 АВОГ № 2 1АВГ-20-1,6-СБ1-В1Т/4-2-4, попутный нефтяной газ</t>
  </si>
  <si>
    <t>Насос 12НА9-4 (емкость сбора конденсата ЕК-1) Агрегат электронасосный центробежный марки 12НА-9×4, газовый конденсат</t>
  </si>
  <si>
    <t>Внутриплощадочные трубопроводы КС «Самсык» (технологические), попутный нефтяной газ</t>
  </si>
  <si>
    <t>Наименование трубопровода: газопровод ДНС 599 до врезки в г/п УПС « Константиновка» - КС «Самсык» (подземный), попутный нефтяной газ</t>
  </si>
  <si>
    <t>Наименование трубопровода: газопровод ДНС 605 до врезки в г/п ДНС-8 - КС «Самсык» (подземный),  попутный нефтяной газ</t>
  </si>
  <si>
    <t>газопровод ДНС 8 –КС «Самсык» (подземный) Инв. № № 81928, 81927, 81925, попутный нефтяной газ</t>
  </si>
  <si>
    <t>газопровод УПС «Константиновка» - КС «Самсык»  (подземный), попутный нефтяной газ</t>
  </si>
  <si>
    <t>газопровод УПС «Бишинды» -КС «Самсык» (подземный), попутный нефтяной газ</t>
  </si>
  <si>
    <t>газопровод КС «Самсык» -ТГПП (подземный), попутный нефтяной газ</t>
  </si>
  <si>
    <t>газопровод ДНС-436 - УПС «Бишинды»  (подземный), попутный нефтяной газ</t>
  </si>
  <si>
    <t>газопровод ДНС 296 до врезки в г/п УПС « Константиновка» -КС « Самсык»  (подземный), попутный нефтяной газ</t>
  </si>
  <si>
    <t>газопровод ДНС 495 до врезки в г/п ДНС 8 –КС «Самсык»  (подземный), попутный нефтяной газ</t>
  </si>
  <si>
    <t>газопровод газоснабжения ДНС9-ППСН «Языково»  (подземный), попутный нефтяной газ</t>
  </si>
  <si>
    <t>газопровод газоснабжения скв.№25-УПН « Самсык»  (подземный), попутный нефтяной газ</t>
  </si>
  <si>
    <t>газопровод газоснабжения на печи УН-0,2 ОЦДНГ № 3 (подземный), попутный нефтяной газ</t>
  </si>
  <si>
    <t>Горелка ГМГ 1/1,5 – 4 шт., попутный нефтяной газ</t>
  </si>
  <si>
    <t>Горелка Г-350 ГМБЗ - 1 шт., попутный нефтяной газ</t>
  </si>
  <si>
    <t>Горелка АМАГ – 2 шт., попутный нефтяной газ</t>
  </si>
  <si>
    <t>Внутренний газопровод среднего давления, попутный нефтяной газ</t>
  </si>
  <si>
    <t>Наружный газопровод среднего давления, попутный нефтяной газ</t>
  </si>
  <si>
    <t>Наружный газопровод низкого давления, попутный нефтяной газ</t>
  </si>
  <si>
    <t>Внутренний газопровод низкого давления, попутный нефтяной газ</t>
  </si>
  <si>
    <t>Топливопровод для подачи резервного топлива, попутный нефтяной газ</t>
  </si>
  <si>
    <t>Ёмкость мазутная 
вертикальная, надземная, мазут</t>
  </si>
  <si>
    <t>газовый конденсат</t>
  </si>
  <si>
    <t>мазут</t>
  </si>
  <si>
    <t>Котельная «Самсык»</t>
  </si>
  <si>
    <t>Компрессорная станция «Самсык»</t>
  </si>
  <si>
    <t>РВС-2000, нефть</t>
  </si>
  <si>
    <t>Напорный нефтепровод от НСП « Cамсык»  до ППСН « Субханкулово» Девон, нефть</t>
  </si>
  <si>
    <t>Напорный нефтепровод от НСП « Cамсык»  до ППСН « Субханкулово» Карбон, нефть</t>
  </si>
  <si>
    <t>Нефтепровод от ОУУН до УК (девон), нефть</t>
  </si>
  <si>
    <t>Нефтепровод от С-1 до РВС № 12 (девон), нефть, нефть</t>
  </si>
  <si>
    <t>Нефтепровод от печи П-1 до теплообменников (девон) , нефть</t>
  </si>
  <si>
    <t>Нефтепровод от ОУУН до УК (угленоска) нефть</t>
  </si>
  <si>
    <t>Нефтепровод от РВС №15 до технологической насосной, нефть</t>
  </si>
  <si>
    <t>УКПН "Самсык"</t>
  </si>
  <si>
    <t>УКПН «Самсык»</t>
  </si>
  <si>
    <t>масло</t>
  </si>
  <si>
    <t>Сепаратор отстойник, нефть, попутный нефтяной газ</t>
  </si>
  <si>
    <t>Сераратор концевой, нефть, попутный нефтяной газ,</t>
  </si>
  <si>
    <t>Печь прямого нагрева ППН-3 , нефть, попутный нефтяной газ</t>
  </si>
  <si>
    <t>Отстойник нефти, нефть</t>
  </si>
  <si>
    <t>Компрессорная установка Такат, попутный нефтяной газ</t>
  </si>
  <si>
    <t>КС "Самсык"</t>
  </si>
  <si>
    <t>Сепаратор газовый, попутный нефтяной газ</t>
  </si>
  <si>
    <t>Емкость сбора конденсата подземная, нефть</t>
  </si>
  <si>
    <t>Трубопроводы КС «Самсык» (технологические) , попутный нефтяной газ</t>
  </si>
  <si>
    <t>Газопровод ДНС 605 до врезки в г/п ДНС-8 - КС «Самсык», попутный нефтяной газ</t>
  </si>
  <si>
    <t>Газопровод ДНС 8 –КС «Самсык» , попутный нефтяной газ</t>
  </si>
  <si>
    <t>Газопровод КС «Самсык» -ТГПП, попутный нефтяной газ</t>
  </si>
  <si>
    <t>C205</t>
  </si>
  <si>
    <t>C206</t>
  </si>
  <si>
    <t>C207</t>
  </si>
  <si>
    <t>C208</t>
  </si>
  <si>
    <t>C209</t>
  </si>
  <si>
    <t>C210</t>
  </si>
  <si>
    <t>C211</t>
  </si>
  <si>
    <t>C212</t>
  </si>
  <si>
    <t>C213</t>
  </si>
  <si>
    <t>C214</t>
  </si>
  <si>
    <t>C215</t>
  </si>
  <si>
    <t>C216</t>
  </si>
  <si>
    <t>C217</t>
  </si>
  <si>
    <t>C218</t>
  </si>
  <si>
    <t>C219</t>
  </si>
  <si>
    <t>C220</t>
  </si>
  <si>
    <t>C221</t>
  </si>
  <si>
    <t>C222</t>
  </si>
  <si>
    <t>C223</t>
  </si>
  <si>
    <t>C224</t>
  </si>
  <si>
    <t>C225</t>
  </si>
  <si>
    <t>C226</t>
  </si>
  <si>
    <t>C227</t>
  </si>
  <si>
    <t>C228</t>
  </si>
  <si>
    <t>C229</t>
  </si>
  <si>
    <t>C230</t>
  </si>
  <si>
    <t>C231</t>
  </si>
  <si>
    <t>C232</t>
  </si>
  <si>
    <t>C233</t>
  </si>
  <si>
    <t>C234</t>
  </si>
  <si>
    <t>C235</t>
  </si>
  <si>
    <t>C236</t>
  </si>
  <si>
    <t>C237</t>
  </si>
  <si>
    <t>C238</t>
  </si>
  <si>
    <t>C239</t>
  </si>
  <si>
    <t>C240</t>
  </si>
  <si>
    <t>C241</t>
  </si>
  <si>
    <t>C242</t>
  </si>
  <si>
    <t>C243</t>
  </si>
  <si>
    <t>C244</t>
  </si>
  <si>
    <t>C245</t>
  </si>
  <si>
    <t>C246</t>
  </si>
  <si>
    <t>C247</t>
  </si>
  <si>
    <t>C248</t>
  </si>
  <si>
    <t>C249</t>
  </si>
  <si>
    <t>C250</t>
  </si>
  <si>
    <t>C251</t>
  </si>
  <si>
    <t>C252</t>
  </si>
  <si>
    <t>C253</t>
  </si>
  <si>
    <t>C254</t>
  </si>
  <si>
    <t>C255</t>
  </si>
  <si>
    <t>C256</t>
  </si>
  <si>
    <t>C257</t>
  </si>
  <si>
    <t>C258</t>
  </si>
  <si>
    <t>C259</t>
  </si>
  <si>
    <t>C260</t>
  </si>
  <si>
    <t>C261</t>
  </si>
  <si>
    <t>C262</t>
  </si>
  <si>
    <t>C263</t>
  </si>
  <si>
    <t>C264</t>
  </si>
  <si>
    <t>C265</t>
  </si>
  <si>
    <t>C266</t>
  </si>
  <si>
    <t>C267</t>
  </si>
  <si>
    <t>C268</t>
  </si>
  <si>
    <t>C269</t>
  </si>
  <si>
    <t>C270</t>
  </si>
  <si>
    <t>C271</t>
  </si>
  <si>
    <t>C272</t>
  </si>
  <si>
    <t>C273</t>
  </si>
  <si>
    <t>C274</t>
  </si>
  <si>
    <t>C275</t>
  </si>
  <si>
    <t>C276</t>
  </si>
  <si>
    <t>C277</t>
  </si>
  <si>
    <t>C278</t>
  </si>
  <si>
    <t>C279</t>
  </si>
  <si>
    <t>C280</t>
  </si>
  <si>
    <t>C281</t>
  </si>
  <si>
    <t>C282</t>
  </si>
  <si>
    <t>C283</t>
  </si>
  <si>
    <t>C284</t>
  </si>
  <si>
    <t>C285</t>
  </si>
  <si>
    <t>C286</t>
  </si>
  <si>
    <t>C287</t>
  </si>
  <si>
    <t>C288</t>
  </si>
  <si>
    <t>C289</t>
  </si>
  <si>
    <t>C290</t>
  </si>
  <si>
    <t>C291</t>
  </si>
  <si>
    <t>C292</t>
  </si>
  <si>
    <t>C293</t>
  </si>
  <si>
    <t>C294</t>
  </si>
  <si>
    <t>C295</t>
  </si>
  <si>
    <t>C296</t>
  </si>
  <si>
    <t>C297</t>
  </si>
  <si>
    <t>C298</t>
  </si>
  <si>
    <t>C299</t>
  </si>
  <si>
    <t>C300</t>
  </si>
  <si>
    <t>C301</t>
  </si>
  <si>
    <t>C302</t>
  </si>
  <si>
    <t>C303</t>
  </si>
  <si>
    <t>C304</t>
  </si>
  <si>
    <t>C305</t>
  </si>
  <si>
    <t>C306</t>
  </si>
  <si>
    <t>C307</t>
  </si>
  <si>
    <t>C308</t>
  </si>
  <si>
    <t>C309</t>
  </si>
  <si>
    <t>C310</t>
  </si>
  <si>
    <t>C311</t>
  </si>
  <si>
    <t>C312</t>
  </si>
  <si>
    <t>C313</t>
  </si>
  <si>
    <t>C314</t>
  </si>
  <si>
    <t>C315</t>
  </si>
  <si>
    <t>C316</t>
  </si>
  <si>
    <t>C317</t>
  </si>
  <si>
    <t>C318</t>
  </si>
  <si>
    <t>C319</t>
  </si>
  <si>
    <t>C320</t>
  </si>
  <si>
    <t>C321</t>
  </si>
  <si>
    <t>C322</t>
  </si>
  <si>
    <t>C323</t>
  </si>
  <si>
    <t>C324</t>
  </si>
  <si>
    <t>C325</t>
  </si>
  <si>
    <t>C326</t>
  </si>
  <si>
    <t>C327</t>
  </si>
  <si>
    <t>C328</t>
  </si>
  <si>
    <t>C329</t>
  </si>
  <si>
    <t>C330</t>
  </si>
  <si>
    <t>C331</t>
  </si>
  <si>
    <t>Автоцистерна, нефть, попутный нефтяной газ, пластовая вода</t>
  </si>
  <si>
    <t>C332</t>
  </si>
  <si>
    <t>C333</t>
  </si>
  <si>
    <t>C334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</si>
</sst>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"/>
    <numFmt numFmtId="166" formatCode="0.0"/>
    <numFmt numFmtId="167" formatCode="0.000000"/>
  </numFmts>
  <fonts count="30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Arial Narrow"/>
      <family val="2"/>
      <charset val="204"/>
    </font>
    <font>
      <sz val="11"/>
      <color theme="1"/>
      <name val="Arial Narrow"/>
      <family val="2"/>
      <charset val="204"/>
    </font>
    <font>
      <sz val="11"/>
      <name val="Arial Narrow"/>
      <family val="2"/>
      <charset val="204"/>
    </font>
    <font>
      <sz val="12"/>
      <color rgb="FF000000"/>
      <name val="Times New Roman"/>
      <family val="1"/>
      <charset val="204"/>
    </font>
    <font>
      <vertAlign val="subscript"/>
      <sz val="12"/>
      <color rgb="FF000000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vertAlign val="superscript"/>
      <sz val="14"/>
      <color rgb="FF000000"/>
      <name val="Times New Roman"/>
      <family val="1"/>
      <charset val="204"/>
    </font>
    <font>
      <b/>
      <sz val="11"/>
      <name val="Arial Narrow"/>
      <family val="2"/>
      <charset val="204"/>
    </font>
    <font>
      <sz val="11"/>
      <color rgb="FFFF0000"/>
      <name val="Calibri"/>
      <family val="2"/>
      <charset val="204"/>
      <scheme val="minor"/>
    </font>
    <font>
      <sz val="11"/>
      <color rgb="FFFF0000"/>
      <name val="Arial Narrow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color rgb="FF000000"/>
      <name val="Arial Narrow"/>
      <family val="2"/>
      <charset val="204"/>
    </font>
    <font>
      <b/>
      <sz val="11"/>
      <color rgb="FFFF000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b/>
      <sz val="11"/>
      <color rgb="FFFF0000"/>
      <name val="Arial Narrow"/>
      <family val="2"/>
      <charset val="204"/>
    </font>
    <font>
      <b/>
      <sz val="9"/>
      <color rgb="FF000000"/>
      <name val="Times New Roman"/>
      <family val="1"/>
      <charset val="204"/>
    </font>
    <font>
      <sz val="9"/>
      <color rgb="FF000000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9.5"/>
      <color theme="1"/>
      <name val="Times New Roman"/>
      <family val="1"/>
      <charset val="204"/>
    </font>
    <font>
      <sz val="9"/>
      <color rgb="FFFF0000"/>
      <name val="Times New Roman"/>
      <family val="1"/>
      <charset val="204"/>
    </font>
    <font>
      <b/>
      <sz val="9"/>
      <color theme="1"/>
      <name val="Times New Roman"/>
      <family val="1"/>
      <charset val="204"/>
    </font>
    <font>
      <b/>
      <i/>
      <sz val="22"/>
      <color rgb="FF00B0F0"/>
      <name val="Calibri"/>
      <family val="2"/>
      <charset val="204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rgb="FF6666FF"/>
      </left>
      <right style="medium">
        <color rgb="FF6666FF"/>
      </right>
      <top style="medium">
        <color rgb="FF6666FF"/>
      </top>
      <bottom style="medium">
        <color rgb="FF6666FF"/>
      </bottom>
      <diagonal/>
    </border>
    <border>
      <left style="thick">
        <color rgb="FF6666FF"/>
      </left>
      <right style="medium">
        <color rgb="FF6666FF"/>
      </right>
      <top style="thick">
        <color rgb="FF6666FF"/>
      </top>
      <bottom/>
      <diagonal/>
    </border>
    <border>
      <left style="medium">
        <color rgb="FF6666FF"/>
      </left>
      <right style="medium">
        <color rgb="FF6666FF"/>
      </right>
      <top style="thick">
        <color rgb="FF6666FF"/>
      </top>
      <bottom/>
      <diagonal/>
    </border>
    <border>
      <left style="medium">
        <color rgb="FF6666FF"/>
      </left>
      <right style="thick">
        <color rgb="FF6666FF"/>
      </right>
      <top style="thick">
        <color rgb="FF6666FF"/>
      </top>
      <bottom/>
      <diagonal/>
    </border>
    <border>
      <left style="thick">
        <color rgb="FF6666FF"/>
      </left>
      <right style="medium">
        <color rgb="FF6666FF"/>
      </right>
      <top style="medium">
        <color rgb="FF6666FF"/>
      </top>
      <bottom style="medium">
        <color rgb="FF6666FF"/>
      </bottom>
      <diagonal/>
    </border>
    <border>
      <left style="medium">
        <color rgb="FF6666FF"/>
      </left>
      <right style="thick">
        <color rgb="FF6666FF"/>
      </right>
      <top style="medium">
        <color rgb="FF6666FF"/>
      </top>
      <bottom style="medium">
        <color rgb="FF6666FF"/>
      </bottom>
      <diagonal/>
    </border>
    <border>
      <left style="thick">
        <color rgb="FF6666FF"/>
      </left>
      <right style="medium">
        <color rgb="FF6666FF"/>
      </right>
      <top style="medium">
        <color rgb="FF6666FF"/>
      </top>
      <bottom style="thick">
        <color rgb="FF6666FF"/>
      </bottom>
      <diagonal/>
    </border>
    <border>
      <left style="medium">
        <color rgb="FF6666FF"/>
      </left>
      <right style="medium">
        <color rgb="FF6666FF"/>
      </right>
      <top style="medium">
        <color rgb="FF6666FF"/>
      </top>
      <bottom style="thick">
        <color rgb="FF6666FF"/>
      </bottom>
      <diagonal/>
    </border>
    <border>
      <left style="medium">
        <color rgb="FF6666FF"/>
      </left>
      <right style="thick">
        <color rgb="FF6666FF"/>
      </right>
      <top style="medium">
        <color rgb="FF6666FF"/>
      </top>
      <bottom style="thick">
        <color rgb="FF6666FF"/>
      </bottom>
      <diagonal/>
    </border>
    <border>
      <left style="thick">
        <color rgb="FF6666FF"/>
      </left>
      <right style="medium">
        <color rgb="FF6666FF"/>
      </right>
      <top/>
      <bottom style="thick">
        <color rgb="FF6666FF"/>
      </bottom>
      <diagonal/>
    </border>
    <border>
      <left style="medium">
        <color rgb="FF6666FF"/>
      </left>
      <right style="medium">
        <color rgb="FF6666FF"/>
      </right>
      <top/>
      <bottom style="thick">
        <color rgb="FF6666FF"/>
      </bottom>
      <diagonal/>
    </border>
    <border>
      <left style="medium">
        <color rgb="FF6666FF"/>
      </left>
      <right style="thick">
        <color rgb="FF6666FF"/>
      </right>
      <top/>
      <bottom style="thick">
        <color rgb="FF6666FF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9" fillId="0" borderId="0"/>
    <xf numFmtId="0" fontId="20" fillId="0" borderId="0" applyNumberFormat="0" applyFill="0" applyBorder="0" applyAlignment="0" applyProtection="0"/>
  </cellStyleXfs>
  <cellXfs count="536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2" fontId="0" fillId="0" borderId="0" xfId="0" applyNumberFormat="1"/>
    <xf numFmtId="0" fontId="4" fillId="0" borderId="0" xfId="0" applyFont="1"/>
    <xf numFmtId="0" fontId="4" fillId="0" borderId="0" xfId="0" applyFont="1" applyAlignment="1">
      <alignment wrapText="1"/>
    </xf>
    <xf numFmtId="0" fontId="5" fillId="0" borderId="0" xfId="0" applyFont="1"/>
    <xf numFmtId="0" fontId="0" fillId="0" borderId="0" xfId="0" applyAlignment="1">
      <alignment wrapText="1"/>
    </xf>
    <xf numFmtId="0" fontId="5" fillId="5" borderId="1" xfId="0" applyFont="1" applyFill="1" applyBorder="1"/>
    <xf numFmtId="0" fontId="0" fillId="5" borderId="1" xfId="0" applyFill="1" applyBorder="1" applyAlignment="1">
      <alignment wrapText="1"/>
    </xf>
    <xf numFmtId="11" fontId="5" fillId="5" borderId="1" xfId="0" applyNumberFormat="1" applyFont="1" applyFill="1" applyBorder="1"/>
    <xf numFmtId="0" fontId="0" fillId="2" borderId="1" xfId="0" applyFill="1" applyBorder="1"/>
    <xf numFmtId="0" fontId="5" fillId="5" borderId="0" xfId="0" applyFont="1" applyFill="1"/>
    <xf numFmtId="0" fontId="0" fillId="4" borderId="1" xfId="0" applyFill="1" applyBorder="1"/>
    <xf numFmtId="0" fontId="6" fillId="0" borderId="0" xfId="0" applyFont="1"/>
    <xf numFmtId="0" fontId="4" fillId="6" borderId="0" xfId="0" applyFont="1" applyFill="1"/>
    <xf numFmtId="0" fontId="0" fillId="4" borderId="7" xfId="0" applyFill="1" applyBorder="1"/>
    <xf numFmtId="0" fontId="0" fillId="2" borderId="7" xfId="0" applyFill="1" applyBorder="1"/>
    <xf numFmtId="0" fontId="4" fillId="6" borderId="0" xfId="0" applyFont="1" applyFill="1" applyAlignment="1">
      <alignment wrapText="1"/>
    </xf>
    <xf numFmtId="0" fontId="0" fillId="0" borderId="12" xfId="0" applyBorder="1"/>
    <xf numFmtId="0" fontId="7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/>
    </xf>
    <xf numFmtId="0" fontId="7" fillId="0" borderId="13" xfId="0" applyFont="1" applyBorder="1" applyAlignment="1">
      <alignment vertical="center"/>
    </xf>
    <xf numFmtId="0" fontId="7" fillId="0" borderId="13" xfId="0" applyFont="1" applyBorder="1" applyAlignment="1">
      <alignment horizontal="center" vertical="center"/>
    </xf>
    <xf numFmtId="166" fontId="7" fillId="0" borderId="13" xfId="0" applyNumberFormat="1" applyFont="1" applyBorder="1" applyAlignment="1">
      <alignment horizontal="center" vertical="center"/>
    </xf>
    <xf numFmtId="0" fontId="0" fillId="0" borderId="10" xfId="0" applyBorder="1"/>
    <xf numFmtId="0" fontId="0" fillId="0" borderId="11" xfId="0" applyBorder="1"/>
    <xf numFmtId="166" fontId="7" fillId="0" borderId="2" xfId="0" applyNumberFormat="1" applyFont="1" applyBorder="1" applyAlignment="1">
      <alignment horizontal="center" vertical="center"/>
    </xf>
    <xf numFmtId="0" fontId="9" fillId="0" borderId="0" xfId="0" applyFont="1" applyAlignment="1">
      <alignment wrapText="1"/>
    </xf>
    <xf numFmtId="0" fontId="0" fillId="5" borderId="0" xfId="0" applyFill="1"/>
    <xf numFmtId="165" fontId="5" fillId="5" borderId="0" xfId="0" applyNumberFormat="1" applyFont="1" applyFill="1"/>
    <xf numFmtId="2" fontId="5" fillId="5" borderId="0" xfId="0" applyNumberFormat="1" applyFont="1" applyFill="1"/>
    <xf numFmtId="11" fontId="5" fillId="5" borderId="0" xfId="0" applyNumberFormat="1" applyFont="1" applyFill="1"/>
    <xf numFmtId="0" fontId="5" fillId="3" borderId="0" xfId="0" applyFont="1" applyFill="1"/>
    <xf numFmtId="2" fontId="5" fillId="3" borderId="0" xfId="0" applyNumberFormat="1" applyFont="1" applyFill="1"/>
    <xf numFmtId="11" fontId="0" fillId="0" borderId="0" xfId="0" applyNumberFormat="1"/>
    <xf numFmtId="11" fontId="3" fillId="0" borderId="16" xfId="0" applyNumberFormat="1" applyFont="1" applyBorder="1" applyAlignment="1">
      <alignment horizontal="center" vertical="center" wrapText="1"/>
    </xf>
    <xf numFmtId="11" fontId="3" fillId="0" borderId="17" xfId="0" applyNumberFormat="1" applyFont="1" applyBorder="1" applyAlignment="1">
      <alignment horizontal="center" vertical="center" wrapText="1"/>
    </xf>
    <xf numFmtId="0" fontId="0" fillId="0" borderId="22" xfId="0" applyBorder="1"/>
    <xf numFmtId="0" fontId="0" fillId="4" borderId="25" xfId="0" applyFill="1" applyBorder="1"/>
    <xf numFmtId="0" fontId="0" fillId="0" borderId="26" xfId="0" applyBorder="1"/>
    <xf numFmtId="2" fontId="0" fillId="0" borderId="7" xfId="0" applyNumberFormat="1" applyBorder="1"/>
    <xf numFmtId="0" fontId="0" fillId="0" borderId="15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30" xfId="0" applyBorder="1" applyAlignment="1">
      <alignment wrapText="1"/>
    </xf>
    <xf numFmtId="0" fontId="0" fillId="2" borderId="18" xfId="0" applyFill="1" applyBorder="1"/>
    <xf numFmtId="0" fontId="0" fillId="2" borderId="19" xfId="0" applyFill="1" applyBorder="1" applyAlignment="1">
      <alignment wrapText="1"/>
    </xf>
    <xf numFmtId="0" fontId="0" fillId="7" borderId="19" xfId="0" applyFill="1" applyBorder="1"/>
    <xf numFmtId="2" fontId="0" fillId="6" borderId="18" xfId="0" applyNumberFormat="1" applyFill="1" applyBorder="1"/>
    <xf numFmtId="0" fontId="0" fillId="7" borderId="7" xfId="0" applyFill="1" applyBorder="1"/>
    <xf numFmtId="0" fontId="0" fillId="4" borderId="24" xfId="0" applyFill="1" applyBorder="1"/>
    <xf numFmtId="0" fontId="0" fillId="4" borderId="6" xfId="0" applyFill="1" applyBorder="1"/>
    <xf numFmtId="0" fontId="0" fillId="4" borderId="5" xfId="0" applyFill="1" applyBorder="1"/>
    <xf numFmtId="0" fontId="0" fillId="0" borderId="32" xfId="0" applyBorder="1"/>
    <xf numFmtId="0" fontId="0" fillId="0" borderId="25" xfId="0" applyBorder="1"/>
    <xf numFmtId="0" fontId="0" fillId="2" borderId="25" xfId="0" applyFill="1" applyBorder="1"/>
    <xf numFmtId="0" fontId="4" fillId="0" borderId="0" xfId="0" applyFont="1" applyAlignment="1">
      <alignment horizontal="left" wrapText="1"/>
    </xf>
    <xf numFmtId="2" fontId="4" fillId="0" borderId="0" xfId="0" applyNumberFormat="1" applyFont="1" applyAlignment="1">
      <alignment wrapText="1"/>
    </xf>
    <xf numFmtId="2" fontId="4" fillId="0" borderId="0" xfId="0" applyNumberFormat="1" applyFont="1"/>
    <xf numFmtId="2" fontId="5" fillId="0" borderId="0" xfId="0" applyNumberFormat="1" applyFont="1"/>
    <xf numFmtId="2" fontId="5" fillId="5" borderId="1" xfId="0" applyNumberFormat="1" applyFont="1" applyFill="1" applyBorder="1"/>
    <xf numFmtId="0" fontId="14" fillId="5" borderId="1" xfId="0" applyFont="1" applyFill="1" applyBorder="1"/>
    <xf numFmtId="2" fontId="14" fillId="5" borderId="1" xfId="0" applyNumberFormat="1" applyFont="1" applyFill="1" applyBorder="1"/>
    <xf numFmtId="0" fontId="13" fillId="5" borderId="0" xfId="0" applyFont="1" applyFill="1"/>
    <xf numFmtId="11" fontId="14" fillId="5" borderId="1" xfId="0" applyNumberFormat="1" applyFont="1" applyFill="1" applyBorder="1"/>
    <xf numFmtId="11" fontId="6" fillId="5" borderId="1" xfId="0" applyNumberFormat="1" applyFont="1" applyFill="1" applyBorder="1"/>
    <xf numFmtId="0" fontId="6" fillId="5" borderId="1" xfId="0" applyFont="1" applyFill="1" applyBorder="1"/>
    <xf numFmtId="2" fontId="5" fillId="5" borderId="9" xfId="0" applyNumberFormat="1" applyFont="1" applyFill="1" applyBorder="1"/>
    <xf numFmtId="0" fontId="14" fillId="5" borderId="9" xfId="0" applyFont="1" applyFill="1" applyBorder="1"/>
    <xf numFmtId="0" fontId="5" fillId="5" borderId="9" xfId="0" applyFont="1" applyFill="1" applyBorder="1"/>
    <xf numFmtId="2" fontId="5" fillId="5" borderId="33" xfId="0" applyNumberFormat="1" applyFont="1" applyFill="1" applyBorder="1"/>
    <xf numFmtId="0" fontId="5" fillId="5" borderId="20" xfId="0" applyFont="1" applyFill="1" applyBorder="1"/>
    <xf numFmtId="2" fontId="5" fillId="5" borderId="20" xfId="0" applyNumberFormat="1" applyFont="1" applyFill="1" applyBorder="1"/>
    <xf numFmtId="0" fontId="5" fillId="5" borderId="35" xfId="0" applyFont="1" applyFill="1" applyBorder="1"/>
    <xf numFmtId="0" fontId="5" fillId="5" borderId="36" xfId="0" applyFont="1" applyFill="1" applyBorder="1"/>
    <xf numFmtId="0" fontId="14" fillId="5" borderId="34" xfId="0" applyFont="1" applyFill="1" applyBorder="1"/>
    <xf numFmtId="0" fontId="14" fillId="5" borderId="21" xfId="0" applyFont="1" applyFill="1" applyBorder="1"/>
    <xf numFmtId="0" fontId="0" fillId="5" borderId="1" xfId="0" applyFill="1" applyBorder="1"/>
    <xf numFmtId="2" fontId="6" fillId="5" borderId="9" xfId="0" applyNumberFormat="1" applyFont="1" applyFill="1" applyBorder="1"/>
    <xf numFmtId="0" fontId="14" fillId="5" borderId="36" xfId="0" applyFont="1" applyFill="1" applyBorder="1"/>
    <xf numFmtId="0" fontId="5" fillId="8" borderId="1" xfId="0" applyFont="1" applyFill="1" applyBorder="1"/>
    <xf numFmtId="0" fontId="14" fillId="8" borderId="1" xfId="0" applyFont="1" applyFill="1" applyBorder="1"/>
    <xf numFmtId="0" fontId="0" fillId="8" borderId="1" xfId="0" applyFill="1" applyBorder="1"/>
    <xf numFmtId="0" fontId="0" fillId="8" borderId="1" xfId="0" applyFill="1" applyBorder="1" applyAlignment="1">
      <alignment wrapText="1"/>
    </xf>
    <xf numFmtId="11" fontId="14" fillId="8" borderId="1" xfId="0" applyNumberFormat="1" applyFont="1" applyFill="1" applyBorder="1"/>
    <xf numFmtId="11" fontId="5" fillId="8" borderId="1" xfId="0" applyNumberFormat="1" applyFont="1" applyFill="1" applyBorder="1"/>
    <xf numFmtId="2" fontId="14" fillId="8" borderId="1" xfId="0" applyNumberFormat="1" applyFont="1" applyFill="1" applyBorder="1"/>
    <xf numFmtId="2" fontId="5" fillId="8" borderId="9" xfId="0" applyNumberFormat="1" applyFont="1" applyFill="1" applyBorder="1"/>
    <xf numFmtId="2" fontId="5" fillId="8" borderId="33" xfId="0" applyNumberFormat="1" applyFont="1" applyFill="1" applyBorder="1"/>
    <xf numFmtId="0" fontId="14" fillId="8" borderId="34" xfId="0" applyFont="1" applyFill="1" applyBorder="1"/>
    <xf numFmtId="0" fontId="0" fillId="8" borderId="0" xfId="0" applyFill="1"/>
    <xf numFmtId="0" fontId="5" fillId="8" borderId="0" xfId="0" applyFont="1" applyFill="1"/>
    <xf numFmtId="0" fontId="13" fillId="8" borderId="0" xfId="0" applyFont="1" applyFill="1"/>
    <xf numFmtId="165" fontId="5" fillId="8" borderId="0" xfId="0" applyNumberFormat="1" applyFont="1" applyFill="1"/>
    <xf numFmtId="2" fontId="5" fillId="8" borderId="0" xfId="0" applyNumberFormat="1" applyFont="1" applyFill="1"/>
    <xf numFmtId="11" fontId="5" fillId="8" borderId="0" xfId="0" applyNumberFormat="1" applyFont="1" applyFill="1"/>
    <xf numFmtId="11" fontId="6" fillId="8" borderId="1" xfId="0" applyNumberFormat="1" applyFont="1" applyFill="1" applyBorder="1"/>
    <xf numFmtId="0" fontId="6" fillId="8" borderId="1" xfId="0" applyFont="1" applyFill="1" applyBorder="1"/>
    <xf numFmtId="2" fontId="5" fillId="8" borderId="1" xfId="0" applyNumberFormat="1" applyFont="1" applyFill="1" applyBorder="1"/>
    <xf numFmtId="0" fontId="14" fillId="8" borderId="9" xfId="0" applyFont="1" applyFill="1" applyBorder="1"/>
    <xf numFmtId="0" fontId="5" fillId="8" borderId="9" xfId="0" applyFont="1" applyFill="1" applyBorder="1"/>
    <xf numFmtId="2" fontId="5" fillId="8" borderId="20" xfId="0" applyNumberFormat="1" applyFont="1" applyFill="1" applyBorder="1"/>
    <xf numFmtId="0" fontId="14" fillId="8" borderId="21" xfId="0" applyFont="1" applyFill="1" applyBorder="1"/>
    <xf numFmtId="0" fontId="5" fillId="8" borderId="35" xfId="0" applyFont="1" applyFill="1" applyBorder="1"/>
    <xf numFmtId="0" fontId="5" fillId="2" borderId="1" xfId="0" applyFont="1" applyFill="1" applyBorder="1"/>
    <xf numFmtId="0" fontId="14" fillId="2" borderId="1" xfId="0" applyFont="1" applyFill="1" applyBorder="1"/>
    <xf numFmtId="0" fontId="0" fillId="2" borderId="1" xfId="0" applyFill="1" applyBorder="1" applyAlignment="1">
      <alignment wrapText="1"/>
    </xf>
    <xf numFmtId="11" fontId="14" fillId="2" borderId="1" xfId="0" applyNumberFormat="1" applyFont="1" applyFill="1" applyBorder="1"/>
    <xf numFmtId="11" fontId="5" fillId="2" borderId="1" xfId="0" applyNumberFormat="1" applyFont="1" applyFill="1" applyBorder="1"/>
    <xf numFmtId="2" fontId="14" fillId="2" borderId="1" xfId="0" applyNumberFormat="1" applyFont="1" applyFill="1" applyBorder="1"/>
    <xf numFmtId="2" fontId="5" fillId="2" borderId="9" xfId="0" applyNumberFormat="1" applyFont="1" applyFill="1" applyBorder="1"/>
    <xf numFmtId="2" fontId="5" fillId="2" borderId="33" xfId="0" applyNumberFormat="1" applyFont="1" applyFill="1" applyBorder="1"/>
    <xf numFmtId="0" fontId="14" fillId="2" borderId="34" xfId="0" applyFont="1" applyFill="1" applyBorder="1"/>
    <xf numFmtId="0" fontId="0" fillId="2" borderId="0" xfId="0" applyFill="1"/>
    <xf numFmtId="0" fontId="5" fillId="2" borderId="0" xfId="0" applyFont="1" applyFill="1"/>
    <xf numFmtId="0" fontId="13" fillId="2" borderId="0" xfId="0" applyFont="1" applyFill="1"/>
    <xf numFmtId="165" fontId="5" fillId="2" borderId="0" xfId="0" applyNumberFormat="1" applyFont="1" applyFill="1"/>
    <xf numFmtId="2" fontId="5" fillId="2" borderId="0" xfId="0" applyNumberFormat="1" applyFont="1" applyFill="1"/>
    <xf numFmtId="11" fontId="5" fillId="2" borderId="0" xfId="0" applyNumberFormat="1" applyFont="1" applyFill="1"/>
    <xf numFmtId="11" fontId="6" fillId="2" borderId="1" xfId="0" applyNumberFormat="1" applyFont="1" applyFill="1" applyBorder="1"/>
    <xf numFmtId="0" fontId="6" fillId="2" borderId="1" xfId="0" applyFont="1" applyFill="1" applyBorder="1"/>
    <xf numFmtId="2" fontId="5" fillId="2" borderId="1" xfId="0" applyNumberFormat="1" applyFont="1" applyFill="1" applyBorder="1"/>
    <xf numFmtId="0" fontId="14" fillId="2" borderId="9" xfId="0" applyFont="1" applyFill="1" applyBorder="1"/>
    <xf numFmtId="0" fontId="5" fillId="2" borderId="9" xfId="0" applyFont="1" applyFill="1" applyBorder="1"/>
    <xf numFmtId="2" fontId="5" fillId="2" borderId="20" xfId="0" applyNumberFormat="1" applyFont="1" applyFill="1" applyBorder="1"/>
    <xf numFmtId="0" fontId="14" fillId="2" borderId="21" xfId="0" applyFont="1" applyFill="1" applyBorder="1"/>
    <xf numFmtId="0" fontId="5" fillId="2" borderId="35" xfId="0" applyFont="1" applyFill="1" applyBorder="1"/>
    <xf numFmtId="0" fontId="6" fillId="2" borderId="36" xfId="0" applyFont="1" applyFill="1" applyBorder="1"/>
    <xf numFmtId="0" fontId="6" fillId="5" borderId="21" xfId="0" applyFont="1" applyFill="1" applyBorder="1"/>
    <xf numFmtId="0" fontId="5" fillId="4" borderId="1" xfId="0" applyFont="1" applyFill="1" applyBorder="1"/>
    <xf numFmtId="0" fontId="14" fillId="4" borderId="1" xfId="0" applyFont="1" applyFill="1" applyBorder="1"/>
    <xf numFmtId="0" fontId="0" fillId="4" borderId="1" xfId="0" applyFill="1" applyBorder="1" applyAlignment="1">
      <alignment wrapText="1"/>
    </xf>
    <xf numFmtId="11" fontId="14" fillId="4" borderId="1" xfId="0" applyNumberFormat="1" applyFont="1" applyFill="1" applyBorder="1"/>
    <xf numFmtId="11" fontId="5" fillId="4" borderId="1" xfId="0" applyNumberFormat="1" applyFont="1" applyFill="1" applyBorder="1"/>
    <xf numFmtId="2" fontId="14" fillId="4" borderId="1" xfId="0" applyNumberFormat="1" applyFont="1" applyFill="1" applyBorder="1"/>
    <xf numFmtId="2" fontId="5" fillId="4" borderId="9" xfId="0" applyNumberFormat="1" applyFont="1" applyFill="1" applyBorder="1"/>
    <xf numFmtId="2" fontId="5" fillId="4" borderId="33" xfId="0" applyNumberFormat="1" applyFont="1" applyFill="1" applyBorder="1"/>
    <xf numFmtId="0" fontId="14" fillId="4" borderId="34" xfId="0" applyFont="1" applyFill="1" applyBorder="1"/>
    <xf numFmtId="0" fontId="0" fillId="4" borderId="0" xfId="0" applyFill="1"/>
    <xf numFmtId="0" fontId="5" fillId="4" borderId="0" xfId="0" applyFont="1" applyFill="1"/>
    <xf numFmtId="0" fontId="13" fillId="4" borderId="0" xfId="0" applyFont="1" applyFill="1"/>
    <xf numFmtId="165" fontId="5" fillId="4" borderId="0" xfId="0" applyNumberFormat="1" applyFont="1" applyFill="1"/>
    <xf numFmtId="2" fontId="5" fillId="4" borderId="0" xfId="0" applyNumberFormat="1" applyFont="1" applyFill="1"/>
    <xf numFmtId="11" fontId="5" fillId="4" borderId="0" xfId="0" applyNumberFormat="1" applyFont="1" applyFill="1"/>
    <xf numFmtId="11" fontId="6" fillId="4" borderId="1" xfId="0" applyNumberFormat="1" applyFont="1" applyFill="1" applyBorder="1"/>
    <xf numFmtId="0" fontId="6" fillId="4" borderId="1" xfId="0" applyFont="1" applyFill="1" applyBorder="1"/>
    <xf numFmtId="2" fontId="5" fillId="4" borderId="1" xfId="0" applyNumberFormat="1" applyFont="1" applyFill="1" applyBorder="1"/>
    <xf numFmtId="2" fontId="5" fillId="4" borderId="20" xfId="0" applyNumberFormat="1" applyFont="1" applyFill="1" applyBorder="1"/>
    <xf numFmtId="0" fontId="14" fillId="4" borderId="21" xfId="0" applyFont="1" applyFill="1" applyBorder="1"/>
    <xf numFmtId="0" fontId="5" fillId="4" borderId="9" xfId="0" applyFont="1" applyFill="1" applyBorder="1"/>
    <xf numFmtId="0" fontId="5" fillId="4" borderId="20" xfId="0" applyFont="1" applyFill="1" applyBorder="1"/>
    <xf numFmtId="0" fontId="6" fillId="4" borderId="21" xfId="0" applyFont="1" applyFill="1" applyBorder="1"/>
    <xf numFmtId="0" fontId="5" fillId="4" borderId="35" xfId="0" applyFont="1" applyFill="1" applyBorder="1"/>
    <xf numFmtId="0" fontId="5" fillId="4" borderId="36" xfId="0" applyFont="1" applyFill="1" applyBorder="1"/>
    <xf numFmtId="2" fontId="14" fillId="4" borderId="9" xfId="0" applyNumberFormat="1" applyFont="1" applyFill="1" applyBorder="1"/>
    <xf numFmtId="0" fontId="17" fillId="4" borderId="2" xfId="0" applyFont="1" applyFill="1" applyBorder="1" applyAlignment="1">
      <alignment horizontal="right" vertical="center"/>
    </xf>
    <xf numFmtId="0" fontId="0" fillId="0" borderId="15" xfId="0" applyBorder="1"/>
    <xf numFmtId="0" fontId="0" fillId="0" borderId="2" xfId="0" applyBorder="1"/>
    <xf numFmtId="0" fontId="0" fillId="4" borderId="37" xfId="0" applyFill="1" applyBorder="1"/>
    <xf numFmtId="0" fontId="0" fillId="2" borderId="38" xfId="0" applyFill="1" applyBorder="1"/>
    <xf numFmtId="0" fontId="0" fillId="2" borderId="39" xfId="0" applyFill="1" applyBorder="1"/>
    <xf numFmtId="0" fontId="1" fillId="0" borderId="0" xfId="0" applyFont="1" applyAlignment="1">
      <alignment vertical="center"/>
    </xf>
    <xf numFmtId="0" fontId="18" fillId="10" borderId="27" xfId="0" applyFont="1" applyFill="1" applyBorder="1" applyAlignment="1">
      <alignment vertical="center"/>
    </xf>
    <xf numFmtId="0" fontId="18" fillId="10" borderId="28" xfId="0" applyFont="1" applyFill="1" applyBorder="1" applyAlignment="1">
      <alignment vertical="center"/>
    </xf>
    <xf numFmtId="0" fontId="6" fillId="4" borderId="36" xfId="0" applyFont="1" applyFill="1" applyBorder="1"/>
    <xf numFmtId="0" fontId="0" fillId="5" borderId="0" xfId="0" applyFill="1" applyAlignment="1">
      <alignment wrapText="1"/>
    </xf>
    <xf numFmtId="11" fontId="6" fillId="5" borderId="0" xfId="0" applyNumberFormat="1" applyFont="1" applyFill="1"/>
    <xf numFmtId="0" fontId="6" fillId="5" borderId="0" xfId="0" applyFont="1" applyFill="1"/>
    <xf numFmtId="0" fontId="5" fillId="5" borderId="40" xfId="0" applyFont="1" applyFill="1" applyBorder="1"/>
    <xf numFmtId="0" fontId="0" fillId="5" borderId="40" xfId="0" applyFill="1" applyBorder="1"/>
    <xf numFmtId="0" fontId="0" fillId="5" borderId="40" xfId="0" applyFill="1" applyBorder="1" applyAlignment="1">
      <alignment wrapText="1"/>
    </xf>
    <xf numFmtId="11" fontId="6" fillId="5" borderId="40" xfId="0" applyNumberFormat="1" applyFont="1" applyFill="1" applyBorder="1"/>
    <xf numFmtId="0" fontId="6" fillId="5" borderId="40" xfId="0" applyFont="1" applyFill="1" applyBorder="1"/>
    <xf numFmtId="11" fontId="5" fillId="5" borderId="40" xfId="0" applyNumberFormat="1" applyFont="1" applyFill="1" applyBorder="1"/>
    <xf numFmtId="2" fontId="5" fillId="5" borderId="40" xfId="0" applyNumberFormat="1" applyFont="1" applyFill="1" applyBorder="1"/>
    <xf numFmtId="0" fontId="5" fillId="5" borderId="4" xfId="0" applyFont="1" applyFill="1" applyBorder="1"/>
    <xf numFmtId="0" fontId="5" fillId="5" borderId="41" xfId="0" applyFont="1" applyFill="1" applyBorder="1"/>
    <xf numFmtId="0" fontId="6" fillId="5" borderId="42" xfId="0" applyFont="1" applyFill="1" applyBorder="1"/>
    <xf numFmtId="0" fontId="0" fillId="0" borderId="1" xfId="0" applyBorder="1"/>
    <xf numFmtId="0" fontId="0" fillId="2" borderId="0" xfId="0" applyFill="1" applyAlignment="1">
      <alignment wrapText="1"/>
    </xf>
    <xf numFmtId="11" fontId="6" fillId="2" borderId="0" xfId="0" applyNumberFormat="1" applyFont="1" applyFill="1"/>
    <xf numFmtId="0" fontId="6" fillId="2" borderId="0" xfId="0" applyFont="1" applyFill="1"/>
    <xf numFmtId="0" fontId="0" fillId="8" borderId="0" xfId="0" applyFill="1" applyAlignment="1">
      <alignment wrapText="1"/>
    </xf>
    <xf numFmtId="11" fontId="6" fillId="8" borderId="0" xfId="0" applyNumberFormat="1" applyFont="1" applyFill="1"/>
    <xf numFmtId="0" fontId="6" fillId="8" borderId="0" xfId="0" applyFont="1" applyFill="1"/>
    <xf numFmtId="0" fontId="0" fillId="4" borderId="0" xfId="0" applyFill="1" applyAlignment="1">
      <alignment wrapText="1"/>
    </xf>
    <xf numFmtId="11" fontId="6" fillId="4" borderId="0" xfId="0" applyNumberFormat="1" applyFont="1" applyFill="1"/>
    <xf numFmtId="0" fontId="6" fillId="4" borderId="0" xfId="0" applyFont="1" applyFill="1"/>
    <xf numFmtId="164" fontId="14" fillId="8" borderId="1" xfId="0" applyNumberFormat="1" applyFont="1" applyFill="1" applyBorder="1"/>
    <xf numFmtId="0" fontId="5" fillId="5" borderId="8" xfId="0" applyFont="1" applyFill="1" applyBorder="1"/>
    <xf numFmtId="0" fontId="14" fillId="5" borderId="4" xfId="0" applyFont="1" applyFill="1" applyBorder="1"/>
    <xf numFmtId="2" fontId="6" fillId="4" borderId="9" xfId="0" applyNumberFormat="1" applyFont="1" applyFill="1" applyBorder="1"/>
    <xf numFmtId="0" fontId="5" fillId="4" borderId="1" xfId="1" applyFont="1" applyFill="1" applyBorder="1"/>
    <xf numFmtId="11" fontId="14" fillId="4" borderId="1" xfId="1" applyNumberFormat="1" applyFont="1" applyFill="1" applyBorder="1"/>
    <xf numFmtId="11" fontId="5" fillId="4" borderId="1" xfId="1" applyNumberFormat="1" applyFont="1" applyFill="1" applyBorder="1"/>
    <xf numFmtId="2" fontId="5" fillId="4" borderId="1" xfId="1" applyNumberFormat="1" applyFont="1" applyFill="1" applyBorder="1"/>
    <xf numFmtId="0" fontId="19" fillId="4" borderId="0" xfId="1" applyFill="1"/>
    <xf numFmtId="165" fontId="5" fillId="4" borderId="0" xfId="1" applyNumberFormat="1" applyFont="1" applyFill="1"/>
    <xf numFmtId="2" fontId="5" fillId="4" borderId="0" xfId="1" applyNumberFormat="1" applyFont="1" applyFill="1"/>
    <xf numFmtId="11" fontId="5" fillId="4" borderId="0" xfId="1" applyNumberFormat="1" applyFont="1" applyFill="1"/>
    <xf numFmtId="0" fontId="0" fillId="3" borderId="0" xfId="0" applyFill="1"/>
    <xf numFmtId="14" fontId="0" fillId="0" borderId="0" xfId="0" applyNumberFormat="1" applyAlignment="1">
      <alignment horizontal="left"/>
    </xf>
    <xf numFmtId="0" fontId="0" fillId="11" borderId="19" xfId="0" applyFill="1" applyBorder="1"/>
    <xf numFmtId="0" fontId="0" fillId="11" borderId="12" xfId="0" applyFill="1" applyBorder="1"/>
    <xf numFmtId="0" fontId="5" fillId="9" borderId="0" xfId="0" applyFont="1" applyFill="1" applyAlignment="1">
      <alignment wrapText="1"/>
    </xf>
    <xf numFmtId="2" fontId="4" fillId="4" borderId="20" xfId="0" applyNumberFormat="1" applyFont="1" applyFill="1" applyBorder="1"/>
    <xf numFmtId="0" fontId="22" fillId="0" borderId="2" xfId="0" applyFont="1" applyBorder="1" applyAlignment="1">
      <alignment horizontal="center" vertical="center" wrapText="1"/>
    </xf>
    <xf numFmtId="0" fontId="22" fillId="0" borderId="15" xfId="0" applyFont="1" applyBorder="1" applyAlignment="1">
      <alignment horizontal="center" vertical="center" wrapText="1"/>
    </xf>
    <xf numFmtId="0" fontId="23" fillId="0" borderId="13" xfId="0" applyFont="1" applyBorder="1" applyAlignment="1">
      <alignment horizontal="center" vertical="center" wrapText="1"/>
    </xf>
    <xf numFmtId="0" fontId="23" fillId="0" borderId="3" xfId="0" applyFont="1" applyBorder="1" applyAlignment="1">
      <alignment horizontal="center" vertical="center" wrapText="1"/>
    </xf>
    <xf numFmtId="0" fontId="23" fillId="0" borderId="2" xfId="0" applyFont="1" applyBorder="1" applyAlignment="1">
      <alignment horizontal="center" vertical="center" wrapText="1"/>
    </xf>
    <xf numFmtId="0" fontId="23" fillId="0" borderId="15" xfId="0" applyFont="1" applyBorder="1" applyAlignment="1">
      <alignment horizontal="center" vertical="center" wrapText="1"/>
    </xf>
    <xf numFmtId="0" fontId="23" fillId="0" borderId="15" xfId="0" applyFont="1" applyBorder="1" applyAlignment="1">
      <alignment horizontal="justify" vertical="center" wrapText="1"/>
    </xf>
    <xf numFmtId="0" fontId="24" fillId="0" borderId="45" xfId="0" applyFont="1" applyBorder="1" applyAlignment="1">
      <alignment horizontal="center" vertical="center" wrapText="1"/>
    </xf>
    <xf numFmtId="0" fontId="24" fillId="0" borderId="46" xfId="0" applyFont="1" applyBorder="1" applyAlignment="1">
      <alignment horizontal="center" vertical="center" wrapText="1"/>
    </xf>
    <xf numFmtId="2" fontId="25" fillId="0" borderId="43" xfId="0" applyNumberFormat="1" applyFont="1" applyBorder="1" applyAlignment="1">
      <alignment vertical="center" wrapText="1"/>
    </xf>
    <xf numFmtId="49" fontId="25" fillId="0" borderId="47" xfId="0" applyNumberFormat="1" applyFont="1" applyBorder="1" applyAlignment="1">
      <alignment vertical="center" wrapText="1"/>
    </xf>
    <xf numFmtId="49" fontId="25" fillId="0" borderId="49" xfId="0" applyNumberFormat="1" applyFont="1" applyBorder="1" applyAlignment="1">
      <alignment vertical="center" wrapText="1"/>
    </xf>
    <xf numFmtId="49" fontId="0" fillId="0" borderId="0" xfId="0" applyNumberFormat="1"/>
    <xf numFmtId="0" fontId="24" fillId="0" borderId="53" xfId="0" applyFont="1" applyBorder="1" applyAlignment="1">
      <alignment horizontal="center" vertical="center" wrapText="1"/>
    </xf>
    <xf numFmtId="0" fontId="24" fillId="0" borderId="54" xfId="0" applyFont="1" applyBorder="1" applyAlignment="1">
      <alignment horizontal="center" vertical="center" wrapText="1"/>
    </xf>
    <xf numFmtId="2" fontId="25" fillId="0" borderId="48" xfId="0" applyNumberFormat="1" applyFont="1" applyBorder="1" applyAlignment="1">
      <alignment vertical="center" wrapText="1"/>
    </xf>
    <xf numFmtId="2" fontId="25" fillId="0" borderId="50" xfId="0" applyNumberFormat="1" applyFont="1" applyBorder="1" applyAlignment="1">
      <alignment vertical="center" wrapText="1"/>
    </xf>
    <xf numFmtId="2" fontId="25" fillId="0" borderId="51" xfId="0" applyNumberFormat="1" applyFont="1" applyBorder="1" applyAlignment="1">
      <alignment vertical="center" wrapText="1"/>
    </xf>
    <xf numFmtId="0" fontId="25" fillId="0" borderId="43" xfId="0" applyFont="1" applyBorder="1" applyAlignment="1">
      <alignment vertical="center" wrapText="1"/>
    </xf>
    <xf numFmtId="0" fontId="25" fillId="0" borderId="50" xfId="0" applyFont="1" applyBorder="1" applyAlignment="1">
      <alignment vertical="center" wrapText="1"/>
    </xf>
    <xf numFmtId="0" fontId="5" fillId="12" borderId="1" xfId="0" applyFont="1" applyFill="1" applyBorder="1"/>
    <xf numFmtId="0" fontId="14" fillId="12" borderId="1" xfId="0" applyFont="1" applyFill="1" applyBorder="1"/>
    <xf numFmtId="0" fontId="0" fillId="12" borderId="1" xfId="0" applyFill="1" applyBorder="1"/>
    <xf numFmtId="0" fontId="0" fillId="12" borderId="1" xfId="0" applyFill="1" applyBorder="1" applyAlignment="1">
      <alignment wrapText="1"/>
    </xf>
    <xf numFmtId="11" fontId="14" fillId="12" borderId="1" xfId="0" applyNumberFormat="1" applyFont="1" applyFill="1" applyBorder="1"/>
    <xf numFmtId="11" fontId="5" fillId="12" borderId="1" xfId="0" applyNumberFormat="1" applyFont="1" applyFill="1" applyBorder="1"/>
    <xf numFmtId="2" fontId="14" fillId="12" borderId="1" xfId="0" applyNumberFormat="1" applyFont="1" applyFill="1" applyBorder="1"/>
    <xf numFmtId="2" fontId="5" fillId="12" borderId="9" xfId="0" applyNumberFormat="1" applyFont="1" applyFill="1" applyBorder="1"/>
    <xf numFmtId="2" fontId="5" fillId="12" borderId="33" xfId="0" applyNumberFormat="1" applyFont="1" applyFill="1" applyBorder="1"/>
    <xf numFmtId="0" fontId="14" fillId="12" borderId="34" xfId="0" applyFont="1" applyFill="1" applyBorder="1"/>
    <xf numFmtId="0" fontId="0" fillId="12" borderId="0" xfId="0" applyFill="1"/>
    <xf numFmtId="0" fontId="5" fillId="12" borderId="0" xfId="0" applyFont="1" applyFill="1"/>
    <xf numFmtId="0" fontId="13" fillId="12" borderId="0" xfId="0" applyFont="1" applyFill="1"/>
    <xf numFmtId="165" fontId="5" fillId="12" borderId="0" xfId="0" applyNumberFormat="1" applyFont="1" applyFill="1"/>
    <xf numFmtId="2" fontId="5" fillId="12" borderId="0" xfId="0" applyNumberFormat="1" applyFont="1" applyFill="1"/>
    <xf numFmtId="11" fontId="5" fillId="12" borderId="0" xfId="0" applyNumberFormat="1" applyFont="1" applyFill="1"/>
    <xf numFmtId="11" fontId="6" fillId="12" borderId="1" xfId="0" applyNumberFormat="1" applyFont="1" applyFill="1" applyBorder="1"/>
    <xf numFmtId="0" fontId="6" fillId="12" borderId="1" xfId="0" applyFont="1" applyFill="1" applyBorder="1"/>
    <xf numFmtId="2" fontId="5" fillId="12" borderId="1" xfId="0" applyNumberFormat="1" applyFont="1" applyFill="1" applyBorder="1"/>
    <xf numFmtId="2" fontId="14" fillId="12" borderId="9" xfId="0" applyNumberFormat="1" applyFont="1" applyFill="1" applyBorder="1"/>
    <xf numFmtId="2" fontId="5" fillId="12" borderId="20" xfId="0" applyNumberFormat="1" applyFont="1" applyFill="1" applyBorder="1"/>
    <xf numFmtId="0" fontId="14" fillId="12" borderId="21" xfId="0" applyFont="1" applyFill="1" applyBorder="1"/>
    <xf numFmtId="0" fontId="5" fillId="12" borderId="20" xfId="0" applyFont="1" applyFill="1" applyBorder="1"/>
    <xf numFmtId="0" fontId="6" fillId="12" borderId="21" xfId="0" applyFont="1" applyFill="1" applyBorder="1"/>
    <xf numFmtId="0" fontId="5" fillId="12" borderId="35" xfId="0" applyFont="1" applyFill="1" applyBorder="1"/>
    <xf numFmtId="0" fontId="5" fillId="12" borderId="36" xfId="0" applyFont="1" applyFill="1" applyBorder="1"/>
    <xf numFmtId="0" fontId="5" fillId="12" borderId="1" xfId="1" applyFont="1" applyFill="1" applyBorder="1"/>
    <xf numFmtId="11" fontId="14" fillId="12" borderId="1" xfId="1" applyNumberFormat="1" applyFont="1" applyFill="1" applyBorder="1"/>
    <xf numFmtId="11" fontId="5" fillId="12" borderId="1" xfId="1" applyNumberFormat="1" applyFont="1" applyFill="1" applyBorder="1"/>
    <xf numFmtId="2" fontId="5" fillId="12" borderId="1" xfId="1" applyNumberFormat="1" applyFont="1" applyFill="1" applyBorder="1"/>
    <xf numFmtId="0" fontId="19" fillId="12" borderId="0" xfId="1" applyFill="1"/>
    <xf numFmtId="165" fontId="5" fillId="12" borderId="0" xfId="1" applyNumberFormat="1" applyFont="1" applyFill="1"/>
    <xf numFmtId="2" fontId="5" fillId="12" borderId="0" xfId="1" applyNumberFormat="1" applyFont="1" applyFill="1"/>
    <xf numFmtId="11" fontId="5" fillId="12" borderId="0" xfId="1" applyNumberFormat="1" applyFont="1" applyFill="1"/>
    <xf numFmtId="164" fontId="14" fillId="12" borderId="1" xfId="0" applyNumberFormat="1" applyFont="1" applyFill="1" applyBorder="1"/>
    <xf numFmtId="164" fontId="5" fillId="12" borderId="1" xfId="0" applyNumberFormat="1" applyFont="1" applyFill="1" applyBorder="1"/>
    <xf numFmtId="164" fontId="5" fillId="12" borderId="9" xfId="0" applyNumberFormat="1" applyFont="1" applyFill="1" applyBorder="1"/>
    <xf numFmtId="0" fontId="6" fillId="12" borderId="36" xfId="0" applyFont="1" applyFill="1" applyBorder="1"/>
    <xf numFmtId="164" fontId="21" fillId="4" borderId="1" xfId="0" applyNumberFormat="1" applyFont="1" applyFill="1" applyBorder="1"/>
    <xf numFmtId="0" fontId="0" fillId="2" borderId="19" xfId="0" quotePrefix="1" applyFill="1" applyBorder="1"/>
    <xf numFmtId="0" fontId="0" fillId="0" borderId="7" xfId="0" applyBorder="1"/>
    <xf numFmtId="0" fontId="0" fillId="13" borderId="30" xfId="0" applyFill="1" applyBorder="1"/>
    <xf numFmtId="0" fontId="0" fillId="13" borderId="14" xfId="0" applyFill="1" applyBorder="1"/>
    <xf numFmtId="0" fontId="0" fillId="13" borderId="15" xfId="0" applyFill="1" applyBorder="1"/>
    <xf numFmtId="2" fontId="0" fillId="2" borderId="7" xfId="0" applyNumberFormat="1" applyFill="1" applyBorder="1"/>
    <xf numFmtId="0" fontId="20" fillId="0" borderId="0" xfId="2" applyAlignment="1">
      <alignment wrapText="1"/>
    </xf>
    <xf numFmtId="14" fontId="0" fillId="0" borderId="0" xfId="0" applyNumberFormat="1" applyAlignment="1">
      <alignment horizontal="left" wrapText="1"/>
    </xf>
    <xf numFmtId="49" fontId="0" fillId="0" borderId="7" xfId="0" applyNumberFormat="1" applyBorder="1"/>
    <xf numFmtId="164" fontId="0" fillId="0" borderId="32" xfId="0" applyNumberFormat="1" applyBorder="1"/>
    <xf numFmtId="0" fontId="1" fillId="2" borderId="25" xfId="0" applyFont="1" applyFill="1" applyBorder="1"/>
    <xf numFmtId="164" fontId="0" fillId="0" borderId="0" xfId="0" applyNumberFormat="1"/>
    <xf numFmtId="0" fontId="19" fillId="4" borderId="24" xfId="1" applyFill="1" applyBorder="1"/>
    <xf numFmtId="0" fontId="19" fillId="4" borderId="6" xfId="1" applyFill="1" applyBorder="1"/>
    <xf numFmtId="0" fontId="19" fillId="4" borderId="7" xfId="1" applyFill="1" applyBorder="1"/>
    <xf numFmtId="0" fontId="19" fillId="4" borderId="5" xfId="1" applyFill="1" applyBorder="1"/>
    <xf numFmtId="0" fontId="12" fillId="4" borderId="21" xfId="0" applyFont="1" applyFill="1" applyBorder="1"/>
    <xf numFmtId="2" fontId="12" fillId="5" borderId="20" xfId="0" applyNumberFormat="1" applyFont="1" applyFill="1" applyBorder="1"/>
    <xf numFmtId="11" fontId="0" fillId="4" borderId="0" xfId="0" applyNumberFormat="1" applyFill="1"/>
    <xf numFmtId="0" fontId="4" fillId="6" borderId="0" xfId="0" applyFont="1" applyFill="1" applyAlignment="1">
      <alignment textRotation="90"/>
    </xf>
    <xf numFmtId="0" fontId="4" fillId="0" borderId="0" xfId="0" applyFont="1" applyAlignment="1">
      <alignment textRotation="90"/>
    </xf>
    <xf numFmtId="0" fontId="4" fillId="0" borderId="0" xfId="0" applyFont="1" applyAlignment="1">
      <alignment textRotation="90" wrapText="1"/>
    </xf>
    <xf numFmtId="0" fontId="4" fillId="6" borderId="0" xfId="0" applyFont="1" applyFill="1" applyAlignment="1">
      <alignment textRotation="90" wrapText="1"/>
    </xf>
    <xf numFmtId="0" fontId="1" fillId="0" borderId="0" xfId="0" applyFont="1" applyAlignment="1">
      <alignment textRotation="90" wrapText="1"/>
    </xf>
    <xf numFmtId="0" fontId="0" fillId="14" borderId="0" xfId="0" applyFill="1" applyAlignment="1">
      <alignment wrapText="1"/>
    </xf>
    <xf numFmtId="0" fontId="20" fillId="14" borderId="0" xfId="2" applyFill="1" applyAlignment="1">
      <alignment wrapText="1"/>
    </xf>
    <xf numFmtId="0" fontId="0" fillId="14" borderId="0" xfId="0" applyFill="1"/>
    <xf numFmtId="0" fontId="26" fillId="0" borderId="0" xfId="0" applyFont="1"/>
    <xf numFmtId="0" fontId="27" fillId="0" borderId="2" xfId="0" applyFont="1" applyBorder="1" applyAlignment="1">
      <alignment horizontal="center" vertical="center" wrapText="1"/>
    </xf>
    <xf numFmtId="0" fontId="27" fillId="0" borderId="3" xfId="0" applyFont="1" applyBorder="1" applyAlignment="1">
      <alignment horizontal="center" vertical="center" wrapText="1"/>
    </xf>
    <xf numFmtId="0" fontId="28" fillId="0" borderId="0" xfId="0" applyFont="1"/>
    <xf numFmtId="0" fontId="29" fillId="0" borderId="0" xfId="0" applyFont="1" applyAlignment="1">
      <alignment horizontal="center" vertical="center"/>
    </xf>
    <xf numFmtId="0" fontId="5" fillId="15" borderId="1" xfId="0" applyFont="1" applyFill="1" applyBorder="1"/>
    <xf numFmtId="0" fontId="14" fillId="15" borderId="1" xfId="0" applyFont="1" applyFill="1" applyBorder="1"/>
    <xf numFmtId="0" fontId="0" fillId="15" borderId="1" xfId="0" applyFill="1" applyBorder="1"/>
    <xf numFmtId="0" fontId="0" fillId="15" borderId="1" xfId="0" applyFill="1" applyBorder="1" applyAlignment="1">
      <alignment wrapText="1"/>
    </xf>
    <xf numFmtId="11" fontId="14" fillId="15" borderId="1" xfId="0" applyNumberFormat="1" applyFont="1" applyFill="1" applyBorder="1"/>
    <xf numFmtId="11" fontId="5" fillId="15" borderId="1" xfId="0" applyNumberFormat="1" applyFont="1" applyFill="1" applyBorder="1"/>
    <xf numFmtId="2" fontId="14" fillId="15" borderId="1" xfId="0" applyNumberFormat="1" applyFont="1" applyFill="1" applyBorder="1"/>
    <xf numFmtId="2" fontId="5" fillId="15" borderId="9" xfId="0" applyNumberFormat="1" applyFont="1" applyFill="1" applyBorder="1"/>
    <xf numFmtId="2" fontId="5" fillId="15" borderId="33" xfId="0" applyNumberFormat="1" applyFont="1" applyFill="1" applyBorder="1"/>
    <xf numFmtId="0" fontId="14" fillId="15" borderId="34" xfId="0" applyFont="1" applyFill="1" applyBorder="1"/>
    <xf numFmtId="0" fontId="0" fillId="15" borderId="0" xfId="0" applyFill="1"/>
    <xf numFmtId="0" fontId="5" fillId="15" borderId="0" xfId="0" applyFont="1" applyFill="1"/>
    <xf numFmtId="0" fontId="13" fillId="15" borderId="0" xfId="0" applyFont="1" applyFill="1"/>
    <xf numFmtId="165" fontId="5" fillId="15" borderId="0" xfId="0" applyNumberFormat="1" applyFont="1" applyFill="1"/>
    <xf numFmtId="2" fontId="5" fillId="15" borderId="0" xfId="0" applyNumberFormat="1" applyFont="1" applyFill="1"/>
    <xf numFmtId="11" fontId="5" fillId="15" borderId="0" xfId="0" applyNumberFormat="1" applyFont="1" applyFill="1"/>
    <xf numFmtId="11" fontId="0" fillId="15" borderId="0" xfId="0" applyNumberFormat="1" applyFill="1"/>
    <xf numFmtId="11" fontId="6" fillId="15" borderId="1" xfId="0" applyNumberFormat="1" applyFont="1" applyFill="1" applyBorder="1"/>
    <xf numFmtId="0" fontId="6" fillId="15" borderId="1" xfId="0" applyFont="1" applyFill="1" applyBorder="1"/>
    <xf numFmtId="2" fontId="5" fillId="15" borderId="1" xfId="0" applyNumberFormat="1" applyFont="1" applyFill="1" applyBorder="1"/>
    <xf numFmtId="2" fontId="14" fillId="15" borderId="9" xfId="0" applyNumberFormat="1" applyFont="1" applyFill="1" applyBorder="1"/>
    <xf numFmtId="0" fontId="5" fillId="15" borderId="9" xfId="0" applyFont="1" applyFill="1" applyBorder="1"/>
    <xf numFmtId="2" fontId="5" fillId="15" borderId="20" xfId="0" applyNumberFormat="1" applyFont="1" applyFill="1" applyBorder="1"/>
    <xf numFmtId="0" fontId="14" fillId="15" borderId="21" xfId="0" applyFont="1" applyFill="1" applyBorder="1"/>
    <xf numFmtId="0" fontId="5" fillId="15" borderId="40" xfId="0" applyFont="1" applyFill="1" applyBorder="1"/>
    <xf numFmtId="0" fontId="0" fillId="15" borderId="40" xfId="0" applyFill="1" applyBorder="1"/>
    <xf numFmtId="0" fontId="0" fillId="15" borderId="40" xfId="0" applyFill="1" applyBorder="1" applyAlignment="1">
      <alignment wrapText="1"/>
    </xf>
    <xf numFmtId="11" fontId="6" fillId="15" borderId="40" xfId="0" applyNumberFormat="1" applyFont="1" applyFill="1" applyBorder="1"/>
    <xf numFmtId="0" fontId="6" fillId="15" borderId="40" xfId="0" applyFont="1" applyFill="1" applyBorder="1"/>
    <xf numFmtId="11" fontId="5" fillId="15" borderId="40" xfId="0" applyNumberFormat="1" applyFont="1" applyFill="1" applyBorder="1"/>
    <xf numFmtId="2" fontId="5" fillId="15" borderId="40" xfId="0" applyNumberFormat="1" applyFont="1" applyFill="1" applyBorder="1"/>
    <xf numFmtId="0" fontId="5" fillId="15" borderId="4" xfId="0" applyFont="1" applyFill="1" applyBorder="1"/>
    <xf numFmtId="0" fontId="5" fillId="15" borderId="41" xfId="0" applyFont="1" applyFill="1" applyBorder="1"/>
    <xf numFmtId="0" fontId="6" fillId="15" borderId="42" xfId="0" applyFont="1" applyFill="1" applyBorder="1"/>
    <xf numFmtId="164" fontId="0" fillId="0" borderId="7" xfId="0" applyNumberFormat="1" applyBorder="1"/>
    <xf numFmtId="165" fontId="0" fillId="0" borderId="7" xfId="0" applyNumberFormat="1" applyBorder="1"/>
    <xf numFmtId="0" fontId="0" fillId="2" borderId="20" xfId="0" applyFill="1" applyBorder="1"/>
    <xf numFmtId="2" fontId="1" fillId="6" borderId="18" xfId="0" applyNumberFormat="1" applyFont="1" applyFill="1" applyBorder="1"/>
    <xf numFmtId="0" fontId="1" fillId="7" borderId="7" xfId="0" applyFont="1" applyFill="1" applyBorder="1"/>
    <xf numFmtId="0" fontId="1" fillId="7" borderId="19" xfId="0" applyFont="1" applyFill="1" applyBorder="1"/>
    <xf numFmtId="0" fontId="1" fillId="11" borderId="19" xfId="0" applyFont="1" applyFill="1" applyBorder="1"/>
    <xf numFmtId="0" fontId="1" fillId="4" borderId="24" xfId="1" applyFont="1" applyFill="1" applyBorder="1"/>
    <xf numFmtId="0" fontId="1" fillId="4" borderId="6" xfId="1" applyFont="1" applyFill="1" applyBorder="1"/>
    <xf numFmtId="0" fontId="1" fillId="4" borderId="7" xfId="1" applyFont="1" applyFill="1" applyBorder="1"/>
    <xf numFmtId="0" fontId="1" fillId="4" borderId="5" xfId="1" applyFont="1" applyFill="1" applyBorder="1"/>
    <xf numFmtId="0" fontId="1" fillId="4" borderId="5" xfId="0" applyFont="1" applyFill="1" applyBorder="1"/>
    <xf numFmtId="0" fontId="0" fillId="2" borderId="1" xfId="0" quotePrefix="1" applyFill="1" applyBorder="1"/>
    <xf numFmtId="0" fontId="0" fillId="0" borderId="1" xfId="0" applyBorder="1" applyAlignment="1">
      <alignment wrapText="1"/>
    </xf>
    <xf numFmtId="0" fontId="0" fillId="0" borderId="56" xfId="0" applyBorder="1"/>
    <xf numFmtId="11" fontId="6" fillId="0" borderId="0" xfId="0" applyNumberFormat="1" applyFont="1"/>
    <xf numFmtId="11" fontId="5" fillId="0" borderId="0" xfId="0" applyNumberFormat="1" applyFont="1"/>
    <xf numFmtId="165" fontId="5" fillId="0" borderId="0" xfId="0" applyNumberFormat="1" applyFont="1"/>
    <xf numFmtId="0" fontId="0" fillId="0" borderId="23" xfId="0" applyBorder="1" applyAlignment="1">
      <alignment horizontal="center" vertical="top"/>
    </xf>
    <xf numFmtId="0" fontId="0" fillId="0" borderId="3" xfId="0" applyBorder="1" applyAlignment="1">
      <alignment horizontal="center" vertical="top"/>
    </xf>
    <xf numFmtId="0" fontId="0" fillId="0" borderId="23" xfId="0" applyBorder="1" applyAlignment="1">
      <alignment horizontal="center" vertical="top" wrapText="1"/>
    </xf>
    <xf numFmtId="0" fontId="0" fillId="0" borderId="3" xfId="0" applyBorder="1" applyAlignment="1">
      <alignment horizontal="center" vertical="top" wrapText="1"/>
    </xf>
    <xf numFmtId="0" fontId="0" fillId="0" borderId="31" xfId="0" applyBorder="1" applyAlignment="1">
      <alignment horizontal="center" vertical="top" wrapText="1"/>
    </xf>
    <xf numFmtId="0" fontId="0" fillId="0" borderId="10" xfId="0" applyBorder="1" applyAlignment="1">
      <alignment horizontal="center" vertical="top" wrapText="1"/>
    </xf>
    <xf numFmtId="0" fontId="0" fillId="11" borderId="23" xfId="0" applyFill="1" applyBorder="1" applyAlignment="1">
      <alignment horizontal="center" vertical="top" wrapText="1"/>
    </xf>
    <xf numFmtId="0" fontId="0" fillId="11" borderId="3" xfId="0" applyFill="1" applyBorder="1" applyAlignment="1">
      <alignment horizontal="center" vertical="top" wrapText="1"/>
    </xf>
    <xf numFmtId="0" fontId="0" fillId="0" borderId="27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27" xfId="0" applyBorder="1" applyAlignment="1">
      <alignment horizontal="center" wrapText="1"/>
    </xf>
    <xf numFmtId="0" fontId="0" fillId="0" borderId="29" xfId="0" applyBorder="1" applyAlignment="1">
      <alignment horizontal="center" wrapText="1"/>
    </xf>
    <xf numFmtId="0" fontId="0" fillId="0" borderId="28" xfId="0" applyBorder="1" applyAlignment="1">
      <alignment horizontal="center" wrapText="1"/>
    </xf>
    <xf numFmtId="0" fontId="0" fillId="0" borderId="29" xfId="0" applyBorder="1" applyAlignment="1">
      <alignment horizontal="center" vertical="center" wrapText="1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0" fillId="0" borderId="14" xfId="0" applyBorder="1" applyAlignment="1">
      <alignment horizontal="right"/>
    </xf>
    <xf numFmtId="0" fontId="0" fillId="0" borderId="15" xfId="0" applyBorder="1" applyAlignment="1">
      <alignment horizontal="right"/>
    </xf>
    <xf numFmtId="0" fontId="24" fillId="0" borderId="44" xfId="0" applyFont="1" applyBorder="1" applyAlignment="1">
      <alignment horizontal="center" vertical="center" wrapText="1"/>
    </xf>
    <xf numFmtId="0" fontId="24" fillId="0" borderId="52" xfId="0" applyFont="1" applyBorder="1" applyAlignment="1">
      <alignment horizontal="center" vertical="center" wrapText="1"/>
    </xf>
    <xf numFmtId="0" fontId="24" fillId="0" borderId="45" xfId="0" applyFont="1" applyBorder="1" applyAlignment="1">
      <alignment horizontal="center" vertical="center" wrapText="1"/>
    </xf>
    <xf numFmtId="0" fontId="24" fillId="0" borderId="53" xfId="0" applyFont="1" applyBorder="1" applyAlignment="1">
      <alignment horizontal="center" vertical="center" wrapText="1"/>
    </xf>
    <xf numFmtId="167" fontId="0" fillId="0" borderId="7" xfId="0" applyNumberFormat="1" applyBorder="1"/>
    <xf numFmtId="164" fontId="0" fillId="0" borderId="1" xfId="0" applyNumberFormat="1" applyBorder="1"/>
    <xf numFmtId="0" fontId="0" fillId="2" borderId="55" xfId="0" applyFill="1" applyBorder="1"/>
    <xf numFmtId="0" fontId="4" fillId="8" borderId="1" xfId="0" applyFont="1" applyFill="1" applyBorder="1"/>
    <xf numFmtId="0" fontId="21" fillId="8" borderId="1" xfId="0" applyFont="1" applyFill="1" applyBorder="1"/>
    <xf numFmtId="0" fontId="1" fillId="8" borderId="1" xfId="0" applyFont="1" applyFill="1" applyBorder="1"/>
    <xf numFmtId="0" fontId="1" fillId="8" borderId="1" xfId="0" applyFont="1" applyFill="1" applyBorder="1" applyAlignment="1">
      <alignment wrapText="1"/>
    </xf>
    <xf numFmtId="11" fontId="21" fillId="8" borderId="1" xfId="0" applyNumberFormat="1" applyFont="1" applyFill="1" applyBorder="1"/>
    <xf numFmtId="11" fontId="4" fillId="8" borderId="1" xfId="0" applyNumberFormat="1" applyFont="1" applyFill="1" applyBorder="1"/>
    <xf numFmtId="2" fontId="21" fillId="8" borderId="1" xfId="0" applyNumberFormat="1" applyFont="1" applyFill="1" applyBorder="1"/>
    <xf numFmtId="2" fontId="4" fillId="8" borderId="1" xfId="0" applyNumberFormat="1" applyFont="1" applyFill="1" applyBorder="1"/>
    <xf numFmtId="2" fontId="4" fillId="8" borderId="33" xfId="0" applyNumberFormat="1" applyFont="1" applyFill="1" applyBorder="1"/>
    <xf numFmtId="0" fontId="21" fillId="8" borderId="34" xfId="0" applyFont="1" applyFill="1" applyBorder="1"/>
    <xf numFmtId="0" fontId="1" fillId="8" borderId="0" xfId="0" applyFont="1" applyFill="1"/>
    <xf numFmtId="0" fontId="4" fillId="8" borderId="0" xfId="0" applyFont="1" applyFill="1"/>
    <xf numFmtId="0" fontId="18" fillId="8" borderId="0" xfId="0" applyFont="1" applyFill="1"/>
    <xf numFmtId="165" fontId="4" fillId="8" borderId="0" xfId="0" applyNumberFormat="1" applyFont="1" applyFill="1"/>
    <xf numFmtId="2" fontId="4" fillId="8" borderId="0" xfId="0" applyNumberFormat="1" applyFont="1" applyFill="1"/>
    <xf numFmtId="11" fontId="4" fillId="8" borderId="0" xfId="0" applyNumberFormat="1" applyFont="1" applyFill="1"/>
    <xf numFmtId="11" fontId="1" fillId="4" borderId="0" xfId="0" applyNumberFormat="1" applyFont="1" applyFill="1"/>
    <xf numFmtId="11" fontId="12" fillId="8" borderId="1" xfId="0" applyNumberFormat="1" applyFont="1" applyFill="1" applyBorder="1"/>
    <xf numFmtId="0" fontId="12" fillId="8" borderId="1" xfId="0" applyFont="1" applyFill="1" applyBorder="1"/>
    <xf numFmtId="164" fontId="21" fillId="8" borderId="1" xfId="0" applyNumberFormat="1" applyFont="1" applyFill="1" applyBorder="1"/>
    <xf numFmtId="2" fontId="4" fillId="8" borderId="20" xfId="0" applyNumberFormat="1" applyFont="1" applyFill="1" applyBorder="1"/>
    <xf numFmtId="0" fontId="21" fillId="8" borderId="21" xfId="0" applyFont="1" applyFill="1" applyBorder="1"/>
    <xf numFmtId="0" fontId="4" fillId="8" borderId="35" xfId="0" applyFont="1" applyFill="1" applyBorder="1"/>
    <xf numFmtId="0" fontId="1" fillId="8" borderId="0" xfId="0" applyFont="1" applyFill="1" applyAlignment="1">
      <alignment wrapText="1"/>
    </xf>
    <xf numFmtId="11" fontId="12" fillId="8" borderId="0" xfId="0" applyNumberFormat="1" applyFont="1" applyFill="1"/>
    <xf numFmtId="0" fontId="12" fillId="8" borderId="0" xfId="0" applyFont="1" applyFill="1"/>
    <xf numFmtId="0" fontId="4" fillId="4" borderId="1" xfId="0" applyFont="1" applyFill="1" applyBorder="1"/>
    <xf numFmtId="0" fontId="21" fillId="4" borderId="1" xfId="0" applyFont="1" applyFill="1" applyBorder="1"/>
    <xf numFmtId="0" fontId="1" fillId="4" borderId="1" xfId="0" applyFont="1" applyFill="1" applyBorder="1"/>
    <xf numFmtId="0" fontId="1" fillId="4" borderId="1" xfId="0" applyFont="1" applyFill="1" applyBorder="1" applyAlignment="1">
      <alignment wrapText="1"/>
    </xf>
    <xf numFmtId="11" fontId="21" fillId="4" borderId="1" xfId="0" applyNumberFormat="1" applyFont="1" applyFill="1" applyBorder="1"/>
    <xf numFmtId="11" fontId="4" fillId="4" borderId="1" xfId="0" applyNumberFormat="1" applyFont="1" applyFill="1" applyBorder="1"/>
    <xf numFmtId="2" fontId="21" fillId="4" borderId="1" xfId="0" applyNumberFormat="1" applyFont="1" applyFill="1" applyBorder="1"/>
    <xf numFmtId="2" fontId="4" fillId="4" borderId="9" xfId="0" applyNumberFormat="1" applyFont="1" applyFill="1" applyBorder="1"/>
    <xf numFmtId="2" fontId="4" fillId="4" borderId="33" xfId="0" applyNumberFormat="1" applyFont="1" applyFill="1" applyBorder="1"/>
    <xf numFmtId="0" fontId="21" fillId="4" borderId="34" xfId="0" applyFont="1" applyFill="1" applyBorder="1"/>
    <xf numFmtId="0" fontId="1" fillId="4" borderId="0" xfId="0" applyFont="1" applyFill="1"/>
    <xf numFmtId="0" fontId="4" fillId="4" borderId="0" xfId="0" applyFont="1" applyFill="1"/>
    <xf numFmtId="0" fontId="18" fillId="4" borderId="0" xfId="0" applyFont="1" applyFill="1"/>
    <xf numFmtId="165" fontId="4" fillId="4" borderId="0" xfId="0" applyNumberFormat="1" applyFont="1" applyFill="1"/>
    <xf numFmtId="2" fontId="4" fillId="4" borderId="0" xfId="0" applyNumberFormat="1" applyFont="1" applyFill="1"/>
    <xf numFmtId="11" fontId="4" fillId="4" borderId="0" xfId="0" applyNumberFormat="1" applyFont="1" applyFill="1"/>
    <xf numFmtId="11" fontId="12" fillId="4" borderId="1" xfId="0" applyNumberFormat="1" applyFont="1" applyFill="1" applyBorder="1"/>
    <xf numFmtId="0" fontId="12" fillId="4" borderId="1" xfId="0" applyFont="1" applyFill="1" applyBorder="1"/>
    <xf numFmtId="2" fontId="4" fillId="4" borderId="1" xfId="0" applyNumberFormat="1" applyFont="1" applyFill="1" applyBorder="1"/>
    <xf numFmtId="0" fontId="21" fillId="4" borderId="21" xfId="0" applyFont="1" applyFill="1" applyBorder="1"/>
    <xf numFmtId="0" fontId="4" fillId="4" borderId="9" xfId="0" applyFont="1" applyFill="1" applyBorder="1"/>
    <xf numFmtId="0" fontId="4" fillId="4" borderId="20" xfId="0" applyFont="1" applyFill="1" applyBorder="1"/>
    <xf numFmtId="0" fontId="4" fillId="4" borderId="35" xfId="0" applyFont="1" applyFill="1" applyBorder="1"/>
    <xf numFmtId="0" fontId="4" fillId="4" borderId="36" xfId="0" applyFont="1" applyFill="1" applyBorder="1"/>
    <xf numFmtId="0" fontId="4" fillId="4" borderId="1" xfId="1" applyFont="1" applyFill="1" applyBorder="1"/>
    <xf numFmtId="11" fontId="21" fillId="4" borderId="1" xfId="1" applyNumberFormat="1" applyFont="1" applyFill="1" applyBorder="1"/>
    <xf numFmtId="11" fontId="4" fillId="4" borderId="1" xfId="1" applyNumberFormat="1" applyFont="1" applyFill="1" applyBorder="1"/>
    <xf numFmtId="2" fontId="4" fillId="4" borderId="1" xfId="1" applyNumberFormat="1" applyFont="1" applyFill="1" applyBorder="1"/>
    <xf numFmtId="0" fontId="1" fillId="4" borderId="0" xfId="1" applyFont="1" applyFill="1"/>
    <xf numFmtId="165" fontId="4" fillId="4" borderId="0" xfId="1" applyNumberFormat="1" applyFont="1" applyFill="1"/>
    <xf numFmtId="2" fontId="4" fillId="4" borderId="0" xfId="1" applyNumberFormat="1" applyFont="1" applyFill="1"/>
    <xf numFmtId="11" fontId="4" fillId="4" borderId="0" xfId="1" applyNumberFormat="1" applyFont="1" applyFill="1"/>
    <xf numFmtId="2" fontId="21" fillId="4" borderId="9" xfId="0" applyNumberFormat="1" applyFont="1" applyFill="1" applyBorder="1"/>
    <xf numFmtId="0" fontId="12" fillId="4" borderId="36" xfId="0" applyFont="1" applyFill="1" applyBorder="1"/>
    <xf numFmtId="0" fontId="1" fillId="4" borderId="0" xfId="0" applyFont="1" applyFill="1" applyAlignment="1">
      <alignment wrapText="1"/>
    </xf>
    <xf numFmtId="11" fontId="12" fillId="4" borderId="0" xfId="0" applyNumberFormat="1" applyFont="1" applyFill="1"/>
    <xf numFmtId="0" fontId="12" fillId="4" borderId="0" xfId="0" applyFont="1" applyFill="1"/>
    <xf numFmtId="2" fontId="4" fillId="8" borderId="9" xfId="0" applyNumberFormat="1" applyFont="1" applyFill="1" applyBorder="1"/>
    <xf numFmtId="0" fontId="4" fillId="8" borderId="9" xfId="0" applyFont="1" applyFill="1" applyBorder="1"/>
    <xf numFmtId="0" fontId="4" fillId="15" borderId="1" xfId="0" applyFont="1" applyFill="1" applyBorder="1"/>
    <xf numFmtId="0" fontId="21" fillId="15" borderId="1" xfId="0" applyFont="1" applyFill="1" applyBorder="1"/>
    <xf numFmtId="0" fontId="1" fillId="15" borderId="1" xfId="0" applyFont="1" applyFill="1" applyBorder="1"/>
    <xf numFmtId="0" fontId="1" fillId="15" borderId="1" xfId="0" applyFont="1" applyFill="1" applyBorder="1" applyAlignment="1">
      <alignment wrapText="1"/>
    </xf>
    <xf numFmtId="11" fontId="21" fillId="15" borderId="1" xfId="0" applyNumberFormat="1" applyFont="1" applyFill="1" applyBorder="1"/>
    <xf numFmtId="11" fontId="4" fillId="15" borderId="1" xfId="0" applyNumberFormat="1" applyFont="1" applyFill="1" applyBorder="1"/>
    <xf numFmtId="2" fontId="21" fillId="15" borderId="1" xfId="0" applyNumberFormat="1" applyFont="1" applyFill="1" applyBorder="1"/>
    <xf numFmtId="2" fontId="4" fillId="15" borderId="9" xfId="0" applyNumberFormat="1" applyFont="1" applyFill="1" applyBorder="1"/>
    <xf numFmtId="2" fontId="4" fillId="15" borderId="33" xfId="0" applyNumberFormat="1" applyFont="1" applyFill="1" applyBorder="1"/>
    <xf numFmtId="0" fontId="21" fillId="15" borderId="34" xfId="0" applyFont="1" applyFill="1" applyBorder="1"/>
    <xf numFmtId="0" fontId="1" fillId="15" borderId="0" xfId="0" applyFont="1" applyFill="1"/>
    <xf numFmtId="0" fontId="4" fillId="15" borderId="0" xfId="0" applyFont="1" applyFill="1"/>
    <xf numFmtId="0" fontId="18" fillId="15" borderId="0" xfId="0" applyFont="1" applyFill="1"/>
    <xf numFmtId="165" fontId="4" fillId="15" borderId="0" xfId="0" applyNumberFormat="1" applyFont="1" applyFill="1"/>
    <xf numFmtId="2" fontId="4" fillId="15" borderId="0" xfId="0" applyNumberFormat="1" applyFont="1" applyFill="1"/>
    <xf numFmtId="11" fontId="4" fillId="15" borderId="0" xfId="0" applyNumberFormat="1" applyFont="1" applyFill="1"/>
    <xf numFmtId="11" fontId="1" fillId="15" borderId="0" xfId="0" applyNumberFormat="1" applyFont="1" applyFill="1"/>
    <xf numFmtId="11" fontId="12" fillId="15" borderId="1" xfId="0" applyNumberFormat="1" applyFont="1" applyFill="1" applyBorder="1"/>
    <xf numFmtId="0" fontId="12" fillId="15" borderId="1" xfId="0" applyFont="1" applyFill="1" applyBorder="1"/>
    <xf numFmtId="2" fontId="4" fillId="15" borderId="1" xfId="0" applyNumberFormat="1" applyFont="1" applyFill="1" applyBorder="1"/>
    <xf numFmtId="2" fontId="21" fillId="15" borderId="9" xfId="0" applyNumberFormat="1" applyFont="1" applyFill="1" applyBorder="1"/>
    <xf numFmtId="0" fontId="4" fillId="15" borderId="9" xfId="0" applyFont="1" applyFill="1" applyBorder="1"/>
    <xf numFmtId="2" fontId="4" fillId="15" borderId="20" xfId="0" applyNumberFormat="1" applyFont="1" applyFill="1" applyBorder="1"/>
    <xf numFmtId="0" fontId="21" fillId="15" borderId="21" xfId="0" applyFont="1" applyFill="1" applyBorder="1"/>
    <xf numFmtId="0" fontId="4" fillId="15" borderId="40" xfId="0" applyFont="1" applyFill="1" applyBorder="1"/>
    <xf numFmtId="0" fontId="1" fillId="15" borderId="40" xfId="0" applyFont="1" applyFill="1" applyBorder="1"/>
    <xf numFmtId="0" fontId="1" fillId="15" borderId="40" xfId="0" applyFont="1" applyFill="1" applyBorder="1" applyAlignment="1">
      <alignment wrapText="1"/>
    </xf>
    <xf numFmtId="11" fontId="12" fillId="15" borderId="40" xfId="0" applyNumberFormat="1" applyFont="1" applyFill="1" applyBorder="1"/>
    <xf numFmtId="11" fontId="4" fillId="15" borderId="40" xfId="0" applyNumberFormat="1" applyFont="1" applyFill="1" applyBorder="1"/>
    <xf numFmtId="2" fontId="4" fillId="15" borderId="40" xfId="0" applyNumberFormat="1" applyFont="1" applyFill="1" applyBorder="1"/>
    <xf numFmtId="0" fontId="4" fillId="15" borderId="4" xfId="0" applyFont="1" applyFill="1" applyBorder="1"/>
    <xf numFmtId="0" fontId="4" fillId="15" borderId="41" xfId="0" applyFont="1" applyFill="1" applyBorder="1"/>
    <xf numFmtId="0" fontId="12" fillId="15" borderId="42" xfId="0" applyFont="1" applyFill="1" applyBorder="1"/>
    <xf numFmtId="0" fontId="4" fillId="5" borderId="1" xfId="0" applyFont="1" applyFill="1" applyBorder="1"/>
    <xf numFmtId="0" fontId="21" fillId="5" borderId="1" xfId="0" applyFont="1" applyFill="1" applyBorder="1"/>
    <xf numFmtId="0" fontId="1" fillId="5" borderId="1" xfId="0" applyFont="1" applyFill="1" applyBorder="1"/>
    <xf numFmtId="0" fontId="1" fillId="5" borderId="1" xfId="0" applyFont="1" applyFill="1" applyBorder="1" applyAlignment="1">
      <alignment wrapText="1"/>
    </xf>
    <xf numFmtId="11" fontId="21" fillId="5" borderId="1" xfId="0" applyNumberFormat="1" applyFont="1" applyFill="1" applyBorder="1"/>
    <xf numFmtId="11" fontId="4" fillId="5" borderId="1" xfId="0" applyNumberFormat="1" applyFont="1" applyFill="1" applyBorder="1"/>
    <xf numFmtId="2" fontId="21" fillId="5" borderId="1" xfId="0" applyNumberFormat="1" applyFont="1" applyFill="1" applyBorder="1"/>
    <xf numFmtId="2" fontId="4" fillId="5" borderId="9" xfId="0" applyNumberFormat="1" applyFont="1" applyFill="1" applyBorder="1"/>
    <xf numFmtId="2" fontId="4" fillId="5" borderId="33" xfId="0" applyNumberFormat="1" applyFont="1" applyFill="1" applyBorder="1"/>
    <xf numFmtId="0" fontId="21" fillId="5" borderId="34" xfId="0" applyFont="1" applyFill="1" applyBorder="1"/>
    <xf numFmtId="0" fontId="1" fillId="5" borderId="0" xfId="0" applyFont="1" applyFill="1"/>
    <xf numFmtId="0" fontId="4" fillId="5" borderId="0" xfId="0" applyFont="1" applyFill="1"/>
    <xf numFmtId="0" fontId="18" fillId="5" borderId="0" xfId="0" applyFont="1" applyFill="1"/>
    <xf numFmtId="165" fontId="4" fillId="5" borderId="0" xfId="0" applyNumberFormat="1" applyFont="1" applyFill="1"/>
    <xf numFmtId="2" fontId="4" fillId="5" borderId="0" xfId="0" applyNumberFormat="1" applyFont="1" applyFill="1"/>
    <xf numFmtId="11" fontId="4" fillId="5" borderId="0" xfId="0" applyNumberFormat="1" applyFont="1" applyFill="1"/>
    <xf numFmtId="11" fontId="12" fillId="5" borderId="1" xfId="0" applyNumberFormat="1" applyFont="1" applyFill="1" applyBorder="1"/>
    <xf numFmtId="0" fontId="12" fillId="5" borderId="1" xfId="0" applyFont="1" applyFill="1" applyBorder="1"/>
    <xf numFmtId="2" fontId="4" fillId="5" borderId="1" xfId="0" applyNumberFormat="1" applyFont="1" applyFill="1" applyBorder="1"/>
    <xf numFmtId="2" fontId="21" fillId="5" borderId="9" xfId="0" applyNumberFormat="1" applyFont="1" applyFill="1" applyBorder="1"/>
    <xf numFmtId="0" fontId="4" fillId="5" borderId="9" xfId="0" applyFont="1" applyFill="1" applyBorder="1"/>
    <xf numFmtId="2" fontId="4" fillId="5" borderId="20" xfId="0" applyNumberFormat="1" applyFont="1" applyFill="1" applyBorder="1"/>
    <xf numFmtId="0" fontId="21" fillId="5" borderId="21" xfId="0" applyFont="1" applyFill="1" applyBorder="1"/>
    <xf numFmtId="0" fontId="4" fillId="5" borderId="40" xfId="0" applyFont="1" applyFill="1" applyBorder="1"/>
    <xf numFmtId="0" fontId="1" fillId="5" borderId="40" xfId="0" applyFont="1" applyFill="1" applyBorder="1"/>
    <xf numFmtId="0" fontId="1" fillId="5" borderId="40" xfId="0" applyFont="1" applyFill="1" applyBorder="1" applyAlignment="1">
      <alignment wrapText="1"/>
    </xf>
    <xf numFmtId="11" fontId="12" fillId="5" borderId="40" xfId="0" applyNumberFormat="1" applyFont="1" applyFill="1" applyBorder="1"/>
    <xf numFmtId="0" fontId="12" fillId="5" borderId="40" xfId="0" applyFont="1" applyFill="1" applyBorder="1"/>
    <xf numFmtId="11" fontId="4" fillId="5" borderId="40" xfId="0" applyNumberFormat="1" applyFont="1" applyFill="1" applyBorder="1"/>
    <xf numFmtId="2" fontId="4" fillId="5" borderId="40" xfId="0" applyNumberFormat="1" applyFont="1" applyFill="1" applyBorder="1"/>
    <xf numFmtId="0" fontId="4" fillId="5" borderId="4" xfId="0" applyFont="1" applyFill="1" applyBorder="1"/>
    <xf numFmtId="0" fontId="4" fillId="5" borderId="41" xfId="0" applyFont="1" applyFill="1" applyBorder="1"/>
    <xf numFmtId="0" fontId="12" fillId="5" borderId="42" xfId="0" applyFont="1" applyFill="1" applyBorder="1"/>
    <xf numFmtId="0" fontId="1" fillId="0" borderId="1" xfId="0" applyFont="1" applyBorder="1"/>
    <xf numFmtId="0" fontId="4" fillId="5" borderId="0" xfId="0" applyFont="1" applyFill="1" applyBorder="1"/>
    <xf numFmtId="0" fontId="4" fillId="0" borderId="0" xfId="0" applyFont="1" applyFill="1" applyBorder="1"/>
    <xf numFmtId="0" fontId="1" fillId="0" borderId="0" xfId="0" applyFont="1" applyFill="1" applyBorder="1"/>
    <xf numFmtId="2" fontId="12" fillId="5" borderId="9" xfId="0" applyNumberFormat="1" applyFont="1" applyFill="1" applyBorder="1"/>
    <xf numFmtId="0" fontId="4" fillId="5" borderId="20" xfId="0" applyFont="1" applyFill="1" applyBorder="1"/>
    <xf numFmtId="0" fontId="12" fillId="5" borderId="21" xfId="0" applyFont="1" applyFill="1" applyBorder="1"/>
    <xf numFmtId="0" fontId="4" fillId="5" borderId="35" xfId="0" applyFont="1" applyFill="1" applyBorder="1"/>
    <xf numFmtId="0" fontId="4" fillId="5" borderId="36" xfId="0" applyFont="1" applyFill="1" applyBorder="1"/>
    <xf numFmtId="0" fontId="1" fillId="5" borderId="0" xfId="0" applyFont="1" applyFill="1" applyBorder="1"/>
    <xf numFmtId="0" fontId="1" fillId="5" borderId="0" xfId="0" applyFont="1" applyFill="1" applyBorder="1" applyAlignment="1">
      <alignment wrapText="1"/>
    </xf>
    <xf numFmtId="11" fontId="12" fillId="5" borderId="0" xfId="0" applyNumberFormat="1" applyFont="1" applyFill="1" applyBorder="1"/>
    <xf numFmtId="0" fontId="12" fillId="5" borderId="0" xfId="0" applyFont="1" applyFill="1" applyBorder="1"/>
    <xf numFmtId="11" fontId="4" fillId="5" borderId="0" xfId="0" applyNumberFormat="1" applyFont="1" applyFill="1" applyBorder="1"/>
    <xf numFmtId="2" fontId="4" fillId="5" borderId="0" xfId="0" applyNumberFormat="1" applyFont="1" applyFill="1" applyBorder="1"/>
    <xf numFmtId="0" fontId="1" fillId="0" borderId="0" xfId="0" applyFont="1" applyFill="1" applyBorder="1" applyAlignment="1">
      <alignment wrapText="1"/>
    </xf>
    <xf numFmtId="11" fontId="12" fillId="0" borderId="0" xfId="0" applyNumberFormat="1" applyFont="1" applyFill="1" applyBorder="1"/>
    <xf numFmtId="0" fontId="12" fillId="0" borderId="0" xfId="0" applyFont="1" applyFill="1" applyBorder="1"/>
    <xf numFmtId="11" fontId="4" fillId="0" borderId="0" xfId="0" applyNumberFormat="1" applyFont="1" applyFill="1" applyBorder="1"/>
    <xf numFmtId="2" fontId="4" fillId="0" borderId="0" xfId="0" applyNumberFormat="1" applyFont="1" applyFill="1" applyBorder="1"/>
    <xf numFmtId="0" fontId="1" fillId="0" borderId="0" xfId="0" applyFont="1" applyFill="1"/>
    <xf numFmtId="165" fontId="4" fillId="0" borderId="0" xfId="0" applyNumberFormat="1" applyFont="1" applyFill="1"/>
    <xf numFmtId="2" fontId="4" fillId="0" borderId="0" xfId="0" applyNumberFormat="1" applyFont="1" applyFill="1"/>
    <xf numFmtId="11" fontId="4" fillId="0" borderId="0" xfId="0" applyNumberFormat="1" applyFont="1" applyFill="1"/>
    <xf numFmtId="11" fontId="1" fillId="0" borderId="0" xfId="0" applyNumberFormat="1" applyFont="1" applyFill="1"/>
    <xf numFmtId="0" fontId="1" fillId="5" borderId="0" xfId="0" applyFont="1" applyFill="1" applyAlignment="1">
      <alignment wrapText="1"/>
    </xf>
    <xf numFmtId="11" fontId="12" fillId="5" borderId="0" xfId="0" applyNumberFormat="1" applyFont="1" applyFill="1"/>
    <xf numFmtId="0" fontId="12" fillId="5" borderId="0" xfId="0" applyFont="1" applyFill="1"/>
    <xf numFmtId="2" fontId="12" fillId="4" borderId="9" xfId="0" applyNumberFormat="1" applyFont="1" applyFill="1" applyBorder="1"/>
  </cellXfs>
  <cellStyles count="3">
    <cellStyle name="Гиперссылка" xfId="2" builtinId="8"/>
    <cellStyle name="Обычный" xfId="0" builtinId="0"/>
    <cellStyle name="Обычный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4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png"/><Relationship Id="rId1" Type="http://schemas.openxmlformats.org/officeDocument/2006/relationships/image" Target="../media/image10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60960</xdr:colOff>
          <xdr:row>0</xdr:row>
          <xdr:rowOff>68580</xdr:rowOff>
        </xdr:from>
        <xdr:to>
          <xdr:col>13</xdr:col>
          <xdr:colOff>975360</xdr:colOff>
          <xdr:row>0</xdr:row>
          <xdr:rowOff>365760</xdr:rowOff>
        </xdr:to>
        <xdr:sp macro="" textlink="">
          <xdr:nvSpPr>
            <xdr:cNvPr id="38913" name="Скрыть" hidden="1">
              <a:extLst>
                <a:ext uri="{63B3BB69-23CF-44E3-9099-C40C66FF867C}">
                  <a14:compatExt spid="_x0000_s38913"/>
                </a:ext>
                <a:ext uri="{FF2B5EF4-FFF2-40B4-BE49-F238E27FC236}">
                  <a16:creationId xmlns:a16="http://schemas.microsoft.com/office/drawing/2014/main" id="{00000000-0008-0000-0200-000001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1242060</xdr:colOff>
          <xdr:row>0</xdr:row>
          <xdr:rowOff>312420</xdr:rowOff>
        </xdr:from>
        <xdr:to>
          <xdr:col>13</xdr:col>
          <xdr:colOff>2156460</xdr:colOff>
          <xdr:row>0</xdr:row>
          <xdr:rowOff>609600</xdr:rowOff>
        </xdr:to>
        <xdr:sp macro="" textlink="">
          <xdr:nvSpPr>
            <xdr:cNvPr id="38914" name="Показать" hidden="1">
              <a:extLst>
                <a:ext uri="{63B3BB69-23CF-44E3-9099-C40C66FF867C}">
                  <a14:compatExt spid="_x0000_s38914"/>
                </a:ext>
                <a:ext uri="{FF2B5EF4-FFF2-40B4-BE49-F238E27FC236}">
                  <a16:creationId xmlns:a16="http://schemas.microsoft.com/office/drawing/2014/main" id="{00000000-0008-0000-0200-000002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4</xdr:row>
      <xdr:rowOff>0</xdr:rowOff>
    </xdr:from>
    <xdr:to>
      <xdr:col>15</xdr:col>
      <xdr:colOff>403870</xdr:colOff>
      <xdr:row>25</xdr:row>
      <xdr:rowOff>150884</xdr:rowOff>
    </xdr:to>
    <xdr:pic>
      <xdr:nvPicPr>
        <xdr:cNvPr id="9" name="FN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18094" y="869576"/>
          <a:ext cx="5280670" cy="3916061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4</xdr:row>
      <xdr:rowOff>0</xdr:rowOff>
    </xdr:from>
    <xdr:to>
      <xdr:col>24</xdr:col>
      <xdr:colOff>403870</xdr:colOff>
      <xdr:row>25</xdr:row>
      <xdr:rowOff>150884</xdr:rowOff>
    </xdr:to>
    <xdr:pic>
      <xdr:nvPicPr>
        <xdr:cNvPr id="11" name="FG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04494" y="869576"/>
          <a:ext cx="5280670" cy="391606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137160</xdr:colOff>
      <xdr:row>0</xdr:row>
      <xdr:rowOff>60960</xdr:rowOff>
    </xdr:from>
    <xdr:to>
      <xdr:col>9</xdr:col>
      <xdr:colOff>274320</xdr:colOff>
      <xdr:row>31</xdr:row>
      <xdr:rowOff>75636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7160" y="60960"/>
          <a:ext cx="5623560" cy="5683956"/>
        </a:xfrm>
        <a:prstGeom prst="rect">
          <a:avLst/>
        </a:prstGeom>
      </xdr:spPr>
    </xdr:pic>
    <xdr:clientData/>
  </xdr:twoCellAnchor>
  <xdr:twoCellAnchor editAs="oneCell">
    <xdr:from>
      <xdr:col>0</xdr:col>
      <xdr:colOff>297181</xdr:colOff>
      <xdr:row>30</xdr:row>
      <xdr:rowOff>121920</xdr:rowOff>
    </xdr:from>
    <xdr:to>
      <xdr:col>8</xdr:col>
      <xdr:colOff>373381</xdr:colOff>
      <xdr:row>34</xdr:row>
      <xdr:rowOff>39088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97181" y="5608320"/>
          <a:ext cx="4953000" cy="648688"/>
        </a:xfrm>
        <a:prstGeom prst="rect">
          <a:avLst/>
        </a:prstGeom>
      </xdr:spPr>
    </xdr:pic>
    <xdr:clientData/>
  </xdr:twoCellAnchor>
  <xdr:twoCellAnchor editAs="oneCell">
    <xdr:from>
      <xdr:col>9</xdr:col>
      <xdr:colOff>525780</xdr:colOff>
      <xdr:row>1</xdr:row>
      <xdr:rowOff>7620</xdr:rowOff>
    </xdr:from>
    <xdr:to>
      <xdr:col>19</xdr:col>
      <xdr:colOff>562703</xdr:colOff>
      <xdr:row>34</xdr:row>
      <xdr:rowOff>53340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12180" y="190500"/>
          <a:ext cx="6132923" cy="6080760"/>
        </a:xfrm>
        <a:prstGeom prst="rect">
          <a:avLst/>
        </a:prstGeom>
      </xdr:spPr>
    </xdr:pic>
    <xdr:clientData/>
  </xdr:twoCellAnchor>
  <xdr:twoCellAnchor editAs="oneCell">
    <xdr:from>
      <xdr:col>20</xdr:col>
      <xdr:colOff>304801</xdr:colOff>
      <xdr:row>1</xdr:row>
      <xdr:rowOff>106680</xdr:rowOff>
    </xdr:from>
    <xdr:to>
      <xdr:col>28</xdr:col>
      <xdr:colOff>601981</xdr:colOff>
      <xdr:row>35</xdr:row>
      <xdr:rowOff>88829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496801" y="289560"/>
          <a:ext cx="5173980" cy="6200069"/>
        </a:xfrm>
        <a:prstGeom prst="rect">
          <a:avLst/>
        </a:prstGeom>
      </xdr:spPr>
    </xdr:pic>
    <xdr:clientData/>
  </xdr:twoCellAnchor>
  <xdr:twoCellAnchor editAs="oneCell">
    <xdr:from>
      <xdr:col>29</xdr:col>
      <xdr:colOff>426720</xdr:colOff>
      <xdr:row>2</xdr:row>
      <xdr:rowOff>22860</xdr:rowOff>
    </xdr:from>
    <xdr:to>
      <xdr:col>39</xdr:col>
      <xdr:colOff>25904</xdr:colOff>
      <xdr:row>28</xdr:row>
      <xdr:rowOff>59378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8105120" y="388620"/>
          <a:ext cx="5695184" cy="479139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266700</xdr:colOff>
      <xdr:row>28</xdr:row>
      <xdr:rowOff>161925</xdr:rowOff>
    </xdr:from>
    <xdr:to>
      <xdr:col>14</xdr:col>
      <xdr:colOff>2515480</xdr:colOff>
      <xdr:row>46</xdr:row>
      <xdr:rowOff>152877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20075" y="8401050"/>
          <a:ext cx="6306430" cy="3419952"/>
        </a:xfrm>
        <a:prstGeom prst="rect">
          <a:avLst/>
        </a:prstGeom>
      </xdr:spPr>
    </xdr:pic>
    <xdr:clientData/>
  </xdr:twoCellAnchor>
  <xdr:twoCellAnchor editAs="oneCell">
    <xdr:from>
      <xdr:col>1</xdr:col>
      <xdr:colOff>1409700</xdr:colOff>
      <xdr:row>20</xdr:row>
      <xdr:rowOff>114300</xdr:rowOff>
    </xdr:from>
    <xdr:to>
      <xdr:col>9</xdr:col>
      <xdr:colOff>248513</xdr:colOff>
      <xdr:row>47</xdr:row>
      <xdr:rowOff>38859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19300" y="6477000"/>
          <a:ext cx="6182588" cy="543953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onstantin/YandexDisk/&#1056;&#1072;&#1073;&#1086;&#1090;&#1072;/&#1040;&#1088;&#1093;&#1080;&#1074;/2025/&#1044;&#1055;&#1041;%20&#1041;&#1040;&#1064;&#1053;&#1045;&#1060;&#1058;&#1068;/&#1056;&#1072;&#1079;&#1088;&#1072;&#1073;&#1086;&#1090;&#1082;&#1072;/387%20&#1059;&#1055;&#1053;%20&#1056;&#1072;&#1077;&#1074;&#1082;&#1072;/&#1056;&#1072;&#1079;&#1088;&#1072;&#1073;&#1086;&#1090;&#1082;&#1072;/risk_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YandexDisk/&#1056;&#1072;&#1073;&#1086;&#1090;&#1072;/&#1040;&#1088;&#1093;&#1080;&#1074;/2025/&#1044;&#1055;&#1041;%20&#1041;&#1040;&#1064;&#1053;&#1045;&#1060;&#1058;&#1068;/&#1056;&#1072;&#1079;&#1088;&#1072;&#1073;&#1086;&#1090;&#1082;&#1072;/&#1044;&#1055;&#1041;%20392%20&#1059;&#1055;&#1053;%20&#1059;&#1088;&#1096;&#1072;&#1082;%20(2025)/risk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del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YandexDisk/&#1056;&#1072;&#1073;&#1086;&#1090;&#1072;/&#1040;&#1088;&#1093;&#1080;&#1074;/2025/&#1044;&#1055;&#1041;%20&#1041;&#1040;&#1064;&#1053;&#1045;&#1060;&#1058;&#1068;/&#1056;&#1072;&#1079;&#1088;&#1072;&#1073;&#1086;&#1090;&#1082;&#1072;/&#1044;&#1055;&#1041;%20392%20&#1059;&#1055;&#1053;%20&#1059;&#1088;&#1096;&#1072;&#1082;%20(2025)/risk_new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B"/>
      <sheetName val="Масса ОВ"/>
      <sheetName val="Расчет"/>
      <sheetName val="FN_FG"/>
      <sheetName val="Масса исп."/>
      <sheetName val="Сценарии"/>
      <sheetName val="Частоты аварий"/>
      <sheetName val="дБR, ppm"/>
      <sheetName val="Погода 2023 (Казань)"/>
      <sheetName val="Статистика аварий"/>
    </sheetNames>
    <sheetDataSet>
      <sheetData sheetId="0">
        <row r="23">
          <cell r="B23">
            <v>830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B"/>
      <sheetName val="Масса ОВ"/>
      <sheetName val="Расчет"/>
      <sheetName val="FN_FG"/>
      <sheetName val="Масса исп."/>
      <sheetName val="Сценарии"/>
      <sheetName val="Частоты аварий"/>
      <sheetName val="дБR, ppm"/>
      <sheetName val="Погода 2023 (Казань)"/>
      <sheetName val="Статистика аварий"/>
    </sheetNames>
    <sheetDataSet>
      <sheetData sheetId="0" refreshError="1">
        <row r="23">
          <cell r="B23">
            <v>830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B"/>
      <sheetName val="Масса ОВ"/>
      <sheetName val="Расчет"/>
      <sheetName val="FN_FG"/>
      <sheetName val="Масса исп."/>
      <sheetName val="Сценарии"/>
      <sheetName val="Частоты аварий"/>
      <sheetName val="дБR, ppm"/>
      <sheetName val="Погода 2023 (Казань)"/>
      <sheetName val="Статистика аварий"/>
    </sheetNames>
    <sheetDataSet>
      <sheetData sheetId="0">
        <row r="23">
          <cell r="B23">
            <v>830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B"/>
      <sheetName val="Масса ОВ"/>
      <sheetName val="Расчет"/>
      <sheetName val="FN_FG"/>
      <sheetName val="Масса исп."/>
      <sheetName val="Сценарии"/>
      <sheetName val="Частоты аварий"/>
      <sheetName val="дБR, ppm"/>
      <sheetName val="Погода 2023 (Казань)"/>
      <sheetName val="Статистика аварий"/>
    </sheetNames>
    <sheetDataSet>
      <sheetData sheetId="0">
        <row r="23">
          <cell r="B23">
            <v>830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info_bn@bn.rosneft.ru" TargetMode="External"/><Relationship Id="rId3" Type="http://schemas.openxmlformats.org/officeDocument/2006/relationships/hyperlink" Target="mailto:reception@tatoilgas.ru" TargetMode="External"/><Relationship Id="rId7" Type="http://schemas.openxmlformats.org/officeDocument/2006/relationships/hyperlink" Target="mailto:reception@tatoilgas.ru" TargetMode="External"/><Relationship Id="rId2" Type="http://schemas.openxmlformats.org/officeDocument/2006/relationships/hyperlink" Target="mailto:VALEEVA@SMPNEFTEGAZ.RU" TargetMode="External"/><Relationship Id="rId1" Type="http://schemas.openxmlformats.org/officeDocument/2006/relationships/hyperlink" Target="mailto:sheshmaoil@tatais.ru" TargetMode="External"/><Relationship Id="rId6" Type="http://schemas.openxmlformats.org/officeDocument/2006/relationships/hyperlink" Target="mailto:sheshmaoil@tatais.ru" TargetMode="External"/><Relationship Id="rId5" Type="http://schemas.openxmlformats.org/officeDocument/2006/relationships/hyperlink" Target="mailto:sheshmaoil@tatais.ru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mailto:general@smpneftegaz.ru" TargetMode="External"/><Relationship Id="rId9" Type="http://schemas.openxmlformats.org/officeDocument/2006/relationships/hyperlink" Target="mailto:ppnservis@mail.ru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Лист26">
    <tabColor rgb="FFFFC000"/>
  </sheetPr>
  <dimension ref="A2:M24"/>
  <sheetViews>
    <sheetView workbookViewId="0">
      <selection activeCell="B24" sqref="B24"/>
    </sheetView>
  </sheetViews>
  <sheetFormatPr defaultRowHeight="14.4" x14ac:dyDescent="0.3"/>
  <cols>
    <col min="1" max="1" width="32.88671875" customWidth="1"/>
    <col min="2" max="2" width="119.33203125" customWidth="1"/>
    <col min="3" max="3" width="17.109375" customWidth="1"/>
    <col min="6" max="6" width="24.33203125" customWidth="1"/>
    <col min="7" max="7" width="26" customWidth="1"/>
    <col min="8" max="8" width="25.6640625" customWidth="1"/>
    <col min="9" max="9" width="21.6640625" customWidth="1"/>
    <col min="10" max="10" width="26.44140625" customWidth="1"/>
    <col min="11" max="11" width="21.21875" customWidth="1"/>
    <col min="12" max="12" width="18.6640625" customWidth="1"/>
    <col min="13" max="13" width="15.88671875" customWidth="1"/>
  </cols>
  <sheetData>
    <row r="2" spans="1:13" ht="28.8" x14ac:dyDescent="0.3">
      <c r="A2" s="140" t="s">
        <v>195</v>
      </c>
      <c r="B2" s="291" t="s">
        <v>492</v>
      </c>
      <c r="C2" t="s">
        <v>217</v>
      </c>
      <c r="F2" s="7" t="s">
        <v>350</v>
      </c>
      <c r="G2" s="7" t="s">
        <v>383</v>
      </c>
      <c r="H2" s="7" t="s">
        <v>409</v>
      </c>
      <c r="I2" s="7" t="s">
        <v>410</v>
      </c>
      <c r="J2" s="7" t="s">
        <v>350</v>
      </c>
      <c r="K2" s="7" t="s">
        <v>428</v>
      </c>
      <c r="L2" s="7" t="s">
        <v>409</v>
      </c>
      <c r="M2" s="7" t="s">
        <v>447</v>
      </c>
    </row>
    <row r="3" spans="1:13" ht="57.6" x14ac:dyDescent="0.3">
      <c r="A3" s="140" t="s">
        <v>198</v>
      </c>
      <c r="B3" s="291" t="s">
        <v>448</v>
      </c>
      <c r="C3" t="s">
        <v>218</v>
      </c>
      <c r="F3" s="7" t="s">
        <v>351</v>
      </c>
      <c r="G3" s="7" t="s">
        <v>384</v>
      </c>
      <c r="H3" s="7" t="s">
        <v>394</v>
      </c>
      <c r="I3" s="7" t="s">
        <v>411</v>
      </c>
      <c r="J3" s="7" t="s">
        <v>351</v>
      </c>
      <c r="K3" s="7" t="s">
        <v>427</v>
      </c>
      <c r="L3" s="7" t="s">
        <v>394</v>
      </c>
      <c r="M3" s="7" t="s">
        <v>448</v>
      </c>
    </row>
    <row r="4" spans="1:13" ht="57.6" x14ac:dyDescent="0.3">
      <c r="A4" s="140" t="s">
        <v>197</v>
      </c>
      <c r="B4" s="291" t="s">
        <v>385</v>
      </c>
      <c r="C4" t="s">
        <v>220</v>
      </c>
      <c r="F4" s="7" t="s">
        <v>352</v>
      </c>
      <c r="G4" s="7" t="s">
        <v>385</v>
      </c>
      <c r="H4" s="7" t="s">
        <v>385</v>
      </c>
      <c r="I4" s="7" t="s">
        <v>385</v>
      </c>
      <c r="J4" s="7" t="s">
        <v>352</v>
      </c>
      <c r="K4" s="7" t="s">
        <v>352</v>
      </c>
      <c r="L4" s="7" t="s">
        <v>385</v>
      </c>
      <c r="M4" s="7" t="s">
        <v>449</v>
      </c>
    </row>
    <row r="5" spans="1:13" ht="28.8" x14ac:dyDescent="0.3">
      <c r="A5" s="140" t="s">
        <v>196</v>
      </c>
      <c r="B5" s="291" t="s">
        <v>493</v>
      </c>
      <c r="C5" t="s">
        <v>219</v>
      </c>
      <c r="F5" s="7" t="s">
        <v>353</v>
      </c>
      <c r="G5" s="7" t="s">
        <v>386</v>
      </c>
      <c r="H5" s="7" t="s">
        <v>444</v>
      </c>
      <c r="I5" s="7" t="s">
        <v>412</v>
      </c>
      <c r="J5" s="7" t="s">
        <v>353</v>
      </c>
      <c r="K5" s="7" t="s">
        <v>353</v>
      </c>
      <c r="L5" s="7" t="s">
        <v>444</v>
      </c>
      <c r="M5" s="7" t="s">
        <v>450</v>
      </c>
    </row>
    <row r="6" spans="1:13" ht="115.2" x14ac:dyDescent="0.3">
      <c r="A6" s="140" t="s">
        <v>199</v>
      </c>
      <c r="B6" s="291" t="s">
        <v>494</v>
      </c>
      <c r="C6" t="s">
        <v>224</v>
      </c>
      <c r="F6" s="7" t="s">
        <v>354</v>
      </c>
      <c r="G6" s="7" t="s">
        <v>387</v>
      </c>
      <c r="H6" s="7" t="s">
        <v>395</v>
      </c>
      <c r="I6" s="7" t="s">
        <v>446</v>
      </c>
      <c r="J6" s="7" t="s">
        <v>354</v>
      </c>
      <c r="K6" s="7" t="s">
        <v>429</v>
      </c>
      <c r="L6" s="7" t="s">
        <v>445</v>
      </c>
      <c r="M6" s="7" t="s">
        <v>451</v>
      </c>
    </row>
    <row r="7" spans="1:13" x14ac:dyDescent="0.3">
      <c r="A7" s="140" t="s">
        <v>200</v>
      </c>
      <c r="B7" s="291" t="s">
        <v>495</v>
      </c>
      <c r="C7" t="s">
        <v>225</v>
      </c>
      <c r="F7" s="7" t="s">
        <v>355</v>
      </c>
      <c r="G7" s="7" t="s">
        <v>388</v>
      </c>
      <c r="H7" s="7" t="s">
        <v>396</v>
      </c>
      <c r="I7" s="7" t="s">
        <v>414</v>
      </c>
      <c r="J7" s="7" t="s">
        <v>355</v>
      </c>
      <c r="K7" s="7" t="s">
        <v>355</v>
      </c>
      <c r="L7" s="7" t="s">
        <v>396</v>
      </c>
      <c r="M7" s="7" t="s">
        <v>452</v>
      </c>
    </row>
    <row r="8" spans="1:13" ht="28.8" x14ac:dyDescent="0.3">
      <c r="A8" s="140" t="s">
        <v>201</v>
      </c>
      <c r="B8" s="291" t="s">
        <v>496</v>
      </c>
      <c r="C8" t="s">
        <v>221</v>
      </c>
      <c r="F8" s="7" t="s">
        <v>356</v>
      </c>
      <c r="G8" s="7" t="s">
        <v>388</v>
      </c>
      <c r="H8" s="7" t="s">
        <v>397</v>
      </c>
      <c r="I8" s="7" t="s">
        <v>414</v>
      </c>
      <c r="J8" s="7" t="s">
        <v>356</v>
      </c>
      <c r="K8" s="7" t="s">
        <v>356</v>
      </c>
      <c r="L8" s="7" t="s">
        <v>397</v>
      </c>
      <c r="M8" s="7" t="s">
        <v>452</v>
      </c>
    </row>
    <row r="9" spans="1:13" ht="28.8" x14ac:dyDescent="0.3">
      <c r="A9" s="140" t="s">
        <v>202</v>
      </c>
      <c r="B9" s="292" t="s">
        <v>497</v>
      </c>
      <c r="C9" t="s">
        <v>202</v>
      </c>
      <c r="F9" s="273" t="s">
        <v>357</v>
      </c>
      <c r="G9" s="273" t="s">
        <v>392</v>
      </c>
      <c r="H9" s="7" t="s">
        <v>398</v>
      </c>
      <c r="I9" s="7" t="s">
        <v>413</v>
      </c>
      <c r="J9" s="273" t="s">
        <v>357</v>
      </c>
      <c r="K9" s="273" t="s">
        <v>357</v>
      </c>
      <c r="L9" s="7" t="s">
        <v>398</v>
      </c>
      <c r="M9" s="273" t="s">
        <v>453</v>
      </c>
    </row>
    <row r="10" spans="1:13" x14ac:dyDescent="0.3">
      <c r="A10" s="140" t="s">
        <v>203</v>
      </c>
      <c r="B10" s="291" t="s">
        <v>490</v>
      </c>
      <c r="C10" t="s">
        <v>222</v>
      </c>
      <c r="F10" s="7" t="s">
        <v>358</v>
      </c>
      <c r="G10" s="7" t="s">
        <v>389</v>
      </c>
      <c r="H10" s="7" t="s">
        <v>399</v>
      </c>
      <c r="I10" s="7" t="s">
        <v>415</v>
      </c>
      <c r="J10" s="7" t="s">
        <v>358</v>
      </c>
      <c r="K10" s="7" t="s">
        <v>430</v>
      </c>
      <c r="L10" s="7" t="s">
        <v>399</v>
      </c>
      <c r="M10" s="7" t="s">
        <v>454</v>
      </c>
    </row>
    <row r="11" spans="1:13" x14ac:dyDescent="0.3">
      <c r="A11" s="140" t="s">
        <v>204</v>
      </c>
      <c r="B11" s="291" t="s">
        <v>491</v>
      </c>
      <c r="C11" t="s">
        <v>223</v>
      </c>
      <c r="F11" s="274">
        <v>42545</v>
      </c>
      <c r="G11" s="274">
        <v>43854</v>
      </c>
      <c r="H11" s="203">
        <v>42242</v>
      </c>
      <c r="I11" s="7">
        <v>43083</v>
      </c>
      <c r="J11" s="274">
        <v>42545</v>
      </c>
      <c r="K11" s="274">
        <v>43367</v>
      </c>
      <c r="L11" s="203">
        <v>42242</v>
      </c>
      <c r="M11" s="7" t="s">
        <v>455</v>
      </c>
    </row>
    <row r="12" spans="1:13" ht="86.4" x14ac:dyDescent="0.3">
      <c r="A12" s="202" t="s">
        <v>205</v>
      </c>
      <c r="B12" s="291" t="s">
        <v>721</v>
      </c>
      <c r="C12" t="s">
        <v>229</v>
      </c>
      <c r="F12" s="7" t="s">
        <v>366</v>
      </c>
      <c r="G12" s="7" t="s">
        <v>373</v>
      </c>
      <c r="H12" s="7" t="s">
        <v>393</v>
      </c>
      <c r="I12" s="7" t="s">
        <v>416</v>
      </c>
      <c r="J12" s="7" t="s">
        <v>424</v>
      </c>
      <c r="K12" s="7" t="s">
        <v>431</v>
      </c>
      <c r="L12" s="7" t="s">
        <v>434</v>
      </c>
      <c r="M12" s="7" t="s">
        <v>456</v>
      </c>
    </row>
    <row r="13" spans="1:13" ht="100.8" x14ac:dyDescent="0.3">
      <c r="A13" s="202" t="s">
        <v>206</v>
      </c>
      <c r="B13" s="291" t="s">
        <v>722</v>
      </c>
      <c r="C13" t="s">
        <v>226</v>
      </c>
      <c r="F13" s="7" t="s">
        <v>367</v>
      </c>
      <c r="G13" s="7" t="s">
        <v>390</v>
      </c>
      <c r="H13" s="7" t="s">
        <v>400</v>
      </c>
      <c r="I13" s="7" t="s">
        <v>417</v>
      </c>
      <c r="J13" s="7" t="s">
        <v>425</v>
      </c>
      <c r="K13" s="7" t="s">
        <v>432</v>
      </c>
      <c r="L13" s="7" t="s">
        <v>436</v>
      </c>
      <c r="M13" s="7" t="s">
        <v>457</v>
      </c>
    </row>
    <row r="14" spans="1:13" x14ac:dyDescent="0.3">
      <c r="A14" s="202" t="s">
        <v>207</v>
      </c>
      <c r="B14" s="291" t="s">
        <v>723</v>
      </c>
      <c r="C14" t="s">
        <v>228</v>
      </c>
      <c r="F14" s="7" t="s">
        <v>368</v>
      </c>
      <c r="G14" s="7" t="s">
        <v>391</v>
      </c>
      <c r="H14" s="7" t="s">
        <v>401</v>
      </c>
      <c r="I14" s="7" t="s">
        <v>418</v>
      </c>
      <c r="J14" t="s">
        <v>426</v>
      </c>
      <c r="K14" t="s">
        <v>433</v>
      </c>
      <c r="L14" s="7" t="s">
        <v>435</v>
      </c>
      <c r="M14" s="7" t="s">
        <v>458</v>
      </c>
    </row>
    <row r="15" spans="1:13" x14ac:dyDescent="0.3">
      <c r="A15" s="202" t="s">
        <v>208</v>
      </c>
      <c r="B15" s="291" t="s">
        <v>419</v>
      </c>
      <c r="C15" t="s">
        <v>227</v>
      </c>
      <c r="F15" s="7" t="s">
        <v>216</v>
      </c>
      <c r="G15" s="7" t="s">
        <v>216</v>
      </c>
      <c r="H15" s="7" t="s">
        <v>216</v>
      </c>
      <c r="I15" s="7" t="s">
        <v>419</v>
      </c>
      <c r="J15" t="s">
        <v>419</v>
      </c>
      <c r="K15" t="s">
        <v>216</v>
      </c>
      <c r="L15" s="7" t="s">
        <v>216</v>
      </c>
      <c r="M15" s="7" t="s">
        <v>419</v>
      </c>
    </row>
    <row r="16" spans="1:13" x14ac:dyDescent="0.3">
      <c r="A16" s="115" t="s">
        <v>209</v>
      </c>
      <c r="B16" s="293">
        <v>0</v>
      </c>
      <c r="C16" t="s">
        <v>235</v>
      </c>
      <c r="F16" s="7" t="s">
        <v>360</v>
      </c>
      <c r="G16" s="7">
        <v>0</v>
      </c>
      <c r="H16" t="s">
        <v>402</v>
      </c>
      <c r="I16" s="7">
        <v>0</v>
      </c>
      <c r="J16">
        <v>0</v>
      </c>
      <c r="K16">
        <v>0</v>
      </c>
      <c r="L16" t="s">
        <v>437</v>
      </c>
      <c r="M16">
        <v>0</v>
      </c>
    </row>
    <row r="17" spans="1:13" x14ac:dyDescent="0.3">
      <c r="A17" s="115" t="s">
        <v>210</v>
      </c>
      <c r="B17" s="293">
        <v>0</v>
      </c>
      <c r="C17" t="s">
        <v>230</v>
      </c>
      <c r="F17" s="7" t="s">
        <v>361</v>
      </c>
      <c r="G17" s="7">
        <v>0</v>
      </c>
      <c r="H17" t="s">
        <v>403</v>
      </c>
      <c r="I17" s="7">
        <v>0</v>
      </c>
      <c r="J17">
        <v>0</v>
      </c>
      <c r="K17">
        <v>0</v>
      </c>
      <c r="L17" t="s">
        <v>438</v>
      </c>
      <c r="M17">
        <v>0</v>
      </c>
    </row>
    <row r="18" spans="1:13" x14ac:dyDescent="0.3">
      <c r="A18" s="115" t="s">
        <v>211</v>
      </c>
      <c r="B18" s="293">
        <v>0</v>
      </c>
      <c r="C18" t="s">
        <v>231</v>
      </c>
      <c r="F18" s="7" t="s">
        <v>362</v>
      </c>
      <c r="G18" s="7">
        <v>0</v>
      </c>
      <c r="H18" t="s">
        <v>404</v>
      </c>
      <c r="I18" s="7">
        <v>0</v>
      </c>
      <c r="J18">
        <v>0</v>
      </c>
      <c r="K18">
        <v>0</v>
      </c>
      <c r="L18" t="s">
        <v>439</v>
      </c>
      <c r="M18">
        <v>0</v>
      </c>
    </row>
    <row r="19" spans="1:13" x14ac:dyDescent="0.3">
      <c r="A19" s="115" t="s">
        <v>212</v>
      </c>
      <c r="B19" s="293">
        <v>0</v>
      </c>
      <c r="C19" t="s">
        <v>234</v>
      </c>
      <c r="F19" s="7" t="s">
        <v>363</v>
      </c>
      <c r="G19" s="7">
        <v>0</v>
      </c>
      <c r="H19" t="s">
        <v>405</v>
      </c>
      <c r="I19" s="7">
        <v>0</v>
      </c>
      <c r="J19">
        <v>0</v>
      </c>
      <c r="K19">
        <v>0</v>
      </c>
      <c r="L19" t="s">
        <v>440</v>
      </c>
      <c r="M19">
        <v>0</v>
      </c>
    </row>
    <row r="20" spans="1:13" x14ac:dyDescent="0.3">
      <c r="A20" s="115" t="s">
        <v>213</v>
      </c>
      <c r="B20" s="293">
        <v>0</v>
      </c>
      <c r="C20" t="s">
        <v>233</v>
      </c>
      <c r="F20" s="7" t="s">
        <v>364</v>
      </c>
      <c r="G20" s="7">
        <v>0</v>
      </c>
      <c r="H20" t="s">
        <v>406</v>
      </c>
      <c r="I20" s="7">
        <v>0</v>
      </c>
      <c r="J20">
        <v>0</v>
      </c>
      <c r="K20">
        <v>0</v>
      </c>
      <c r="L20" t="s">
        <v>441</v>
      </c>
      <c r="M20">
        <v>0</v>
      </c>
    </row>
    <row r="21" spans="1:13" x14ac:dyDescent="0.3">
      <c r="A21" s="115" t="s">
        <v>214</v>
      </c>
      <c r="B21" s="293">
        <v>0</v>
      </c>
      <c r="C21" t="s">
        <v>232</v>
      </c>
      <c r="F21" s="7" t="s">
        <v>365</v>
      </c>
      <c r="G21" s="7">
        <v>0</v>
      </c>
      <c r="H21" t="s">
        <v>407</v>
      </c>
      <c r="I21" s="7">
        <v>0</v>
      </c>
      <c r="J21">
        <v>0</v>
      </c>
      <c r="K21">
        <v>0</v>
      </c>
      <c r="L21" t="s">
        <v>442</v>
      </c>
      <c r="M21">
        <v>0</v>
      </c>
    </row>
    <row r="22" spans="1:13" ht="86.4" x14ac:dyDescent="0.3">
      <c r="A22" s="115" t="s">
        <v>215</v>
      </c>
      <c r="B22" s="293">
        <v>0</v>
      </c>
      <c r="C22" t="s">
        <v>236</v>
      </c>
      <c r="F22" s="7" t="s">
        <v>359</v>
      </c>
      <c r="G22" s="7">
        <v>0</v>
      </c>
      <c r="H22" s="7" t="s">
        <v>408</v>
      </c>
      <c r="I22" s="7">
        <v>0</v>
      </c>
      <c r="J22">
        <v>0</v>
      </c>
      <c r="K22">
        <v>0</v>
      </c>
      <c r="L22" s="7" t="s">
        <v>443</v>
      </c>
      <c r="M22">
        <v>0</v>
      </c>
    </row>
    <row r="23" spans="1:13" x14ac:dyDescent="0.3">
      <c r="A23" s="115" t="s">
        <v>348</v>
      </c>
      <c r="B23" s="293">
        <v>940</v>
      </c>
      <c r="C23" t="s">
        <v>349</v>
      </c>
      <c r="F23" s="7">
        <v>5</v>
      </c>
      <c r="G23" s="7">
        <v>11</v>
      </c>
      <c r="H23">
        <v>11</v>
      </c>
      <c r="I23" s="7">
        <v>25</v>
      </c>
      <c r="J23">
        <v>25</v>
      </c>
      <c r="K23">
        <v>25</v>
      </c>
      <c r="L23">
        <v>11</v>
      </c>
      <c r="M23">
        <v>1952</v>
      </c>
    </row>
    <row r="24" spans="1:13" x14ac:dyDescent="0.3">
      <c r="A24" s="115"/>
    </row>
  </sheetData>
  <phoneticPr fontId="2" type="noConversion"/>
  <hyperlinks>
    <hyperlink ref="F9" r:id="rId1" xr:uid="{6CA932B9-E77B-469E-9969-32719F2AA3F7}"/>
    <hyperlink ref="G9" r:id="rId2" xr:uid="{C719F556-1A94-4D2C-8D21-39210A10E6BF}"/>
    <hyperlink ref="H9" r:id="rId3" xr:uid="{A4269A0E-9BC5-44A6-9BF6-8A21004E4EA1}"/>
    <hyperlink ref="I9" r:id="rId4" xr:uid="{E5576D00-93D1-45C4-988C-5FDCFCD5A1A2}"/>
    <hyperlink ref="J9" r:id="rId5" xr:uid="{2C0A25DB-31AB-4A2D-9592-7A3A8ECE0C74}"/>
    <hyperlink ref="K9" r:id="rId6" xr:uid="{743197B3-ED8F-4107-AAB7-D1A5A640C15E}"/>
    <hyperlink ref="L9" r:id="rId7" xr:uid="{3CCFEB95-7271-4EC3-9088-75F0FD49863B}"/>
    <hyperlink ref="B9" r:id="rId8" xr:uid="{8D79AFE3-B938-4B03-B805-34863D48A19B}"/>
    <hyperlink ref="M9" r:id="rId9" xr:uid="{229484D4-3E9C-4FE4-9010-586A8DE34F01}"/>
  </hyperlinks>
  <pageMargins left="0.7" right="0.7" top="0.75" bottom="0.75" header="0.3" footer="0.3"/>
  <pageSetup paperSize="9" orientation="portrait" r:id="rId1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D6FAE5-E0A0-45AD-AD68-82A5648682C2}">
  <sheetPr>
    <tabColor theme="0" tint="-0.34998626667073579"/>
  </sheetPr>
  <dimension ref="A1:M9"/>
  <sheetViews>
    <sheetView zoomScale="70" zoomScaleNormal="70" workbookViewId="0">
      <selection activeCell="D12" sqref="D12"/>
    </sheetView>
  </sheetViews>
  <sheetFormatPr defaultRowHeight="14.4" x14ac:dyDescent="0.3"/>
  <cols>
    <col min="1" max="1" width="11.88671875" customWidth="1"/>
    <col min="2" max="2" width="20.5546875" customWidth="1"/>
    <col min="3" max="3" width="23.6640625" customWidth="1"/>
    <col min="4" max="4" width="30.33203125" customWidth="1"/>
    <col min="5" max="5" width="34.21875" customWidth="1"/>
    <col min="6" max="6" width="24.5546875" customWidth="1"/>
    <col min="8" max="8" width="11.88671875" customWidth="1"/>
    <col min="9" max="9" width="20.5546875" customWidth="1"/>
    <col min="10" max="10" width="23.6640625" customWidth="1"/>
    <col min="11" max="11" width="30.33203125" customWidth="1"/>
    <col min="12" max="12" width="34.21875" customWidth="1"/>
    <col min="13" max="13" width="24.5546875" customWidth="1"/>
  </cols>
  <sheetData>
    <row r="1" spans="1:13" ht="23.4" thickBot="1" x14ac:dyDescent="0.35">
      <c r="A1" s="208" t="s">
        <v>262</v>
      </c>
      <c r="B1" s="209" t="s">
        <v>263</v>
      </c>
      <c r="C1" s="209" t="s">
        <v>264</v>
      </c>
      <c r="D1" s="209" t="s">
        <v>265</v>
      </c>
      <c r="E1" s="209" t="s">
        <v>266</v>
      </c>
      <c r="F1" s="209" t="s">
        <v>267</v>
      </c>
      <c r="H1" s="208" t="s">
        <v>262</v>
      </c>
      <c r="I1" s="209" t="s">
        <v>263</v>
      </c>
      <c r="J1" s="209" t="s">
        <v>264</v>
      </c>
      <c r="K1" s="209" t="s">
        <v>265</v>
      </c>
      <c r="L1" s="209" t="s">
        <v>266</v>
      </c>
      <c r="M1" s="209" t="s">
        <v>267</v>
      </c>
    </row>
    <row r="2" spans="1:13" ht="48.6" thickBot="1" x14ac:dyDescent="0.35">
      <c r="A2" s="211">
        <v>2</v>
      </c>
      <c r="B2" s="212" t="s">
        <v>312</v>
      </c>
      <c r="C2" s="212" t="s">
        <v>268</v>
      </c>
      <c r="D2" s="213" t="s">
        <v>308</v>
      </c>
      <c r="E2" s="213" t="s">
        <v>307</v>
      </c>
      <c r="F2" s="213" t="s">
        <v>269</v>
      </c>
      <c r="H2" s="212">
        <v>2</v>
      </c>
      <c r="I2" s="213" t="s">
        <v>303</v>
      </c>
      <c r="J2" s="213" t="s">
        <v>282</v>
      </c>
      <c r="K2" s="213" t="s">
        <v>283</v>
      </c>
      <c r="L2" s="213" t="s">
        <v>284</v>
      </c>
      <c r="M2" s="213" t="s">
        <v>46</v>
      </c>
    </row>
    <row r="3" spans="1:13" ht="96.6" thickBot="1" x14ac:dyDescent="0.35">
      <c r="A3" s="211">
        <v>3</v>
      </c>
      <c r="B3" s="212" t="s">
        <v>313</v>
      </c>
      <c r="C3" s="212" t="s">
        <v>270</v>
      </c>
      <c r="D3" s="213" t="s">
        <v>309</v>
      </c>
      <c r="E3" s="213" t="s">
        <v>271</v>
      </c>
      <c r="F3" s="213" t="s">
        <v>272</v>
      </c>
      <c r="H3" s="212">
        <v>3</v>
      </c>
      <c r="I3" s="213" t="s">
        <v>302</v>
      </c>
      <c r="J3" s="213" t="s">
        <v>281</v>
      </c>
      <c r="K3" s="213" t="s">
        <v>285</v>
      </c>
      <c r="L3" s="213" t="s">
        <v>286</v>
      </c>
      <c r="M3" s="213" t="s">
        <v>287</v>
      </c>
    </row>
    <row r="4" spans="1:13" ht="60.6" thickBot="1" x14ac:dyDescent="0.35">
      <c r="A4" s="211">
        <v>4</v>
      </c>
      <c r="B4" s="211" t="s">
        <v>314</v>
      </c>
      <c r="C4" s="211" t="s">
        <v>273</v>
      </c>
      <c r="D4" s="210" t="s">
        <v>274</v>
      </c>
      <c r="E4" s="210" t="s">
        <v>275</v>
      </c>
      <c r="F4" s="210" t="s">
        <v>46</v>
      </c>
      <c r="H4" s="211">
        <v>4</v>
      </c>
      <c r="I4" s="213" t="s">
        <v>301</v>
      </c>
      <c r="J4" s="213" t="s">
        <v>288</v>
      </c>
      <c r="K4" s="213" t="s">
        <v>289</v>
      </c>
      <c r="L4" s="213" t="s">
        <v>290</v>
      </c>
      <c r="M4" s="213" t="s">
        <v>46</v>
      </c>
    </row>
    <row r="5" spans="1:13" ht="96.6" thickBot="1" x14ac:dyDescent="0.35">
      <c r="A5" s="211">
        <v>5</v>
      </c>
      <c r="B5" s="213" t="s">
        <v>315</v>
      </c>
      <c r="C5" s="213" t="s">
        <v>268</v>
      </c>
      <c r="D5" s="213" t="s">
        <v>310</v>
      </c>
      <c r="E5" s="213" t="s">
        <v>46</v>
      </c>
      <c r="F5" s="213" t="s">
        <v>269</v>
      </c>
      <c r="H5" s="211">
        <v>5</v>
      </c>
      <c r="I5" s="213" t="s">
        <v>300</v>
      </c>
      <c r="J5" s="213" t="s">
        <v>291</v>
      </c>
      <c r="K5" s="213" t="s">
        <v>292</v>
      </c>
      <c r="L5" s="213" t="s">
        <v>293</v>
      </c>
      <c r="M5" s="213" t="s">
        <v>46</v>
      </c>
    </row>
    <row r="6" spans="1:13" ht="84.6" thickBot="1" x14ac:dyDescent="0.35">
      <c r="A6" s="211">
        <v>6</v>
      </c>
      <c r="B6" s="213" t="s">
        <v>316</v>
      </c>
      <c r="C6" s="213" t="s">
        <v>270</v>
      </c>
      <c r="D6" s="213" t="s">
        <v>276</v>
      </c>
      <c r="E6" s="213" t="s">
        <v>46</v>
      </c>
      <c r="F6" s="213" t="s">
        <v>278</v>
      </c>
      <c r="H6" s="211">
        <v>6</v>
      </c>
      <c r="I6" s="213" t="s">
        <v>299</v>
      </c>
      <c r="J6" s="213" t="s">
        <v>281</v>
      </c>
      <c r="K6" s="213" t="s">
        <v>294</v>
      </c>
      <c r="L6" s="213" t="s">
        <v>293</v>
      </c>
      <c r="M6" s="213" t="s">
        <v>46</v>
      </c>
    </row>
    <row r="7" spans="1:13" ht="120.6" thickBot="1" x14ac:dyDescent="0.35">
      <c r="A7" s="211">
        <v>7</v>
      </c>
      <c r="B7" s="213" t="s">
        <v>317</v>
      </c>
      <c r="C7" s="212" t="s">
        <v>277</v>
      </c>
      <c r="D7" s="214" t="s">
        <v>279</v>
      </c>
      <c r="E7" s="213" t="s">
        <v>271</v>
      </c>
      <c r="F7" s="213" t="s">
        <v>306</v>
      </c>
      <c r="H7" s="211">
        <v>7</v>
      </c>
      <c r="I7" s="213" t="s">
        <v>298</v>
      </c>
      <c r="J7" s="213" t="s">
        <v>288</v>
      </c>
      <c r="K7" s="213" t="s">
        <v>295</v>
      </c>
      <c r="L7" s="213" t="s">
        <v>46</v>
      </c>
      <c r="M7" s="213" t="s">
        <v>296</v>
      </c>
    </row>
    <row r="8" spans="1:13" ht="72.599999999999994" thickBot="1" x14ac:dyDescent="0.35">
      <c r="A8" s="211">
        <v>8</v>
      </c>
      <c r="B8" s="212" t="s">
        <v>280</v>
      </c>
      <c r="C8" s="213" t="s">
        <v>273</v>
      </c>
      <c r="D8" s="214" t="s">
        <v>311</v>
      </c>
      <c r="E8" s="213" t="s">
        <v>46</v>
      </c>
      <c r="F8" s="213" t="s">
        <v>46</v>
      </c>
      <c r="H8" s="211">
        <v>8</v>
      </c>
      <c r="I8" s="212" t="s">
        <v>297</v>
      </c>
      <c r="J8" s="213" t="s">
        <v>282</v>
      </c>
      <c r="K8" s="214" t="s">
        <v>304</v>
      </c>
      <c r="L8" s="213" t="s">
        <v>305</v>
      </c>
      <c r="M8" s="213" t="s">
        <v>293</v>
      </c>
    </row>
    <row r="9" spans="1:13" ht="96.6" thickBot="1" x14ac:dyDescent="0.35">
      <c r="A9" s="211">
        <v>8</v>
      </c>
      <c r="B9" s="212" t="s">
        <v>464</v>
      </c>
      <c r="C9" s="213" t="s">
        <v>465</v>
      </c>
      <c r="D9" s="214" t="s">
        <v>466</v>
      </c>
      <c r="E9" s="213" t="s">
        <v>462</v>
      </c>
      <c r="F9" s="213" t="s">
        <v>463</v>
      </c>
      <c r="H9" s="211">
        <v>8</v>
      </c>
      <c r="I9" s="212" t="s">
        <v>459</v>
      </c>
      <c r="J9" s="213" t="s">
        <v>282</v>
      </c>
      <c r="K9" s="214" t="s">
        <v>460</v>
      </c>
      <c r="L9" s="213" t="s">
        <v>461</v>
      </c>
      <c r="M9" s="213" t="s">
        <v>293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Лист21">
    <tabColor theme="0" tint="-0.34998626667073579"/>
  </sheetPr>
  <dimension ref="A1:AS255"/>
  <sheetViews>
    <sheetView zoomScale="85" zoomScaleNormal="85" workbookViewId="0">
      <pane ySplit="1" topLeftCell="A246" activePane="bottomLeft" state="frozen"/>
      <selection pane="bottomLeft" activeCell="T250" sqref="T250:U251"/>
    </sheetView>
  </sheetViews>
  <sheetFormatPr defaultRowHeight="14.4" x14ac:dyDescent="0.3"/>
  <cols>
    <col min="1" max="1" width="14.33203125" style="40" customWidth="1"/>
    <col min="2" max="2" width="32.21875" style="19" customWidth="1"/>
    <col min="3" max="3" width="8.88671875" style="40"/>
    <col min="4" max="4" width="15.33203125" customWidth="1"/>
    <col min="5" max="5" width="11.88671875" style="19" customWidth="1"/>
    <col min="6" max="6" width="10.6640625" style="40" customWidth="1"/>
    <col min="7" max="7" width="10.5546875" customWidth="1"/>
    <col min="8" max="8" width="10.77734375" style="19" customWidth="1"/>
    <col min="9" max="9" width="15.6640625" style="40" customWidth="1"/>
    <col min="10" max="10" width="15.33203125" customWidth="1"/>
    <col min="11" max="11" width="17.109375" style="19" customWidth="1"/>
    <col min="12" max="12" width="17.109375" style="205" customWidth="1"/>
    <col min="13" max="13" width="13.109375" style="19" customWidth="1"/>
    <col min="14" max="14" width="12" style="42" customWidth="1"/>
    <col min="15" max="15" width="13.5546875" customWidth="1"/>
    <col min="16" max="16" width="17.44140625" customWidth="1"/>
    <col min="17" max="17" width="12.109375" customWidth="1"/>
    <col min="18" max="18" width="19.33203125" style="56" customWidth="1"/>
    <col min="20" max="20" width="20.88671875" customWidth="1"/>
    <col min="21" max="22" width="9.77734375" bestFit="1" customWidth="1"/>
    <col min="23" max="23" width="11.5546875" bestFit="1" customWidth="1"/>
    <col min="24" max="24" width="35.5546875" customWidth="1"/>
  </cols>
  <sheetData>
    <row r="1" spans="1:45" ht="62.4" customHeight="1" thickBot="1" x14ac:dyDescent="0.35">
      <c r="A1" s="359" t="s">
        <v>79</v>
      </c>
      <c r="B1" s="360"/>
      <c r="C1" s="361" t="s">
        <v>80</v>
      </c>
      <c r="D1" s="362"/>
      <c r="E1" s="363"/>
      <c r="F1" s="359" t="s">
        <v>81</v>
      </c>
      <c r="G1" s="364"/>
      <c r="H1" s="360"/>
      <c r="I1" s="353" t="s">
        <v>91</v>
      </c>
      <c r="J1" s="353" t="s">
        <v>92</v>
      </c>
      <c r="K1" s="353" t="s">
        <v>93</v>
      </c>
      <c r="L1" s="357" t="s">
        <v>237</v>
      </c>
      <c r="M1" s="353" t="s">
        <v>95</v>
      </c>
      <c r="N1" s="353" t="s">
        <v>94</v>
      </c>
      <c r="O1" s="351" t="s">
        <v>78</v>
      </c>
      <c r="P1" s="353" t="s">
        <v>82</v>
      </c>
      <c r="Q1" s="355" t="s">
        <v>96</v>
      </c>
      <c r="R1" s="55" t="s">
        <v>97</v>
      </c>
      <c r="T1" s="7" t="s">
        <v>99</v>
      </c>
    </row>
    <row r="2" spans="1:45" ht="43.8" thickBot="1" x14ac:dyDescent="0.35">
      <c r="A2" s="45" t="s">
        <v>83</v>
      </c>
      <c r="B2" s="45" t="s">
        <v>84</v>
      </c>
      <c r="C2" s="46" t="s">
        <v>85</v>
      </c>
      <c r="D2" s="45" t="s">
        <v>86</v>
      </c>
      <c r="E2" s="44" t="s">
        <v>87</v>
      </c>
      <c r="F2" s="46" t="s">
        <v>88</v>
      </c>
      <c r="G2" s="45" t="s">
        <v>89</v>
      </c>
      <c r="H2" s="44" t="s">
        <v>90</v>
      </c>
      <c r="I2" s="354"/>
      <c r="J2" s="354"/>
      <c r="K2" s="354"/>
      <c r="L2" s="358"/>
      <c r="M2" s="354"/>
      <c r="N2" s="354"/>
      <c r="O2" s="352"/>
      <c r="P2" s="354"/>
      <c r="Q2" s="356"/>
    </row>
    <row r="3" spans="1:45" ht="29.4" thickBot="1" x14ac:dyDescent="0.35">
      <c r="A3" s="40" t="s">
        <v>945</v>
      </c>
      <c r="B3" s="48" t="s">
        <v>724</v>
      </c>
      <c r="C3" s="47">
        <v>1</v>
      </c>
      <c r="D3" s="333">
        <v>2.8000000000000001E-2</v>
      </c>
      <c r="E3" s="333">
        <v>2.8000000000000001E-2</v>
      </c>
      <c r="F3" s="47" t="s">
        <v>374</v>
      </c>
      <c r="G3" s="267">
        <v>2.9</v>
      </c>
      <c r="H3" s="267" t="s">
        <v>508</v>
      </c>
      <c r="I3" s="50">
        <f t="shared" ref="I3:I4" si="0">PI()*(POWER(K3/1000,2)/4)*J3</f>
        <v>1.4137166941154067E-2</v>
      </c>
      <c r="J3" s="51">
        <v>20</v>
      </c>
      <c r="K3" s="49">
        <v>30</v>
      </c>
      <c r="L3" s="204">
        <v>0</v>
      </c>
      <c r="M3" s="279">
        <v>5.1999999999999998E-2</v>
      </c>
      <c r="N3" s="280">
        <v>0.86099999999999999</v>
      </c>
      <c r="O3" s="281">
        <v>25</v>
      </c>
      <c r="P3" s="282">
        <v>0.1</v>
      </c>
      <c r="Q3" s="54">
        <v>0</v>
      </c>
      <c r="R3" s="57" t="s">
        <v>98</v>
      </c>
      <c r="T3" s="57" t="s">
        <v>98</v>
      </c>
      <c r="U3" s="276">
        <f>SUMIF($R$3:$R$215,T3,$E$3:$E$215)</f>
        <v>26592.722799999992</v>
      </c>
      <c r="X3" t="s">
        <v>98</v>
      </c>
      <c r="AE3" s="269" t="s">
        <v>369</v>
      </c>
      <c r="AF3" s="270"/>
      <c r="AG3" s="271"/>
    </row>
    <row r="4" spans="1:45" ht="29.4" thickBot="1" x14ac:dyDescent="0.35">
      <c r="A4" s="40" t="s">
        <v>945</v>
      </c>
      <c r="B4" s="48" t="s">
        <v>725</v>
      </c>
      <c r="C4" s="47">
        <v>1</v>
      </c>
      <c r="D4" s="333">
        <v>2.8000000000000001E-2</v>
      </c>
      <c r="E4" s="333">
        <v>2.8000000000000001E-2</v>
      </c>
      <c r="F4" s="47" t="s">
        <v>374</v>
      </c>
      <c r="G4" s="267">
        <v>1.2</v>
      </c>
      <c r="H4" s="267" t="s">
        <v>508</v>
      </c>
      <c r="I4" s="50">
        <f t="shared" si="0"/>
        <v>1.4137166941154067E-2</v>
      </c>
      <c r="J4" s="51">
        <v>20</v>
      </c>
      <c r="K4" s="49">
        <v>30</v>
      </c>
      <c r="L4" s="204">
        <v>0</v>
      </c>
      <c r="M4" s="279">
        <v>5.1999999999999998E-2</v>
      </c>
      <c r="N4" s="280">
        <v>0.86099999999999999</v>
      </c>
      <c r="O4" s="281">
        <v>25</v>
      </c>
      <c r="P4" s="282">
        <v>0.1</v>
      </c>
      <c r="Q4" s="54">
        <v>0</v>
      </c>
      <c r="R4" s="57" t="s">
        <v>98</v>
      </c>
      <c r="T4" s="57" t="s">
        <v>498</v>
      </c>
      <c r="U4" s="276">
        <f t="shared" ref="U4:U5" si="1">SUMIF($R$3:$R$215,T4,$E$3:$E$215)</f>
        <v>69.760256999999996</v>
      </c>
      <c r="W4" s="37"/>
      <c r="X4" s="37" t="s">
        <v>98</v>
      </c>
      <c r="AE4" s="268" t="s">
        <v>370</v>
      </c>
      <c r="AF4" s="16">
        <v>100</v>
      </c>
      <c r="AG4" s="268" t="s">
        <v>371</v>
      </c>
    </row>
    <row r="5" spans="1:45" ht="29.4" thickBot="1" x14ac:dyDescent="0.35">
      <c r="A5" s="40" t="s">
        <v>945</v>
      </c>
      <c r="B5" s="48" t="s">
        <v>726</v>
      </c>
      <c r="C5" s="47">
        <v>1</v>
      </c>
      <c r="D5" s="333">
        <v>3.1E-2</v>
      </c>
      <c r="E5" s="333">
        <v>3.1E-2</v>
      </c>
      <c r="F5" s="47" t="s">
        <v>374</v>
      </c>
      <c r="G5" s="267">
        <v>2.9</v>
      </c>
      <c r="H5" s="267" t="s">
        <v>508</v>
      </c>
      <c r="I5" s="50">
        <f>PI()*(POWER(K5/1000,2)/4)*J5</f>
        <v>1.4137166941154067E-2</v>
      </c>
      <c r="J5" s="51">
        <v>20</v>
      </c>
      <c r="K5" s="49">
        <v>30</v>
      </c>
      <c r="L5" s="204">
        <v>0</v>
      </c>
      <c r="M5" s="279">
        <v>5.1999999999999998E-2</v>
      </c>
      <c r="N5" s="280">
        <v>0.86099999999999999</v>
      </c>
      <c r="O5" s="281">
        <v>25</v>
      </c>
      <c r="P5" s="282">
        <v>0.1</v>
      </c>
      <c r="Q5" s="54">
        <v>0</v>
      </c>
      <c r="R5" s="57" t="s">
        <v>98</v>
      </c>
      <c r="T5" s="57" t="s">
        <v>499</v>
      </c>
      <c r="U5" s="276">
        <f t="shared" si="1"/>
        <v>144.79999999999998</v>
      </c>
      <c r="X5" t="s">
        <v>498</v>
      </c>
      <c r="AE5" s="268" t="s">
        <v>377</v>
      </c>
      <c r="AF5" s="16">
        <v>0.1</v>
      </c>
      <c r="AG5" s="268" t="s">
        <v>378</v>
      </c>
    </row>
    <row r="6" spans="1:45" ht="15" thickBot="1" x14ac:dyDescent="0.35">
      <c r="A6" s="40" t="s">
        <v>945</v>
      </c>
      <c r="B6" s="48" t="s">
        <v>727</v>
      </c>
      <c r="C6" s="47">
        <v>1</v>
      </c>
      <c r="D6" s="333">
        <v>1.9E-2</v>
      </c>
      <c r="E6" s="333">
        <v>1.9E-2</v>
      </c>
      <c r="F6" s="47" t="s">
        <v>374</v>
      </c>
      <c r="G6" s="267">
        <v>0.9</v>
      </c>
      <c r="H6" s="267" t="s">
        <v>508</v>
      </c>
      <c r="I6" s="50">
        <f t="shared" ref="I6:I69" si="2">PI()*(POWER(K6/1000,2)/4)*J6</f>
        <v>1.4137166941154067E-2</v>
      </c>
      <c r="J6" s="51">
        <v>20</v>
      </c>
      <c r="K6" s="49">
        <v>30</v>
      </c>
      <c r="L6" s="204">
        <v>0</v>
      </c>
      <c r="M6" s="279">
        <v>5.1999999999999998E-2</v>
      </c>
      <c r="N6" s="280">
        <v>0.86099999999999999</v>
      </c>
      <c r="O6" s="281">
        <v>25</v>
      </c>
      <c r="P6" s="282">
        <v>0.1</v>
      </c>
      <c r="Q6" s="54">
        <v>0</v>
      </c>
      <c r="R6" s="57" t="s">
        <v>98</v>
      </c>
      <c r="T6" s="57"/>
      <c r="U6" s="276">
        <f t="shared" ref="U4:U9" si="3">SUMIF($R$3:$R$170,T6,$E$3:$E$170)</f>
        <v>0</v>
      </c>
      <c r="X6" t="s">
        <v>499</v>
      </c>
      <c r="AE6" s="268" t="s">
        <v>379</v>
      </c>
      <c r="AF6" s="16">
        <v>30</v>
      </c>
      <c r="AG6" s="268" t="s">
        <v>380</v>
      </c>
    </row>
    <row r="7" spans="1:45" ht="15" thickBot="1" x14ac:dyDescent="0.35">
      <c r="A7" s="40" t="s">
        <v>945</v>
      </c>
      <c r="B7" s="48" t="s">
        <v>727</v>
      </c>
      <c r="C7" s="47">
        <v>1</v>
      </c>
      <c r="D7" s="333">
        <v>1.9E-2</v>
      </c>
      <c r="E7" s="333">
        <v>1.9E-2</v>
      </c>
      <c r="F7" s="47" t="s">
        <v>374</v>
      </c>
      <c r="G7" s="267">
        <v>0.9</v>
      </c>
      <c r="H7" s="267" t="s">
        <v>508</v>
      </c>
      <c r="I7" s="50">
        <f t="shared" si="2"/>
        <v>1.4137166941154067E-2</v>
      </c>
      <c r="J7" s="51">
        <v>20</v>
      </c>
      <c r="K7" s="49">
        <v>30</v>
      </c>
      <c r="L7" s="204">
        <v>0</v>
      </c>
      <c r="M7" s="279">
        <v>5.1999999999999998E-2</v>
      </c>
      <c r="N7" s="280">
        <v>0.86099999999999999</v>
      </c>
      <c r="O7" s="281">
        <v>25</v>
      </c>
      <c r="P7" s="282">
        <v>0.1</v>
      </c>
      <c r="Q7" s="54">
        <v>0</v>
      </c>
      <c r="R7" s="57" t="s">
        <v>98</v>
      </c>
      <c r="T7" s="57"/>
      <c r="U7" s="276">
        <f t="shared" si="3"/>
        <v>0</v>
      </c>
      <c r="X7" t="s">
        <v>507</v>
      </c>
      <c r="AE7" s="268" t="s">
        <v>381</v>
      </c>
      <c r="AF7" s="272">
        <f>((AF4/1000)*AF5*POWER(10,6)/(8.31*(AF6+273)))</f>
        <v>3.9715162852025276</v>
      </c>
      <c r="AG7" s="268" t="s">
        <v>382</v>
      </c>
    </row>
    <row r="8" spans="1:45" ht="15" thickBot="1" x14ac:dyDescent="0.35">
      <c r="A8" s="40" t="s">
        <v>945</v>
      </c>
      <c r="B8" s="48" t="s">
        <v>727</v>
      </c>
      <c r="C8" s="47">
        <v>1</v>
      </c>
      <c r="D8" s="333">
        <v>1.9E-2</v>
      </c>
      <c r="E8" s="333">
        <v>1.9E-2</v>
      </c>
      <c r="F8" s="47" t="s">
        <v>374</v>
      </c>
      <c r="G8" s="267">
        <v>0.9</v>
      </c>
      <c r="H8" s="267" t="s">
        <v>508</v>
      </c>
      <c r="I8" s="50">
        <f t="shared" si="2"/>
        <v>1.4137166941154067E-2</v>
      </c>
      <c r="J8" s="51">
        <v>20</v>
      </c>
      <c r="K8" s="49">
        <v>30</v>
      </c>
      <c r="L8" s="204">
        <v>0</v>
      </c>
      <c r="M8" s="279">
        <v>5.1999999999999998E-2</v>
      </c>
      <c r="N8" s="280">
        <v>0.86099999999999999</v>
      </c>
      <c r="O8" s="281">
        <v>25</v>
      </c>
      <c r="P8" s="282">
        <v>0.1</v>
      </c>
      <c r="Q8" s="54">
        <v>0</v>
      </c>
      <c r="R8" s="57" t="s">
        <v>98</v>
      </c>
      <c r="T8" s="57"/>
      <c r="U8" s="276">
        <f t="shared" si="3"/>
        <v>0</v>
      </c>
      <c r="X8" t="s">
        <v>500</v>
      </c>
    </row>
    <row r="9" spans="1:45" ht="15" thickBot="1" x14ac:dyDescent="0.35">
      <c r="A9" s="40" t="s">
        <v>945</v>
      </c>
      <c r="B9" s="48" t="s">
        <v>727</v>
      </c>
      <c r="C9" s="47">
        <v>1</v>
      </c>
      <c r="D9" s="333">
        <v>1.9E-2</v>
      </c>
      <c r="E9" s="333">
        <v>1.9E-2</v>
      </c>
      <c r="F9" s="47" t="s">
        <v>374</v>
      </c>
      <c r="G9" s="267">
        <v>0.9</v>
      </c>
      <c r="H9" s="267" t="s">
        <v>508</v>
      </c>
      <c r="I9" s="50">
        <f t="shared" si="2"/>
        <v>1.4137166941154067E-2</v>
      </c>
      <c r="J9" s="51">
        <v>20</v>
      </c>
      <c r="K9" s="49">
        <v>30</v>
      </c>
      <c r="L9" s="204">
        <v>0</v>
      </c>
      <c r="M9" s="279">
        <v>5.1999999999999998E-2</v>
      </c>
      <c r="N9" s="280">
        <v>0.86099999999999999</v>
      </c>
      <c r="O9" s="281">
        <v>25</v>
      </c>
      <c r="P9" s="282">
        <v>0.1</v>
      </c>
      <c r="Q9" s="54">
        <v>0</v>
      </c>
      <c r="R9" s="57" t="s">
        <v>98</v>
      </c>
      <c r="T9" s="57"/>
      <c r="U9" s="276">
        <f t="shared" si="3"/>
        <v>0</v>
      </c>
      <c r="W9" s="278"/>
      <c r="X9" t="s">
        <v>501</v>
      </c>
    </row>
    <row r="10" spans="1:45" ht="30.6" customHeight="1" thickBot="1" x14ac:dyDescent="0.35">
      <c r="A10" s="40" t="s">
        <v>945</v>
      </c>
      <c r="B10" s="48" t="s">
        <v>728</v>
      </c>
      <c r="C10" s="47">
        <v>1</v>
      </c>
      <c r="D10" s="333">
        <v>1.9E-2</v>
      </c>
      <c r="E10" s="333">
        <v>1.9E-2</v>
      </c>
      <c r="F10" s="47" t="s">
        <v>374</v>
      </c>
      <c r="G10" s="267">
        <v>0.42</v>
      </c>
      <c r="H10" s="267" t="s">
        <v>508</v>
      </c>
      <c r="I10" s="50">
        <f t="shared" si="2"/>
        <v>1.4137166941154067E-2</v>
      </c>
      <c r="J10" s="51">
        <v>20</v>
      </c>
      <c r="K10" s="49">
        <v>30</v>
      </c>
      <c r="L10" s="204">
        <v>0</v>
      </c>
      <c r="M10" s="279">
        <v>5.1999999999999998E-2</v>
      </c>
      <c r="N10" s="280">
        <v>0.86099999999999999</v>
      </c>
      <c r="O10" s="281">
        <v>25</v>
      </c>
      <c r="P10" s="282">
        <v>0.1</v>
      </c>
      <c r="Q10" s="54">
        <v>0</v>
      </c>
      <c r="R10" s="57" t="s">
        <v>98</v>
      </c>
      <c r="T10" s="277"/>
      <c r="U10" s="276"/>
      <c r="X10" t="s">
        <v>502</v>
      </c>
    </row>
    <row r="11" spans="1:45" ht="46.2" customHeight="1" x14ac:dyDescent="0.3">
      <c r="A11" s="40" t="s">
        <v>945</v>
      </c>
      <c r="B11" s="48" t="s">
        <v>729</v>
      </c>
      <c r="C11" s="47">
        <v>1</v>
      </c>
      <c r="D11" s="333">
        <v>1.7999999999999999E-2</v>
      </c>
      <c r="E11" s="333">
        <v>1.7999999999999999E-2</v>
      </c>
      <c r="F11" s="47" t="s">
        <v>374</v>
      </c>
      <c r="G11" s="267">
        <v>0.43</v>
      </c>
      <c r="H11" s="267" t="s">
        <v>508</v>
      </c>
      <c r="I11" s="50">
        <f t="shared" si="2"/>
        <v>1.4137166941154067E-2</v>
      </c>
      <c r="J11" s="51">
        <v>20</v>
      </c>
      <c r="K11" s="49">
        <v>30</v>
      </c>
      <c r="L11" s="204">
        <v>0</v>
      </c>
      <c r="M11" s="279">
        <v>5.1999999999999998E-2</v>
      </c>
      <c r="N11" s="280">
        <v>0.86099999999999999</v>
      </c>
      <c r="O11" s="281">
        <v>25</v>
      </c>
      <c r="P11" s="282">
        <v>0.1</v>
      </c>
      <c r="Q11" s="54">
        <v>0</v>
      </c>
      <c r="R11" s="57" t="s">
        <v>98</v>
      </c>
      <c r="T11" s="277"/>
      <c r="U11" s="276"/>
      <c r="X11" t="s">
        <v>503</v>
      </c>
      <c r="AC11" s="48" t="s">
        <v>420</v>
      </c>
      <c r="AD11" s="47">
        <v>1</v>
      </c>
      <c r="AE11" s="275">
        <f t="shared" ref="AE11" si="4">AP11*AQ11*AO11+AP11*(1-AQ11)*AN11+IF(AG11="г.ф.",AN11*AJ11,AO11*AJ11)</f>
        <v>148.94</v>
      </c>
      <c r="AF11" s="275">
        <f t="shared" ref="AF11" si="5">AE11*AD11</f>
        <v>148.94</v>
      </c>
      <c r="AG11" s="47" t="s">
        <v>372</v>
      </c>
      <c r="AH11" s="17">
        <v>1.6</v>
      </c>
      <c r="AI11" s="267" t="s">
        <v>375</v>
      </c>
      <c r="AJ11" s="50">
        <f>PI()*(POWER(AL11/1000,2)/4)*AK11</f>
        <v>0</v>
      </c>
      <c r="AK11" s="51">
        <v>0</v>
      </c>
      <c r="AL11" s="49">
        <v>0</v>
      </c>
      <c r="AM11" s="204">
        <v>0</v>
      </c>
      <c r="AN11" s="41">
        <v>3.5000000000000001E-3</v>
      </c>
      <c r="AO11" s="52">
        <v>0.93</v>
      </c>
      <c r="AP11" s="53">
        <v>200</v>
      </c>
      <c r="AQ11" s="16">
        <v>0.8</v>
      </c>
      <c r="AR11" s="54">
        <v>0</v>
      </c>
      <c r="AS11" s="57" t="s">
        <v>98</v>
      </c>
    </row>
    <row r="12" spans="1:45" ht="43.2" x14ac:dyDescent="0.3">
      <c r="A12" s="40" t="s">
        <v>945</v>
      </c>
      <c r="B12" s="48" t="s">
        <v>730</v>
      </c>
      <c r="C12" s="47">
        <v>1</v>
      </c>
      <c r="D12" s="333">
        <v>1.7000000000000001E-2</v>
      </c>
      <c r="E12" s="333">
        <v>1.7000000000000001E-2</v>
      </c>
      <c r="F12" s="47" t="s">
        <v>374</v>
      </c>
      <c r="G12" s="267">
        <v>0.43</v>
      </c>
      <c r="H12" s="267" t="s">
        <v>508</v>
      </c>
      <c r="I12" s="50">
        <f t="shared" si="2"/>
        <v>1.4137166941154067E-2</v>
      </c>
      <c r="J12" s="51">
        <v>20</v>
      </c>
      <c r="K12" s="49">
        <v>30</v>
      </c>
      <c r="L12" s="204">
        <v>0</v>
      </c>
      <c r="M12" s="279">
        <v>5.1999999999999998E-2</v>
      </c>
      <c r="N12" s="280">
        <v>0.86099999999999999</v>
      </c>
      <c r="O12" s="281">
        <v>25</v>
      </c>
      <c r="P12" s="282">
        <v>0.1</v>
      </c>
      <c r="Q12" s="54">
        <v>0</v>
      </c>
      <c r="R12" s="57" t="s">
        <v>98</v>
      </c>
      <c r="X12" t="s">
        <v>504</v>
      </c>
    </row>
    <row r="13" spans="1:45" ht="43.2" x14ac:dyDescent="0.3">
      <c r="A13" s="40" t="s">
        <v>945</v>
      </c>
      <c r="B13" s="48" t="s">
        <v>731</v>
      </c>
      <c r="C13" s="47">
        <v>1</v>
      </c>
      <c r="D13" s="373">
        <v>1.9000000000000001E-5</v>
      </c>
      <c r="E13" s="373">
        <v>1.9000000000000001E-5</v>
      </c>
      <c r="F13" s="47" t="s">
        <v>372</v>
      </c>
      <c r="G13" s="267">
        <v>0.42</v>
      </c>
      <c r="H13" s="267" t="s">
        <v>508</v>
      </c>
      <c r="I13" s="50">
        <f t="shared" si="2"/>
        <v>1.4137166941154067E-2</v>
      </c>
      <c r="J13" s="51">
        <v>20</v>
      </c>
      <c r="K13" s="49">
        <v>30</v>
      </c>
      <c r="L13" s="204">
        <v>0</v>
      </c>
      <c r="M13" s="279">
        <v>5.1999999999999998E-2</v>
      </c>
      <c r="N13" s="280">
        <v>0.86099999999999999</v>
      </c>
      <c r="O13" s="281">
        <v>25</v>
      </c>
      <c r="P13" s="282">
        <v>0.1</v>
      </c>
      <c r="Q13" s="54">
        <v>0</v>
      </c>
      <c r="R13" s="57" t="s">
        <v>498</v>
      </c>
      <c r="X13" t="s">
        <v>505</v>
      </c>
    </row>
    <row r="14" spans="1:45" ht="43.2" x14ac:dyDescent="0.3">
      <c r="A14" s="40" t="s">
        <v>945</v>
      </c>
      <c r="B14" s="48" t="s">
        <v>732</v>
      </c>
      <c r="C14" s="47">
        <v>1</v>
      </c>
      <c r="D14" s="373">
        <v>1.9000000000000001E-5</v>
      </c>
      <c r="E14" s="373">
        <v>1.9000000000000001E-5</v>
      </c>
      <c r="F14" s="47" t="s">
        <v>372</v>
      </c>
      <c r="G14" s="267">
        <v>0.43</v>
      </c>
      <c r="H14" s="267" t="s">
        <v>508</v>
      </c>
      <c r="I14" s="50">
        <f t="shared" si="2"/>
        <v>1.4137166941154067E-2</v>
      </c>
      <c r="J14" s="51">
        <v>20</v>
      </c>
      <c r="K14" s="49">
        <v>30</v>
      </c>
      <c r="L14" s="204">
        <v>0</v>
      </c>
      <c r="M14" s="279">
        <v>5.1999999999999998E-2</v>
      </c>
      <c r="N14" s="280">
        <v>0.86099999999999999</v>
      </c>
      <c r="O14" s="281">
        <v>25</v>
      </c>
      <c r="P14" s="282">
        <v>0.1</v>
      </c>
      <c r="Q14" s="54">
        <v>0</v>
      </c>
      <c r="R14" s="57" t="s">
        <v>498</v>
      </c>
      <c r="X14" t="s">
        <v>506</v>
      </c>
    </row>
    <row r="15" spans="1:45" ht="28.8" x14ac:dyDescent="0.3">
      <c r="A15" s="40" t="s">
        <v>945</v>
      </c>
      <c r="B15" s="48" t="s">
        <v>733</v>
      </c>
      <c r="C15" s="47">
        <v>1</v>
      </c>
      <c r="D15" s="333">
        <v>1.9E-2</v>
      </c>
      <c r="E15" s="333">
        <v>1.9E-2</v>
      </c>
      <c r="F15" s="47" t="s">
        <v>374</v>
      </c>
      <c r="G15" s="267">
        <v>0.42</v>
      </c>
      <c r="H15" s="267" t="s">
        <v>508</v>
      </c>
      <c r="I15" s="50">
        <f t="shared" si="2"/>
        <v>1.4137166941154067E-2</v>
      </c>
      <c r="J15" s="51">
        <v>20</v>
      </c>
      <c r="K15" s="49">
        <v>30</v>
      </c>
      <c r="L15" s="204">
        <v>0</v>
      </c>
      <c r="M15" s="279">
        <v>5.1999999999999998E-2</v>
      </c>
      <c r="N15" s="280">
        <v>0.86099999999999999</v>
      </c>
      <c r="O15" s="281">
        <v>25</v>
      </c>
      <c r="P15" s="282">
        <v>0.1</v>
      </c>
      <c r="Q15" s="54">
        <v>0</v>
      </c>
      <c r="R15" s="57" t="s">
        <v>98</v>
      </c>
    </row>
    <row r="16" spans="1:45" ht="28.8" x14ac:dyDescent="0.3">
      <c r="A16" s="40" t="s">
        <v>945</v>
      </c>
      <c r="B16" s="48" t="s">
        <v>734</v>
      </c>
      <c r="C16" s="47">
        <v>1</v>
      </c>
      <c r="D16" s="333">
        <v>1.7999999999999999E-2</v>
      </c>
      <c r="E16" s="333">
        <v>1.7999999999999999E-2</v>
      </c>
      <c r="F16" s="47" t="s">
        <v>374</v>
      </c>
      <c r="G16" s="267">
        <v>0.42</v>
      </c>
      <c r="H16" s="267" t="s">
        <v>508</v>
      </c>
      <c r="I16" s="50">
        <f t="shared" si="2"/>
        <v>1.4137166941154067E-2</v>
      </c>
      <c r="J16" s="51">
        <v>20</v>
      </c>
      <c r="K16" s="49">
        <v>30</v>
      </c>
      <c r="L16" s="204">
        <v>0</v>
      </c>
      <c r="M16" s="279">
        <v>5.1999999999999998E-2</v>
      </c>
      <c r="N16" s="280">
        <v>0.86099999999999999</v>
      </c>
      <c r="O16" s="281">
        <v>25</v>
      </c>
      <c r="P16" s="282">
        <v>0.1</v>
      </c>
      <c r="Q16" s="54">
        <v>0</v>
      </c>
      <c r="R16" s="57" t="s">
        <v>98</v>
      </c>
    </row>
    <row r="17" spans="1:25" ht="43.2" x14ac:dyDescent="0.3">
      <c r="A17" s="40" t="s">
        <v>945</v>
      </c>
      <c r="B17" s="48" t="s">
        <v>735</v>
      </c>
      <c r="C17" s="47">
        <v>1</v>
      </c>
      <c r="D17" s="373">
        <v>1.9000000000000001E-5</v>
      </c>
      <c r="E17" s="373">
        <v>1.9000000000000001E-5</v>
      </c>
      <c r="F17" s="47" t="s">
        <v>372</v>
      </c>
      <c r="G17" s="267">
        <v>0.42</v>
      </c>
      <c r="H17" s="267" t="s">
        <v>508</v>
      </c>
      <c r="I17" s="50">
        <f t="shared" si="2"/>
        <v>1.4137166941154067E-2</v>
      </c>
      <c r="J17" s="51">
        <v>20</v>
      </c>
      <c r="K17" s="49">
        <v>30</v>
      </c>
      <c r="L17" s="204">
        <v>0</v>
      </c>
      <c r="M17" s="279">
        <v>5.1999999999999998E-2</v>
      </c>
      <c r="N17" s="280">
        <v>0.86099999999999999</v>
      </c>
      <c r="O17" s="281">
        <v>25</v>
      </c>
      <c r="P17" s="282">
        <v>0.1</v>
      </c>
      <c r="Q17" s="54">
        <v>0</v>
      </c>
      <c r="R17" s="57" t="s">
        <v>498</v>
      </c>
      <c r="T17" t="s">
        <v>376</v>
      </c>
    </row>
    <row r="18" spans="1:25" ht="28.8" x14ac:dyDescent="0.3">
      <c r="A18" s="40" t="s">
        <v>945</v>
      </c>
      <c r="B18" s="48" t="s">
        <v>736</v>
      </c>
      <c r="C18" s="47">
        <v>1</v>
      </c>
      <c r="D18" s="333">
        <v>1.7999999999999999E-2</v>
      </c>
      <c r="E18" s="333">
        <v>1.7999999999999999E-2</v>
      </c>
      <c r="F18" s="47" t="s">
        <v>374</v>
      </c>
      <c r="G18" s="267">
        <v>0.43</v>
      </c>
      <c r="H18" s="267" t="s">
        <v>508</v>
      </c>
      <c r="I18" s="50">
        <f t="shared" si="2"/>
        <v>1.4137166941154067E-2</v>
      </c>
      <c r="J18" s="51">
        <v>20</v>
      </c>
      <c r="K18" s="49">
        <v>30</v>
      </c>
      <c r="L18" s="204">
        <v>0</v>
      </c>
      <c r="M18" s="279">
        <v>5.1999999999999998E-2</v>
      </c>
      <c r="N18" s="280">
        <v>0.86099999999999999</v>
      </c>
      <c r="O18" s="281">
        <v>25</v>
      </c>
      <c r="P18" s="282">
        <v>0.1</v>
      </c>
      <c r="Q18" s="54">
        <v>0</v>
      </c>
      <c r="R18" s="57" t="s">
        <v>98</v>
      </c>
      <c r="Y18" s="7"/>
    </row>
    <row r="19" spans="1:25" ht="28.8" x14ac:dyDescent="0.3">
      <c r="A19" s="40" t="s">
        <v>945</v>
      </c>
      <c r="B19" s="48" t="s">
        <v>737</v>
      </c>
      <c r="C19" s="47">
        <v>1</v>
      </c>
      <c r="D19" s="333">
        <v>2.7519999999999998</v>
      </c>
      <c r="E19" s="333">
        <v>2.7519999999999998</v>
      </c>
      <c r="F19" s="47" t="s">
        <v>582</v>
      </c>
      <c r="G19" s="267">
        <v>0.2</v>
      </c>
      <c r="H19" s="267" t="s">
        <v>508</v>
      </c>
      <c r="I19" s="50">
        <f t="shared" si="2"/>
        <v>1.4137166941154067E-2</v>
      </c>
      <c r="J19" s="51">
        <v>20</v>
      </c>
      <c r="K19" s="49">
        <v>30</v>
      </c>
      <c r="L19" s="204">
        <v>0</v>
      </c>
      <c r="M19" s="279">
        <v>5.1999999999999998E-2</v>
      </c>
      <c r="N19" s="280">
        <v>0.86099999999999999</v>
      </c>
      <c r="O19" s="281">
        <v>25</v>
      </c>
      <c r="P19" s="282">
        <v>0.1</v>
      </c>
      <c r="Q19" s="54">
        <v>0</v>
      </c>
      <c r="R19" s="57" t="s">
        <v>98</v>
      </c>
      <c r="Y19" s="7"/>
    </row>
    <row r="20" spans="1:25" ht="28.8" x14ac:dyDescent="0.3">
      <c r="A20" s="40" t="s">
        <v>945</v>
      </c>
      <c r="B20" s="48" t="s">
        <v>738</v>
      </c>
      <c r="C20" s="47">
        <v>1</v>
      </c>
      <c r="D20" s="333">
        <v>1E-3</v>
      </c>
      <c r="E20" s="333">
        <v>1E-3</v>
      </c>
      <c r="F20" s="47" t="s">
        <v>372</v>
      </c>
      <c r="G20" s="267">
        <v>1.6E-2</v>
      </c>
      <c r="H20" s="267" t="s">
        <v>508</v>
      </c>
      <c r="I20" s="50">
        <f t="shared" si="2"/>
        <v>1.4137166941154067E-2</v>
      </c>
      <c r="J20" s="51">
        <v>20</v>
      </c>
      <c r="K20" s="49">
        <v>30</v>
      </c>
      <c r="L20" s="204">
        <v>0</v>
      </c>
      <c r="M20" s="279">
        <v>5.1999999999999998E-2</v>
      </c>
      <c r="N20" s="280">
        <v>0.86099999999999999</v>
      </c>
      <c r="O20" s="281">
        <v>25</v>
      </c>
      <c r="P20" s="282">
        <v>0.1</v>
      </c>
      <c r="Q20" s="54">
        <v>0</v>
      </c>
      <c r="R20" s="57" t="s">
        <v>498</v>
      </c>
      <c r="Y20" s="7"/>
    </row>
    <row r="21" spans="1:25" ht="43.2" x14ac:dyDescent="0.3">
      <c r="A21" s="40" t="s">
        <v>945</v>
      </c>
      <c r="B21" s="48" t="s">
        <v>739</v>
      </c>
      <c r="C21" s="47">
        <v>1</v>
      </c>
      <c r="D21" s="333">
        <v>5.5039999999999996</v>
      </c>
      <c r="E21" s="333">
        <v>5.5039999999999996</v>
      </c>
      <c r="F21" s="47" t="s">
        <v>374</v>
      </c>
      <c r="G21" s="267">
        <v>7.0000000000000007E-2</v>
      </c>
      <c r="H21" s="267" t="s">
        <v>508</v>
      </c>
      <c r="I21" s="50">
        <f t="shared" si="2"/>
        <v>1.4137166941154067E-2</v>
      </c>
      <c r="J21" s="51">
        <v>20</v>
      </c>
      <c r="K21" s="49">
        <v>30</v>
      </c>
      <c r="L21" s="204">
        <v>0</v>
      </c>
      <c r="M21" s="279">
        <v>5.1999999999999998E-2</v>
      </c>
      <c r="N21" s="280">
        <v>0.86099999999999999</v>
      </c>
      <c r="O21" s="281">
        <v>25</v>
      </c>
      <c r="P21" s="282">
        <v>0.1</v>
      </c>
      <c r="Q21" s="54">
        <v>0</v>
      </c>
      <c r="R21" s="57" t="s">
        <v>98</v>
      </c>
      <c r="Y21" s="7"/>
    </row>
    <row r="22" spans="1:25" ht="43.2" x14ac:dyDescent="0.3">
      <c r="A22" s="40" t="s">
        <v>945</v>
      </c>
      <c r="B22" s="48" t="s">
        <v>740</v>
      </c>
      <c r="C22" s="47">
        <v>1</v>
      </c>
      <c r="D22" s="333">
        <v>9.7000000000000003E-2</v>
      </c>
      <c r="E22" s="333">
        <v>9.7000000000000003E-2</v>
      </c>
      <c r="F22" s="47" t="s">
        <v>374</v>
      </c>
      <c r="G22" s="267">
        <v>0</v>
      </c>
      <c r="H22" s="267" t="s">
        <v>508</v>
      </c>
      <c r="I22" s="50">
        <f t="shared" si="2"/>
        <v>1.4137166941154067E-2</v>
      </c>
      <c r="J22" s="51">
        <v>20</v>
      </c>
      <c r="K22" s="49">
        <v>30</v>
      </c>
      <c r="L22" s="204">
        <v>0</v>
      </c>
      <c r="M22" s="279">
        <v>5.1999999999999998E-2</v>
      </c>
      <c r="N22" s="280">
        <v>0.86099999999999999</v>
      </c>
      <c r="O22" s="281">
        <v>25</v>
      </c>
      <c r="P22" s="282">
        <v>0.1</v>
      </c>
      <c r="Q22" s="54">
        <v>0</v>
      </c>
      <c r="R22" s="57" t="s">
        <v>98</v>
      </c>
    </row>
    <row r="23" spans="1:25" ht="43.2" x14ac:dyDescent="0.3">
      <c r="A23" s="40" t="s">
        <v>945</v>
      </c>
      <c r="B23" s="48" t="s">
        <v>741</v>
      </c>
      <c r="C23" s="47">
        <v>1</v>
      </c>
      <c r="D23" s="333">
        <v>9.7000000000000003E-2</v>
      </c>
      <c r="E23" s="333">
        <v>9.7000000000000003E-2</v>
      </c>
      <c r="F23" s="47" t="s">
        <v>374</v>
      </c>
      <c r="G23" s="267">
        <v>0</v>
      </c>
      <c r="H23" s="267" t="s">
        <v>508</v>
      </c>
      <c r="I23" s="50">
        <f t="shared" si="2"/>
        <v>1.4137166941154067E-2</v>
      </c>
      <c r="J23" s="51">
        <v>20</v>
      </c>
      <c r="K23" s="49">
        <v>30</v>
      </c>
      <c r="L23" s="204">
        <v>0</v>
      </c>
      <c r="M23" s="279">
        <v>5.1999999999999998E-2</v>
      </c>
      <c r="N23" s="280">
        <v>0.86099999999999999</v>
      </c>
      <c r="O23" s="281">
        <v>25</v>
      </c>
      <c r="P23" s="282">
        <v>0.1</v>
      </c>
      <c r="Q23" s="54">
        <v>0</v>
      </c>
      <c r="R23" s="57" t="s">
        <v>98</v>
      </c>
    </row>
    <row r="24" spans="1:25" ht="28.8" x14ac:dyDescent="0.3">
      <c r="A24" s="40" t="s">
        <v>945</v>
      </c>
      <c r="B24" s="48" t="s">
        <v>742</v>
      </c>
      <c r="C24" s="47">
        <v>1</v>
      </c>
      <c r="D24" s="333">
        <v>1.212</v>
      </c>
      <c r="E24" s="333">
        <v>1.212</v>
      </c>
      <c r="F24" s="47" t="s">
        <v>374</v>
      </c>
      <c r="G24" s="267">
        <v>0</v>
      </c>
      <c r="H24" s="267" t="s">
        <v>508</v>
      </c>
      <c r="I24" s="50">
        <f t="shared" si="2"/>
        <v>1.4137166941154067E-2</v>
      </c>
      <c r="J24" s="51">
        <v>20</v>
      </c>
      <c r="K24" s="49">
        <v>30</v>
      </c>
      <c r="L24" s="204">
        <v>0</v>
      </c>
      <c r="M24" s="279">
        <v>5.1999999999999998E-2</v>
      </c>
      <c r="N24" s="280">
        <v>0.86099999999999999</v>
      </c>
      <c r="O24" s="281">
        <v>25</v>
      </c>
      <c r="P24" s="282">
        <v>0.1</v>
      </c>
      <c r="Q24" s="54">
        <v>0</v>
      </c>
      <c r="R24" s="57" t="s">
        <v>98</v>
      </c>
    </row>
    <row r="25" spans="1:25" ht="28.8" x14ac:dyDescent="0.3">
      <c r="A25" s="40" t="s">
        <v>945</v>
      </c>
      <c r="B25" s="48" t="s">
        <v>743</v>
      </c>
      <c r="C25" s="47">
        <v>1</v>
      </c>
      <c r="D25" s="333">
        <v>2.7770000000000001</v>
      </c>
      <c r="E25" s="333">
        <v>2.7770000000000001</v>
      </c>
      <c r="F25" s="47" t="s">
        <v>374</v>
      </c>
      <c r="G25" s="267">
        <v>0</v>
      </c>
      <c r="H25" s="267" t="s">
        <v>508</v>
      </c>
      <c r="I25" s="50">
        <f t="shared" si="2"/>
        <v>1.4137166941154067E-2</v>
      </c>
      <c r="J25" s="51">
        <v>20</v>
      </c>
      <c r="K25" s="49">
        <v>30</v>
      </c>
      <c r="L25" s="204">
        <v>0</v>
      </c>
      <c r="M25" s="279">
        <v>5.1999999999999998E-2</v>
      </c>
      <c r="N25" s="280">
        <v>0.86099999999999999</v>
      </c>
      <c r="O25" s="281">
        <v>25</v>
      </c>
      <c r="P25" s="282">
        <v>0.1</v>
      </c>
      <c r="Q25" s="54">
        <v>0</v>
      </c>
      <c r="R25" s="57" t="s">
        <v>98</v>
      </c>
    </row>
    <row r="26" spans="1:25" ht="28.8" x14ac:dyDescent="0.3">
      <c r="A26" s="40" t="s">
        <v>945</v>
      </c>
      <c r="B26" s="48" t="s">
        <v>744</v>
      </c>
      <c r="C26" s="47">
        <v>1</v>
      </c>
      <c r="D26" s="333">
        <v>5.3710000000000004</v>
      </c>
      <c r="E26" s="333">
        <v>5.3710000000000004</v>
      </c>
      <c r="F26" s="47" t="s">
        <v>374</v>
      </c>
      <c r="G26" s="267">
        <v>0</v>
      </c>
      <c r="H26" s="267" t="s">
        <v>508</v>
      </c>
      <c r="I26" s="50">
        <f t="shared" si="2"/>
        <v>1.4137166941154067E-2</v>
      </c>
      <c r="J26" s="51">
        <v>20</v>
      </c>
      <c r="K26" s="49">
        <v>30</v>
      </c>
      <c r="L26" s="204">
        <v>0</v>
      </c>
      <c r="M26" s="279">
        <v>5.1999999999999998E-2</v>
      </c>
      <c r="N26" s="280">
        <v>0.86099999999999999</v>
      </c>
      <c r="O26" s="281">
        <v>25</v>
      </c>
      <c r="P26" s="282">
        <v>0.1</v>
      </c>
      <c r="Q26" s="54">
        <v>0</v>
      </c>
      <c r="R26" s="57" t="s">
        <v>98</v>
      </c>
    </row>
    <row r="27" spans="1:25" ht="28.8" x14ac:dyDescent="0.3">
      <c r="A27" s="40" t="s">
        <v>945</v>
      </c>
      <c r="B27" s="48" t="s">
        <v>745</v>
      </c>
      <c r="C27" s="47">
        <v>1</v>
      </c>
      <c r="D27" s="333">
        <v>16.670999999999999</v>
      </c>
      <c r="E27" s="333">
        <v>16.670999999999999</v>
      </c>
      <c r="F27" s="47" t="s">
        <v>374</v>
      </c>
      <c r="G27" s="267">
        <v>0</v>
      </c>
      <c r="H27" s="267" t="s">
        <v>508</v>
      </c>
      <c r="I27" s="50">
        <f t="shared" si="2"/>
        <v>1.4137166941154067E-2</v>
      </c>
      <c r="J27" s="51">
        <v>20</v>
      </c>
      <c r="K27" s="49">
        <v>30</v>
      </c>
      <c r="L27" s="204">
        <v>0</v>
      </c>
      <c r="M27" s="279">
        <v>5.1999999999999998E-2</v>
      </c>
      <c r="N27" s="280">
        <v>0.86099999999999999</v>
      </c>
      <c r="O27" s="281">
        <v>25</v>
      </c>
      <c r="P27" s="282">
        <v>0.1</v>
      </c>
      <c r="Q27" s="54">
        <v>0</v>
      </c>
      <c r="R27" s="57" t="s">
        <v>98</v>
      </c>
    </row>
    <row r="28" spans="1:25" x14ac:dyDescent="0.3">
      <c r="A28" s="40" t="s">
        <v>945</v>
      </c>
      <c r="B28" s="48" t="s">
        <v>746</v>
      </c>
      <c r="C28" s="47">
        <v>1</v>
      </c>
      <c r="D28" s="334">
        <v>2.0000000000000001E-4</v>
      </c>
      <c r="E28" s="334">
        <v>2.0000000000000001E-4</v>
      </c>
      <c r="F28" s="47" t="s">
        <v>372</v>
      </c>
      <c r="G28" s="267">
        <v>0.03</v>
      </c>
      <c r="H28" s="267" t="s">
        <v>508</v>
      </c>
      <c r="I28" s="50">
        <f t="shared" si="2"/>
        <v>1.4137166941154067E-2</v>
      </c>
      <c r="J28" s="51">
        <v>20</v>
      </c>
      <c r="K28" s="49">
        <v>30</v>
      </c>
      <c r="L28" s="204">
        <v>0</v>
      </c>
      <c r="M28" s="279">
        <v>5.1999999999999998E-2</v>
      </c>
      <c r="N28" s="280">
        <v>0.86099999999999999</v>
      </c>
      <c r="O28" s="281">
        <v>25</v>
      </c>
      <c r="P28" s="282">
        <v>0.1</v>
      </c>
      <c r="Q28" s="54">
        <v>0</v>
      </c>
      <c r="R28" s="57" t="s">
        <v>498</v>
      </c>
    </row>
    <row r="29" spans="1:25" x14ac:dyDescent="0.3">
      <c r="A29" s="40" t="s">
        <v>945</v>
      </c>
      <c r="B29" s="48" t="s">
        <v>747</v>
      </c>
      <c r="C29" s="47">
        <v>1</v>
      </c>
      <c r="D29" s="43">
        <v>137.6</v>
      </c>
      <c r="E29" s="43">
        <v>137.6</v>
      </c>
      <c r="F29" s="47" t="s">
        <v>374</v>
      </c>
      <c r="G29" s="267">
        <v>2.3E-2</v>
      </c>
      <c r="H29" s="267" t="s">
        <v>508</v>
      </c>
      <c r="I29" s="50">
        <f t="shared" si="2"/>
        <v>1.4137166941154067E-2</v>
      </c>
      <c r="J29" s="51">
        <v>20</v>
      </c>
      <c r="K29" s="49">
        <v>30</v>
      </c>
      <c r="L29" s="204">
        <v>0</v>
      </c>
      <c r="M29" s="279">
        <v>5.1999999999999998E-2</v>
      </c>
      <c r="N29" s="280">
        <v>0.86099999999999999</v>
      </c>
      <c r="O29" s="281">
        <v>25</v>
      </c>
      <c r="P29" s="282">
        <v>0.1</v>
      </c>
      <c r="Q29" s="54">
        <v>0</v>
      </c>
      <c r="R29" s="57" t="s">
        <v>499</v>
      </c>
    </row>
    <row r="30" spans="1:25" ht="28.8" x14ac:dyDescent="0.3">
      <c r="A30" s="40" t="s">
        <v>945</v>
      </c>
      <c r="B30" s="48" t="s">
        <v>748</v>
      </c>
      <c r="C30" s="47">
        <v>1</v>
      </c>
      <c r="D30" s="43">
        <v>1.44</v>
      </c>
      <c r="E30" s="43">
        <v>1.44</v>
      </c>
      <c r="F30" s="47" t="s">
        <v>374</v>
      </c>
      <c r="G30" s="267">
        <v>1.5</v>
      </c>
      <c r="H30" s="267" t="s">
        <v>508</v>
      </c>
      <c r="I30" s="50">
        <f t="shared" si="2"/>
        <v>1.4137166941154067E-2</v>
      </c>
      <c r="J30" s="51">
        <v>20</v>
      </c>
      <c r="K30" s="49">
        <v>30</v>
      </c>
      <c r="L30" s="204">
        <v>0</v>
      </c>
      <c r="M30" s="279">
        <v>5.1999999999999998E-2</v>
      </c>
      <c r="N30" s="280">
        <v>0.86099999999999999</v>
      </c>
      <c r="O30" s="281">
        <v>25</v>
      </c>
      <c r="P30" s="282">
        <v>0.1</v>
      </c>
      <c r="Q30" s="54">
        <v>0</v>
      </c>
      <c r="R30" s="57" t="s">
        <v>499</v>
      </c>
    </row>
    <row r="31" spans="1:25" ht="28.8" x14ac:dyDescent="0.3">
      <c r="A31" s="40" t="s">
        <v>945</v>
      </c>
      <c r="B31" s="48" t="s">
        <v>749</v>
      </c>
      <c r="C31" s="47">
        <v>1</v>
      </c>
      <c r="D31" s="43">
        <v>1.44</v>
      </c>
      <c r="E31" s="43">
        <v>1.44</v>
      </c>
      <c r="F31" s="47" t="s">
        <v>374</v>
      </c>
      <c r="G31" s="267">
        <v>1.5</v>
      </c>
      <c r="H31" s="267" t="s">
        <v>508</v>
      </c>
      <c r="I31" s="50">
        <f t="shared" si="2"/>
        <v>1.4137166941154067E-2</v>
      </c>
      <c r="J31" s="51">
        <v>20</v>
      </c>
      <c r="K31" s="49">
        <v>30</v>
      </c>
      <c r="L31" s="204">
        <v>0</v>
      </c>
      <c r="M31" s="279">
        <v>5.1999999999999998E-2</v>
      </c>
      <c r="N31" s="280">
        <v>0.86099999999999999</v>
      </c>
      <c r="O31" s="281">
        <v>25</v>
      </c>
      <c r="P31" s="282">
        <v>0.1</v>
      </c>
      <c r="Q31" s="54">
        <v>0</v>
      </c>
      <c r="R31" s="57" t="s">
        <v>499</v>
      </c>
    </row>
    <row r="32" spans="1:25" ht="28.8" x14ac:dyDescent="0.3">
      <c r="A32" s="40" t="s">
        <v>945</v>
      </c>
      <c r="B32" s="48" t="s">
        <v>750</v>
      </c>
      <c r="C32" s="47">
        <v>1</v>
      </c>
      <c r="D32" s="43">
        <v>1.44</v>
      </c>
      <c r="E32" s="43">
        <v>1.44</v>
      </c>
      <c r="F32" s="47" t="s">
        <v>374</v>
      </c>
      <c r="G32" s="267">
        <v>1.5</v>
      </c>
      <c r="H32" s="267" t="s">
        <v>508</v>
      </c>
      <c r="I32" s="50">
        <f t="shared" si="2"/>
        <v>1.4137166941154067E-2</v>
      </c>
      <c r="J32" s="51">
        <v>20</v>
      </c>
      <c r="K32" s="49">
        <v>30</v>
      </c>
      <c r="L32" s="204">
        <v>0</v>
      </c>
      <c r="M32" s="279">
        <v>5.1999999999999998E-2</v>
      </c>
      <c r="N32" s="280">
        <v>0.86099999999999999</v>
      </c>
      <c r="O32" s="281">
        <v>25</v>
      </c>
      <c r="P32" s="282">
        <v>0.1</v>
      </c>
      <c r="Q32" s="54">
        <v>0</v>
      </c>
      <c r="R32" s="57" t="s">
        <v>499</v>
      </c>
    </row>
    <row r="33" spans="1:20" ht="28.8" x14ac:dyDescent="0.3">
      <c r="A33" s="40" t="s">
        <v>945</v>
      </c>
      <c r="B33" s="48" t="s">
        <v>751</v>
      </c>
      <c r="C33" s="47">
        <v>1</v>
      </c>
      <c r="D33" s="43">
        <v>1.44</v>
      </c>
      <c r="E33" s="43">
        <v>1.44</v>
      </c>
      <c r="F33" s="47" t="s">
        <v>374</v>
      </c>
      <c r="G33" s="267">
        <v>1.5</v>
      </c>
      <c r="H33" s="267" t="s">
        <v>508</v>
      </c>
      <c r="I33" s="50">
        <f t="shared" si="2"/>
        <v>1.4137166941154067E-2</v>
      </c>
      <c r="J33" s="51">
        <v>20</v>
      </c>
      <c r="K33" s="49">
        <v>30</v>
      </c>
      <c r="L33" s="204">
        <v>0</v>
      </c>
      <c r="M33" s="279">
        <v>5.1999999999999998E-2</v>
      </c>
      <c r="N33" s="280">
        <v>0.86099999999999999</v>
      </c>
      <c r="O33" s="281">
        <v>25</v>
      </c>
      <c r="P33" s="282">
        <v>0.1</v>
      </c>
      <c r="Q33" s="54">
        <v>0</v>
      </c>
      <c r="R33" s="57" t="s">
        <v>499</v>
      </c>
    </row>
    <row r="34" spans="1:20" ht="57.6" x14ac:dyDescent="0.3">
      <c r="A34" s="40" t="s">
        <v>945</v>
      </c>
      <c r="B34" s="48" t="s">
        <v>752</v>
      </c>
      <c r="C34" s="47">
        <v>1</v>
      </c>
      <c r="D34" s="43">
        <v>1.44</v>
      </c>
      <c r="E34" s="43">
        <v>1.44</v>
      </c>
      <c r="F34" s="47" t="s">
        <v>374</v>
      </c>
      <c r="G34" s="267">
        <v>4</v>
      </c>
      <c r="H34" s="267" t="s">
        <v>508</v>
      </c>
      <c r="I34" s="50">
        <f t="shared" si="2"/>
        <v>1.4137166941154067E-2</v>
      </c>
      <c r="J34" s="51">
        <v>20</v>
      </c>
      <c r="K34" s="49">
        <v>30</v>
      </c>
      <c r="L34" s="204">
        <v>0</v>
      </c>
      <c r="M34" s="279">
        <v>5.1999999999999998E-2</v>
      </c>
      <c r="N34" s="280">
        <v>0.86099999999999999</v>
      </c>
      <c r="O34" s="281">
        <v>25</v>
      </c>
      <c r="P34" s="282">
        <v>0.1</v>
      </c>
      <c r="Q34" s="54">
        <v>0</v>
      </c>
      <c r="R34" s="57" t="s">
        <v>499</v>
      </c>
    </row>
    <row r="35" spans="1:20" x14ac:dyDescent="0.3">
      <c r="A35" s="40" t="s">
        <v>945</v>
      </c>
      <c r="B35" s="48" t="s">
        <v>753</v>
      </c>
      <c r="C35" s="47">
        <v>1</v>
      </c>
      <c r="D35" s="43">
        <v>1376</v>
      </c>
      <c r="E35" s="43">
        <v>1376</v>
      </c>
      <c r="F35" s="47" t="s">
        <v>374</v>
      </c>
      <c r="G35" s="267">
        <v>0</v>
      </c>
      <c r="H35" s="267" t="s">
        <v>508</v>
      </c>
      <c r="I35" s="50">
        <f t="shared" si="2"/>
        <v>1.4137166941154067E-2</v>
      </c>
      <c r="J35" s="51">
        <v>20</v>
      </c>
      <c r="K35" s="49">
        <v>30</v>
      </c>
      <c r="L35" s="204">
        <v>0</v>
      </c>
      <c r="M35" s="279">
        <v>5.1999999999999998E-2</v>
      </c>
      <c r="N35" s="280">
        <v>0.86099999999999999</v>
      </c>
      <c r="O35" s="281">
        <v>25</v>
      </c>
      <c r="P35" s="282">
        <v>0.1</v>
      </c>
      <c r="Q35" s="54">
        <v>0</v>
      </c>
      <c r="R35" s="57" t="s">
        <v>98</v>
      </c>
    </row>
    <row r="36" spans="1:20" x14ac:dyDescent="0.3">
      <c r="A36" s="40" t="s">
        <v>945</v>
      </c>
      <c r="B36" s="48" t="s">
        <v>753</v>
      </c>
      <c r="C36" s="47">
        <v>1</v>
      </c>
      <c r="D36" s="43">
        <v>1376</v>
      </c>
      <c r="E36" s="43">
        <v>1376</v>
      </c>
      <c r="F36" s="47" t="s">
        <v>374</v>
      </c>
      <c r="G36" s="267">
        <v>0</v>
      </c>
      <c r="H36" s="267" t="s">
        <v>508</v>
      </c>
      <c r="I36" s="50">
        <f t="shared" si="2"/>
        <v>1.4137166941154067E-2</v>
      </c>
      <c r="J36" s="51">
        <v>20</v>
      </c>
      <c r="K36" s="49">
        <v>30</v>
      </c>
      <c r="L36" s="204">
        <v>0</v>
      </c>
      <c r="M36" s="279">
        <v>5.1999999999999998E-2</v>
      </c>
      <c r="N36" s="280">
        <v>0.86099999999999999</v>
      </c>
      <c r="O36" s="281">
        <v>25</v>
      </c>
      <c r="P36" s="282">
        <v>0.1</v>
      </c>
      <c r="Q36" s="54">
        <v>0</v>
      </c>
      <c r="R36" s="57" t="s">
        <v>98</v>
      </c>
    </row>
    <row r="37" spans="1:20" x14ac:dyDescent="0.3">
      <c r="A37" s="40" t="s">
        <v>945</v>
      </c>
      <c r="B37" s="48" t="s">
        <v>753</v>
      </c>
      <c r="C37" s="47">
        <v>1</v>
      </c>
      <c r="D37" s="43">
        <v>1376</v>
      </c>
      <c r="E37" s="43">
        <v>1376</v>
      </c>
      <c r="F37" s="47" t="s">
        <v>374</v>
      </c>
      <c r="G37" s="267">
        <v>0</v>
      </c>
      <c r="H37" s="267" t="s">
        <v>508</v>
      </c>
      <c r="I37" s="50">
        <f t="shared" si="2"/>
        <v>1.4137166941154067E-2</v>
      </c>
      <c r="J37" s="51">
        <v>20</v>
      </c>
      <c r="K37" s="49">
        <v>30</v>
      </c>
      <c r="L37" s="204">
        <v>0</v>
      </c>
      <c r="M37" s="279">
        <v>5.1999999999999998E-2</v>
      </c>
      <c r="N37" s="280">
        <v>0.86099999999999999</v>
      </c>
      <c r="O37" s="281">
        <v>25</v>
      </c>
      <c r="P37" s="282">
        <v>0.1</v>
      </c>
      <c r="Q37" s="54">
        <v>0</v>
      </c>
      <c r="R37" s="57" t="s">
        <v>98</v>
      </c>
    </row>
    <row r="38" spans="1:20" x14ac:dyDescent="0.3">
      <c r="A38" s="40" t="s">
        <v>945</v>
      </c>
      <c r="B38" s="48" t="s">
        <v>753</v>
      </c>
      <c r="C38" s="47">
        <v>1</v>
      </c>
      <c r="D38" s="43">
        <v>1376</v>
      </c>
      <c r="E38" s="43">
        <v>1376</v>
      </c>
      <c r="F38" s="47" t="s">
        <v>374</v>
      </c>
      <c r="G38" s="267">
        <v>0</v>
      </c>
      <c r="H38" s="267" t="s">
        <v>508</v>
      </c>
      <c r="I38" s="50">
        <f t="shared" si="2"/>
        <v>1.4137166941154067E-2</v>
      </c>
      <c r="J38" s="51">
        <v>20</v>
      </c>
      <c r="K38" s="49">
        <v>30</v>
      </c>
      <c r="L38" s="204">
        <v>0</v>
      </c>
      <c r="M38" s="279">
        <v>5.1999999999999998E-2</v>
      </c>
      <c r="N38" s="280">
        <v>0.86099999999999999</v>
      </c>
      <c r="O38" s="281">
        <v>25</v>
      </c>
      <c r="P38" s="282">
        <v>0.1</v>
      </c>
      <c r="Q38" s="54">
        <v>0</v>
      </c>
      <c r="R38" s="57" t="s">
        <v>98</v>
      </c>
    </row>
    <row r="39" spans="1:20" x14ac:dyDescent="0.3">
      <c r="A39" s="40" t="s">
        <v>945</v>
      </c>
      <c r="B39" s="48" t="s">
        <v>753</v>
      </c>
      <c r="C39" s="47">
        <v>1</v>
      </c>
      <c r="D39" s="43">
        <v>1376</v>
      </c>
      <c r="E39" s="43">
        <v>1376</v>
      </c>
      <c r="F39" s="47" t="s">
        <v>374</v>
      </c>
      <c r="G39" s="267">
        <v>0</v>
      </c>
      <c r="H39" s="267" t="s">
        <v>508</v>
      </c>
      <c r="I39" s="50">
        <f t="shared" si="2"/>
        <v>1.4137166941154067E-2</v>
      </c>
      <c r="J39" s="51">
        <v>20</v>
      </c>
      <c r="K39" s="49">
        <v>30</v>
      </c>
      <c r="L39" s="204">
        <v>0</v>
      </c>
      <c r="M39" s="279">
        <v>5.1999999999999998E-2</v>
      </c>
      <c r="N39" s="280">
        <v>0.86099999999999999</v>
      </c>
      <c r="O39" s="281">
        <v>25</v>
      </c>
      <c r="P39" s="282">
        <v>0.1</v>
      </c>
      <c r="Q39" s="54">
        <v>0</v>
      </c>
      <c r="R39" s="57" t="s">
        <v>98</v>
      </c>
    </row>
    <row r="40" spans="1:20" x14ac:dyDescent="0.3">
      <c r="A40" s="40" t="s">
        <v>945</v>
      </c>
      <c r="B40" s="48" t="s">
        <v>753</v>
      </c>
      <c r="C40" s="47">
        <v>1</v>
      </c>
      <c r="D40" s="43">
        <v>1376</v>
      </c>
      <c r="E40" s="43">
        <v>1376</v>
      </c>
      <c r="F40" s="47" t="s">
        <v>374</v>
      </c>
      <c r="G40" s="267">
        <v>0</v>
      </c>
      <c r="H40" s="267" t="s">
        <v>508</v>
      </c>
      <c r="I40" s="50">
        <f t="shared" si="2"/>
        <v>1.4137166941154067E-2</v>
      </c>
      <c r="J40" s="51">
        <v>20</v>
      </c>
      <c r="K40" s="49">
        <v>30</v>
      </c>
      <c r="L40" s="204">
        <v>0</v>
      </c>
      <c r="M40" s="279">
        <v>5.1999999999999998E-2</v>
      </c>
      <c r="N40" s="280">
        <v>0.86099999999999999</v>
      </c>
      <c r="O40" s="281">
        <v>25</v>
      </c>
      <c r="P40" s="282">
        <v>0.1</v>
      </c>
      <c r="Q40" s="54">
        <v>0</v>
      </c>
      <c r="R40" s="57" t="s">
        <v>98</v>
      </c>
    </row>
    <row r="41" spans="1:20" x14ac:dyDescent="0.3">
      <c r="A41" s="40" t="s">
        <v>945</v>
      </c>
      <c r="B41" s="48" t="s">
        <v>753</v>
      </c>
      <c r="C41" s="47">
        <v>1</v>
      </c>
      <c r="D41" s="43">
        <v>1376</v>
      </c>
      <c r="E41" s="43">
        <v>1376</v>
      </c>
      <c r="F41" s="47" t="s">
        <v>374</v>
      </c>
      <c r="G41" s="267">
        <v>0</v>
      </c>
      <c r="H41" s="267" t="s">
        <v>508</v>
      </c>
      <c r="I41" s="50">
        <f t="shared" si="2"/>
        <v>1.4137166941154067E-2</v>
      </c>
      <c r="J41" s="51">
        <v>20</v>
      </c>
      <c r="K41" s="49">
        <v>30</v>
      </c>
      <c r="L41" s="204">
        <v>0</v>
      </c>
      <c r="M41" s="279">
        <v>5.1999999999999998E-2</v>
      </c>
      <c r="N41" s="280">
        <v>0.86099999999999999</v>
      </c>
      <c r="O41" s="281">
        <v>25</v>
      </c>
      <c r="P41" s="282">
        <v>0.1</v>
      </c>
      <c r="Q41" s="54">
        <v>0</v>
      </c>
      <c r="R41" s="57" t="s">
        <v>98</v>
      </c>
    </row>
    <row r="42" spans="1:20" x14ac:dyDescent="0.3">
      <c r="A42" s="40" t="s">
        <v>945</v>
      </c>
      <c r="B42" s="48" t="s">
        <v>753</v>
      </c>
      <c r="C42" s="47">
        <v>1</v>
      </c>
      <c r="D42" s="43">
        <v>1376</v>
      </c>
      <c r="E42" s="43">
        <v>1376</v>
      </c>
      <c r="F42" s="47" t="s">
        <v>374</v>
      </c>
      <c r="G42" s="267">
        <v>0</v>
      </c>
      <c r="H42" s="267" t="s">
        <v>508</v>
      </c>
      <c r="I42" s="50">
        <f t="shared" si="2"/>
        <v>1.4137166941154067E-2</v>
      </c>
      <c r="J42" s="51">
        <v>20</v>
      </c>
      <c r="K42" s="49">
        <v>30</v>
      </c>
      <c r="L42" s="204">
        <v>0</v>
      </c>
      <c r="M42" s="279">
        <v>5.1999999999999998E-2</v>
      </c>
      <c r="N42" s="280">
        <v>0.86099999999999999</v>
      </c>
      <c r="O42" s="281">
        <v>25</v>
      </c>
      <c r="P42" s="282">
        <v>0.1</v>
      </c>
      <c r="Q42" s="54">
        <v>0</v>
      </c>
      <c r="R42" s="57" t="s">
        <v>98</v>
      </c>
    </row>
    <row r="43" spans="1:20" x14ac:dyDescent="0.3">
      <c r="A43" s="40" t="s">
        <v>945</v>
      </c>
      <c r="B43" s="48" t="s">
        <v>753</v>
      </c>
      <c r="C43" s="47">
        <v>1</v>
      </c>
      <c r="D43" s="43">
        <v>1376</v>
      </c>
      <c r="E43" s="43">
        <v>1376</v>
      </c>
      <c r="F43" s="47" t="s">
        <v>374</v>
      </c>
      <c r="G43" s="267">
        <v>0</v>
      </c>
      <c r="H43" s="267" t="s">
        <v>508</v>
      </c>
      <c r="I43" s="50">
        <f t="shared" si="2"/>
        <v>1.4137166941154067E-2</v>
      </c>
      <c r="J43" s="51">
        <v>20</v>
      </c>
      <c r="K43" s="49">
        <v>30</v>
      </c>
      <c r="L43" s="204">
        <v>0</v>
      </c>
      <c r="M43" s="279">
        <v>5.1999999999999998E-2</v>
      </c>
      <c r="N43" s="280">
        <v>0.86099999999999999</v>
      </c>
      <c r="O43" s="281">
        <v>25</v>
      </c>
      <c r="P43" s="282">
        <v>0.1</v>
      </c>
      <c r="Q43" s="54">
        <v>0</v>
      </c>
      <c r="R43" s="57" t="s">
        <v>98</v>
      </c>
    </row>
    <row r="44" spans="1:20" x14ac:dyDescent="0.3">
      <c r="A44" s="40" t="s">
        <v>945</v>
      </c>
      <c r="B44" s="48" t="s">
        <v>753</v>
      </c>
      <c r="C44" s="47">
        <v>1</v>
      </c>
      <c r="D44" s="43">
        <v>1376</v>
      </c>
      <c r="E44" s="43">
        <v>1376</v>
      </c>
      <c r="F44" s="47" t="s">
        <v>374</v>
      </c>
      <c r="G44" s="267">
        <v>0</v>
      </c>
      <c r="H44" s="267" t="s">
        <v>508</v>
      </c>
      <c r="I44" s="50">
        <f t="shared" si="2"/>
        <v>1.4137166941154067E-2</v>
      </c>
      <c r="J44" s="51">
        <v>20</v>
      </c>
      <c r="K44" s="49">
        <v>30</v>
      </c>
      <c r="L44" s="204">
        <v>0</v>
      </c>
      <c r="M44" s="279">
        <v>5.1999999999999998E-2</v>
      </c>
      <c r="N44" s="280">
        <v>0.86099999999999999</v>
      </c>
      <c r="O44" s="281">
        <v>25</v>
      </c>
      <c r="P44" s="282">
        <v>0.1</v>
      </c>
      <c r="Q44" s="54">
        <v>0</v>
      </c>
      <c r="R44" s="57" t="s">
        <v>98</v>
      </c>
    </row>
    <row r="45" spans="1:20" x14ac:dyDescent="0.3">
      <c r="A45" s="40" t="s">
        <v>945</v>
      </c>
      <c r="B45" s="48" t="s">
        <v>753</v>
      </c>
      <c r="C45" s="47">
        <v>1</v>
      </c>
      <c r="D45" s="43">
        <v>1376</v>
      </c>
      <c r="E45" s="43">
        <v>1376</v>
      </c>
      <c r="F45" s="47" t="s">
        <v>374</v>
      </c>
      <c r="G45" s="267">
        <v>0</v>
      </c>
      <c r="H45" s="267" t="s">
        <v>508</v>
      </c>
      <c r="I45" s="50">
        <f t="shared" si="2"/>
        <v>1.4137166941154067E-2</v>
      </c>
      <c r="J45" s="51">
        <v>20</v>
      </c>
      <c r="K45" s="49">
        <v>30</v>
      </c>
      <c r="L45" s="204">
        <v>0</v>
      </c>
      <c r="M45" s="279">
        <v>5.1999999999999998E-2</v>
      </c>
      <c r="N45" s="280">
        <v>0.86099999999999999</v>
      </c>
      <c r="O45" s="281">
        <v>25</v>
      </c>
      <c r="P45" s="282">
        <v>0.1</v>
      </c>
      <c r="Q45" s="54">
        <v>0</v>
      </c>
      <c r="R45" s="57" t="s">
        <v>98</v>
      </c>
    </row>
    <row r="46" spans="1:20" x14ac:dyDescent="0.3">
      <c r="A46" s="40" t="s">
        <v>945</v>
      </c>
      <c r="B46" s="48" t="s">
        <v>753</v>
      </c>
      <c r="C46" s="47">
        <v>1</v>
      </c>
      <c r="D46" s="43">
        <v>1376</v>
      </c>
      <c r="E46" s="43">
        <v>1376</v>
      </c>
      <c r="F46" s="47" t="s">
        <v>374</v>
      </c>
      <c r="G46" s="267">
        <v>0</v>
      </c>
      <c r="H46" s="267" t="s">
        <v>508</v>
      </c>
      <c r="I46" s="50">
        <f t="shared" si="2"/>
        <v>1.4137166941154067E-2</v>
      </c>
      <c r="J46" s="51">
        <v>20</v>
      </c>
      <c r="K46" s="49">
        <v>30</v>
      </c>
      <c r="L46" s="204">
        <v>0</v>
      </c>
      <c r="M46" s="279">
        <v>5.1999999999999998E-2</v>
      </c>
      <c r="N46" s="280">
        <v>0.86099999999999999</v>
      </c>
      <c r="O46" s="281">
        <v>25</v>
      </c>
      <c r="P46" s="282">
        <v>0.1</v>
      </c>
      <c r="Q46" s="54">
        <v>0</v>
      </c>
      <c r="R46" s="57" t="s">
        <v>98</v>
      </c>
      <c r="T46" s="3"/>
    </row>
    <row r="47" spans="1:20" x14ac:dyDescent="0.3">
      <c r="A47" s="40" t="s">
        <v>945</v>
      </c>
      <c r="B47" s="48" t="s">
        <v>753</v>
      </c>
      <c r="C47" s="47">
        <v>1</v>
      </c>
      <c r="D47" s="43">
        <v>1376</v>
      </c>
      <c r="E47" s="43">
        <v>1376</v>
      </c>
      <c r="F47" s="47" t="s">
        <v>374</v>
      </c>
      <c r="G47" s="267">
        <v>0</v>
      </c>
      <c r="H47" s="267" t="s">
        <v>508</v>
      </c>
      <c r="I47" s="50">
        <f t="shared" si="2"/>
        <v>1.4137166941154067E-2</v>
      </c>
      <c r="J47" s="51">
        <v>20</v>
      </c>
      <c r="K47" s="49">
        <v>30</v>
      </c>
      <c r="L47" s="204">
        <v>0</v>
      </c>
      <c r="M47" s="279">
        <v>5.1999999999999998E-2</v>
      </c>
      <c r="N47" s="280">
        <v>0.86099999999999999</v>
      </c>
      <c r="O47" s="281">
        <v>25</v>
      </c>
      <c r="P47" s="282">
        <v>0.1</v>
      </c>
      <c r="Q47" s="54">
        <v>0</v>
      </c>
      <c r="R47" s="57" t="s">
        <v>98</v>
      </c>
    </row>
    <row r="48" spans="1:20" x14ac:dyDescent="0.3">
      <c r="A48" s="40" t="s">
        <v>945</v>
      </c>
      <c r="B48" s="48" t="s">
        <v>753</v>
      </c>
      <c r="C48" s="47">
        <v>1</v>
      </c>
      <c r="D48" s="43">
        <v>1376</v>
      </c>
      <c r="E48" s="43">
        <v>1376</v>
      </c>
      <c r="F48" s="47" t="s">
        <v>374</v>
      </c>
      <c r="G48" s="267">
        <v>0</v>
      </c>
      <c r="H48" s="267" t="s">
        <v>508</v>
      </c>
      <c r="I48" s="50">
        <f t="shared" si="2"/>
        <v>1.4137166941154067E-2</v>
      </c>
      <c r="J48" s="51">
        <v>20</v>
      </c>
      <c r="K48" s="49">
        <v>30</v>
      </c>
      <c r="L48" s="204">
        <v>0</v>
      </c>
      <c r="M48" s="279">
        <v>5.1999999999999998E-2</v>
      </c>
      <c r="N48" s="280">
        <v>0.86099999999999999</v>
      </c>
      <c r="O48" s="281">
        <v>25</v>
      </c>
      <c r="P48" s="282">
        <v>0.1</v>
      </c>
      <c r="Q48" s="54">
        <v>0</v>
      </c>
      <c r="R48" s="57" t="s">
        <v>98</v>
      </c>
    </row>
    <row r="49" spans="1:26" x14ac:dyDescent="0.3">
      <c r="A49" s="40" t="s">
        <v>945</v>
      </c>
      <c r="B49" s="48" t="s">
        <v>753</v>
      </c>
      <c r="C49" s="47">
        <v>1</v>
      </c>
      <c r="D49" s="43">
        <v>1376</v>
      </c>
      <c r="E49" s="43">
        <v>1376</v>
      </c>
      <c r="F49" s="47" t="s">
        <v>374</v>
      </c>
      <c r="G49" s="267">
        <v>0</v>
      </c>
      <c r="H49" s="267" t="s">
        <v>508</v>
      </c>
      <c r="I49" s="50">
        <f t="shared" si="2"/>
        <v>1.4137166941154067E-2</v>
      </c>
      <c r="J49" s="51">
        <v>20</v>
      </c>
      <c r="K49" s="49">
        <v>30</v>
      </c>
      <c r="L49" s="204">
        <v>0</v>
      </c>
      <c r="M49" s="279">
        <v>5.1999999999999998E-2</v>
      </c>
      <c r="N49" s="280">
        <v>0.86099999999999999</v>
      </c>
      <c r="O49" s="281">
        <v>25</v>
      </c>
      <c r="P49" s="282">
        <v>0.1</v>
      </c>
      <c r="Q49" s="54">
        <v>0</v>
      </c>
      <c r="R49" s="57" t="s">
        <v>98</v>
      </c>
    </row>
    <row r="50" spans="1:26" x14ac:dyDescent="0.3">
      <c r="A50" s="40" t="s">
        <v>945</v>
      </c>
      <c r="B50" s="48" t="s">
        <v>753</v>
      </c>
      <c r="C50" s="47">
        <v>1</v>
      </c>
      <c r="D50" s="43">
        <v>1376</v>
      </c>
      <c r="E50" s="43">
        <v>1376</v>
      </c>
      <c r="F50" s="47" t="s">
        <v>374</v>
      </c>
      <c r="G50" s="267">
        <v>0</v>
      </c>
      <c r="H50" s="267" t="s">
        <v>508</v>
      </c>
      <c r="I50" s="50">
        <f t="shared" si="2"/>
        <v>1.4137166941154067E-2</v>
      </c>
      <c r="J50" s="51">
        <v>20</v>
      </c>
      <c r="K50" s="49">
        <v>30</v>
      </c>
      <c r="L50" s="204">
        <v>0</v>
      </c>
      <c r="M50" s="279">
        <v>5.1999999999999998E-2</v>
      </c>
      <c r="N50" s="280">
        <v>0.86099999999999999</v>
      </c>
      <c r="O50" s="281">
        <v>25</v>
      </c>
      <c r="P50" s="282">
        <v>0.1</v>
      </c>
      <c r="Q50" s="54">
        <v>0</v>
      </c>
      <c r="R50" s="57" t="s">
        <v>98</v>
      </c>
    </row>
    <row r="51" spans="1:26" x14ac:dyDescent="0.3">
      <c r="A51" s="40" t="s">
        <v>945</v>
      </c>
      <c r="B51" s="48" t="s">
        <v>753</v>
      </c>
      <c r="C51" s="47">
        <v>1</v>
      </c>
      <c r="D51" s="43">
        <v>1376</v>
      </c>
      <c r="E51" s="43">
        <v>1376</v>
      </c>
      <c r="F51" s="47" t="s">
        <v>374</v>
      </c>
      <c r="G51" s="267">
        <v>0</v>
      </c>
      <c r="H51" s="267" t="s">
        <v>508</v>
      </c>
      <c r="I51" s="50">
        <f t="shared" si="2"/>
        <v>1.4137166941154067E-2</v>
      </c>
      <c r="J51" s="51">
        <v>20</v>
      </c>
      <c r="K51" s="49">
        <v>30</v>
      </c>
      <c r="L51" s="204">
        <v>0</v>
      </c>
      <c r="M51" s="279">
        <v>5.1999999999999998E-2</v>
      </c>
      <c r="N51" s="280">
        <v>0.86099999999999999</v>
      </c>
      <c r="O51" s="281">
        <v>25</v>
      </c>
      <c r="P51" s="282">
        <v>0.1</v>
      </c>
      <c r="Q51" s="54">
        <v>0</v>
      </c>
      <c r="R51" s="57" t="s">
        <v>98</v>
      </c>
    </row>
    <row r="52" spans="1:26" ht="43.2" x14ac:dyDescent="0.3">
      <c r="A52" s="40" t="s">
        <v>945</v>
      </c>
      <c r="B52" s="48" t="s">
        <v>754</v>
      </c>
      <c r="C52" s="47">
        <v>1</v>
      </c>
      <c r="D52" s="43">
        <v>593.04</v>
      </c>
      <c r="E52" s="43">
        <v>593.04</v>
      </c>
      <c r="F52" s="47" t="s">
        <v>374</v>
      </c>
      <c r="G52" s="267">
        <v>2.2999999999999998</v>
      </c>
      <c r="H52" s="267" t="s">
        <v>508</v>
      </c>
      <c r="I52" s="50">
        <f t="shared" si="2"/>
        <v>1.4137166941154067E-2</v>
      </c>
      <c r="J52" s="51">
        <v>20</v>
      </c>
      <c r="K52" s="49">
        <v>30</v>
      </c>
      <c r="L52" s="204">
        <v>0</v>
      </c>
      <c r="M52" s="279">
        <v>5.1999999999999998E-2</v>
      </c>
      <c r="N52" s="280">
        <v>0.86099999999999999</v>
      </c>
      <c r="O52" s="281">
        <v>25</v>
      </c>
      <c r="P52" s="282">
        <v>0.1</v>
      </c>
      <c r="Q52" s="54">
        <v>0</v>
      </c>
      <c r="R52" s="57" t="s">
        <v>98</v>
      </c>
    </row>
    <row r="53" spans="1:26" ht="43.2" x14ac:dyDescent="0.3">
      <c r="A53" s="40" t="s">
        <v>945</v>
      </c>
      <c r="B53" s="48" t="s">
        <v>755</v>
      </c>
      <c r="C53" s="47">
        <v>1</v>
      </c>
      <c r="D53" s="43">
        <v>337.44</v>
      </c>
      <c r="E53" s="43">
        <v>337.44</v>
      </c>
      <c r="F53" s="47" t="s">
        <v>374</v>
      </c>
      <c r="G53" s="267">
        <v>2.2000000000000002</v>
      </c>
      <c r="H53" s="267" t="s">
        <v>508</v>
      </c>
      <c r="I53" s="50">
        <f t="shared" si="2"/>
        <v>1.4137166941154067E-2</v>
      </c>
      <c r="J53" s="51">
        <v>20</v>
      </c>
      <c r="K53" s="49">
        <v>30</v>
      </c>
      <c r="L53" s="204">
        <v>0</v>
      </c>
      <c r="M53" s="279">
        <v>5.1999999999999998E-2</v>
      </c>
      <c r="N53" s="280">
        <v>0.86099999999999999</v>
      </c>
      <c r="O53" s="281">
        <v>25</v>
      </c>
      <c r="P53" s="282">
        <v>0.1</v>
      </c>
      <c r="Q53" s="54">
        <v>0</v>
      </c>
      <c r="R53" s="57" t="s">
        <v>98</v>
      </c>
      <c r="Z53" s="294"/>
    </row>
    <row r="54" spans="1:26" ht="57.6" x14ac:dyDescent="0.3">
      <c r="A54" s="40" t="s">
        <v>945</v>
      </c>
      <c r="B54" s="48" t="s">
        <v>756</v>
      </c>
      <c r="C54" s="47">
        <v>1</v>
      </c>
      <c r="D54" s="333">
        <v>7.9000000000000001E-2</v>
      </c>
      <c r="E54" s="333">
        <v>7.9000000000000001E-2</v>
      </c>
      <c r="F54" s="47" t="s">
        <v>374</v>
      </c>
      <c r="G54" s="267">
        <v>0.1</v>
      </c>
      <c r="H54" s="267" t="s">
        <v>508</v>
      </c>
      <c r="I54" s="50">
        <f t="shared" si="2"/>
        <v>1.4137166941154067E-2</v>
      </c>
      <c r="J54" s="51">
        <v>20</v>
      </c>
      <c r="K54" s="49">
        <v>30</v>
      </c>
      <c r="L54" s="204">
        <v>0</v>
      </c>
      <c r="M54" s="279">
        <v>5.1999999999999998E-2</v>
      </c>
      <c r="N54" s="280">
        <v>0.86099999999999999</v>
      </c>
      <c r="O54" s="281">
        <v>25</v>
      </c>
      <c r="P54" s="282">
        <v>0.1</v>
      </c>
      <c r="Q54" s="54">
        <v>0</v>
      </c>
      <c r="R54" s="57" t="s">
        <v>98</v>
      </c>
      <c r="Z54" s="294"/>
    </row>
    <row r="55" spans="1:26" ht="57.6" x14ac:dyDescent="0.3">
      <c r="A55" s="40" t="s">
        <v>945</v>
      </c>
      <c r="B55" s="48" t="s">
        <v>757</v>
      </c>
      <c r="C55" s="47">
        <v>1</v>
      </c>
      <c r="D55" s="333">
        <v>7.9000000000000001E-2</v>
      </c>
      <c r="E55" s="333">
        <v>7.9000000000000001E-2</v>
      </c>
      <c r="F55" s="47" t="s">
        <v>374</v>
      </c>
      <c r="G55" s="267">
        <v>0.1</v>
      </c>
      <c r="H55" s="267" t="s">
        <v>508</v>
      </c>
      <c r="I55" s="50">
        <f t="shared" si="2"/>
        <v>1.4137166941154067E-2</v>
      </c>
      <c r="J55" s="51">
        <v>20</v>
      </c>
      <c r="K55" s="49">
        <v>30</v>
      </c>
      <c r="L55" s="204">
        <v>0</v>
      </c>
      <c r="M55" s="279">
        <v>5.1999999999999998E-2</v>
      </c>
      <c r="N55" s="280">
        <v>0.86099999999999999</v>
      </c>
      <c r="O55" s="281">
        <v>25</v>
      </c>
      <c r="P55" s="282">
        <v>0.1</v>
      </c>
      <c r="Q55" s="54">
        <v>0</v>
      </c>
      <c r="R55" s="57" t="s">
        <v>98</v>
      </c>
      <c r="Z55" s="294"/>
    </row>
    <row r="56" spans="1:26" ht="43.2" x14ac:dyDescent="0.3">
      <c r="A56" s="40" t="s">
        <v>945</v>
      </c>
      <c r="B56" s="48" t="s">
        <v>758</v>
      </c>
      <c r="C56" s="47">
        <v>1</v>
      </c>
      <c r="D56" s="333">
        <v>32.527999999999999</v>
      </c>
      <c r="E56" s="333">
        <v>32.527999999999999</v>
      </c>
      <c r="F56" s="47" t="s">
        <v>374</v>
      </c>
      <c r="G56" s="267">
        <v>0</v>
      </c>
      <c r="H56" s="267" t="s">
        <v>508</v>
      </c>
      <c r="I56" s="50">
        <f t="shared" si="2"/>
        <v>1.4137166941154067E-2</v>
      </c>
      <c r="J56" s="51">
        <v>20</v>
      </c>
      <c r="K56" s="49">
        <v>30</v>
      </c>
      <c r="L56" s="204">
        <v>0</v>
      </c>
      <c r="M56" s="279">
        <v>5.1999999999999998E-2</v>
      </c>
      <c r="N56" s="280">
        <v>0.86099999999999999</v>
      </c>
      <c r="O56" s="281">
        <v>25</v>
      </c>
      <c r="P56" s="282">
        <v>0.1</v>
      </c>
      <c r="Q56" s="54">
        <v>0</v>
      </c>
      <c r="R56" s="57" t="s">
        <v>98</v>
      </c>
      <c r="Z56" s="294"/>
    </row>
    <row r="57" spans="1:26" ht="43.2" x14ac:dyDescent="0.3">
      <c r="A57" s="40" t="s">
        <v>945</v>
      </c>
      <c r="B57" s="48" t="s">
        <v>758</v>
      </c>
      <c r="C57" s="47">
        <v>1</v>
      </c>
      <c r="D57" s="333">
        <v>1.113</v>
      </c>
      <c r="E57" s="333">
        <v>1.113</v>
      </c>
      <c r="F57" s="47" t="s">
        <v>374</v>
      </c>
      <c r="G57" s="267">
        <v>0</v>
      </c>
      <c r="H57" s="267" t="s">
        <v>508</v>
      </c>
      <c r="I57" s="50">
        <f t="shared" si="2"/>
        <v>1.4137166941154067E-2</v>
      </c>
      <c r="J57" s="51">
        <v>20</v>
      </c>
      <c r="K57" s="49">
        <v>30</v>
      </c>
      <c r="L57" s="204">
        <v>0</v>
      </c>
      <c r="M57" s="279">
        <v>5.1999999999999998E-2</v>
      </c>
      <c r="N57" s="280">
        <v>0.86099999999999999</v>
      </c>
      <c r="O57" s="281">
        <v>25</v>
      </c>
      <c r="P57" s="282">
        <v>0.1</v>
      </c>
      <c r="Q57" s="54">
        <v>0</v>
      </c>
      <c r="R57" s="57" t="s">
        <v>98</v>
      </c>
    </row>
    <row r="58" spans="1:26" ht="43.2" x14ac:dyDescent="0.3">
      <c r="A58" s="40" t="s">
        <v>945</v>
      </c>
      <c r="B58" s="48" t="s">
        <v>759</v>
      </c>
      <c r="C58" s="47">
        <v>1</v>
      </c>
      <c r="D58" s="333">
        <v>8.4030000000000005</v>
      </c>
      <c r="E58" s="333">
        <v>8.4030000000000005</v>
      </c>
      <c r="F58" s="47" t="s">
        <v>374</v>
      </c>
      <c r="G58" s="267">
        <v>0</v>
      </c>
      <c r="H58" s="267" t="s">
        <v>508</v>
      </c>
      <c r="I58" s="50">
        <f t="shared" si="2"/>
        <v>1.4137166941154067E-2</v>
      </c>
      <c r="J58" s="51">
        <v>20</v>
      </c>
      <c r="K58" s="49">
        <v>30</v>
      </c>
      <c r="L58" s="204">
        <v>0</v>
      </c>
      <c r="M58" s="279">
        <v>5.1999999999999998E-2</v>
      </c>
      <c r="N58" s="280">
        <v>0.86099999999999999</v>
      </c>
      <c r="O58" s="281">
        <v>25</v>
      </c>
      <c r="P58" s="282">
        <v>0.1</v>
      </c>
      <c r="Q58" s="54">
        <v>0</v>
      </c>
      <c r="R58" s="57" t="s">
        <v>98</v>
      </c>
    </row>
    <row r="59" spans="1:26" ht="28.8" x14ac:dyDescent="0.3">
      <c r="A59" s="40" t="s">
        <v>945</v>
      </c>
      <c r="B59" s="48" t="s">
        <v>760</v>
      </c>
      <c r="C59" s="47">
        <v>1</v>
      </c>
      <c r="D59" s="333">
        <v>1.462</v>
      </c>
      <c r="E59" s="333">
        <v>1.462</v>
      </c>
      <c r="F59" s="47" t="s">
        <v>374</v>
      </c>
      <c r="G59" s="267">
        <v>0</v>
      </c>
      <c r="H59" s="267" t="s">
        <v>508</v>
      </c>
      <c r="I59" s="50">
        <f t="shared" si="2"/>
        <v>1.4137166941154067E-2</v>
      </c>
      <c r="J59" s="51">
        <v>20</v>
      </c>
      <c r="K59" s="49">
        <v>30</v>
      </c>
      <c r="L59" s="204">
        <v>0</v>
      </c>
      <c r="M59" s="279">
        <v>5.1999999999999998E-2</v>
      </c>
      <c r="N59" s="280">
        <v>0.86099999999999999</v>
      </c>
      <c r="O59" s="281">
        <v>25</v>
      </c>
      <c r="P59" s="282">
        <v>0.1</v>
      </c>
      <c r="Q59" s="54">
        <v>0</v>
      </c>
      <c r="R59" s="57" t="s">
        <v>98</v>
      </c>
    </row>
    <row r="60" spans="1:26" ht="28.8" x14ac:dyDescent="0.3">
      <c r="A60" s="40" t="s">
        <v>945</v>
      </c>
      <c r="B60" s="48" t="s">
        <v>761</v>
      </c>
      <c r="C60" s="47">
        <v>1</v>
      </c>
      <c r="D60" s="333">
        <v>3.1629999999999998</v>
      </c>
      <c r="E60" s="333">
        <v>3.1629999999999998</v>
      </c>
      <c r="F60" s="47" t="s">
        <v>374</v>
      </c>
      <c r="G60" s="267">
        <v>0</v>
      </c>
      <c r="H60" s="267" t="s">
        <v>508</v>
      </c>
      <c r="I60" s="50">
        <f t="shared" si="2"/>
        <v>1.4137166941154067E-2</v>
      </c>
      <c r="J60" s="51">
        <v>20</v>
      </c>
      <c r="K60" s="49">
        <v>30</v>
      </c>
      <c r="L60" s="204">
        <v>0</v>
      </c>
      <c r="M60" s="279">
        <v>5.1999999999999998E-2</v>
      </c>
      <c r="N60" s="280">
        <v>0.86099999999999999</v>
      </c>
      <c r="O60" s="281">
        <v>25</v>
      </c>
      <c r="P60" s="282">
        <v>0.1</v>
      </c>
      <c r="Q60" s="54">
        <v>0</v>
      </c>
      <c r="R60" s="57" t="s">
        <v>98</v>
      </c>
    </row>
    <row r="61" spans="1:26" ht="28.8" x14ac:dyDescent="0.3">
      <c r="A61" s="40" t="s">
        <v>945</v>
      </c>
      <c r="B61" s="48" t="s">
        <v>762</v>
      </c>
      <c r="C61" s="47">
        <v>1</v>
      </c>
      <c r="D61" s="333">
        <v>2.0720000000000001</v>
      </c>
      <c r="E61" s="333">
        <v>2.0720000000000001</v>
      </c>
      <c r="F61" s="47" t="s">
        <v>374</v>
      </c>
      <c r="G61" s="267">
        <v>0</v>
      </c>
      <c r="H61" s="267" t="s">
        <v>508</v>
      </c>
      <c r="I61" s="50">
        <f t="shared" si="2"/>
        <v>1.4137166941154067E-2</v>
      </c>
      <c r="J61" s="51">
        <v>20</v>
      </c>
      <c r="K61" s="49">
        <v>30</v>
      </c>
      <c r="L61" s="204">
        <v>0</v>
      </c>
      <c r="M61" s="279">
        <v>5.1999999999999998E-2</v>
      </c>
      <c r="N61" s="280">
        <v>0.86099999999999999</v>
      </c>
      <c r="O61" s="281">
        <v>25</v>
      </c>
      <c r="P61" s="282">
        <v>0.1</v>
      </c>
      <c r="Q61" s="54">
        <v>0</v>
      </c>
      <c r="R61" s="57" t="s">
        <v>98</v>
      </c>
    </row>
    <row r="62" spans="1:26" ht="43.2" x14ac:dyDescent="0.3">
      <c r="A62" s="40" t="s">
        <v>945</v>
      </c>
      <c r="B62" s="48" t="s">
        <v>763</v>
      </c>
      <c r="C62" s="47">
        <v>1</v>
      </c>
      <c r="D62" s="43">
        <v>3.73</v>
      </c>
      <c r="E62" s="43">
        <v>3.73</v>
      </c>
      <c r="F62" s="47" t="s">
        <v>374</v>
      </c>
      <c r="G62" s="267">
        <v>0</v>
      </c>
      <c r="H62" s="267" t="s">
        <v>508</v>
      </c>
      <c r="I62" s="50">
        <f t="shared" si="2"/>
        <v>1.4137166941154067E-2</v>
      </c>
      <c r="J62" s="51">
        <v>20</v>
      </c>
      <c r="K62" s="49">
        <v>30</v>
      </c>
      <c r="L62" s="204">
        <v>0</v>
      </c>
      <c r="M62" s="279">
        <v>5.1999999999999998E-2</v>
      </c>
      <c r="N62" s="280">
        <v>0.86099999999999999</v>
      </c>
      <c r="O62" s="281">
        <v>25</v>
      </c>
      <c r="P62" s="282">
        <v>0.1</v>
      </c>
      <c r="Q62" s="54">
        <v>0</v>
      </c>
      <c r="R62" s="57" t="s">
        <v>98</v>
      </c>
    </row>
    <row r="63" spans="1:26" ht="43.2" x14ac:dyDescent="0.3">
      <c r="A63" s="40" t="s">
        <v>945</v>
      </c>
      <c r="B63" s="48" t="s">
        <v>764</v>
      </c>
      <c r="C63" s="47">
        <v>1</v>
      </c>
      <c r="D63" s="333">
        <v>1.9530000000000001</v>
      </c>
      <c r="E63" s="333">
        <v>1.9530000000000001</v>
      </c>
      <c r="F63" s="47" t="s">
        <v>374</v>
      </c>
      <c r="G63" s="267">
        <v>0</v>
      </c>
      <c r="H63" s="267" t="s">
        <v>508</v>
      </c>
      <c r="I63" s="50">
        <f t="shared" si="2"/>
        <v>1.4137166941154067E-2</v>
      </c>
      <c r="J63" s="51">
        <v>20</v>
      </c>
      <c r="K63" s="49">
        <v>30</v>
      </c>
      <c r="L63" s="204">
        <v>0</v>
      </c>
      <c r="M63" s="279">
        <v>5.1999999999999998E-2</v>
      </c>
      <c r="N63" s="280">
        <v>0.86099999999999999</v>
      </c>
      <c r="O63" s="281">
        <v>25</v>
      </c>
      <c r="P63" s="282">
        <v>0.1</v>
      </c>
      <c r="Q63" s="54">
        <v>0</v>
      </c>
      <c r="R63" s="57" t="s">
        <v>98</v>
      </c>
    </row>
    <row r="64" spans="1:26" ht="28.8" x14ac:dyDescent="0.3">
      <c r="A64" s="40" t="s">
        <v>945</v>
      </c>
      <c r="B64" s="48" t="s">
        <v>765</v>
      </c>
      <c r="C64" s="47">
        <v>1</v>
      </c>
      <c r="D64" s="333">
        <v>3.0059999999999998</v>
      </c>
      <c r="E64" s="333">
        <v>3.0059999999999998</v>
      </c>
      <c r="F64" s="47" t="s">
        <v>374</v>
      </c>
      <c r="G64" s="267">
        <v>0</v>
      </c>
      <c r="H64" s="267" t="s">
        <v>508</v>
      </c>
      <c r="I64" s="50">
        <f t="shared" si="2"/>
        <v>1.4137166941154067E-2</v>
      </c>
      <c r="J64" s="51">
        <v>20</v>
      </c>
      <c r="K64" s="49">
        <v>30</v>
      </c>
      <c r="L64" s="204">
        <v>0</v>
      </c>
      <c r="M64" s="279">
        <v>5.1999999999999998E-2</v>
      </c>
      <c r="N64" s="280">
        <v>0.86099999999999999</v>
      </c>
      <c r="O64" s="281">
        <v>25</v>
      </c>
      <c r="P64" s="282">
        <v>0.1</v>
      </c>
      <c r="Q64" s="54">
        <v>0</v>
      </c>
      <c r="R64" s="57" t="s">
        <v>98</v>
      </c>
    </row>
    <row r="65" spans="1:26" ht="28.8" x14ac:dyDescent="0.3">
      <c r="A65" s="40" t="s">
        <v>945</v>
      </c>
      <c r="B65" s="48" t="s">
        <v>766</v>
      </c>
      <c r="C65" s="47">
        <v>1</v>
      </c>
      <c r="D65" s="333">
        <v>5.8449999999999998</v>
      </c>
      <c r="E65" s="333">
        <v>5.8449999999999998</v>
      </c>
      <c r="F65" s="47" t="s">
        <v>374</v>
      </c>
      <c r="G65" s="267">
        <v>0</v>
      </c>
      <c r="H65" s="267" t="s">
        <v>508</v>
      </c>
      <c r="I65" s="50">
        <f t="shared" si="2"/>
        <v>1.4137166941154067E-2</v>
      </c>
      <c r="J65" s="51">
        <v>20</v>
      </c>
      <c r="K65" s="49">
        <v>30</v>
      </c>
      <c r="L65" s="204">
        <v>0</v>
      </c>
      <c r="M65" s="279">
        <v>5.1999999999999998E-2</v>
      </c>
      <c r="N65" s="280">
        <v>0.86099999999999999</v>
      </c>
      <c r="O65" s="281">
        <v>25</v>
      </c>
      <c r="P65" s="282">
        <v>0.1</v>
      </c>
      <c r="Q65" s="54">
        <v>0</v>
      </c>
      <c r="R65" s="57" t="s">
        <v>98</v>
      </c>
    </row>
    <row r="66" spans="1:26" ht="28.8" x14ac:dyDescent="0.3">
      <c r="A66" s="40" t="s">
        <v>945</v>
      </c>
      <c r="B66" s="48" t="s">
        <v>767</v>
      </c>
      <c r="C66" s="47">
        <v>1</v>
      </c>
      <c r="D66" s="333">
        <v>8.7680000000000007</v>
      </c>
      <c r="E66" s="333">
        <v>8.7680000000000007</v>
      </c>
      <c r="F66" s="47" t="s">
        <v>374</v>
      </c>
      <c r="G66" s="267">
        <v>0</v>
      </c>
      <c r="H66" s="267" t="s">
        <v>508</v>
      </c>
      <c r="I66" s="50">
        <f t="shared" si="2"/>
        <v>1.4137166941154067E-2</v>
      </c>
      <c r="J66" s="51">
        <v>20</v>
      </c>
      <c r="K66" s="49">
        <v>30</v>
      </c>
      <c r="L66" s="204">
        <v>0</v>
      </c>
      <c r="M66" s="279">
        <v>5.1999999999999998E-2</v>
      </c>
      <c r="N66" s="280">
        <v>0.86099999999999999</v>
      </c>
      <c r="O66" s="281">
        <v>25</v>
      </c>
      <c r="P66" s="282">
        <v>0.1</v>
      </c>
      <c r="Q66" s="54">
        <v>0</v>
      </c>
      <c r="R66" s="57" t="s">
        <v>98</v>
      </c>
    </row>
    <row r="67" spans="1:26" ht="28.8" x14ac:dyDescent="0.3">
      <c r="A67" s="40" t="s">
        <v>945</v>
      </c>
      <c r="B67" s="48" t="s">
        <v>767</v>
      </c>
      <c r="C67" s="47">
        <v>1</v>
      </c>
      <c r="D67" s="333">
        <v>0.193</v>
      </c>
      <c r="E67" s="333">
        <v>0.193</v>
      </c>
      <c r="F67" s="47" t="s">
        <v>374</v>
      </c>
      <c r="G67" s="267">
        <v>0</v>
      </c>
      <c r="H67" s="267" t="s">
        <v>508</v>
      </c>
      <c r="I67" s="50">
        <f t="shared" si="2"/>
        <v>1.4137166941154067E-2</v>
      </c>
      <c r="J67" s="51">
        <v>20</v>
      </c>
      <c r="K67" s="49">
        <v>30</v>
      </c>
      <c r="L67" s="204">
        <v>0</v>
      </c>
      <c r="M67" s="279">
        <v>5.1999999999999998E-2</v>
      </c>
      <c r="N67" s="280">
        <v>0.86099999999999999</v>
      </c>
      <c r="O67" s="281">
        <v>25</v>
      </c>
      <c r="P67" s="282">
        <v>0.1</v>
      </c>
      <c r="Q67" s="54">
        <v>0</v>
      </c>
      <c r="R67" s="57" t="s">
        <v>98</v>
      </c>
    </row>
    <row r="68" spans="1:26" ht="28.8" x14ac:dyDescent="0.3">
      <c r="A68" s="40" t="s">
        <v>945</v>
      </c>
      <c r="B68" s="48" t="s">
        <v>768</v>
      </c>
      <c r="C68" s="47">
        <v>1</v>
      </c>
      <c r="D68" s="333">
        <v>3.7429999999999999</v>
      </c>
      <c r="E68" s="333">
        <v>3.7429999999999999</v>
      </c>
      <c r="F68" s="47" t="s">
        <v>374</v>
      </c>
      <c r="G68" s="267">
        <v>0</v>
      </c>
      <c r="H68" s="267" t="s">
        <v>508</v>
      </c>
      <c r="I68" s="50">
        <f t="shared" si="2"/>
        <v>1.4137166941154067E-2</v>
      </c>
      <c r="J68" s="51">
        <v>20</v>
      </c>
      <c r="K68" s="49">
        <v>30</v>
      </c>
      <c r="L68" s="204">
        <v>0</v>
      </c>
      <c r="M68" s="279">
        <v>5.1999999999999998E-2</v>
      </c>
      <c r="N68" s="280">
        <v>0.86099999999999999</v>
      </c>
      <c r="O68" s="281">
        <v>25</v>
      </c>
      <c r="P68" s="282">
        <v>0.1</v>
      </c>
      <c r="Q68" s="54">
        <v>0</v>
      </c>
      <c r="R68" s="57" t="s">
        <v>98</v>
      </c>
    </row>
    <row r="69" spans="1:26" ht="43.2" x14ac:dyDescent="0.3">
      <c r="A69" s="40" t="s">
        <v>945</v>
      </c>
      <c r="B69" s="48" t="s">
        <v>769</v>
      </c>
      <c r="C69" s="47">
        <v>1</v>
      </c>
      <c r="D69" s="333">
        <v>1.63</v>
      </c>
      <c r="E69" s="333">
        <v>1.63</v>
      </c>
      <c r="F69" s="47" t="s">
        <v>374</v>
      </c>
      <c r="G69" s="267">
        <v>0</v>
      </c>
      <c r="H69" s="267" t="s">
        <v>508</v>
      </c>
      <c r="I69" s="50">
        <f t="shared" si="2"/>
        <v>1.4137166941154067E-2</v>
      </c>
      <c r="J69" s="51">
        <v>20</v>
      </c>
      <c r="K69" s="49">
        <v>30</v>
      </c>
      <c r="L69" s="204">
        <v>0</v>
      </c>
      <c r="M69" s="279">
        <v>5.1999999999999998E-2</v>
      </c>
      <c r="N69" s="280">
        <v>0.86099999999999999</v>
      </c>
      <c r="O69" s="281">
        <v>25</v>
      </c>
      <c r="P69" s="282">
        <v>0.1</v>
      </c>
      <c r="Q69" s="54">
        <v>0</v>
      </c>
      <c r="R69" s="57" t="s">
        <v>98</v>
      </c>
    </row>
    <row r="70" spans="1:26" ht="28.8" x14ac:dyDescent="0.3">
      <c r="A70" s="40" t="s">
        <v>945</v>
      </c>
      <c r="B70" s="48" t="s">
        <v>770</v>
      </c>
      <c r="C70" s="47">
        <v>1</v>
      </c>
      <c r="D70" s="333">
        <v>3.052</v>
      </c>
      <c r="E70" s="333">
        <v>3.052</v>
      </c>
      <c r="F70" s="47" t="s">
        <v>374</v>
      </c>
      <c r="G70" s="267">
        <v>0</v>
      </c>
      <c r="H70" s="267" t="s">
        <v>508</v>
      </c>
      <c r="I70" s="50">
        <f t="shared" ref="I70:I131" si="6">PI()*(POWER(K70/1000,2)/4)*J70</f>
        <v>1.4137166941154067E-2</v>
      </c>
      <c r="J70" s="51">
        <v>20</v>
      </c>
      <c r="K70" s="49">
        <v>30</v>
      </c>
      <c r="L70" s="204">
        <v>0</v>
      </c>
      <c r="M70" s="279">
        <v>5.1999999999999998E-2</v>
      </c>
      <c r="N70" s="280">
        <v>0.86099999999999999</v>
      </c>
      <c r="O70" s="281">
        <v>25</v>
      </c>
      <c r="P70" s="282">
        <v>0.1</v>
      </c>
      <c r="Q70" s="54">
        <v>0</v>
      </c>
      <c r="R70" s="57" t="s">
        <v>98</v>
      </c>
    </row>
    <row r="71" spans="1:26" ht="43.2" x14ac:dyDescent="0.3">
      <c r="A71" s="40" t="s">
        <v>945</v>
      </c>
      <c r="B71" s="48" t="s">
        <v>771</v>
      </c>
      <c r="C71" s="47">
        <v>1</v>
      </c>
      <c r="D71" s="333">
        <v>16.315999999999999</v>
      </c>
      <c r="E71" s="333">
        <v>16.315999999999999</v>
      </c>
      <c r="F71" s="47" t="s">
        <v>374</v>
      </c>
      <c r="G71" s="267">
        <v>0</v>
      </c>
      <c r="H71" s="267" t="s">
        <v>508</v>
      </c>
      <c r="I71" s="50">
        <f t="shared" si="6"/>
        <v>1.4137166941154067E-2</v>
      </c>
      <c r="J71" s="51">
        <v>20</v>
      </c>
      <c r="K71" s="49">
        <v>30</v>
      </c>
      <c r="L71" s="204">
        <v>0</v>
      </c>
      <c r="M71" s="279">
        <v>5.1999999999999998E-2</v>
      </c>
      <c r="N71" s="280">
        <v>0.86099999999999999</v>
      </c>
      <c r="O71" s="281">
        <v>25</v>
      </c>
      <c r="P71" s="282">
        <v>0.1</v>
      </c>
      <c r="Q71" s="54">
        <v>0</v>
      </c>
      <c r="R71" s="57" t="s">
        <v>98</v>
      </c>
    </row>
    <row r="72" spans="1:26" ht="28.8" x14ac:dyDescent="0.3">
      <c r="A72" s="40" t="s">
        <v>945</v>
      </c>
      <c r="B72" s="48" t="s">
        <v>772</v>
      </c>
      <c r="C72" s="47">
        <v>1</v>
      </c>
      <c r="D72" s="333">
        <v>3.173</v>
      </c>
      <c r="E72" s="333">
        <v>3.173</v>
      </c>
      <c r="F72" s="47" t="s">
        <v>374</v>
      </c>
      <c r="G72" s="267">
        <v>0</v>
      </c>
      <c r="H72" s="267" t="s">
        <v>508</v>
      </c>
      <c r="I72" s="50">
        <f t="shared" si="6"/>
        <v>1.4137166941154067E-2</v>
      </c>
      <c r="J72" s="51">
        <v>20</v>
      </c>
      <c r="K72" s="49">
        <v>30</v>
      </c>
      <c r="L72" s="204">
        <v>0</v>
      </c>
      <c r="M72" s="279">
        <v>5.1999999999999998E-2</v>
      </c>
      <c r="N72" s="280">
        <v>0.86099999999999999</v>
      </c>
      <c r="O72" s="281">
        <v>25</v>
      </c>
      <c r="P72" s="282">
        <v>0.1</v>
      </c>
      <c r="Q72" s="54">
        <v>0</v>
      </c>
      <c r="R72" s="57" t="s">
        <v>98</v>
      </c>
    </row>
    <row r="73" spans="1:26" ht="43.2" x14ac:dyDescent="0.3">
      <c r="A73" s="40" t="s">
        <v>945</v>
      </c>
      <c r="B73" s="48" t="s">
        <v>773</v>
      </c>
      <c r="C73" s="47">
        <v>1</v>
      </c>
      <c r="D73" s="333">
        <v>2.5049999999999999</v>
      </c>
      <c r="E73" s="333">
        <v>2.5049999999999999</v>
      </c>
      <c r="F73" s="47" t="s">
        <v>374</v>
      </c>
      <c r="G73" s="267">
        <v>0</v>
      </c>
      <c r="H73" s="267" t="s">
        <v>508</v>
      </c>
      <c r="I73" s="50">
        <f t="shared" si="6"/>
        <v>1.4137166941154067E-2</v>
      </c>
      <c r="J73" s="51">
        <v>20</v>
      </c>
      <c r="K73" s="49">
        <v>30</v>
      </c>
      <c r="L73" s="204">
        <v>0</v>
      </c>
      <c r="M73" s="279">
        <v>5.1999999999999998E-2</v>
      </c>
      <c r="N73" s="280">
        <v>0.86099999999999999</v>
      </c>
      <c r="O73" s="281">
        <v>25</v>
      </c>
      <c r="P73" s="282">
        <v>0.1</v>
      </c>
      <c r="Q73" s="54">
        <v>0</v>
      </c>
      <c r="R73" s="57" t="s">
        <v>98</v>
      </c>
    </row>
    <row r="74" spans="1:26" ht="43.2" x14ac:dyDescent="0.3">
      <c r="A74" s="40" t="s">
        <v>945</v>
      </c>
      <c r="B74" s="48" t="s">
        <v>774</v>
      </c>
      <c r="C74" s="47">
        <v>1</v>
      </c>
      <c r="D74" s="43">
        <v>3.34</v>
      </c>
      <c r="E74" s="43">
        <v>3.34</v>
      </c>
      <c r="F74" s="47" t="s">
        <v>374</v>
      </c>
      <c r="G74" s="267">
        <v>0</v>
      </c>
      <c r="H74" s="267" t="s">
        <v>508</v>
      </c>
      <c r="I74" s="50">
        <f t="shared" si="6"/>
        <v>1.4137166941154067E-2</v>
      </c>
      <c r="J74" s="51">
        <v>20</v>
      </c>
      <c r="K74" s="49">
        <v>30</v>
      </c>
      <c r="L74" s="204">
        <v>0</v>
      </c>
      <c r="M74" s="279">
        <v>5.1999999999999998E-2</v>
      </c>
      <c r="N74" s="280">
        <v>0.86099999999999999</v>
      </c>
      <c r="O74" s="281">
        <v>25</v>
      </c>
      <c r="P74" s="282">
        <v>0.1</v>
      </c>
      <c r="Q74" s="54">
        <v>0</v>
      </c>
      <c r="R74" s="57" t="s">
        <v>98</v>
      </c>
    </row>
    <row r="75" spans="1:26" ht="43.2" x14ac:dyDescent="0.3">
      <c r="A75" s="40" t="s">
        <v>945</v>
      </c>
      <c r="B75" s="48" t="s">
        <v>775</v>
      </c>
      <c r="C75" s="47">
        <v>1</v>
      </c>
      <c r="D75" s="333">
        <v>1.3919999999999999</v>
      </c>
      <c r="E75" s="333">
        <v>1.3919999999999999</v>
      </c>
      <c r="F75" s="47" t="s">
        <v>374</v>
      </c>
      <c r="G75" s="267">
        <v>0</v>
      </c>
      <c r="H75" s="267" t="s">
        <v>508</v>
      </c>
      <c r="I75" s="50">
        <f t="shared" si="6"/>
        <v>1.4137166941154067E-2</v>
      </c>
      <c r="J75" s="51">
        <v>20</v>
      </c>
      <c r="K75" s="49">
        <v>30</v>
      </c>
      <c r="L75" s="204">
        <v>0</v>
      </c>
      <c r="M75" s="279">
        <v>5.1999999999999998E-2</v>
      </c>
      <c r="N75" s="280">
        <v>0.86099999999999999</v>
      </c>
      <c r="O75" s="281">
        <v>25</v>
      </c>
      <c r="P75" s="282">
        <v>0.1</v>
      </c>
      <c r="Q75" s="54">
        <v>0</v>
      </c>
      <c r="R75" s="57" t="s">
        <v>98</v>
      </c>
    </row>
    <row r="76" spans="1:26" ht="43.2" x14ac:dyDescent="0.3">
      <c r="A76" s="40" t="s">
        <v>945</v>
      </c>
      <c r="B76" s="48" t="s">
        <v>776</v>
      </c>
      <c r="C76" s="47">
        <v>1</v>
      </c>
      <c r="D76" s="333">
        <v>1.141</v>
      </c>
      <c r="E76" s="333">
        <v>1.141</v>
      </c>
      <c r="F76" s="47" t="s">
        <v>374</v>
      </c>
      <c r="G76" s="267">
        <v>0</v>
      </c>
      <c r="H76" s="267" t="s">
        <v>508</v>
      </c>
      <c r="I76" s="50">
        <f t="shared" si="6"/>
        <v>1.4137166941154067E-2</v>
      </c>
      <c r="J76" s="51">
        <v>20</v>
      </c>
      <c r="K76" s="49">
        <v>30</v>
      </c>
      <c r="L76" s="204">
        <v>0</v>
      </c>
      <c r="M76" s="279">
        <v>5.1999999999999998E-2</v>
      </c>
      <c r="N76" s="280">
        <v>0.86099999999999999</v>
      </c>
      <c r="O76" s="281">
        <v>25</v>
      </c>
      <c r="P76" s="282">
        <v>0.1</v>
      </c>
      <c r="Q76" s="54">
        <v>0</v>
      </c>
      <c r="R76" s="57" t="s">
        <v>98</v>
      </c>
    </row>
    <row r="77" spans="1:26" ht="43.2" x14ac:dyDescent="0.3">
      <c r="A77" s="40" t="s">
        <v>945</v>
      </c>
      <c r="B77" s="48" t="s">
        <v>777</v>
      </c>
      <c r="C77" s="47">
        <v>1</v>
      </c>
      <c r="D77" s="333">
        <v>2.2269999999999999</v>
      </c>
      <c r="E77" s="333">
        <v>2.2269999999999999</v>
      </c>
      <c r="F77" s="47" t="s">
        <v>374</v>
      </c>
      <c r="G77" s="267">
        <v>0</v>
      </c>
      <c r="H77" s="267" t="s">
        <v>508</v>
      </c>
      <c r="I77" s="50">
        <f t="shared" si="6"/>
        <v>1.4137166941154067E-2</v>
      </c>
      <c r="J77" s="51">
        <v>20</v>
      </c>
      <c r="K77" s="49">
        <v>30</v>
      </c>
      <c r="L77" s="204">
        <v>0</v>
      </c>
      <c r="M77" s="279">
        <v>5.1999999999999998E-2</v>
      </c>
      <c r="N77" s="280">
        <v>0.86099999999999999</v>
      </c>
      <c r="O77" s="281">
        <v>25</v>
      </c>
      <c r="P77" s="282">
        <v>0.1</v>
      </c>
      <c r="Q77" s="54">
        <v>0</v>
      </c>
      <c r="R77" s="57" t="s">
        <v>98</v>
      </c>
    </row>
    <row r="78" spans="1:26" ht="28.8" x14ac:dyDescent="0.3">
      <c r="A78" s="40" t="s">
        <v>945</v>
      </c>
      <c r="B78" s="48" t="s">
        <v>778</v>
      </c>
      <c r="C78" s="47">
        <v>1</v>
      </c>
      <c r="D78" s="43">
        <v>15.66</v>
      </c>
      <c r="E78" s="43">
        <v>15.66</v>
      </c>
      <c r="F78" s="47" t="s">
        <v>374</v>
      </c>
      <c r="G78" s="267">
        <v>0</v>
      </c>
      <c r="H78" s="267" t="s">
        <v>508</v>
      </c>
      <c r="I78" s="50">
        <f t="shared" si="6"/>
        <v>1.4137166941154067E-2</v>
      </c>
      <c r="J78" s="51">
        <v>20</v>
      </c>
      <c r="K78" s="49">
        <v>30</v>
      </c>
      <c r="L78" s="204">
        <v>0</v>
      </c>
      <c r="M78" s="279">
        <v>5.1999999999999998E-2</v>
      </c>
      <c r="N78" s="280">
        <v>0.86099999999999999</v>
      </c>
      <c r="O78" s="281">
        <v>25</v>
      </c>
      <c r="P78" s="282">
        <v>0.1</v>
      </c>
      <c r="Q78" s="54">
        <v>0</v>
      </c>
      <c r="R78" s="57" t="s">
        <v>98</v>
      </c>
    </row>
    <row r="79" spans="1:26" ht="28.8" x14ac:dyDescent="0.3">
      <c r="A79" s="40" t="s">
        <v>945</v>
      </c>
      <c r="B79" s="48" t="s">
        <v>778</v>
      </c>
      <c r="C79" s="47">
        <v>1</v>
      </c>
      <c r="D79" s="333">
        <v>0.26700000000000002</v>
      </c>
      <c r="E79" s="333">
        <v>0.26700000000000002</v>
      </c>
      <c r="F79" s="47" t="s">
        <v>374</v>
      </c>
      <c r="G79" s="267">
        <v>0</v>
      </c>
      <c r="H79" s="267" t="s">
        <v>508</v>
      </c>
      <c r="I79" s="50">
        <f t="shared" si="6"/>
        <v>1.4137166941154067E-2</v>
      </c>
      <c r="J79" s="51">
        <v>20</v>
      </c>
      <c r="K79" s="49">
        <v>30</v>
      </c>
      <c r="L79" s="204">
        <v>0</v>
      </c>
      <c r="M79" s="279">
        <v>5.1999999999999998E-2</v>
      </c>
      <c r="N79" s="280">
        <v>0.86099999999999999</v>
      </c>
      <c r="O79" s="281">
        <v>25</v>
      </c>
      <c r="P79" s="282">
        <v>0.1</v>
      </c>
      <c r="Q79" s="54">
        <v>0</v>
      </c>
      <c r="R79" s="57" t="s">
        <v>98</v>
      </c>
      <c r="Z79" s="294"/>
    </row>
    <row r="80" spans="1:26" ht="28.8" x14ac:dyDescent="0.3">
      <c r="A80" s="40" t="s">
        <v>945</v>
      </c>
      <c r="B80" s="48" t="s">
        <v>779</v>
      </c>
      <c r="C80" s="47">
        <v>1</v>
      </c>
      <c r="D80" s="333">
        <v>1.726</v>
      </c>
      <c r="E80" s="333">
        <v>1.726</v>
      </c>
      <c r="F80" s="47" t="s">
        <v>374</v>
      </c>
      <c r="G80" s="267">
        <v>0</v>
      </c>
      <c r="H80" s="267" t="s">
        <v>508</v>
      </c>
      <c r="I80" s="50">
        <f t="shared" si="6"/>
        <v>1.4137166941154067E-2</v>
      </c>
      <c r="J80" s="51">
        <v>20</v>
      </c>
      <c r="K80" s="49">
        <v>30</v>
      </c>
      <c r="L80" s="204">
        <v>0</v>
      </c>
      <c r="M80" s="279">
        <v>5.1999999999999998E-2</v>
      </c>
      <c r="N80" s="280">
        <v>0.86099999999999999</v>
      </c>
      <c r="O80" s="281">
        <v>25</v>
      </c>
      <c r="P80" s="282">
        <v>0.1</v>
      </c>
      <c r="Q80" s="54">
        <v>0</v>
      </c>
      <c r="R80" s="57" t="s">
        <v>98</v>
      </c>
      <c r="Z80" s="294"/>
    </row>
    <row r="81" spans="1:21" ht="28.8" x14ac:dyDescent="0.3">
      <c r="A81" s="40" t="s">
        <v>945</v>
      </c>
      <c r="B81" s="48" t="s">
        <v>780</v>
      </c>
      <c r="C81" s="47">
        <v>1</v>
      </c>
      <c r="D81" s="333">
        <v>0.99299999999999999</v>
      </c>
      <c r="E81" s="333">
        <v>0.99299999999999999</v>
      </c>
      <c r="F81" s="47" t="s">
        <v>374</v>
      </c>
      <c r="G81" s="267">
        <v>0</v>
      </c>
      <c r="H81" s="267" t="s">
        <v>508</v>
      </c>
      <c r="I81" s="50">
        <f t="shared" si="6"/>
        <v>1.4137166941154067E-2</v>
      </c>
      <c r="J81" s="51">
        <v>20</v>
      </c>
      <c r="K81" s="49">
        <v>30</v>
      </c>
      <c r="L81" s="204">
        <v>0</v>
      </c>
      <c r="M81" s="279">
        <v>5.1999999999999998E-2</v>
      </c>
      <c r="N81" s="280">
        <v>0.86099999999999999</v>
      </c>
      <c r="O81" s="281">
        <v>25</v>
      </c>
      <c r="P81" s="282">
        <v>0.1</v>
      </c>
      <c r="Q81" s="54">
        <v>0</v>
      </c>
      <c r="R81" s="57" t="s">
        <v>98</v>
      </c>
    </row>
    <row r="82" spans="1:21" ht="28.8" x14ac:dyDescent="0.3">
      <c r="A82" s="40" t="s">
        <v>945</v>
      </c>
      <c r="B82" s="48" t="s">
        <v>781</v>
      </c>
      <c r="C82" s="47">
        <v>1</v>
      </c>
      <c r="D82" s="43">
        <v>1.42</v>
      </c>
      <c r="E82" s="43">
        <v>1.42</v>
      </c>
      <c r="F82" s="47" t="s">
        <v>374</v>
      </c>
      <c r="G82" s="267">
        <v>0</v>
      </c>
      <c r="H82" s="267" t="s">
        <v>508</v>
      </c>
      <c r="I82" s="50">
        <f t="shared" si="6"/>
        <v>1.4137166941154067E-2</v>
      </c>
      <c r="J82" s="51">
        <v>20</v>
      </c>
      <c r="K82" s="49">
        <v>30</v>
      </c>
      <c r="L82" s="204">
        <v>0</v>
      </c>
      <c r="M82" s="279">
        <v>5.1999999999999998E-2</v>
      </c>
      <c r="N82" s="280">
        <v>0.86099999999999999</v>
      </c>
      <c r="O82" s="281">
        <v>25</v>
      </c>
      <c r="P82" s="282">
        <v>0.1</v>
      </c>
      <c r="Q82" s="54">
        <v>0</v>
      </c>
      <c r="R82" s="57" t="s">
        <v>98</v>
      </c>
    </row>
    <row r="83" spans="1:21" ht="28.8" x14ac:dyDescent="0.3">
      <c r="A83" s="40" t="s">
        <v>945</v>
      </c>
      <c r="B83" s="48" t="s">
        <v>782</v>
      </c>
      <c r="C83" s="47">
        <v>1</v>
      </c>
      <c r="D83" s="333">
        <v>5.984</v>
      </c>
      <c r="E83" s="333">
        <v>5.984</v>
      </c>
      <c r="F83" s="47" t="s">
        <v>374</v>
      </c>
      <c r="G83" s="267">
        <v>0</v>
      </c>
      <c r="H83" s="267" t="s">
        <v>508</v>
      </c>
      <c r="I83" s="50">
        <f t="shared" si="6"/>
        <v>1.4137166941154067E-2</v>
      </c>
      <c r="J83" s="51">
        <v>20</v>
      </c>
      <c r="K83" s="49">
        <v>30</v>
      </c>
      <c r="L83" s="204">
        <v>0</v>
      </c>
      <c r="M83" s="279">
        <v>5.1999999999999998E-2</v>
      </c>
      <c r="N83" s="280">
        <v>0.86099999999999999</v>
      </c>
      <c r="O83" s="281">
        <v>25</v>
      </c>
      <c r="P83" s="282">
        <v>0.1</v>
      </c>
      <c r="Q83" s="54">
        <v>0</v>
      </c>
      <c r="R83" s="57" t="s">
        <v>98</v>
      </c>
    </row>
    <row r="84" spans="1:21" ht="43.2" x14ac:dyDescent="0.3">
      <c r="A84" s="40" t="s">
        <v>945</v>
      </c>
      <c r="B84" s="48" t="s">
        <v>783</v>
      </c>
      <c r="C84" s="47">
        <v>1</v>
      </c>
      <c r="D84" s="333">
        <v>1.9410000000000001</v>
      </c>
      <c r="E84" s="333">
        <v>1.9410000000000001</v>
      </c>
      <c r="F84" s="47" t="s">
        <v>374</v>
      </c>
      <c r="G84" s="267">
        <v>0</v>
      </c>
      <c r="H84" s="267" t="s">
        <v>508</v>
      </c>
      <c r="I84" s="50">
        <f t="shared" si="6"/>
        <v>1.4137166941154067E-2</v>
      </c>
      <c r="J84" s="51">
        <v>20</v>
      </c>
      <c r="K84" s="49">
        <v>30</v>
      </c>
      <c r="L84" s="204">
        <v>0</v>
      </c>
      <c r="M84" s="279">
        <v>5.1999999999999998E-2</v>
      </c>
      <c r="N84" s="280">
        <v>0.86099999999999999</v>
      </c>
      <c r="O84" s="281">
        <v>25</v>
      </c>
      <c r="P84" s="282">
        <v>0.1</v>
      </c>
      <c r="Q84" s="54">
        <v>0</v>
      </c>
      <c r="R84" s="57" t="s">
        <v>98</v>
      </c>
    </row>
    <row r="85" spans="1:21" ht="29.4" thickBot="1" x14ac:dyDescent="0.35">
      <c r="A85" s="40" t="s">
        <v>945</v>
      </c>
      <c r="B85" s="48" t="s">
        <v>784</v>
      </c>
      <c r="C85" s="47">
        <v>1</v>
      </c>
      <c r="D85" s="333">
        <v>1.532</v>
      </c>
      <c r="E85" s="333">
        <v>1.532</v>
      </c>
      <c r="F85" s="47" t="s">
        <v>374</v>
      </c>
      <c r="G85" s="267">
        <v>0</v>
      </c>
      <c r="H85" s="267" t="s">
        <v>508</v>
      </c>
      <c r="I85" s="50">
        <f t="shared" si="6"/>
        <v>1.4137166941154067E-2</v>
      </c>
      <c r="J85" s="51">
        <v>20</v>
      </c>
      <c r="K85" s="49">
        <v>30</v>
      </c>
      <c r="L85" s="204">
        <v>0</v>
      </c>
      <c r="M85" s="279">
        <v>5.1999999999999998E-2</v>
      </c>
      <c r="N85" s="280">
        <v>0.86099999999999999</v>
      </c>
      <c r="O85" s="281">
        <v>25</v>
      </c>
      <c r="P85" s="282">
        <v>0.1</v>
      </c>
      <c r="Q85" s="54">
        <v>0</v>
      </c>
      <c r="R85" s="57" t="s">
        <v>98</v>
      </c>
    </row>
    <row r="86" spans="1:21" ht="29.4" thickBot="1" x14ac:dyDescent="0.35">
      <c r="A86" s="40" t="s">
        <v>945</v>
      </c>
      <c r="B86" s="48" t="s">
        <v>785</v>
      </c>
      <c r="C86" s="47">
        <v>1</v>
      </c>
      <c r="D86" s="333">
        <v>6.0430000000000001</v>
      </c>
      <c r="E86" s="333">
        <v>6.0430000000000001</v>
      </c>
      <c r="F86" s="47" t="s">
        <v>374</v>
      </c>
      <c r="G86" s="267">
        <v>0</v>
      </c>
      <c r="H86" s="267" t="s">
        <v>508</v>
      </c>
      <c r="I86" s="50">
        <f t="shared" si="6"/>
        <v>1.4137166941154067E-2</v>
      </c>
      <c r="J86" s="51">
        <v>20</v>
      </c>
      <c r="K86" s="49">
        <v>30</v>
      </c>
      <c r="L86" s="204">
        <v>0</v>
      </c>
      <c r="M86" s="279">
        <v>5.1999999999999998E-2</v>
      </c>
      <c r="N86" s="280">
        <v>0.86099999999999999</v>
      </c>
      <c r="O86" s="281">
        <v>25</v>
      </c>
      <c r="P86" s="282">
        <v>0.1</v>
      </c>
      <c r="Q86" s="54">
        <v>0</v>
      </c>
      <c r="R86" s="57" t="s">
        <v>98</v>
      </c>
      <c r="T86" s="57"/>
      <c r="U86" s="276"/>
    </row>
    <row r="87" spans="1:21" ht="29.4" thickBot="1" x14ac:dyDescent="0.35">
      <c r="A87" s="40" t="s">
        <v>945</v>
      </c>
      <c r="B87" s="48" t="s">
        <v>786</v>
      </c>
      <c r="C87" s="47">
        <v>1</v>
      </c>
      <c r="D87" s="333">
        <v>4.5650000000000004</v>
      </c>
      <c r="E87" s="333">
        <v>4.5650000000000004</v>
      </c>
      <c r="F87" s="47" t="s">
        <v>374</v>
      </c>
      <c r="G87" s="267">
        <v>0</v>
      </c>
      <c r="H87" s="267" t="s">
        <v>508</v>
      </c>
      <c r="I87" s="50">
        <f t="shared" si="6"/>
        <v>1.4137166941154067E-2</v>
      </c>
      <c r="J87" s="51">
        <v>20</v>
      </c>
      <c r="K87" s="49">
        <v>30</v>
      </c>
      <c r="L87" s="204">
        <v>0</v>
      </c>
      <c r="M87" s="279">
        <v>5.1999999999999998E-2</v>
      </c>
      <c r="N87" s="280">
        <v>0.86099999999999999</v>
      </c>
      <c r="O87" s="281">
        <v>25</v>
      </c>
      <c r="P87" s="282">
        <v>0.1</v>
      </c>
      <c r="Q87" s="54">
        <v>0</v>
      </c>
      <c r="R87" s="57" t="s">
        <v>98</v>
      </c>
      <c r="T87" s="57"/>
      <c r="U87" s="276"/>
    </row>
    <row r="88" spans="1:21" ht="43.8" thickBot="1" x14ac:dyDescent="0.35">
      <c r="A88" s="40" t="s">
        <v>945</v>
      </c>
      <c r="B88" s="48" t="s">
        <v>787</v>
      </c>
      <c r="C88" s="47">
        <v>1</v>
      </c>
      <c r="D88" s="333">
        <v>1.67</v>
      </c>
      <c r="E88" s="333">
        <v>1.67</v>
      </c>
      <c r="F88" s="47" t="s">
        <v>374</v>
      </c>
      <c r="G88" s="267">
        <v>0</v>
      </c>
      <c r="H88" s="267" t="s">
        <v>508</v>
      </c>
      <c r="I88" s="50">
        <f t="shared" si="6"/>
        <v>1.4137166941154067E-2</v>
      </c>
      <c r="J88" s="51">
        <v>20</v>
      </c>
      <c r="K88" s="49">
        <v>30</v>
      </c>
      <c r="L88" s="204">
        <v>0</v>
      </c>
      <c r="M88" s="279">
        <v>5.1999999999999998E-2</v>
      </c>
      <c r="N88" s="280">
        <v>0.86099999999999999</v>
      </c>
      <c r="O88" s="281">
        <v>25</v>
      </c>
      <c r="P88" s="282">
        <v>0.1</v>
      </c>
      <c r="Q88" s="54">
        <v>0</v>
      </c>
      <c r="R88" s="57" t="s">
        <v>98</v>
      </c>
      <c r="T88" s="57"/>
      <c r="U88" s="276"/>
    </row>
    <row r="89" spans="1:21" ht="43.8" thickBot="1" x14ac:dyDescent="0.35">
      <c r="A89" s="40" t="s">
        <v>945</v>
      </c>
      <c r="B89" s="48" t="s">
        <v>788</v>
      </c>
      <c r="C89" s="47">
        <v>1</v>
      </c>
      <c r="D89" s="333">
        <v>2.867</v>
      </c>
      <c r="E89" s="333">
        <v>2.867</v>
      </c>
      <c r="F89" s="47" t="s">
        <v>374</v>
      </c>
      <c r="G89" s="267">
        <v>0</v>
      </c>
      <c r="H89" s="267" t="s">
        <v>508</v>
      </c>
      <c r="I89" s="50">
        <f t="shared" si="6"/>
        <v>1.4137166941154067E-2</v>
      </c>
      <c r="J89" s="51">
        <v>20</v>
      </c>
      <c r="K89" s="49">
        <v>30</v>
      </c>
      <c r="L89" s="204">
        <v>0</v>
      </c>
      <c r="M89" s="279">
        <v>5.1999999999999998E-2</v>
      </c>
      <c r="N89" s="280">
        <v>0.86099999999999999</v>
      </c>
      <c r="O89" s="281">
        <v>25</v>
      </c>
      <c r="P89" s="282">
        <v>0.1</v>
      </c>
      <c r="Q89" s="54">
        <v>0</v>
      </c>
      <c r="R89" s="57" t="s">
        <v>98</v>
      </c>
      <c r="T89" s="57"/>
      <c r="U89" s="276"/>
    </row>
    <row r="90" spans="1:21" ht="43.8" thickBot="1" x14ac:dyDescent="0.35">
      <c r="A90" s="40" t="s">
        <v>945</v>
      </c>
      <c r="B90" s="48" t="s">
        <v>789</v>
      </c>
      <c r="C90" s="47">
        <v>1</v>
      </c>
      <c r="D90" s="333">
        <v>0.80700000000000005</v>
      </c>
      <c r="E90" s="333">
        <v>0.80700000000000005</v>
      </c>
      <c r="F90" s="47" t="s">
        <v>374</v>
      </c>
      <c r="G90" s="267">
        <v>0</v>
      </c>
      <c r="H90" s="267" t="s">
        <v>508</v>
      </c>
      <c r="I90" s="50">
        <f t="shared" si="6"/>
        <v>1.4137166941154067E-2</v>
      </c>
      <c r="J90" s="51">
        <v>20</v>
      </c>
      <c r="K90" s="49">
        <v>30</v>
      </c>
      <c r="L90" s="204">
        <v>0</v>
      </c>
      <c r="M90" s="279">
        <v>5.1999999999999998E-2</v>
      </c>
      <c r="N90" s="280">
        <v>0.86099999999999999</v>
      </c>
      <c r="O90" s="281">
        <v>25</v>
      </c>
      <c r="P90" s="282">
        <v>0.1</v>
      </c>
      <c r="Q90" s="54">
        <v>0</v>
      </c>
      <c r="R90" s="57" t="s">
        <v>98</v>
      </c>
      <c r="T90" s="57"/>
      <c r="U90" s="276"/>
    </row>
    <row r="91" spans="1:21" ht="43.8" thickBot="1" x14ac:dyDescent="0.35">
      <c r="A91" s="40" t="s">
        <v>945</v>
      </c>
      <c r="B91" s="48" t="s">
        <v>790</v>
      </c>
      <c r="C91" s="47">
        <v>1</v>
      </c>
      <c r="D91" s="333">
        <v>2.895</v>
      </c>
      <c r="E91" s="333">
        <v>2.895</v>
      </c>
      <c r="F91" s="47" t="s">
        <v>374</v>
      </c>
      <c r="G91" s="267">
        <v>0</v>
      </c>
      <c r="H91" s="267" t="s">
        <v>508</v>
      </c>
      <c r="I91" s="50">
        <f t="shared" si="6"/>
        <v>1.4137166941154067E-2</v>
      </c>
      <c r="J91" s="51">
        <v>20</v>
      </c>
      <c r="K91" s="49">
        <v>30</v>
      </c>
      <c r="L91" s="204">
        <v>0</v>
      </c>
      <c r="M91" s="279">
        <v>5.1999999999999998E-2</v>
      </c>
      <c r="N91" s="280">
        <v>0.86099999999999999</v>
      </c>
      <c r="O91" s="281">
        <v>25</v>
      </c>
      <c r="P91" s="282">
        <v>0.1</v>
      </c>
      <c r="Q91" s="54">
        <v>0</v>
      </c>
      <c r="R91" s="57" t="s">
        <v>98</v>
      </c>
      <c r="T91" s="57"/>
      <c r="U91" s="276"/>
    </row>
    <row r="92" spans="1:21" ht="43.2" x14ac:dyDescent="0.3">
      <c r="A92" s="40" t="s">
        <v>945</v>
      </c>
      <c r="B92" s="48" t="s">
        <v>791</v>
      </c>
      <c r="C92" s="47">
        <v>1</v>
      </c>
      <c r="D92" s="333">
        <v>2.1150000000000002</v>
      </c>
      <c r="E92" s="333">
        <v>2.1150000000000002</v>
      </c>
      <c r="F92" s="47" t="s">
        <v>374</v>
      </c>
      <c r="G92" s="267">
        <v>0</v>
      </c>
      <c r="H92" s="267" t="s">
        <v>508</v>
      </c>
      <c r="I92" s="50">
        <f t="shared" si="6"/>
        <v>1.4137166941154067E-2</v>
      </c>
      <c r="J92" s="51">
        <v>20</v>
      </c>
      <c r="K92" s="49">
        <v>30</v>
      </c>
      <c r="L92" s="204">
        <v>0</v>
      </c>
      <c r="M92" s="279">
        <v>5.1999999999999998E-2</v>
      </c>
      <c r="N92" s="280">
        <v>0.86099999999999999</v>
      </c>
      <c r="O92" s="281">
        <v>25</v>
      </c>
      <c r="P92" s="282">
        <v>0.1</v>
      </c>
      <c r="Q92" s="54">
        <v>0</v>
      </c>
      <c r="R92" s="57" t="s">
        <v>98</v>
      </c>
      <c r="T92" s="57"/>
      <c r="U92" s="276"/>
    </row>
    <row r="93" spans="1:21" ht="43.2" x14ac:dyDescent="0.3">
      <c r="A93" s="40" t="s">
        <v>945</v>
      </c>
      <c r="B93" s="48" t="s">
        <v>792</v>
      </c>
      <c r="C93" s="47">
        <v>1</v>
      </c>
      <c r="D93" s="333">
        <v>1.169</v>
      </c>
      <c r="E93" s="333">
        <v>1.169</v>
      </c>
      <c r="F93" s="47" t="s">
        <v>374</v>
      </c>
      <c r="G93" s="267">
        <v>0</v>
      </c>
      <c r="H93" s="267" t="s">
        <v>508</v>
      </c>
      <c r="I93" s="50">
        <f t="shared" si="6"/>
        <v>1.4137166941154067E-2</v>
      </c>
      <c r="J93" s="51">
        <v>20</v>
      </c>
      <c r="K93" s="49">
        <v>30</v>
      </c>
      <c r="L93" s="204">
        <v>0</v>
      </c>
      <c r="M93" s="279">
        <v>5.1999999999999998E-2</v>
      </c>
      <c r="N93" s="280">
        <v>0.86099999999999999</v>
      </c>
      <c r="O93" s="281">
        <v>25</v>
      </c>
      <c r="P93" s="282">
        <v>0.1</v>
      </c>
      <c r="Q93" s="54">
        <v>0</v>
      </c>
      <c r="R93" s="57" t="s">
        <v>98</v>
      </c>
    </row>
    <row r="94" spans="1:21" ht="43.2" x14ac:dyDescent="0.3">
      <c r="A94" s="40" t="s">
        <v>945</v>
      </c>
      <c r="B94" s="48" t="s">
        <v>793</v>
      </c>
      <c r="C94" s="47">
        <v>1</v>
      </c>
      <c r="D94" s="333">
        <v>1.0580000000000001</v>
      </c>
      <c r="E94" s="333">
        <v>1.0580000000000001</v>
      </c>
      <c r="F94" s="47" t="s">
        <v>374</v>
      </c>
      <c r="G94" s="267">
        <v>0</v>
      </c>
      <c r="H94" s="267" t="s">
        <v>508</v>
      </c>
      <c r="I94" s="50">
        <f t="shared" si="6"/>
        <v>1.4137166941154067E-2</v>
      </c>
      <c r="J94" s="51">
        <v>20</v>
      </c>
      <c r="K94" s="49">
        <v>30</v>
      </c>
      <c r="L94" s="204">
        <v>0</v>
      </c>
      <c r="M94" s="279">
        <v>5.1999999999999998E-2</v>
      </c>
      <c r="N94" s="280">
        <v>0.86099999999999999</v>
      </c>
      <c r="O94" s="281">
        <v>25</v>
      </c>
      <c r="P94" s="282">
        <v>0.1</v>
      </c>
      <c r="Q94" s="54">
        <v>0</v>
      </c>
      <c r="R94" s="57" t="s">
        <v>98</v>
      </c>
    </row>
    <row r="95" spans="1:21" ht="43.2" x14ac:dyDescent="0.3">
      <c r="A95" s="40" t="s">
        <v>945</v>
      </c>
      <c r="B95" s="48" t="s">
        <v>794</v>
      </c>
      <c r="C95" s="47">
        <v>1</v>
      </c>
      <c r="D95" s="333">
        <v>5.7539999999999996</v>
      </c>
      <c r="E95" s="333">
        <v>5.7539999999999996</v>
      </c>
      <c r="F95" s="47" t="s">
        <v>374</v>
      </c>
      <c r="G95" s="267">
        <v>0</v>
      </c>
      <c r="H95" s="267" t="s">
        <v>508</v>
      </c>
      <c r="I95" s="50">
        <f t="shared" si="6"/>
        <v>1.4137166941154067E-2</v>
      </c>
      <c r="J95" s="51">
        <v>20</v>
      </c>
      <c r="K95" s="49">
        <v>30</v>
      </c>
      <c r="L95" s="204">
        <v>0</v>
      </c>
      <c r="M95" s="279">
        <v>5.1999999999999998E-2</v>
      </c>
      <c r="N95" s="280">
        <v>0.86099999999999999</v>
      </c>
      <c r="O95" s="281">
        <v>25</v>
      </c>
      <c r="P95" s="282">
        <v>0.1</v>
      </c>
      <c r="Q95" s="54">
        <v>0</v>
      </c>
      <c r="R95" s="57" t="s">
        <v>98</v>
      </c>
    </row>
    <row r="96" spans="1:21" ht="43.2" x14ac:dyDescent="0.3">
      <c r="A96" s="40" t="s">
        <v>945</v>
      </c>
      <c r="B96" s="48" t="s">
        <v>795</v>
      </c>
      <c r="C96" s="47">
        <v>1</v>
      </c>
      <c r="D96" s="333">
        <v>6.6760000000000002</v>
      </c>
      <c r="E96" s="333">
        <v>6.6760000000000002</v>
      </c>
      <c r="F96" s="47" t="s">
        <v>374</v>
      </c>
      <c r="G96" s="267">
        <v>0</v>
      </c>
      <c r="H96" s="267" t="s">
        <v>508</v>
      </c>
      <c r="I96" s="50">
        <f t="shared" si="6"/>
        <v>1.4137166941154067E-2</v>
      </c>
      <c r="J96" s="51">
        <v>20</v>
      </c>
      <c r="K96" s="49">
        <v>30</v>
      </c>
      <c r="L96" s="204">
        <v>0</v>
      </c>
      <c r="M96" s="279">
        <v>5.1999999999999998E-2</v>
      </c>
      <c r="N96" s="280">
        <v>0.86099999999999999</v>
      </c>
      <c r="O96" s="281">
        <v>25</v>
      </c>
      <c r="P96" s="282">
        <v>0.1</v>
      </c>
      <c r="Q96" s="54">
        <v>0</v>
      </c>
      <c r="R96" s="57" t="s">
        <v>98</v>
      </c>
    </row>
    <row r="97" spans="1:28" ht="43.2" x14ac:dyDescent="0.3">
      <c r="A97" s="40" t="s">
        <v>945</v>
      </c>
      <c r="B97" s="48" t="s">
        <v>796</v>
      </c>
      <c r="C97" s="335">
        <v>1</v>
      </c>
      <c r="D97" s="333">
        <v>4.9630000000000001</v>
      </c>
      <c r="E97" s="333">
        <v>4.9630000000000001</v>
      </c>
      <c r="F97" s="47" t="s">
        <v>374</v>
      </c>
      <c r="G97" s="267">
        <v>0</v>
      </c>
      <c r="H97" s="267" t="s">
        <v>508</v>
      </c>
      <c r="I97" s="50">
        <f t="shared" si="6"/>
        <v>1.4137166941154067E-2</v>
      </c>
      <c r="J97" s="51">
        <v>20</v>
      </c>
      <c r="K97" s="49">
        <v>30</v>
      </c>
      <c r="L97" s="204">
        <v>0</v>
      </c>
      <c r="M97" s="279">
        <v>5.1999999999999998E-2</v>
      </c>
      <c r="N97" s="280">
        <v>0.86099999999999999</v>
      </c>
      <c r="O97" s="281">
        <v>25</v>
      </c>
      <c r="P97" s="282">
        <v>0.1</v>
      </c>
      <c r="Q97" s="54">
        <v>0</v>
      </c>
      <c r="R97" s="57" t="s">
        <v>98</v>
      </c>
    </row>
    <row r="98" spans="1:28" ht="43.2" x14ac:dyDescent="0.3">
      <c r="A98" s="40" t="s">
        <v>945</v>
      </c>
      <c r="B98" s="48" t="s">
        <v>797</v>
      </c>
      <c r="C98" s="335">
        <v>1</v>
      </c>
      <c r="D98" s="333">
        <v>3.206</v>
      </c>
      <c r="E98" s="333">
        <v>3.206</v>
      </c>
      <c r="F98" s="47" t="s">
        <v>374</v>
      </c>
      <c r="G98" s="267">
        <v>0</v>
      </c>
      <c r="H98" s="267" t="s">
        <v>508</v>
      </c>
      <c r="I98" s="336">
        <f t="shared" si="6"/>
        <v>1.4137166941154067E-2</v>
      </c>
      <c r="J98" s="337">
        <v>20</v>
      </c>
      <c r="K98" s="338">
        <v>30</v>
      </c>
      <c r="L98" s="339">
        <v>0</v>
      </c>
      <c r="M98" s="340">
        <v>5.1999999999999998E-2</v>
      </c>
      <c r="N98" s="341">
        <v>0.86099999999999999</v>
      </c>
      <c r="O98" s="342">
        <v>25</v>
      </c>
      <c r="P98" s="343">
        <v>0.1</v>
      </c>
      <c r="Q98" s="344">
        <v>0</v>
      </c>
      <c r="R98" s="57" t="s">
        <v>98</v>
      </c>
    </row>
    <row r="99" spans="1:28" ht="43.2" x14ac:dyDescent="0.3">
      <c r="A99" s="40" t="s">
        <v>945</v>
      </c>
      <c r="B99" s="48" t="s">
        <v>798</v>
      </c>
      <c r="C99" s="335">
        <v>1</v>
      </c>
      <c r="D99" s="333">
        <v>2.7229999999999999</v>
      </c>
      <c r="E99" s="333">
        <v>2.7229999999999999</v>
      </c>
      <c r="F99" s="47" t="s">
        <v>374</v>
      </c>
      <c r="G99" s="267">
        <v>0</v>
      </c>
      <c r="H99" s="267" t="s">
        <v>508</v>
      </c>
      <c r="I99" s="50">
        <f t="shared" si="6"/>
        <v>1.4137166941154067E-2</v>
      </c>
      <c r="J99" s="51">
        <v>20</v>
      </c>
      <c r="K99" s="49">
        <v>30</v>
      </c>
      <c r="L99" s="204">
        <v>0</v>
      </c>
      <c r="M99" s="279">
        <v>5.1999999999999998E-2</v>
      </c>
      <c r="N99" s="280">
        <v>0.86099999999999999</v>
      </c>
      <c r="O99" s="281">
        <v>25</v>
      </c>
      <c r="P99" s="282">
        <v>0.1</v>
      </c>
      <c r="Q99" s="54">
        <v>0</v>
      </c>
      <c r="R99" s="57" t="s">
        <v>98</v>
      </c>
    </row>
    <row r="100" spans="1:28" ht="43.2" x14ac:dyDescent="0.3">
      <c r="A100" s="40" t="s">
        <v>945</v>
      </c>
      <c r="B100" s="346" t="s">
        <v>799</v>
      </c>
      <c r="C100" s="180">
        <v>1</v>
      </c>
      <c r="D100" s="374">
        <v>13.432</v>
      </c>
      <c r="E100" s="180">
        <v>13.432</v>
      </c>
      <c r="F100" s="11" t="s">
        <v>374</v>
      </c>
      <c r="G100" s="345">
        <v>0</v>
      </c>
      <c r="H100" s="345" t="s">
        <v>508</v>
      </c>
      <c r="I100" s="50">
        <f t="shared" si="6"/>
        <v>1.4137166941154067E-2</v>
      </c>
      <c r="J100" s="51">
        <v>20</v>
      </c>
      <c r="K100" s="49">
        <v>30</v>
      </c>
      <c r="L100" s="204">
        <v>0</v>
      </c>
      <c r="M100" s="279">
        <v>5.1999999999999998E-2</v>
      </c>
      <c r="N100" s="280">
        <v>0.86099999999999999</v>
      </c>
      <c r="O100" s="281">
        <v>25</v>
      </c>
      <c r="P100" s="282">
        <v>0.1</v>
      </c>
      <c r="Q100" s="54">
        <v>0</v>
      </c>
      <c r="R100" s="11" t="s">
        <v>98</v>
      </c>
      <c r="Y100" s="7"/>
    </row>
    <row r="101" spans="1:28" ht="28.8" x14ac:dyDescent="0.3">
      <c r="A101" s="40" t="s">
        <v>945</v>
      </c>
      <c r="B101" s="346" t="s">
        <v>800</v>
      </c>
      <c r="C101" s="180">
        <v>1</v>
      </c>
      <c r="D101" s="374">
        <v>6.1230000000000002</v>
      </c>
      <c r="E101" s="180">
        <v>6.1230000000000002</v>
      </c>
      <c r="F101" s="11" t="s">
        <v>374</v>
      </c>
      <c r="G101" s="345">
        <v>0</v>
      </c>
      <c r="H101" s="345" t="s">
        <v>508</v>
      </c>
      <c r="I101" s="50">
        <f t="shared" si="6"/>
        <v>1.4137166941154067E-2</v>
      </c>
      <c r="J101" s="51">
        <v>20</v>
      </c>
      <c r="K101" s="49">
        <v>30</v>
      </c>
      <c r="L101" s="204">
        <v>0</v>
      </c>
      <c r="M101" s="279">
        <v>5.1999999999999998E-2</v>
      </c>
      <c r="N101" s="280">
        <v>0.86099999999999999</v>
      </c>
      <c r="O101" s="281">
        <v>25</v>
      </c>
      <c r="P101" s="282">
        <v>0.1</v>
      </c>
      <c r="Q101" s="54">
        <v>0</v>
      </c>
      <c r="R101" s="11" t="s">
        <v>98</v>
      </c>
    </row>
    <row r="102" spans="1:28" ht="28.8" x14ac:dyDescent="0.3">
      <c r="A102" s="40" t="s">
        <v>945</v>
      </c>
      <c r="B102" s="346" t="s">
        <v>801</v>
      </c>
      <c r="C102" s="180">
        <v>1</v>
      </c>
      <c r="D102" s="180">
        <v>5.0659999999999998</v>
      </c>
      <c r="E102" s="180">
        <v>5.0659999999999998</v>
      </c>
      <c r="F102" s="11" t="s">
        <v>374</v>
      </c>
      <c r="G102" s="345">
        <v>0</v>
      </c>
      <c r="H102" s="345" t="s">
        <v>508</v>
      </c>
      <c r="I102" s="50">
        <f t="shared" si="6"/>
        <v>1.4137166941154067E-2</v>
      </c>
      <c r="J102" s="51">
        <v>20</v>
      </c>
      <c r="K102" s="49">
        <v>30</v>
      </c>
      <c r="L102" s="204">
        <v>0</v>
      </c>
      <c r="M102" s="279">
        <v>5.1999999999999998E-2</v>
      </c>
      <c r="N102" s="280">
        <v>0.86099999999999999</v>
      </c>
      <c r="O102" s="281">
        <v>25</v>
      </c>
      <c r="P102" s="282">
        <v>0.1</v>
      </c>
      <c r="Q102" s="54">
        <v>0</v>
      </c>
      <c r="R102" s="11" t="s">
        <v>98</v>
      </c>
    </row>
    <row r="103" spans="1:28" ht="28.8" x14ac:dyDescent="0.3">
      <c r="A103" s="40" t="s">
        <v>945</v>
      </c>
      <c r="B103" s="346" t="s">
        <v>742</v>
      </c>
      <c r="C103" s="180">
        <v>1</v>
      </c>
      <c r="D103" s="180">
        <v>16.952999999999999</v>
      </c>
      <c r="E103" s="180">
        <v>16.952999999999999</v>
      </c>
      <c r="F103" s="11" t="s">
        <v>374</v>
      </c>
      <c r="G103" s="345">
        <v>0</v>
      </c>
      <c r="H103" s="345" t="s">
        <v>508</v>
      </c>
      <c r="I103" s="50">
        <f t="shared" si="6"/>
        <v>1.4137166941154067E-2</v>
      </c>
      <c r="J103" s="51">
        <v>20</v>
      </c>
      <c r="K103" s="49">
        <v>30</v>
      </c>
      <c r="L103" s="204">
        <v>0</v>
      </c>
      <c r="M103" s="279">
        <v>5.1999999999999998E-2</v>
      </c>
      <c r="N103" s="280">
        <v>0.86099999999999999</v>
      </c>
      <c r="O103" s="281">
        <v>25</v>
      </c>
      <c r="P103" s="282">
        <v>0.1</v>
      </c>
      <c r="Q103" s="54">
        <v>0</v>
      </c>
      <c r="R103" s="11" t="s">
        <v>98</v>
      </c>
    </row>
    <row r="104" spans="1:28" ht="28.8" x14ac:dyDescent="0.3">
      <c r="A104" s="40" t="s">
        <v>945</v>
      </c>
      <c r="B104" s="346" t="s">
        <v>743</v>
      </c>
      <c r="C104" s="180">
        <v>1</v>
      </c>
      <c r="D104" s="180">
        <v>41.582000000000001</v>
      </c>
      <c r="E104" s="180">
        <v>41.582000000000001</v>
      </c>
      <c r="F104" s="11" t="s">
        <v>374</v>
      </c>
      <c r="G104" s="345">
        <v>0</v>
      </c>
      <c r="H104" s="345" t="s">
        <v>508</v>
      </c>
      <c r="I104" s="50">
        <f t="shared" si="6"/>
        <v>1.4137166941154067E-2</v>
      </c>
      <c r="J104" s="51">
        <v>20</v>
      </c>
      <c r="K104" s="49">
        <v>30</v>
      </c>
      <c r="L104" s="204">
        <v>0</v>
      </c>
      <c r="M104" s="279">
        <v>5.1999999999999998E-2</v>
      </c>
      <c r="N104" s="280">
        <v>0.86099999999999999</v>
      </c>
      <c r="O104" s="281">
        <v>25</v>
      </c>
      <c r="P104" s="282">
        <v>0.1</v>
      </c>
      <c r="Q104" s="54">
        <v>0</v>
      </c>
      <c r="R104" s="11" t="s">
        <v>98</v>
      </c>
    </row>
    <row r="105" spans="1:28" ht="28.8" x14ac:dyDescent="0.3">
      <c r="A105" s="40" t="s">
        <v>945</v>
      </c>
      <c r="B105" s="346" t="s">
        <v>802</v>
      </c>
      <c r="C105" s="180">
        <v>1</v>
      </c>
      <c r="D105" s="180">
        <v>61.131999999999998</v>
      </c>
      <c r="E105" s="180">
        <v>61.131999999999998</v>
      </c>
      <c r="F105" s="11" t="s">
        <v>374</v>
      </c>
      <c r="G105" s="345">
        <v>0</v>
      </c>
      <c r="H105" s="345" t="s">
        <v>508</v>
      </c>
      <c r="I105" s="50">
        <f t="shared" si="6"/>
        <v>1.4137166941154067E-2</v>
      </c>
      <c r="J105" s="51">
        <v>20</v>
      </c>
      <c r="K105" s="49">
        <v>30</v>
      </c>
      <c r="L105" s="204">
        <v>0</v>
      </c>
      <c r="M105" s="279">
        <v>5.1999999999999998E-2</v>
      </c>
      <c r="N105" s="280">
        <v>0.86099999999999999</v>
      </c>
      <c r="O105" s="281">
        <v>25</v>
      </c>
      <c r="P105" s="282">
        <v>0.1</v>
      </c>
      <c r="Q105" s="54">
        <v>0</v>
      </c>
      <c r="R105" s="11" t="s">
        <v>98</v>
      </c>
    </row>
    <row r="106" spans="1:28" ht="29.4" thickBot="1" x14ac:dyDescent="0.35">
      <c r="A106" s="40" t="s">
        <v>945</v>
      </c>
      <c r="B106" s="346" t="s">
        <v>803</v>
      </c>
      <c r="C106" s="180">
        <v>1</v>
      </c>
      <c r="D106" s="180">
        <v>62.832999999999998</v>
      </c>
      <c r="E106" s="180">
        <v>62.832999999999998</v>
      </c>
      <c r="F106" s="11" t="s">
        <v>374</v>
      </c>
      <c r="G106" s="345">
        <v>0</v>
      </c>
      <c r="H106" s="345" t="s">
        <v>508</v>
      </c>
      <c r="I106" s="50">
        <f t="shared" si="6"/>
        <v>1.4137166941154067E-2</v>
      </c>
      <c r="J106" s="51">
        <v>20</v>
      </c>
      <c r="K106" s="49">
        <v>30</v>
      </c>
      <c r="L106" s="204">
        <v>0</v>
      </c>
      <c r="M106" s="279">
        <v>5.1999999999999998E-2</v>
      </c>
      <c r="N106" s="280">
        <v>0.86099999999999999</v>
      </c>
      <c r="O106" s="281">
        <v>25</v>
      </c>
      <c r="P106" s="282">
        <v>0.1</v>
      </c>
      <c r="Q106" s="54">
        <v>0</v>
      </c>
      <c r="R106" s="11" t="s">
        <v>98</v>
      </c>
    </row>
    <row r="107" spans="1:28" ht="43.8" thickBot="1" x14ac:dyDescent="0.35">
      <c r="A107" s="40" t="s">
        <v>945</v>
      </c>
      <c r="B107" s="346" t="s">
        <v>804</v>
      </c>
      <c r="C107" s="180">
        <v>1</v>
      </c>
      <c r="D107" s="180">
        <v>2.2469999999999999</v>
      </c>
      <c r="E107" s="180">
        <v>2.2469999999999999</v>
      </c>
      <c r="F107" s="11" t="s">
        <v>374</v>
      </c>
      <c r="G107" s="345">
        <v>0</v>
      </c>
      <c r="H107" s="345" t="s">
        <v>508</v>
      </c>
      <c r="I107" s="50">
        <f t="shared" si="6"/>
        <v>1.4137166941154067E-2</v>
      </c>
      <c r="J107" s="51">
        <v>20</v>
      </c>
      <c r="K107" s="49">
        <v>30</v>
      </c>
      <c r="L107" s="204">
        <v>0</v>
      </c>
      <c r="M107" s="279">
        <v>5.1999999999999998E-2</v>
      </c>
      <c r="N107" s="280">
        <v>0.86099999999999999</v>
      </c>
      <c r="O107" s="281">
        <v>25</v>
      </c>
      <c r="P107" s="282">
        <v>0.1</v>
      </c>
      <c r="Q107" s="54">
        <v>0</v>
      </c>
      <c r="R107" s="11" t="s">
        <v>98</v>
      </c>
      <c r="T107" s="269" t="s">
        <v>369</v>
      </c>
      <c r="U107" s="270"/>
      <c r="V107" s="271"/>
      <c r="W107" s="268" t="s">
        <v>377</v>
      </c>
      <c r="AA107" s="268" t="s">
        <v>381</v>
      </c>
    </row>
    <row r="108" spans="1:28" ht="57.6" x14ac:dyDescent="0.3">
      <c r="A108" s="40" t="s">
        <v>945</v>
      </c>
      <c r="B108" s="346" t="s">
        <v>805</v>
      </c>
      <c r="C108" s="180">
        <v>1</v>
      </c>
      <c r="D108" s="180">
        <v>2.2549999999999999</v>
      </c>
      <c r="E108" s="180">
        <v>2.2549999999999999</v>
      </c>
      <c r="F108" s="11" t="s">
        <v>374</v>
      </c>
      <c r="G108" s="345">
        <v>0</v>
      </c>
      <c r="H108" s="345" t="s">
        <v>508</v>
      </c>
      <c r="I108" s="50">
        <f t="shared" si="6"/>
        <v>1.4137166941154067E-2</v>
      </c>
      <c r="J108" s="51">
        <v>20</v>
      </c>
      <c r="K108" s="49">
        <v>30</v>
      </c>
      <c r="L108" s="204">
        <v>0</v>
      </c>
      <c r="M108" s="279">
        <v>5.1999999999999998E-2</v>
      </c>
      <c r="N108" s="280">
        <v>0.86099999999999999</v>
      </c>
      <c r="O108" s="281">
        <v>25</v>
      </c>
      <c r="P108" s="282">
        <v>0.1</v>
      </c>
      <c r="Q108" s="54">
        <v>0</v>
      </c>
      <c r="R108" s="11" t="s">
        <v>98</v>
      </c>
      <c r="T108" s="268" t="s">
        <v>370</v>
      </c>
      <c r="U108" s="16">
        <v>50</v>
      </c>
      <c r="V108" s="268" t="s">
        <v>371</v>
      </c>
      <c r="W108" s="16">
        <v>0.1</v>
      </c>
      <c r="AA108" s="272">
        <f>(($U$108/1000)*W108*POWER(10,6)/(8.31*($Y$108+273)))</f>
        <v>2.2039733231068972</v>
      </c>
      <c r="AB108" s="268" t="s">
        <v>382</v>
      </c>
    </row>
    <row r="109" spans="1:28" ht="28.8" x14ac:dyDescent="0.3">
      <c r="A109" s="40" t="s">
        <v>945</v>
      </c>
      <c r="B109" s="346" t="s">
        <v>806</v>
      </c>
      <c r="C109" s="180">
        <v>1</v>
      </c>
      <c r="D109" s="180">
        <v>0.21099999999999999</v>
      </c>
      <c r="E109" s="180">
        <v>0.21099999999999999</v>
      </c>
      <c r="F109" s="11" t="s">
        <v>374</v>
      </c>
      <c r="G109" s="345">
        <v>0</v>
      </c>
      <c r="H109" s="345" t="s">
        <v>508</v>
      </c>
      <c r="I109" s="50">
        <f t="shared" si="6"/>
        <v>1.4137166941154067E-2</v>
      </c>
      <c r="J109" s="51">
        <v>20</v>
      </c>
      <c r="K109" s="49">
        <v>30</v>
      </c>
      <c r="L109" s="204">
        <v>0</v>
      </c>
      <c r="M109" s="279">
        <v>5.1999999999999998E-2</v>
      </c>
      <c r="N109" s="280">
        <v>0.86099999999999999</v>
      </c>
      <c r="O109" s="281">
        <v>25</v>
      </c>
      <c r="P109" s="282">
        <v>0.1</v>
      </c>
      <c r="Q109" s="54">
        <v>0</v>
      </c>
      <c r="R109" s="11" t="s">
        <v>98</v>
      </c>
      <c r="W109" s="16">
        <v>0.2</v>
      </c>
      <c r="AA109" s="272">
        <f t="shared" ref="AA109:AA127" si="7">(($U$108/1000)*W109*POWER(10,6)/(8.31*($Y$108+273)))</f>
        <v>4.4079466462137944</v>
      </c>
    </row>
    <row r="110" spans="1:28" ht="28.8" x14ac:dyDescent="0.3">
      <c r="A110" s="40" t="s">
        <v>945</v>
      </c>
      <c r="B110" s="346" t="s">
        <v>807</v>
      </c>
      <c r="C110" s="180">
        <v>1</v>
      </c>
      <c r="D110" s="180">
        <v>0.21099999999999999</v>
      </c>
      <c r="E110" s="180">
        <v>0.21099999999999999</v>
      </c>
      <c r="F110" s="11" t="s">
        <v>374</v>
      </c>
      <c r="G110" s="345">
        <v>0</v>
      </c>
      <c r="H110" s="345" t="s">
        <v>508</v>
      </c>
      <c r="I110" s="50">
        <f t="shared" si="6"/>
        <v>1.4137166941154067E-2</v>
      </c>
      <c r="J110" s="51">
        <v>20</v>
      </c>
      <c r="K110" s="49">
        <v>30</v>
      </c>
      <c r="L110" s="204">
        <v>0</v>
      </c>
      <c r="M110" s="279">
        <v>5.1999999999999998E-2</v>
      </c>
      <c r="N110" s="280">
        <v>0.86099999999999999</v>
      </c>
      <c r="O110" s="281">
        <v>25</v>
      </c>
      <c r="P110" s="282">
        <v>0.1</v>
      </c>
      <c r="Q110" s="54">
        <v>0</v>
      </c>
      <c r="R110" s="11" t="s">
        <v>98</v>
      </c>
      <c r="W110" s="16">
        <v>0.3</v>
      </c>
      <c r="AA110" s="272">
        <f t="shared" si="7"/>
        <v>6.6119199693206907</v>
      </c>
    </row>
    <row r="111" spans="1:28" ht="28.8" x14ac:dyDescent="0.3">
      <c r="A111" s="40" t="s">
        <v>945</v>
      </c>
      <c r="B111" s="346" t="s">
        <v>808</v>
      </c>
      <c r="C111" s="180">
        <v>1</v>
      </c>
      <c r="D111" s="180">
        <v>0.21099999999999999</v>
      </c>
      <c r="E111" s="180">
        <v>0.21099999999999999</v>
      </c>
      <c r="F111" s="11" t="s">
        <v>374</v>
      </c>
      <c r="G111" s="345">
        <v>0</v>
      </c>
      <c r="H111" s="345" t="s">
        <v>508</v>
      </c>
      <c r="I111" s="50">
        <f t="shared" si="6"/>
        <v>1.4137166941154067E-2</v>
      </c>
      <c r="J111" s="51">
        <v>20</v>
      </c>
      <c r="K111" s="49">
        <v>30</v>
      </c>
      <c r="L111" s="204">
        <v>0</v>
      </c>
      <c r="M111" s="279">
        <v>5.1999999999999998E-2</v>
      </c>
      <c r="N111" s="280">
        <v>0.86099999999999999</v>
      </c>
      <c r="O111" s="281">
        <v>25</v>
      </c>
      <c r="P111" s="282">
        <v>0.1</v>
      </c>
      <c r="Q111" s="54">
        <v>0</v>
      </c>
      <c r="R111" s="11" t="s">
        <v>98</v>
      </c>
      <c r="W111" s="16">
        <v>0.4</v>
      </c>
      <c r="AA111" s="272">
        <f t="shared" si="7"/>
        <v>8.8158932924275888</v>
      </c>
    </row>
    <row r="112" spans="1:28" ht="28.8" x14ac:dyDescent="0.3">
      <c r="A112" s="40" t="s">
        <v>945</v>
      </c>
      <c r="B112" s="346" t="s">
        <v>809</v>
      </c>
      <c r="C112" s="180">
        <v>1</v>
      </c>
      <c r="D112" s="180">
        <v>0.111</v>
      </c>
      <c r="E112" s="180">
        <v>0.111</v>
      </c>
      <c r="F112" s="11" t="s">
        <v>374</v>
      </c>
      <c r="G112" s="345">
        <v>0</v>
      </c>
      <c r="H112" s="345" t="s">
        <v>508</v>
      </c>
      <c r="I112" s="50">
        <f t="shared" si="6"/>
        <v>1.4137166941154067E-2</v>
      </c>
      <c r="J112" s="51">
        <v>20</v>
      </c>
      <c r="K112" s="49">
        <v>30</v>
      </c>
      <c r="L112" s="204">
        <v>0</v>
      </c>
      <c r="M112" s="279">
        <v>5.1999999999999998E-2</v>
      </c>
      <c r="N112" s="280">
        <v>0.86099999999999999</v>
      </c>
      <c r="O112" s="281">
        <v>25</v>
      </c>
      <c r="P112" s="282">
        <v>0.1</v>
      </c>
      <c r="Q112" s="54">
        <v>0</v>
      </c>
      <c r="R112" s="11" t="s">
        <v>98</v>
      </c>
      <c r="W112" s="16">
        <v>0.5</v>
      </c>
      <c r="AA112" s="272">
        <f t="shared" si="7"/>
        <v>11.019866615534484</v>
      </c>
    </row>
    <row r="113" spans="1:27" ht="28.8" x14ac:dyDescent="0.3">
      <c r="A113" s="40" t="s">
        <v>945</v>
      </c>
      <c r="B113" s="346" t="s">
        <v>810</v>
      </c>
      <c r="C113" s="180">
        <v>1</v>
      </c>
      <c r="D113" s="180">
        <v>0.111</v>
      </c>
      <c r="E113" s="180">
        <v>0.111</v>
      </c>
      <c r="F113" s="11" t="s">
        <v>374</v>
      </c>
      <c r="G113" s="345">
        <v>0</v>
      </c>
      <c r="H113" s="345" t="s">
        <v>508</v>
      </c>
      <c r="I113" s="50">
        <f t="shared" si="6"/>
        <v>1.4137166941154067E-2</v>
      </c>
      <c r="J113" s="51">
        <v>20</v>
      </c>
      <c r="K113" s="49">
        <v>30</v>
      </c>
      <c r="L113" s="204">
        <v>0</v>
      </c>
      <c r="M113" s="279">
        <v>5.1999999999999998E-2</v>
      </c>
      <c r="N113" s="280">
        <v>0.86099999999999999</v>
      </c>
      <c r="O113" s="281">
        <v>25</v>
      </c>
      <c r="P113" s="282">
        <v>0.1</v>
      </c>
      <c r="Q113" s="54">
        <v>0</v>
      </c>
      <c r="R113" s="11" t="s">
        <v>98</v>
      </c>
      <c r="W113" s="16">
        <v>0.6</v>
      </c>
      <c r="AA113" s="272">
        <f t="shared" si="7"/>
        <v>13.223839938641381</v>
      </c>
    </row>
    <row r="114" spans="1:27" ht="28.8" x14ac:dyDescent="0.3">
      <c r="A114" s="40" t="s">
        <v>945</v>
      </c>
      <c r="B114" s="346" t="s">
        <v>811</v>
      </c>
      <c r="C114" s="180">
        <v>1</v>
      </c>
      <c r="D114" s="180">
        <v>0.111</v>
      </c>
      <c r="E114" s="180">
        <v>0.111</v>
      </c>
      <c r="F114" s="11" t="s">
        <v>374</v>
      </c>
      <c r="G114" s="345">
        <v>0</v>
      </c>
      <c r="H114" s="345" t="s">
        <v>508</v>
      </c>
      <c r="I114" s="50">
        <f t="shared" si="6"/>
        <v>1.4137166941154067E-2</v>
      </c>
      <c r="J114" s="51">
        <v>20</v>
      </c>
      <c r="K114" s="49">
        <v>30</v>
      </c>
      <c r="L114" s="204">
        <v>0</v>
      </c>
      <c r="M114" s="279">
        <v>5.1999999999999998E-2</v>
      </c>
      <c r="N114" s="280">
        <v>0.86099999999999999</v>
      </c>
      <c r="O114" s="281">
        <v>25</v>
      </c>
      <c r="P114" s="282">
        <v>0.1</v>
      </c>
      <c r="Q114" s="54">
        <v>0</v>
      </c>
      <c r="R114" s="11" t="s">
        <v>98</v>
      </c>
      <c r="W114" s="16">
        <v>0.7</v>
      </c>
      <c r="AA114" s="272">
        <f t="shared" si="7"/>
        <v>15.427813261748279</v>
      </c>
    </row>
    <row r="115" spans="1:27" ht="43.2" x14ac:dyDescent="0.3">
      <c r="A115" s="40" t="s">
        <v>945</v>
      </c>
      <c r="B115" s="346" t="s">
        <v>812</v>
      </c>
      <c r="C115" s="180">
        <v>1</v>
      </c>
      <c r="D115" s="180">
        <v>0.80700000000000005</v>
      </c>
      <c r="E115" s="180">
        <v>0.80700000000000005</v>
      </c>
      <c r="F115" s="375" t="s">
        <v>374</v>
      </c>
      <c r="G115" s="345">
        <v>0</v>
      </c>
      <c r="H115" s="345" t="s">
        <v>508</v>
      </c>
      <c r="I115" s="50">
        <f t="shared" si="6"/>
        <v>1.4137166941154067E-2</v>
      </c>
      <c r="J115" s="51">
        <v>20</v>
      </c>
      <c r="K115" s="49">
        <v>30</v>
      </c>
      <c r="L115" s="204">
        <v>0</v>
      </c>
      <c r="M115" s="279">
        <v>5.1999999999999998E-2</v>
      </c>
      <c r="N115" s="280">
        <v>0.86099999999999999</v>
      </c>
      <c r="O115" s="281">
        <v>25</v>
      </c>
      <c r="P115" s="282">
        <v>0.1</v>
      </c>
      <c r="Q115" s="54">
        <v>0</v>
      </c>
      <c r="R115" s="11" t="s">
        <v>98</v>
      </c>
      <c r="W115" s="16">
        <v>0.8</v>
      </c>
      <c r="AA115" s="272">
        <f t="shared" si="7"/>
        <v>17.631786584855178</v>
      </c>
    </row>
    <row r="116" spans="1:27" ht="43.2" x14ac:dyDescent="0.3">
      <c r="A116" s="40" t="s">
        <v>945</v>
      </c>
      <c r="B116" s="346" t="s">
        <v>813</v>
      </c>
      <c r="C116" s="180">
        <v>1</v>
      </c>
      <c r="D116" s="180">
        <v>0.98599999999999999</v>
      </c>
      <c r="E116" s="180">
        <v>0.98599999999999999</v>
      </c>
      <c r="F116" s="375" t="s">
        <v>374</v>
      </c>
      <c r="G116" s="345">
        <v>0</v>
      </c>
      <c r="H116" s="345" t="s">
        <v>508</v>
      </c>
      <c r="I116" s="50">
        <f t="shared" si="6"/>
        <v>1.4137166941154067E-2</v>
      </c>
      <c r="J116" s="51">
        <v>20</v>
      </c>
      <c r="K116" s="49">
        <v>30</v>
      </c>
      <c r="L116" s="204">
        <v>0</v>
      </c>
      <c r="M116" s="279">
        <v>5.1999999999999998E-2</v>
      </c>
      <c r="N116" s="280">
        <v>0.86099999999999999</v>
      </c>
      <c r="O116" s="281">
        <v>25</v>
      </c>
      <c r="P116" s="282">
        <v>0.1</v>
      </c>
      <c r="Q116" s="54">
        <v>0</v>
      </c>
      <c r="R116" s="11" t="s">
        <v>98</v>
      </c>
      <c r="W116" s="16">
        <v>0.9</v>
      </c>
      <c r="AA116" s="272">
        <f t="shared" si="7"/>
        <v>19.835759907962075</v>
      </c>
    </row>
    <row r="117" spans="1:27" ht="28.8" x14ac:dyDescent="0.3">
      <c r="A117" s="40" t="s">
        <v>945</v>
      </c>
      <c r="B117" s="346" t="s">
        <v>814</v>
      </c>
      <c r="C117" s="180">
        <v>1</v>
      </c>
      <c r="D117" s="180">
        <v>0.16200000000000001</v>
      </c>
      <c r="E117" s="180">
        <v>0.16200000000000001</v>
      </c>
      <c r="F117" s="375" t="s">
        <v>374</v>
      </c>
      <c r="G117" s="345">
        <v>0</v>
      </c>
      <c r="H117" s="345" t="s">
        <v>508</v>
      </c>
      <c r="I117" s="50">
        <f t="shared" si="6"/>
        <v>1.4137166941154067E-2</v>
      </c>
      <c r="J117" s="51">
        <v>20</v>
      </c>
      <c r="K117" s="49">
        <v>30</v>
      </c>
      <c r="L117" s="204">
        <v>0</v>
      </c>
      <c r="M117" s="279">
        <v>5.1999999999999998E-2</v>
      </c>
      <c r="N117" s="280">
        <v>0.86099999999999999</v>
      </c>
      <c r="O117" s="281">
        <v>25</v>
      </c>
      <c r="P117" s="282">
        <v>0.1</v>
      </c>
      <c r="Q117" s="54">
        <v>0</v>
      </c>
      <c r="R117" s="11" t="s">
        <v>98</v>
      </c>
      <c r="W117" s="16">
        <v>1</v>
      </c>
      <c r="AA117" s="272">
        <f t="shared" si="7"/>
        <v>22.039733231068968</v>
      </c>
    </row>
    <row r="118" spans="1:27" ht="28.8" x14ac:dyDescent="0.3">
      <c r="A118" s="40" t="s">
        <v>945</v>
      </c>
      <c r="B118" s="346" t="s">
        <v>815</v>
      </c>
      <c r="C118" s="180">
        <v>1</v>
      </c>
      <c r="D118" s="180">
        <v>0.26200000000000001</v>
      </c>
      <c r="E118" s="180">
        <v>0.26200000000000001</v>
      </c>
      <c r="F118" s="375" t="s">
        <v>374</v>
      </c>
      <c r="G118" s="345">
        <v>0</v>
      </c>
      <c r="H118" s="345" t="s">
        <v>508</v>
      </c>
      <c r="I118" s="50">
        <f t="shared" si="6"/>
        <v>1.4137166941154067E-2</v>
      </c>
      <c r="J118" s="51">
        <v>20</v>
      </c>
      <c r="K118" s="49">
        <v>30</v>
      </c>
      <c r="L118" s="204">
        <v>0</v>
      </c>
      <c r="M118" s="279">
        <v>5.1999999999999998E-2</v>
      </c>
      <c r="N118" s="280">
        <v>0.86099999999999999</v>
      </c>
      <c r="O118" s="281">
        <v>25</v>
      </c>
      <c r="P118" s="282">
        <v>0.1</v>
      </c>
      <c r="Q118" s="54">
        <v>0</v>
      </c>
      <c r="R118" s="11" t="s">
        <v>98</v>
      </c>
      <c r="W118" s="16">
        <v>1.1000000000000001</v>
      </c>
      <c r="AA118" s="272">
        <f t="shared" si="7"/>
        <v>24.243706554175869</v>
      </c>
    </row>
    <row r="119" spans="1:27" ht="43.2" x14ac:dyDescent="0.3">
      <c r="A119" s="40" t="s">
        <v>945</v>
      </c>
      <c r="B119" s="346" t="s">
        <v>816</v>
      </c>
      <c r="C119" s="180">
        <v>1</v>
      </c>
      <c r="D119" s="180">
        <v>1.3080000000000001</v>
      </c>
      <c r="E119" s="180">
        <v>1.3080000000000001</v>
      </c>
      <c r="F119" s="375" t="s">
        <v>374</v>
      </c>
      <c r="G119" s="345">
        <v>0</v>
      </c>
      <c r="H119" s="345" t="s">
        <v>508</v>
      </c>
      <c r="I119" s="50">
        <f t="shared" si="6"/>
        <v>1.4137166941154067E-2</v>
      </c>
      <c r="J119" s="51">
        <v>20</v>
      </c>
      <c r="K119" s="49">
        <v>30</v>
      </c>
      <c r="L119" s="204">
        <v>0</v>
      </c>
      <c r="M119" s="279">
        <v>5.1999999999999998E-2</v>
      </c>
      <c r="N119" s="280">
        <v>0.86099999999999999</v>
      </c>
      <c r="O119" s="281">
        <v>25</v>
      </c>
      <c r="P119" s="282">
        <v>0.1</v>
      </c>
      <c r="Q119" s="54">
        <v>0</v>
      </c>
      <c r="R119" s="11" t="s">
        <v>98</v>
      </c>
      <c r="W119" s="16">
        <v>1.2</v>
      </c>
      <c r="AA119" s="272">
        <f t="shared" si="7"/>
        <v>26.447679877282763</v>
      </c>
    </row>
    <row r="120" spans="1:27" ht="43.2" x14ac:dyDescent="0.3">
      <c r="A120" s="40" t="s">
        <v>945</v>
      </c>
      <c r="B120" s="346" t="s">
        <v>817</v>
      </c>
      <c r="C120" s="180">
        <v>1</v>
      </c>
      <c r="D120" s="180">
        <v>1.252</v>
      </c>
      <c r="E120" s="180">
        <v>1.252</v>
      </c>
      <c r="F120" s="375" t="s">
        <v>374</v>
      </c>
      <c r="G120" s="345">
        <v>0</v>
      </c>
      <c r="H120" s="345" t="s">
        <v>508</v>
      </c>
      <c r="I120" s="50">
        <f t="shared" si="6"/>
        <v>1.4137166941154067E-2</v>
      </c>
      <c r="J120" s="51">
        <v>20</v>
      </c>
      <c r="K120" s="49">
        <v>30</v>
      </c>
      <c r="L120" s="204">
        <v>0</v>
      </c>
      <c r="M120" s="279">
        <v>5.1999999999999998E-2</v>
      </c>
      <c r="N120" s="280">
        <v>0.86099999999999999</v>
      </c>
      <c r="O120" s="281">
        <v>25</v>
      </c>
      <c r="P120" s="282">
        <v>0.1</v>
      </c>
      <c r="Q120" s="54">
        <v>0</v>
      </c>
      <c r="R120" s="11" t="s">
        <v>98</v>
      </c>
      <c r="W120" s="16">
        <v>1.3</v>
      </c>
      <c r="AA120" s="272">
        <f t="shared" si="7"/>
        <v>28.65165320038966</v>
      </c>
    </row>
    <row r="121" spans="1:27" ht="28.8" x14ac:dyDescent="0.3">
      <c r="A121" s="40" t="s">
        <v>945</v>
      </c>
      <c r="B121" s="346" t="s">
        <v>818</v>
      </c>
      <c r="C121" s="180">
        <v>1</v>
      </c>
      <c r="D121" s="180">
        <v>3.6739999999999999</v>
      </c>
      <c r="E121" s="180">
        <v>3.6739999999999999</v>
      </c>
      <c r="F121" s="375" t="s">
        <v>374</v>
      </c>
      <c r="G121" s="345">
        <v>0</v>
      </c>
      <c r="H121" s="345" t="s">
        <v>508</v>
      </c>
      <c r="I121" s="50">
        <f t="shared" si="6"/>
        <v>1.4137166941154067E-2</v>
      </c>
      <c r="J121" s="51">
        <v>20</v>
      </c>
      <c r="K121" s="49">
        <v>30</v>
      </c>
      <c r="L121" s="204">
        <v>0</v>
      </c>
      <c r="M121" s="279">
        <v>5.1999999999999998E-2</v>
      </c>
      <c r="N121" s="280">
        <v>0.86099999999999999</v>
      </c>
      <c r="O121" s="281">
        <v>25</v>
      </c>
      <c r="P121" s="282">
        <v>0.1</v>
      </c>
      <c r="Q121" s="54">
        <v>0</v>
      </c>
      <c r="R121" s="11" t="s">
        <v>98</v>
      </c>
      <c r="W121" s="16">
        <v>1.4</v>
      </c>
      <c r="AA121" s="272">
        <f t="shared" si="7"/>
        <v>30.855626523496557</v>
      </c>
    </row>
    <row r="122" spans="1:27" ht="28.8" x14ac:dyDescent="0.3">
      <c r="A122" s="40" t="s">
        <v>945</v>
      </c>
      <c r="B122" s="346" t="s">
        <v>819</v>
      </c>
      <c r="C122" s="180">
        <v>1</v>
      </c>
      <c r="D122" s="180">
        <v>3.5350000000000001</v>
      </c>
      <c r="E122" s="180">
        <v>3.5350000000000001</v>
      </c>
      <c r="F122" s="375" t="s">
        <v>374</v>
      </c>
      <c r="G122" s="345">
        <v>0</v>
      </c>
      <c r="H122" s="345" t="s">
        <v>508</v>
      </c>
      <c r="I122" s="50">
        <f t="shared" si="6"/>
        <v>1.4137166941154067E-2</v>
      </c>
      <c r="J122" s="51">
        <v>20</v>
      </c>
      <c r="K122" s="49">
        <v>30</v>
      </c>
      <c r="L122" s="204">
        <v>0</v>
      </c>
      <c r="M122" s="279">
        <v>5.1999999999999998E-2</v>
      </c>
      <c r="N122" s="280">
        <v>0.86099999999999999</v>
      </c>
      <c r="O122" s="281">
        <v>25</v>
      </c>
      <c r="P122" s="282">
        <v>0.1</v>
      </c>
      <c r="Q122" s="54">
        <v>0</v>
      </c>
      <c r="R122" s="11" t="s">
        <v>98</v>
      </c>
      <c r="W122" s="16">
        <v>1.5</v>
      </c>
      <c r="AA122" s="272">
        <f t="shared" si="7"/>
        <v>33.059599846603462</v>
      </c>
    </row>
    <row r="123" spans="1:27" ht="28.8" x14ac:dyDescent="0.3">
      <c r="A123" s="40" t="s">
        <v>945</v>
      </c>
      <c r="B123" s="346" t="s">
        <v>820</v>
      </c>
      <c r="C123" s="180">
        <v>1</v>
      </c>
      <c r="D123" s="180">
        <v>0.57999999999999996</v>
      </c>
      <c r="E123" s="180">
        <v>0.57999999999999996</v>
      </c>
      <c r="F123" s="375" t="s">
        <v>374</v>
      </c>
      <c r="G123" s="345">
        <v>0</v>
      </c>
      <c r="H123" s="345" t="s">
        <v>508</v>
      </c>
      <c r="I123" s="50">
        <f t="shared" si="6"/>
        <v>1.4137166941154067E-2</v>
      </c>
      <c r="J123" s="51">
        <v>20</v>
      </c>
      <c r="K123" s="49">
        <v>30</v>
      </c>
      <c r="L123" s="204">
        <v>0</v>
      </c>
      <c r="M123" s="279">
        <v>5.1999999999999998E-2</v>
      </c>
      <c r="N123" s="280">
        <v>0.86099999999999999</v>
      </c>
      <c r="O123" s="281">
        <v>25</v>
      </c>
      <c r="P123" s="282">
        <v>0.1</v>
      </c>
      <c r="Q123" s="54">
        <v>0</v>
      </c>
      <c r="R123" s="11" t="s">
        <v>98</v>
      </c>
      <c r="W123" s="16">
        <v>1.6</v>
      </c>
      <c r="AA123" s="272">
        <f t="shared" si="7"/>
        <v>35.263573169710355</v>
      </c>
    </row>
    <row r="124" spans="1:27" ht="28.8" x14ac:dyDescent="0.3">
      <c r="A124" s="40" t="s">
        <v>945</v>
      </c>
      <c r="B124" s="346" t="s">
        <v>821</v>
      </c>
      <c r="C124" s="180">
        <v>1</v>
      </c>
      <c r="D124" s="180">
        <v>0.68300000000000005</v>
      </c>
      <c r="E124" s="180">
        <v>0.68300000000000005</v>
      </c>
      <c r="F124" s="375" t="s">
        <v>374</v>
      </c>
      <c r="G124" s="345">
        <v>0</v>
      </c>
      <c r="H124" s="345" t="s">
        <v>508</v>
      </c>
      <c r="I124" s="50">
        <f t="shared" si="6"/>
        <v>1.4137166941154067E-2</v>
      </c>
      <c r="J124" s="51">
        <v>20</v>
      </c>
      <c r="K124" s="49">
        <v>30</v>
      </c>
      <c r="L124" s="204">
        <v>0</v>
      </c>
      <c r="M124" s="279">
        <v>5.1999999999999998E-2</v>
      </c>
      <c r="N124" s="280">
        <v>0.86099999999999999</v>
      </c>
      <c r="O124" s="281">
        <v>25</v>
      </c>
      <c r="P124" s="282">
        <v>0.1</v>
      </c>
      <c r="Q124" s="54">
        <v>0</v>
      </c>
      <c r="R124" s="11" t="s">
        <v>98</v>
      </c>
      <c r="W124" s="16">
        <v>1.7</v>
      </c>
      <c r="AA124" s="272">
        <f t="shared" si="7"/>
        <v>37.467546492817249</v>
      </c>
    </row>
    <row r="125" spans="1:27" ht="28.8" x14ac:dyDescent="0.3">
      <c r="A125" s="40" t="s">
        <v>945</v>
      </c>
      <c r="B125" s="346" t="s">
        <v>822</v>
      </c>
      <c r="C125" s="180">
        <v>1</v>
      </c>
      <c r="D125" s="180">
        <v>0.14399999999999999</v>
      </c>
      <c r="E125" s="180">
        <v>0.14399999999999999</v>
      </c>
      <c r="F125" s="375" t="s">
        <v>374</v>
      </c>
      <c r="G125" s="345">
        <v>0</v>
      </c>
      <c r="H125" s="345" t="s">
        <v>508</v>
      </c>
      <c r="I125" s="50">
        <f t="shared" si="6"/>
        <v>1.4137166941154067E-2</v>
      </c>
      <c r="J125" s="51">
        <v>20</v>
      </c>
      <c r="K125" s="49">
        <v>30</v>
      </c>
      <c r="L125" s="204">
        <v>0</v>
      </c>
      <c r="M125" s="279">
        <v>5.1999999999999998E-2</v>
      </c>
      <c r="N125" s="280">
        <v>0.86099999999999999</v>
      </c>
      <c r="O125" s="281">
        <v>25</v>
      </c>
      <c r="P125" s="282">
        <v>0.1</v>
      </c>
      <c r="Q125" s="54">
        <v>0</v>
      </c>
      <c r="R125" s="11" t="s">
        <v>98</v>
      </c>
      <c r="W125" s="16">
        <v>1.8</v>
      </c>
      <c r="AA125" s="272">
        <f t="shared" si="7"/>
        <v>39.67151981592415</v>
      </c>
    </row>
    <row r="126" spans="1:27" x14ac:dyDescent="0.3">
      <c r="A126" s="40" t="s">
        <v>945</v>
      </c>
      <c r="B126" s="346" t="s">
        <v>823</v>
      </c>
      <c r="C126" s="180">
        <v>1</v>
      </c>
      <c r="D126" s="180">
        <v>0.58399999999999996</v>
      </c>
      <c r="E126" s="180">
        <v>0.58399999999999996</v>
      </c>
      <c r="F126" s="375" t="s">
        <v>374</v>
      </c>
      <c r="G126" s="345">
        <v>0</v>
      </c>
      <c r="H126" s="345" t="s">
        <v>508</v>
      </c>
      <c r="I126" s="50">
        <f t="shared" si="6"/>
        <v>1.4137166941154067E-2</v>
      </c>
      <c r="J126" s="51">
        <v>20</v>
      </c>
      <c r="K126" s="49">
        <v>30</v>
      </c>
      <c r="L126" s="204">
        <v>0</v>
      </c>
      <c r="M126" s="279">
        <v>5.1999999999999998E-2</v>
      </c>
      <c r="N126" s="280">
        <v>0.86099999999999999</v>
      </c>
      <c r="O126" s="281">
        <v>25</v>
      </c>
      <c r="P126" s="282">
        <v>0.1</v>
      </c>
      <c r="Q126" s="54">
        <v>0</v>
      </c>
      <c r="R126" s="11" t="s">
        <v>98</v>
      </c>
      <c r="W126" s="16">
        <v>1.9</v>
      </c>
      <c r="AA126" s="272">
        <f t="shared" si="7"/>
        <v>41.875493139031043</v>
      </c>
    </row>
    <row r="127" spans="1:27" ht="28.8" x14ac:dyDescent="0.3">
      <c r="A127" s="40" t="s">
        <v>945</v>
      </c>
      <c r="B127" s="346" t="s">
        <v>824</v>
      </c>
      <c r="C127" s="180">
        <v>1</v>
      </c>
      <c r="D127" s="180">
        <v>0.35</v>
      </c>
      <c r="E127" s="180">
        <v>0.35</v>
      </c>
      <c r="F127" s="375" t="s">
        <v>374</v>
      </c>
      <c r="G127" s="345">
        <v>0</v>
      </c>
      <c r="H127" s="345" t="s">
        <v>508</v>
      </c>
      <c r="I127" s="50">
        <f t="shared" si="6"/>
        <v>1.4137166941154067E-2</v>
      </c>
      <c r="J127" s="51">
        <v>20</v>
      </c>
      <c r="K127" s="49">
        <v>30</v>
      </c>
      <c r="L127" s="204">
        <v>0</v>
      </c>
      <c r="M127" s="279">
        <v>5.1999999999999998E-2</v>
      </c>
      <c r="N127" s="280">
        <v>0.86099999999999999</v>
      </c>
      <c r="O127" s="281">
        <v>25</v>
      </c>
      <c r="P127" s="282">
        <v>0.1</v>
      </c>
      <c r="Q127" s="54">
        <v>0</v>
      </c>
      <c r="R127" s="11" t="s">
        <v>98</v>
      </c>
      <c r="W127" s="16">
        <v>2</v>
      </c>
      <c r="AA127" s="272">
        <f t="shared" si="7"/>
        <v>44.079466462137937</v>
      </c>
    </row>
    <row r="128" spans="1:27" ht="28.8" x14ac:dyDescent="0.3">
      <c r="A128" s="40" t="s">
        <v>945</v>
      </c>
      <c r="B128" s="346" t="s">
        <v>824</v>
      </c>
      <c r="C128" s="180">
        <v>1</v>
      </c>
      <c r="D128" s="180">
        <v>0.311</v>
      </c>
      <c r="E128" s="180">
        <v>0.311</v>
      </c>
      <c r="F128" s="375" t="s">
        <v>374</v>
      </c>
      <c r="G128" s="345">
        <v>0</v>
      </c>
      <c r="H128" s="345" t="s">
        <v>508</v>
      </c>
      <c r="I128" s="50">
        <f t="shared" si="6"/>
        <v>1.4137166941154067E-2</v>
      </c>
      <c r="J128" s="51">
        <v>20</v>
      </c>
      <c r="K128" s="49">
        <v>30</v>
      </c>
      <c r="L128" s="204">
        <v>0</v>
      </c>
      <c r="M128" s="279">
        <v>5.1999999999999998E-2</v>
      </c>
      <c r="N128" s="280">
        <v>0.86099999999999999</v>
      </c>
      <c r="O128" s="281">
        <v>25</v>
      </c>
      <c r="P128" s="282">
        <v>0.1</v>
      </c>
      <c r="Q128" s="54">
        <v>0</v>
      </c>
      <c r="R128" s="11" t="s">
        <v>98</v>
      </c>
    </row>
    <row r="129" spans="1:18" ht="28.8" x14ac:dyDescent="0.3">
      <c r="A129" s="40" t="s">
        <v>945</v>
      </c>
      <c r="B129" s="346" t="s">
        <v>825</v>
      </c>
      <c r="C129" s="180">
        <v>1</v>
      </c>
      <c r="D129" s="180">
        <v>0.78900000000000003</v>
      </c>
      <c r="E129" s="180">
        <v>0.78900000000000003</v>
      </c>
      <c r="F129" s="375" t="s">
        <v>374</v>
      </c>
      <c r="G129" s="345">
        <v>0</v>
      </c>
      <c r="H129" s="345" t="s">
        <v>508</v>
      </c>
      <c r="I129" s="50">
        <f t="shared" si="6"/>
        <v>1.4137166941154067E-2</v>
      </c>
      <c r="J129" s="51">
        <v>20</v>
      </c>
      <c r="K129" s="49">
        <v>30</v>
      </c>
      <c r="L129" s="204">
        <v>0</v>
      </c>
      <c r="M129" s="279">
        <v>5.1999999999999998E-2</v>
      </c>
      <c r="N129" s="280">
        <v>0.86099999999999999</v>
      </c>
      <c r="O129" s="281">
        <v>25</v>
      </c>
      <c r="P129" s="282">
        <v>0.1</v>
      </c>
      <c r="Q129" s="54">
        <v>0</v>
      </c>
      <c r="R129" s="11" t="s">
        <v>98</v>
      </c>
    </row>
    <row r="130" spans="1:18" ht="28.8" x14ac:dyDescent="0.3">
      <c r="A130" s="40" t="s">
        <v>945</v>
      </c>
      <c r="B130" s="346" t="s">
        <v>826</v>
      </c>
      <c r="C130" s="180">
        <v>1</v>
      </c>
      <c r="D130" s="180">
        <v>0.25</v>
      </c>
      <c r="E130" s="180">
        <v>0.25</v>
      </c>
      <c r="F130" s="375" t="s">
        <v>374</v>
      </c>
      <c r="G130" s="345">
        <v>0</v>
      </c>
      <c r="H130" s="345" t="s">
        <v>508</v>
      </c>
      <c r="I130" s="50">
        <f t="shared" si="6"/>
        <v>1.4137166941154067E-2</v>
      </c>
      <c r="J130" s="51">
        <v>20</v>
      </c>
      <c r="K130" s="49">
        <v>30</v>
      </c>
      <c r="L130" s="204">
        <v>0</v>
      </c>
      <c r="M130" s="279">
        <v>5.1999999999999998E-2</v>
      </c>
      <c r="N130" s="280">
        <v>0.86099999999999999</v>
      </c>
      <c r="O130" s="281">
        <v>25</v>
      </c>
      <c r="P130" s="282">
        <v>0.1</v>
      </c>
      <c r="Q130" s="54">
        <v>0</v>
      </c>
      <c r="R130" s="11" t="s">
        <v>98</v>
      </c>
    </row>
    <row r="131" spans="1:18" x14ac:dyDescent="0.3">
      <c r="A131" s="40" t="s">
        <v>945</v>
      </c>
      <c r="B131" s="346" t="s">
        <v>827</v>
      </c>
      <c r="C131" s="180">
        <v>1</v>
      </c>
      <c r="D131" s="180">
        <v>3.5000000000000003E-2</v>
      </c>
      <c r="E131" s="180">
        <v>3.5000000000000003E-2</v>
      </c>
      <c r="F131" s="375" t="s">
        <v>374</v>
      </c>
      <c r="G131" s="345">
        <v>0</v>
      </c>
      <c r="H131" s="345" t="s">
        <v>508</v>
      </c>
      <c r="I131" s="50">
        <f t="shared" si="6"/>
        <v>1.4137166941154067E-2</v>
      </c>
      <c r="J131" s="51">
        <v>20</v>
      </c>
      <c r="K131" s="49">
        <v>30</v>
      </c>
      <c r="L131" s="204">
        <v>0</v>
      </c>
      <c r="M131" s="279">
        <v>5.1999999999999998E-2</v>
      </c>
      <c r="N131" s="280">
        <v>0.86099999999999999</v>
      </c>
      <c r="O131" s="281">
        <v>25</v>
      </c>
      <c r="P131" s="282">
        <v>0.1</v>
      </c>
      <c r="Q131" s="54">
        <v>0</v>
      </c>
      <c r="R131" s="11" t="s">
        <v>98</v>
      </c>
    </row>
    <row r="132" spans="1:18" ht="43.2" x14ac:dyDescent="0.3">
      <c r="A132" s="40" t="s">
        <v>945</v>
      </c>
      <c r="B132" s="346" t="s">
        <v>828</v>
      </c>
      <c r="C132" s="180">
        <v>1</v>
      </c>
      <c r="D132" s="180">
        <v>0.28599999999999998</v>
      </c>
      <c r="E132" s="180">
        <v>0.28599999999999998</v>
      </c>
      <c r="F132" s="375" t="s">
        <v>372</v>
      </c>
      <c r="G132" s="345">
        <v>0</v>
      </c>
      <c r="H132" s="345" t="s">
        <v>508</v>
      </c>
      <c r="I132" s="50">
        <f t="shared" ref="I132:I134" si="8">PI()*(POWER(K132/1000,2)/4)*J132</f>
        <v>1.4137166941154067E-2</v>
      </c>
      <c r="J132" s="51">
        <v>20</v>
      </c>
      <c r="K132" s="49">
        <v>30</v>
      </c>
      <c r="L132" s="204">
        <v>0</v>
      </c>
      <c r="M132" s="279">
        <v>5.1999999999999998E-2</v>
      </c>
      <c r="N132" s="280">
        <v>0.86099999999999999</v>
      </c>
      <c r="O132" s="281">
        <v>25</v>
      </c>
      <c r="P132" s="282">
        <v>0.1</v>
      </c>
      <c r="Q132" s="54">
        <v>0</v>
      </c>
      <c r="R132" s="347" t="s">
        <v>498</v>
      </c>
    </row>
    <row r="133" spans="1:18" ht="43.2" x14ac:dyDescent="0.3">
      <c r="A133" s="40" t="s">
        <v>945</v>
      </c>
      <c r="B133" s="346" t="s">
        <v>829</v>
      </c>
      <c r="C133" s="180">
        <v>1</v>
      </c>
      <c r="D133" s="180">
        <v>0.95199999999999996</v>
      </c>
      <c r="E133" s="180">
        <v>0.95199999999999996</v>
      </c>
      <c r="F133" s="375" t="s">
        <v>372</v>
      </c>
      <c r="G133" s="345">
        <v>0</v>
      </c>
      <c r="H133" s="345" t="s">
        <v>508</v>
      </c>
      <c r="I133" s="50">
        <f t="shared" si="8"/>
        <v>1.4137166941154067E-2</v>
      </c>
      <c r="J133" s="51">
        <v>20</v>
      </c>
      <c r="K133" s="49">
        <v>30</v>
      </c>
      <c r="L133" s="204">
        <v>0</v>
      </c>
      <c r="M133" s="279">
        <v>5.1999999999999998E-2</v>
      </c>
      <c r="N133" s="280">
        <v>0.86099999999999999</v>
      </c>
      <c r="O133" s="281">
        <v>25</v>
      </c>
      <c r="P133" s="282">
        <v>0.1</v>
      </c>
      <c r="Q133" s="54">
        <v>0</v>
      </c>
      <c r="R133" s="347" t="s">
        <v>498</v>
      </c>
    </row>
    <row r="134" spans="1:18" ht="43.2" x14ac:dyDescent="0.3">
      <c r="A134" s="40" t="s">
        <v>945</v>
      </c>
      <c r="B134" s="346" t="s">
        <v>830</v>
      </c>
      <c r="C134" s="180">
        <v>1</v>
      </c>
      <c r="D134" s="180">
        <v>0.497</v>
      </c>
      <c r="E134" s="180">
        <v>0.497</v>
      </c>
      <c r="F134" s="375" t="s">
        <v>372</v>
      </c>
      <c r="G134" s="345">
        <v>0</v>
      </c>
      <c r="H134" s="345" t="s">
        <v>508</v>
      </c>
      <c r="I134" s="50">
        <f t="shared" si="8"/>
        <v>1.4137166941154067E-2</v>
      </c>
      <c r="J134" s="51">
        <v>20</v>
      </c>
      <c r="K134" s="49">
        <v>30</v>
      </c>
      <c r="L134" s="204">
        <v>0</v>
      </c>
      <c r="M134" s="279">
        <v>5.1999999999999998E-2</v>
      </c>
      <c r="N134" s="280">
        <v>0.86099999999999999</v>
      </c>
      <c r="O134" s="281">
        <v>25</v>
      </c>
      <c r="P134" s="282">
        <v>0.1</v>
      </c>
      <c r="Q134" s="54">
        <v>0</v>
      </c>
      <c r="R134" s="347" t="s">
        <v>498</v>
      </c>
    </row>
    <row r="135" spans="1:18" ht="43.2" x14ac:dyDescent="0.3">
      <c r="A135" s="40" t="s">
        <v>945</v>
      </c>
      <c r="B135" s="346" t="s">
        <v>831</v>
      </c>
      <c r="C135" s="180">
        <v>1</v>
      </c>
      <c r="D135" s="180">
        <v>0.90900000000000003</v>
      </c>
      <c r="E135" s="180">
        <v>0.90900000000000003</v>
      </c>
      <c r="F135" s="375" t="s">
        <v>372</v>
      </c>
      <c r="G135" s="345">
        <v>0</v>
      </c>
      <c r="H135" s="345" t="s">
        <v>508</v>
      </c>
      <c r="I135" s="50">
        <f t="shared" ref="I135:I198" si="9">PI()*(POWER(K135/1000,2)/4)*J135</f>
        <v>1.4137166941154067E-2</v>
      </c>
      <c r="J135" s="51">
        <v>20</v>
      </c>
      <c r="K135" s="49">
        <v>30</v>
      </c>
      <c r="L135" s="204">
        <v>0</v>
      </c>
      <c r="M135" s="279">
        <v>5.1999999999999998E-2</v>
      </c>
      <c r="N135" s="280">
        <v>0.86099999999999999</v>
      </c>
      <c r="O135" s="281">
        <v>25</v>
      </c>
      <c r="P135" s="282">
        <v>0.1</v>
      </c>
      <c r="Q135" s="54">
        <v>0</v>
      </c>
      <c r="R135" s="347" t="s">
        <v>498</v>
      </c>
    </row>
    <row r="136" spans="1:18" ht="28.8" x14ac:dyDescent="0.3">
      <c r="A136" s="40" t="s">
        <v>945</v>
      </c>
      <c r="B136" s="346" t="s">
        <v>832</v>
      </c>
      <c r="C136" s="180">
        <v>1</v>
      </c>
      <c r="D136" s="180">
        <v>1.0389999999999999</v>
      </c>
      <c r="E136" s="180">
        <v>1.0389999999999999</v>
      </c>
      <c r="F136" s="375" t="s">
        <v>372</v>
      </c>
      <c r="G136" s="345">
        <v>0</v>
      </c>
      <c r="H136" s="345" t="s">
        <v>508</v>
      </c>
      <c r="I136" s="50">
        <f t="shared" si="9"/>
        <v>1.4137166941154067E-2</v>
      </c>
      <c r="J136" s="51">
        <v>20</v>
      </c>
      <c r="K136" s="49">
        <v>30</v>
      </c>
      <c r="L136" s="204">
        <v>0</v>
      </c>
      <c r="M136" s="279">
        <v>5.1999999999999998E-2</v>
      </c>
      <c r="N136" s="280">
        <v>0.86099999999999999</v>
      </c>
      <c r="O136" s="281">
        <v>25</v>
      </c>
      <c r="P136" s="282">
        <v>0.1</v>
      </c>
      <c r="Q136" s="54">
        <v>0</v>
      </c>
      <c r="R136" s="347" t="s">
        <v>498</v>
      </c>
    </row>
    <row r="137" spans="1:18" ht="28.8" x14ac:dyDescent="0.3">
      <c r="A137" s="40" t="s">
        <v>945</v>
      </c>
      <c r="B137" s="346" t="s">
        <v>833</v>
      </c>
      <c r="C137" s="180">
        <v>1</v>
      </c>
      <c r="D137" s="180">
        <v>0.42299999999999999</v>
      </c>
      <c r="E137" s="180">
        <v>0.42299999999999999</v>
      </c>
      <c r="F137" s="375" t="s">
        <v>372</v>
      </c>
      <c r="G137" s="345">
        <v>0</v>
      </c>
      <c r="H137" s="345" t="s">
        <v>508</v>
      </c>
      <c r="I137" s="50">
        <f t="shared" si="9"/>
        <v>1.4137166941154067E-2</v>
      </c>
      <c r="J137" s="51">
        <v>20</v>
      </c>
      <c r="K137" s="49">
        <v>30</v>
      </c>
      <c r="L137" s="204">
        <v>0</v>
      </c>
      <c r="M137" s="279">
        <v>5.1999999999999998E-2</v>
      </c>
      <c r="N137" s="280">
        <v>0.86099999999999999</v>
      </c>
      <c r="O137" s="281">
        <v>25</v>
      </c>
      <c r="P137" s="282">
        <v>0.1</v>
      </c>
      <c r="Q137" s="54">
        <v>0</v>
      </c>
      <c r="R137" s="347" t="s">
        <v>498</v>
      </c>
    </row>
    <row r="138" spans="1:18" ht="28.8" x14ac:dyDescent="0.3">
      <c r="A138" s="40" t="s">
        <v>945</v>
      </c>
      <c r="B138" s="346" t="s">
        <v>834</v>
      </c>
      <c r="C138" s="180">
        <v>1</v>
      </c>
      <c r="D138" s="180">
        <v>0.60699999999999998</v>
      </c>
      <c r="E138" s="180">
        <v>0.60699999999999998</v>
      </c>
      <c r="F138" s="375" t="s">
        <v>372</v>
      </c>
      <c r="G138" s="345">
        <v>0</v>
      </c>
      <c r="H138" s="345" t="s">
        <v>508</v>
      </c>
      <c r="I138" s="50">
        <f t="shared" si="9"/>
        <v>1.4137166941154067E-2</v>
      </c>
      <c r="J138" s="51">
        <v>20</v>
      </c>
      <c r="K138" s="49">
        <v>30</v>
      </c>
      <c r="L138" s="204">
        <v>0</v>
      </c>
      <c r="M138" s="279">
        <v>5.1999999999999998E-2</v>
      </c>
      <c r="N138" s="280">
        <v>0.86099999999999999</v>
      </c>
      <c r="O138" s="281">
        <v>25</v>
      </c>
      <c r="P138" s="282">
        <v>0.1</v>
      </c>
      <c r="Q138" s="54">
        <v>0</v>
      </c>
      <c r="R138" s="347" t="s">
        <v>498</v>
      </c>
    </row>
    <row r="139" spans="1:18" ht="28.8" x14ac:dyDescent="0.3">
      <c r="A139" s="40" t="s">
        <v>945</v>
      </c>
      <c r="B139" s="346" t="s">
        <v>835</v>
      </c>
      <c r="C139" s="180">
        <v>1</v>
      </c>
      <c r="D139" s="180">
        <v>5.0229999999999997</v>
      </c>
      <c r="E139" s="180">
        <v>5.0229999999999997</v>
      </c>
      <c r="F139" s="375" t="s">
        <v>372</v>
      </c>
      <c r="G139" s="345">
        <v>0</v>
      </c>
      <c r="H139" s="345" t="s">
        <v>508</v>
      </c>
      <c r="I139" s="50">
        <f t="shared" si="9"/>
        <v>1.4137166941154067E-2</v>
      </c>
      <c r="J139" s="51">
        <v>20</v>
      </c>
      <c r="K139" s="49">
        <v>30</v>
      </c>
      <c r="L139" s="204">
        <v>0</v>
      </c>
      <c r="M139" s="279">
        <v>5.1999999999999998E-2</v>
      </c>
      <c r="N139" s="280">
        <v>0.86099999999999999</v>
      </c>
      <c r="O139" s="281">
        <v>25</v>
      </c>
      <c r="P139" s="282">
        <v>0.1</v>
      </c>
      <c r="Q139" s="54">
        <v>0</v>
      </c>
      <c r="R139" s="347" t="s">
        <v>498</v>
      </c>
    </row>
    <row r="140" spans="1:18" ht="28.8" x14ac:dyDescent="0.3">
      <c r="A140" s="40" t="s">
        <v>945</v>
      </c>
      <c r="B140" s="346" t="s">
        <v>836</v>
      </c>
      <c r="C140" s="180">
        <v>1</v>
      </c>
      <c r="D140" s="180">
        <v>4.9779999999999998</v>
      </c>
      <c r="E140" s="180">
        <v>4.9779999999999998</v>
      </c>
      <c r="F140" s="375" t="s">
        <v>372</v>
      </c>
      <c r="G140" s="345">
        <v>0</v>
      </c>
      <c r="H140" s="345" t="s">
        <v>508</v>
      </c>
      <c r="I140" s="50">
        <f t="shared" si="9"/>
        <v>1.4137166941154067E-2</v>
      </c>
      <c r="J140" s="51">
        <v>20</v>
      </c>
      <c r="K140" s="49">
        <v>30</v>
      </c>
      <c r="L140" s="204">
        <v>0</v>
      </c>
      <c r="M140" s="279">
        <v>5.1999999999999998E-2</v>
      </c>
      <c r="N140" s="280">
        <v>0.86099999999999999</v>
      </c>
      <c r="O140" s="281">
        <v>25</v>
      </c>
      <c r="P140" s="282">
        <v>0.1</v>
      </c>
      <c r="Q140" s="54">
        <v>0</v>
      </c>
      <c r="R140" s="347" t="s">
        <v>498</v>
      </c>
    </row>
    <row r="141" spans="1:18" ht="28.8" x14ac:dyDescent="0.3">
      <c r="A141" s="40" t="s">
        <v>945</v>
      </c>
      <c r="B141" s="346" t="s">
        <v>837</v>
      </c>
      <c r="C141" s="180">
        <v>1</v>
      </c>
      <c r="D141" s="180">
        <v>0.56699999999999995</v>
      </c>
      <c r="E141" s="180">
        <v>0.56699999999999995</v>
      </c>
      <c r="F141" s="375" t="s">
        <v>372</v>
      </c>
      <c r="G141" s="345">
        <v>0</v>
      </c>
      <c r="H141" s="345" t="s">
        <v>508</v>
      </c>
      <c r="I141" s="50">
        <f t="shared" si="9"/>
        <v>1.4137166941154067E-2</v>
      </c>
      <c r="J141" s="51">
        <v>20</v>
      </c>
      <c r="K141" s="49">
        <v>30</v>
      </c>
      <c r="L141" s="204">
        <v>0</v>
      </c>
      <c r="M141" s="279">
        <v>5.1999999999999998E-2</v>
      </c>
      <c r="N141" s="280">
        <v>0.86099999999999999</v>
      </c>
      <c r="O141" s="281">
        <v>25</v>
      </c>
      <c r="P141" s="282">
        <v>0.1</v>
      </c>
      <c r="Q141" s="54">
        <v>0</v>
      </c>
      <c r="R141" s="347" t="s">
        <v>498</v>
      </c>
    </row>
    <row r="142" spans="1:18" ht="43.2" x14ac:dyDescent="0.3">
      <c r="A142" s="40" t="s">
        <v>945</v>
      </c>
      <c r="B142" s="346" t="s">
        <v>838</v>
      </c>
      <c r="C142" s="180">
        <v>1</v>
      </c>
      <c r="D142" s="180">
        <v>0.22500000000000001</v>
      </c>
      <c r="E142" s="180">
        <v>0.22500000000000001</v>
      </c>
      <c r="F142" s="375" t="s">
        <v>372</v>
      </c>
      <c r="G142" s="345">
        <v>0</v>
      </c>
      <c r="H142" s="345" t="s">
        <v>508</v>
      </c>
      <c r="I142" s="50">
        <f t="shared" si="9"/>
        <v>1.4137166941154067E-2</v>
      </c>
      <c r="J142" s="51">
        <v>20</v>
      </c>
      <c r="K142" s="49">
        <v>30</v>
      </c>
      <c r="L142" s="204">
        <v>0</v>
      </c>
      <c r="M142" s="279">
        <v>5.1999999999999998E-2</v>
      </c>
      <c r="N142" s="280">
        <v>0.86099999999999999</v>
      </c>
      <c r="O142" s="281">
        <v>25</v>
      </c>
      <c r="P142" s="282">
        <v>0.1</v>
      </c>
      <c r="Q142" s="54">
        <v>0</v>
      </c>
      <c r="R142" s="347" t="s">
        <v>498</v>
      </c>
    </row>
    <row r="143" spans="1:18" ht="28.8" x14ac:dyDescent="0.3">
      <c r="A143" s="40" t="s">
        <v>945</v>
      </c>
      <c r="B143" s="346" t="s">
        <v>839</v>
      </c>
      <c r="C143" s="180">
        <v>1</v>
      </c>
      <c r="D143" s="180">
        <v>27.166</v>
      </c>
      <c r="E143" s="180">
        <v>27.166</v>
      </c>
      <c r="F143" s="375" t="s">
        <v>372</v>
      </c>
      <c r="G143" s="345">
        <v>0</v>
      </c>
      <c r="H143" s="345" t="s">
        <v>508</v>
      </c>
      <c r="I143" s="50">
        <f t="shared" si="9"/>
        <v>1.4137166941154067E-2</v>
      </c>
      <c r="J143" s="51">
        <v>20</v>
      </c>
      <c r="K143" s="49">
        <v>30</v>
      </c>
      <c r="L143" s="204">
        <v>0</v>
      </c>
      <c r="M143" s="279">
        <v>5.1999999999999998E-2</v>
      </c>
      <c r="N143" s="280">
        <v>0.86099999999999999</v>
      </c>
      <c r="O143" s="281">
        <v>25</v>
      </c>
      <c r="P143" s="282">
        <v>0.1</v>
      </c>
      <c r="Q143" s="54">
        <v>0</v>
      </c>
      <c r="R143" s="347" t="s">
        <v>498</v>
      </c>
    </row>
    <row r="144" spans="1:18" ht="43.2" x14ac:dyDescent="0.3">
      <c r="A144" s="40" t="s">
        <v>945</v>
      </c>
      <c r="B144" s="346" t="s">
        <v>840</v>
      </c>
      <c r="C144" s="180">
        <v>1</v>
      </c>
      <c r="D144" s="180">
        <v>0.59</v>
      </c>
      <c r="E144" s="180">
        <v>0.59</v>
      </c>
      <c r="F144" s="375" t="s">
        <v>372</v>
      </c>
      <c r="G144" s="345">
        <v>0</v>
      </c>
      <c r="H144" s="345" t="s">
        <v>508</v>
      </c>
      <c r="I144" s="50">
        <f t="shared" si="9"/>
        <v>1.4137166941154067E-2</v>
      </c>
      <c r="J144" s="51">
        <v>20</v>
      </c>
      <c r="K144" s="49">
        <v>30</v>
      </c>
      <c r="L144" s="204">
        <v>0</v>
      </c>
      <c r="M144" s="279">
        <v>5.1999999999999998E-2</v>
      </c>
      <c r="N144" s="280">
        <v>0.86099999999999999</v>
      </c>
      <c r="O144" s="281">
        <v>25</v>
      </c>
      <c r="P144" s="282">
        <v>0.1</v>
      </c>
      <c r="Q144" s="54">
        <v>0</v>
      </c>
      <c r="R144" s="347" t="s">
        <v>498</v>
      </c>
    </row>
    <row r="145" spans="1:18" ht="43.2" x14ac:dyDescent="0.3">
      <c r="A145" s="40" t="s">
        <v>945</v>
      </c>
      <c r="B145" s="346" t="s">
        <v>841</v>
      </c>
      <c r="C145" s="180">
        <v>1</v>
      </c>
      <c r="D145" s="180">
        <v>0.52900000000000003</v>
      </c>
      <c r="E145" s="180">
        <v>0.52900000000000003</v>
      </c>
      <c r="F145" s="375" t="s">
        <v>372</v>
      </c>
      <c r="G145" s="345">
        <v>0</v>
      </c>
      <c r="H145" s="345" t="s">
        <v>508</v>
      </c>
      <c r="I145" s="50">
        <f t="shared" si="9"/>
        <v>1.4137166941154067E-2</v>
      </c>
      <c r="J145" s="51">
        <v>20</v>
      </c>
      <c r="K145" s="49">
        <v>30</v>
      </c>
      <c r="L145" s="204">
        <v>0</v>
      </c>
      <c r="M145" s="279">
        <v>5.1999999999999998E-2</v>
      </c>
      <c r="N145" s="280">
        <v>0.86099999999999999</v>
      </c>
      <c r="O145" s="281">
        <v>25</v>
      </c>
      <c r="P145" s="282">
        <v>0.1</v>
      </c>
      <c r="Q145" s="54">
        <v>0</v>
      </c>
      <c r="R145" s="347" t="s">
        <v>498</v>
      </c>
    </row>
    <row r="146" spans="1:18" ht="43.2" x14ac:dyDescent="0.3">
      <c r="A146" s="40" t="s">
        <v>945</v>
      </c>
      <c r="B146" s="346" t="s">
        <v>842</v>
      </c>
      <c r="C146" s="180">
        <v>1</v>
      </c>
      <c r="D146" s="180">
        <v>1.137</v>
      </c>
      <c r="E146" s="180">
        <v>1.137</v>
      </c>
      <c r="F146" s="375" t="s">
        <v>372</v>
      </c>
      <c r="G146" s="345">
        <v>0</v>
      </c>
      <c r="H146" s="345" t="s">
        <v>508</v>
      </c>
      <c r="I146" s="50">
        <f t="shared" si="9"/>
        <v>1.4137166941154067E-2</v>
      </c>
      <c r="J146" s="51">
        <v>20</v>
      </c>
      <c r="K146" s="49">
        <v>30</v>
      </c>
      <c r="L146" s="204">
        <v>0</v>
      </c>
      <c r="M146" s="279">
        <v>5.1999999999999998E-2</v>
      </c>
      <c r="N146" s="280">
        <v>0.86099999999999999</v>
      </c>
      <c r="O146" s="281">
        <v>25</v>
      </c>
      <c r="P146" s="282">
        <v>0.1</v>
      </c>
      <c r="Q146" s="54">
        <v>0</v>
      </c>
      <c r="R146" s="347" t="s">
        <v>498</v>
      </c>
    </row>
    <row r="147" spans="1:18" ht="43.2" x14ac:dyDescent="0.3">
      <c r="A147" s="40" t="s">
        <v>945</v>
      </c>
      <c r="B147" s="346" t="s">
        <v>843</v>
      </c>
      <c r="C147" s="180">
        <v>1</v>
      </c>
      <c r="D147" s="180">
        <v>0.161</v>
      </c>
      <c r="E147" s="180">
        <v>0.161</v>
      </c>
      <c r="F147" s="375" t="s">
        <v>372</v>
      </c>
      <c r="G147" s="345">
        <v>0</v>
      </c>
      <c r="H147" s="345" t="s">
        <v>508</v>
      </c>
      <c r="I147" s="50">
        <f t="shared" si="9"/>
        <v>1.4137166941154067E-2</v>
      </c>
      <c r="J147" s="51">
        <v>20</v>
      </c>
      <c r="K147" s="49">
        <v>30</v>
      </c>
      <c r="L147" s="204">
        <v>0</v>
      </c>
      <c r="M147" s="279">
        <v>5.1999999999999998E-2</v>
      </c>
      <c r="N147" s="280">
        <v>0.86099999999999999</v>
      </c>
      <c r="O147" s="281">
        <v>25</v>
      </c>
      <c r="P147" s="282">
        <v>0.1</v>
      </c>
      <c r="Q147" s="54">
        <v>0</v>
      </c>
      <c r="R147" s="347" t="s">
        <v>498</v>
      </c>
    </row>
    <row r="148" spans="1:18" ht="43.2" x14ac:dyDescent="0.3">
      <c r="A148" s="40" t="s">
        <v>945</v>
      </c>
      <c r="B148" s="346" t="s">
        <v>844</v>
      </c>
      <c r="C148" s="180">
        <v>1</v>
      </c>
      <c r="D148" s="180">
        <v>0.98699999999999999</v>
      </c>
      <c r="E148" s="180">
        <v>0.98699999999999999</v>
      </c>
      <c r="F148" s="375" t="s">
        <v>372</v>
      </c>
      <c r="G148" s="345">
        <v>0</v>
      </c>
      <c r="H148" s="345" t="s">
        <v>508</v>
      </c>
      <c r="I148" s="50">
        <f t="shared" si="9"/>
        <v>1.4137166941154067E-2</v>
      </c>
      <c r="J148" s="51">
        <v>20</v>
      </c>
      <c r="K148" s="49">
        <v>30</v>
      </c>
      <c r="L148" s="204">
        <v>0</v>
      </c>
      <c r="M148" s="279">
        <v>5.1999999999999998E-2</v>
      </c>
      <c r="N148" s="280">
        <v>0.86099999999999999</v>
      </c>
      <c r="O148" s="281">
        <v>25</v>
      </c>
      <c r="P148" s="282">
        <v>0.1</v>
      </c>
      <c r="Q148" s="54">
        <v>0</v>
      </c>
      <c r="R148" s="347" t="s">
        <v>498</v>
      </c>
    </row>
    <row r="149" spans="1:18" ht="43.2" x14ac:dyDescent="0.3">
      <c r="A149" s="40" t="s">
        <v>945</v>
      </c>
      <c r="B149" s="346" t="s">
        <v>845</v>
      </c>
      <c r="C149" s="180">
        <v>1</v>
      </c>
      <c r="D149" s="180">
        <v>0.21299999999999999</v>
      </c>
      <c r="E149" s="180">
        <v>0.21299999999999999</v>
      </c>
      <c r="F149" s="375" t="s">
        <v>372</v>
      </c>
      <c r="G149" s="345">
        <v>0</v>
      </c>
      <c r="H149" s="345" t="s">
        <v>508</v>
      </c>
      <c r="I149" s="50">
        <f t="shared" si="9"/>
        <v>1.4137166941154067E-2</v>
      </c>
      <c r="J149" s="51">
        <v>20</v>
      </c>
      <c r="K149" s="49">
        <v>30</v>
      </c>
      <c r="L149" s="204">
        <v>0</v>
      </c>
      <c r="M149" s="279">
        <v>5.1999999999999998E-2</v>
      </c>
      <c r="N149" s="280">
        <v>0.86099999999999999</v>
      </c>
      <c r="O149" s="281">
        <v>25</v>
      </c>
      <c r="P149" s="282">
        <v>0.1</v>
      </c>
      <c r="Q149" s="54">
        <v>0</v>
      </c>
      <c r="R149" s="347" t="s">
        <v>498</v>
      </c>
    </row>
    <row r="150" spans="1:18" ht="43.2" x14ac:dyDescent="0.3">
      <c r="A150" s="40" t="s">
        <v>945</v>
      </c>
      <c r="B150" s="346" t="s">
        <v>845</v>
      </c>
      <c r="C150" s="180">
        <v>1</v>
      </c>
      <c r="D150" s="180">
        <v>0.32100000000000001</v>
      </c>
      <c r="E150" s="180">
        <v>0.32100000000000001</v>
      </c>
      <c r="F150" s="375" t="s">
        <v>372</v>
      </c>
      <c r="G150" s="345">
        <v>0</v>
      </c>
      <c r="H150" s="345" t="s">
        <v>508</v>
      </c>
      <c r="I150" s="50">
        <f t="shared" si="9"/>
        <v>1.4137166941154067E-2</v>
      </c>
      <c r="J150" s="51">
        <v>20</v>
      </c>
      <c r="K150" s="49">
        <v>30</v>
      </c>
      <c r="L150" s="204">
        <v>0</v>
      </c>
      <c r="M150" s="279">
        <v>5.1999999999999998E-2</v>
      </c>
      <c r="N150" s="280">
        <v>0.86099999999999999</v>
      </c>
      <c r="O150" s="281">
        <v>25</v>
      </c>
      <c r="P150" s="282">
        <v>0.1</v>
      </c>
      <c r="Q150" s="54">
        <v>0</v>
      </c>
      <c r="R150" s="347" t="s">
        <v>498</v>
      </c>
    </row>
    <row r="151" spans="1:18" ht="43.2" x14ac:dyDescent="0.3">
      <c r="A151" s="40" t="s">
        <v>945</v>
      </c>
      <c r="B151" s="346" t="s">
        <v>846</v>
      </c>
      <c r="C151" s="180">
        <v>1</v>
      </c>
      <c r="D151" s="180">
        <v>6.6000000000000003E-2</v>
      </c>
      <c r="E151" s="180">
        <v>6.6000000000000003E-2</v>
      </c>
      <c r="F151" s="375" t="s">
        <v>372</v>
      </c>
      <c r="G151" s="345">
        <v>0</v>
      </c>
      <c r="H151" s="345" t="s">
        <v>508</v>
      </c>
      <c r="I151" s="50">
        <f t="shared" si="9"/>
        <v>1.4137166941154067E-2</v>
      </c>
      <c r="J151" s="51">
        <v>20</v>
      </c>
      <c r="K151" s="49">
        <v>30</v>
      </c>
      <c r="L151" s="204">
        <v>0</v>
      </c>
      <c r="M151" s="279">
        <v>5.1999999999999998E-2</v>
      </c>
      <c r="N151" s="280">
        <v>0.86099999999999999</v>
      </c>
      <c r="O151" s="281">
        <v>25</v>
      </c>
      <c r="P151" s="282">
        <v>0.1</v>
      </c>
      <c r="Q151" s="54">
        <v>0</v>
      </c>
      <c r="R151" s="347" t="s">
        <v>498</v>
      </c>
    </row>
    <row r="152" spans="1:18" ht="43.2" x14ac:dyDescent="0.3">
      <c r="A152" s="40" t="s">
        <v>945</v>
      </c>
      <c r="B152" s="346" t="s">
        <v>847</v>
      </c>
      <c r="C152" s="180">
        <v>1</v>
      </c>
      <c r="D152" s="180">
        <v>8.3000000000000004E-2</v>
      </c>
      <c r="E152" s="180">
        <v>8.3000000000000004E-2</v>
      </c>
      <c r="F152" s="375" t="s">
        <v>372</v>
      </c>
      <c r="G152" s="345">
        <v>0</v>
      </c>
      <c r="H152" s="345" t="s">
        <v>508</v>
      </c>
      <c r="I152" s="50">
        <f t="shared" si="9"/>
        <v>1.4137166941154067E-2</v>
      </c>
      <c r="J152" s="51">
        <v>20</v>
      </c>
      <c r="K152" s="49">
        <v>30</v>
      </c>
      <c r="L152" s="204">
        <v>0</v>
      </c>
      <c r="M152" s="279">
        <v>5.1999999999999998E-2</v>
      </c>
      <c r="N152" s="280">
        <v>0.86099999999999999</v>
      </c>
      <c r="O152" s="281">
        <v>25</v>
      </c>
      <c r="P152" s="282">
        <v>0.1</v>
      </c>
      <c r="Q152" s="54">
        <v>0</v>
      </c>
      <c r="R152" s="347" t="s">
        <v>498</v>
      </c>
    </row>
    <row r="153" spans="1:18" ht="43.2" x14ac:dyDescent="0.3">
      <c r="A153" s="40" t="s">
        <v>945</v>
      </c>
      <c r="B153" s="346" t="s">
        <v>848</v>
      </c>
      <c r="C153" s="180">
        <v>1</v>
      </c>
      <c r="D153" s="180">
        <v>0.65700000000000003</v>
      </c>
      <c r="E153" s="180">
        <v>0.65700000000000003</v>
      </c>
      <c r="F153" s="375" t="s">
        <v>372</v>
      </c>
      <c r="G153" s="345">
        <v>0</v>
      </c>
      <c r="H153" s="345" t="s">
        <v>508</v>
      </c>
      <c r="I153" s="50">
        <f t="shared" si="9"/>
        <v>1.4137166941154067E-2</v>
      </c>
      <c r="J153" s="51">
        <v>20</v>
      </c>
      <c r="K153" s="49">
        <v>30</v>
      </c>
      <c r="L153" s="204">
        <v>0</v>
      </c>
      <c r="M153" s="279">
        <v>5.1999999999999998E-2</v>
      </c>
      <c r="N153" s="280">
        <v>0.86099999999999999</v>
      </c>
      <c r="O153" s="281">
        <v>25</v>
      </c>
      <c r="P153" s="282">
        <v>0.1</v>
      </c>
      <c r="Q153" s="54">
        <v>0</v>
      </c>
      <c r="R153" s="347" t="s">
        <v>498</v>
      </c>
    </row>
    <row r="154" spans="1:18" ht="43.2" x14ac:dyDescent="0.3">
      <c r="A154" s="40" t="s">
        <v>945</v>
      </c>
      <c r="B154" s="346" t="s">
        <v>849</v>
      </c>
      <c r="C154" s="180">
        <v>1</v>
      </c>
      <c r="D154" s="180">
        <v>0.34899999999999998</v>
      </c>
      <c r="E154" s="180">
        <v>0.34899999999999998</v>
      </c>
      <c r="F154" s="375" t="s">
        <v>372</v>
      </c>
      <c r="G154" s="345">
        <v>0</v>
      </c>
      <c r="H154" s="345" t="s">
        <v>508</v>
      </c>
      <c r="I154" s="50">
        <f t="shared" si="9"/>
        <v>1.4137166941154067E-2</v>
      </c>
      <c r="J154" s="51">
        <v>20</v>
      </c>
      <c r="K154" s="49">
        <v>30</v>
      </c>
      <c r="L154" s="204">
        <v>0</v>
      </c>
      <c r="M154" s="279">
        <v>5.1999999999999998E-2</v>
      </c>
      <c r="N154" s="280">
        <v>0.86099999999999999</v>
      </c>
      <c r="O154" s="281">
        <v>25</v>
      </c>
      <c r="P154" s="282">
        <v>0.1</v>
      </c>
      <c r="Q154" s="54">
        <v>0</v>
      </c>
      <c r="R154" s="347" t="s">
        <v>498</v>
      </c>
    </row>
    <row r="155" spans="1:18" ht="43.2" x14ac:dyDescent="0.3">
      <c r="A155" s="40" t="s">
        <v>945</v>
      </c>
      <c r="B155" s="346" t="s">
        <v>850</v>
      </c>
      <c r="C155" s="180">
        <v>1</v>
      </c>
      <c r="D155" s="180">
        <v>7.0999999999999994E-2</v>
      </c>
      <c r="E155" s="180">
        <v>7.0999999999999994E-2</v>
      </c>
      <c r="F155" s="375" t="s">
        <v>372</v>
      </c>
      <c r="G155" s="345">
        <v>0</v>
      </c>
      <c r="H155" s="345" t="s">
        <v>508</v>
      </c>
      <c r="I155" s="50">
        <f t="shared" si="9"/>
        <v>1.4137166941154067E-2</v>
      </c>
      <c r="J155" s="51">
        <v>20</v>
      </c>
      <c r="K155" s="49">
        <v>30</v>
      </c>
      <c r="L155" s="204">
        <v>0</v>
      </c>
      <c r="M155" s="279">
        <v>5.1999999999999998E-2</v>
      </c>
      <c r="N155" s="280">
        <v>0.86099999999999999</v>
      </c>
      <c r="O155" s="281">
        <v>25</v>
      </c>
      <c r="P155" s="282">
        <v>0.1</v>
      </c>
      <c r="Q155" s="54">
        <v>0</v>
      </c>
      <c r="R155" s="347" t="s">
        <v>498</v>
      </c>
    </row>
    <row r="156" spans="1:18" ht="28.8" x14ac:dyDescent="0.3">
      <c r="A156" s="40" t="s">
        <v>945</v>
      </c>
      <c r="B156" s="346" t="s">
        <v>851</v>
      </c>
      <c r="C156" s="180">
        <v>1</v>
      </c>
      <c r="D156" s="180">
        <v>0.40899999999999997</v>
      </c>
      <c r="E156" s="180">
        <v>0.40899999999999997</v>
      </c>
      <c r="F156" s="375" t="s">
        <v>372</v>
      </c>
      <c r="G156" s="345">
        <v>0</v>
      </c>
      <c r="H156" s="345" t="s">
        <v>508</v>
      </c>
      <c r="I156" s="50">
        <f t="shared" si="9"/>
        <v>1.4137166941154067E-2</v>
      </c>
      <c r="J156" s="51">
        <v>20</v>
      </c>
      <c r="K156" s="49">
        <v>30</v>
      </c>
      <c r="L156" s="204">
        <v>0</v>
      </c>
      <c r="M156" s="279">
        <v>5.1999999999999998E-2</v>
      </c>
      <c r="N156" s="280">
        <v>0.86099999999999999</v>
      </c>
      <c r="O156" s="281">
        <v>25</v>
      </c>
      <c r="P156" s="282">
        <v>0.1</v>
      </c>
      <c r="Q156" s="54">
        <v>0</v>
      </c>
      <c r="R156" s="347" t="s">
        <v>498</v>
      </c>
    </row>
    <row r="157" spans="1:18" ht="28.8" x14ac:dyDescent="0.3">
      <c r="A157" s="40" t="s">
        <v>945</v>
      </c>
      <c r="B157" s="346" t="s">
        <v>851</v>
      </c>
      <c r="C157" s="180">
        <v>1</v>
      </c>
      <c r="D157" s="180">
        <v>5.5670000000000002</v>
      </c>
      <c r="E157" s="180">
        <v>5.5670000000000002</v>
      </c>
      <c r="F157" s="375" t="s">
        <v>372</v>
      </c>
      <c r="G157" s="345">
        <v>0</v>
      </c>
      <c r="H157" s="345" t="s">
        <v>508</v>
      </c>
      <c r="I157" s="50">
        <f t="shared" si="9"/>
        <v>1.4137166941154067E-2</v>
      </c>
      <c r="J157" s="51">
        <v>20</v>
      </c>
      <c r="K157" s="49">
        <v>30</v>
      </c>
      <c r="L157" s="204">
        <v>0</v>
      </c>
      <c r="M157" s="279">
        <v>5.1999999999999998E-2</v>
      </c>
      <c r="N157" s="280">
        <v>0.86099999999999999</v>
      </c>
      <c r="O157" s="281">
        <v>25</v>
      </c>
      <c r="P157" s="282">
        <v>0.1</v>
      </c>
      <c r="Q157" s="54">
        <v>0</v>
      </c>
      <c r="R157" s="347" t="s">
        <v>498</v>
      </c>
    </row>
    <row r="158" spans="1:18" ht="28.8" x14ac:dyDescent="0.3">
      <c r="A158" s="40" t="s">
        <v>945</v>
      </c>
      <c r="B158" s="346" t="s">
        <v>852</v>
      </c>
      <c r="C158" s="180">
        <v>1</v>
      </c>
      <c r="D158" s="180">
        <v>0.14399999999999999</v>
      </c>
      <c r="E158" s="180">
        <v>0.14399999999999999</v>
      </c>
      <c r="F158" s="375" t="s">
        <v>372</v>
      </c>
      <c r="G158" s="345">
        <v>0</v>
      </c>
      <c r="H158" s="345" t="s">
        <v>508</v>
      </c>
      <c r="I158" s="50">
        <f t="shared" si="9"/>
        <v>1.4137166941154067E-2</v>
      </c>
      <c r="J158" s="51">
        <v>20</v>
      </c>
      <c r="K158" s="49">
        <v>30</v>
      </c>
      <c r="L158" s="204">
        <v>0</v>
      </c>
      <c r="M158" s="279">
        <v>5.1999999999999998E-2</v>
      </c>
      <c r="N158" s="280">
        <v>0.86099999999999999</v>
      </c>
      <c r="O158" s="281">
        <v>25</v>
      </c>
      <c r="P158" s="282">
        <v>0.1</v>
      </c>
      <c r="Q158" s="54">
        <v>0</v>
      </c>
      <c r="R158" s="347" t="s">
        <v>498</v>
      </c>
    </row>
    <row r="159" spans="1:18" ht="28.8" x14ac:dyDescent="0.3">
      <c r="A159" s="40" t="s">
        <v>945</v>
      </c>
      <c r="B159" s="346" t="s">
        <v>852</v>
      </c>
      <c r="C159" s="180">
        <v>1</v>
      </c>
      <c r="D159" s="180">
        <v>3.78</v>
      </c>
      <c r="E159" s="180">
        <v>3.78</v>
      </c>
      <c r="F159" s="375" t="s">
        <v>372</v>
      </c>
      <c r="G159" s="345">
        <v>0</v>
      </c>
      <c r="H159" s="345" t="s">
        <v>508</v>
      </c>
      <c r="I159" s="50">
        <f t="shared" si="9"/>
        <v>1.4137166941154067E-2</v>
      </c>
      <c r="J159" s="51">
        <v>20</v>
      </c>
      <c r="K159" s="49">
        <v>30</v>
      </c>
      <c r="L159" s="204">
        <v>0</v>
      </c>
      <c r="M159" s="279">
        <v>5.1999999999999998E-2</v>
      </c>
      <c r="N159" s="280">
        <v>0.86099999999999999</v>
      </c>
      <c r="O159" s="281">
        <v>25</v>
      </c>
      <c r="P159" s="282">
        <v>0.1</v>
      </c>
      <c r="Q159" s="54">
        <v>0</v>
      </c>
      <c r="R159" s="347" t="s">
        <v>498</v>
      </c>
    </row>
    <row r="160" spans="1:18" ht="28.8" x14ac:dyDescent="0.3">
      <c r="A160" s="40" t="s">
        <v>945</v>
      </c>
      <c r="B160" s="346" t="s">
        <v>853</v>
      </c>
      <c r="C160" s="180">
        <v>1</v>
      </c>
      <c r="D160" s="180">
        <v>3.3570000000000002</v>
      </c>
      <c r="E160" s="180">
        <v>3.3570000000000002</v>
      </c>
      <c r="F160" s="375" t="s">
        <v>372</v>
      </c>
      <c r="G160" s="345">
        <v>0</v>
      </c>
      <c r="H160" s="345" t="s">
        <v>508</v>
      </c>
      <c r="I160" s="50">
        <f t="shared" si="9"/>
        <v>1.4137166941154067E-2</v>
      </c>
      <c r="J160" s="51">
        <v>20</v>
      </c>
      <c r="K160" s="49">
        <v>30</v>
      </c>
      <c r="L160" s="204">
        <v>0</v>
      </c>
      <c r="M160" s="279">
        <v>5.1999999999999998E-2</v>
      </c>
      <c r="N160" s="280">
        <v>0.86099999999999999</v>
      </c>
      <c r="O160" s="281">
        <v>25</v>
      </c>
      <c r="P160" s="282">
        <v>0.1</v>
      </c>
      <c r="Q160" s="54">
        <v>0</v>
      </c>
      <c r="R160" s="347" t="s">
        <v>498</v>
      </c>
    </row>
    <row r="161" spans="1:25" ht="43.2" x14ac:dyDescent="0.3">
      <c r="A161" s="40" t="s">
        <v>945</v>
      </c>
      <c r="B161" s="346" t="s">
        <v>854</v>
      </c>
      <c r="C161" s="180">
        <v>1</v>
      </c>
      <c r="D161" s="180">
        <v>0.22</v>
      </c>
      <c r="E161" s="180">
        <v>0.22</v>
      </c>
      <c r="F161" s="375" t="s">
        <v>372</v>
      </c>
      <c r="G161" s="345">
        <v>0</v>
      </c>
      <c r="H161" s="345" t="s">
        <v>508</v>
      </c>
      <c r="I161" s="50">
        <f t="shared" si="9"/>
        <v>1.4137166941154067E-2</v>
      </c>
      <c r="J161" s="51">
        <v>20</v>
      </c>
      <c r="K161" s="49">
        <v>30</v>
      </c>
      <c r="L161" s="204">
        <v>0</v>
      </c>
      <c r="M161" s="279">
        <v>5.1999999999999998E-2</v>
      </c>
      <c r="N161" s="280">
        <v>0.86099999999999999</v>
      </c>
      <c r="O161" s="281">
        <v>25</v>
      </c>
      <c r="P161" s="282">
        <v>0.1</v>
      </c>
      <c r="Q161" s="54">
        <v>0</v>
      </c>
      <c r="R161" s="347" t="s">
        <v>498</v>
      </c>
    </row>
    <row r="162" spans="1:25" ht="43.2" x14ac:dyDescent="0.3">
      <c r="A162" s="40" t="s">
        <v>945</v>
      </c>
      <c r="B162" s="346" t="s">
        <v>855</v>
      </c>
      <c r="C162" s="180">
        <v>1</v>
      </c>
      <c r="D162" s="180">
        <v>0.433</v>
      </c>
      <c r="E162" s="180">
        <v>0.433</v>
      </c>
      <c r="F162" s="375" t="s">
        <v>372</v>
      </c>
      <c r="G162" s="345">
        <v>0</v>
      </c>
      <c r="H162" s="345" t="s">
        <v>508</v>
      </c>
      <c r="I162" s="50">
        <f t="shared" si="9"/>
        <v>1.4137166941154067E-2</v>
      </c>
      <c r="J162" s="51">
        <v>20</v>
      </c>
      <c r="K162" s="49">
        <v>30</v>
      </c>
      <c r="L162" s="204">
        <v>0</v>
      </c>
      <c r="M162" s="279">
        <v>5.1999999999999998E-2</v>
      </c>
      <c r="N162" s="280">
        <v>0.86099999999999999</v>
      </c>
      <c r="O162" s="281">
        <v>25</v>
      </c>
      <c r="P162" s="282">
        <v>0.1</v>
      </c>
      <c r="Q162" s="54">
        <v>0</v>
      </c>
      <c r="R162" s="347" t="s">
        <v>498</v>
      </c>
      <c r="V162" s="297"/>
    </row>
    <row r="163" spans="1:25" ht="43.2" x14ac:dyDescent="0.3">
      <c r="A163" s="40" t="s">
        <v>945</v>
      </c>
      <c r="B163" s="346" t="s">
        <v>855</v>
      </c>
      <c r="C163" s="180">
        <v>1</v>
      </c>
      <c r="D163" s="180">
        <v>3.254</v>
      </c>
      <c r="E163" s="180">
        <v>3.254</v>
      </c>
      <c r="F163" s="375" t="s">
        <v>372</v>
      </c>
      <c r="G163" s="345">
        <v>0</v>
      </c>
      <c r="H163" s="345" t="s">
        <v>508</v>
      </c>
      <c r="I163" s="50">
        <f t="shared" si="9"/>
        <v>1.4137166941154067E-2</v>
      </c>
      <c r="J163" s="51">
        <v>20</v>
      </c>
      <c r="K163" s="49">
        <v>30</v>
      </c>
      <c r="L163" s="204">
        <v>0</v>
      </c>
      <c r="M163" s="279">
        <v>5.1999999999999998E-2</v>
      </c>
      <c r="N163" s="280">
        <v>0.86099999999999999</v>
      </c>
      <c r="O163" s="281">
        <v>25</v>
      </c>
      <c r="P163" s="282">
        <v>0.1</v>
      </c>
      <c r="Q163" s="54">
        <v>0</v>
      </c>
      <c r="R163" s="347" t="s">
        <v>498</v>
      </c>
      <c r="V163" s="297"/>
    </row>
    <row r="164" spans="1:25" ht="43.2" x14ac:dyDescent="0.3">
      <c r="A164" s="40" t="s">
        <v>945</v>
      </c>
      <c r="B164" s="346" t="s">
        <v>856</v>
      </c>
      <c r="C164" s="180">
        <v>1</v>
      </c>
      <c r="D164" s="180">
        <v>0.41</v>
      </c>
      <c r="E164" s="180">
        <v>0.41</v>
      </c>
      <c r="F164" s="375" t="s">
        <v>372</v>
      </c>
      <c r="G164" s="345">
        <v>0</v>
      </c>
      <c r="H164" s="345" t="s">
        <v>508</v>
      </c>
      <c r="I164" s="50">
        <f t="shared" si="9"/>
        <v>1.4137166941154067E-2</v>
      </c>
      <c r="J164" s="51">
        <v>20</v>
      </c>
      <c r="K164" s="49">
        <v>30</v>
      </c>
      <c r="L164" s="204">
        <v>0</v>
      </c>
      <c r="M164" s="279">
        <v>5.1999999999999998E-2</v>
      </c>
      <c r="N164" s="280">
        <v>0.86099999999999999</v>
      </c>
      <c r="O164" s="281">
        <v>25</v>
      </c>
      <c r="P164" s="282">
        <v>0.1</v>
      </c>
      <c r="Q164" s="54">
        <v>0</v>
      </c>
      <c r="R164" s="347" t="s">
        <v>498</v>
      </c>
      <c r="V164" s="297"/>
    </row>
    <row r="165" spans="1:25" ht="43.2" x14ac:dyDescent="0.3">
      <c r="A165" s="40" t="s">
        <v>945</v>
      </c>
      <c r="B165" s="346" t="s">
        <v>857</v>
      </c>
      <c r="C165" s="180">
        <v>1</v>
      </c>
      <c r="D165" s="180">
        <v>2.504</v>
      </c>
      <c r="E165" s="180">
        <v>2.504</v>
      </c>
      <c r="F165" s="375" t="s">
        <v>372</v>
      </c>
      <c r="G165" s="345">
        <v>0</v>
      </c>
      <c r="H165" s="345" t="s">
        <v>508</v>
      </c>
      <c r="I165" s="50">
        <f t="shared" si="9"/>
        <v>1.4137166941154067E-2</v>
      </c>
      <c r="J165" s="51">
        <v>20</v>
      </c>
      <c r="K165" s="49">
        <v>30</v>
      </c>
      <c r="L165" s="204">
        <v>0</v>
      </c>
      <c r="M165" s="279">
        <v>5.1999999999999998E-2</v>
      </c>
      <c r="N165" s="280">
        <v>0.86099999999999999</v>
      </c>
      <c r="O165" s="281">
        <v>25</v>
      </c>
      <c r="P165" s="282">
        <v>0.1</v>
      </c>
      <c r="Q165" s="54">
        <v>0</v>
      </c>
      <c r="R165" s="347" t="s">
        <v>498</v>
      </c>
    </row>
    <row r="166" spans="1:25" ht="43.2" x14ac:dyDescent="0.3">
      <c r="A166" s="40" t="s">
        <v>945</v>
      </c>
      <c r="B166" s="346" t="s">
        <v>858</v>
      </c>
      <c r="C166" s="180">
        <v>1</v>
      </c>
      <c r="D166" s="180">
        <v>0.56899999999999995</v>
      </c>
      <c r="E166" s="180">
        <v>0.56899999999999995</v>
      </c>
      <c r="F166" s="375" t="s">
        <v>372</v>
      </c>
      <c r="G166" s="345">
        <v>0</v>
      </c>
      <c r="H166" s="345" t="s">
        <v>508</v>
      </c>
      <c r="I166" s="50">
        <f t="shared" si="9"/>
        <v>1.4137166941154067E-2</v>
      </c>
      <c r="J166" s="51">
        <v>20</v>
      </c>
      <c r="K166" s="49">
        <v>30</v>
      </c>
      <c r="L166" s="204">
        <v>0</v>
      </c>
      <c r="M166" s="279">
        <v>5.1999999999999998E-2</v>
      </c>
      <c r="N166" s="280">
        <v>0.86099999999999999</v>
      </c>
      <c r="O166" s="281">
        <v>25</v>
      </c>
      <c r="P166" s="282">
        <v>0.1</v>
      </c>
      <c r="Q166" s="54">
        <v>0</v>
      </c>
      <c r="R166" s="347" t="s">
        <v>498</v>
      </c>
      <c r="V166" s="278"/>
    </row>
    <row r="167" spans="1:25" ht="43.2" x14ac:dyDescent="0.3">
      <c r="A167" s="40" t="s">
        <v>945</v>
      </c>
      <c r="B167" s="346" t="s">
        <v>859</v>
      </c>
      <c r="C167" s="180">
        <v>1</v>
      </c>
      <c r="D167" s="180">
        <v>1.252</v>
      </c>
      <c r="E167" s="180">
        <v>1.252</v>
      </c>
      <c r="F167" s="375" t="s">
        <v>372</v>
      </c>
      <c r="G167" s="345">
        <v>0</v>
      </c>
      <c r="H167" s="345" t="s">
        <v>508</v>
      </c>
      <c r="I167" s="50">
        <f t="shared" si="9"/>
        <v>1.4137166941154067E-2</v>
      </c>
      <c r="J167" s="51">
        <v>20</v>
      </c>
      <c r="K167" s="49">
        <v>30</v>
      </c>
      <c r="L167" s="204">
        <v>0</v>
      </c>
      <c r="M167" s="279">
        <v>5.1999999999999998E-2</v>
      </c>
      <c r="N167" s="280">
        <v>0.86099999999999999</v>
      </c>
      <c r="O167" s="281">
        <v>25</v>
      </c>
      <c r="P167" s="282">
        <v>0.1</v>
      </c>
      <c r="Q167" s="54">
        <v>0</v>
      </c>
      <c r="R167" s="347" t="s">
        <v>498</v>
      </c>
    </row>
    <row r="168" spans="1:25" ht="43.2" x14ac:dyDescent="0.3">
      <c r="A168" s="40" t="s">
        <v>945</v>
      </c>
      <c r="B168" s="346" t="s">
        <v>860</v>
      </c>
      <c r="C168" s="180">
        <v>1</v>
      </c>
      <c r="D168" s="180">
        <v>68.8</v>
      </c>
      <c r="E168" s="180">
        <v>68.8</v>
      </c>
      <c r="F168" s="375" t="s">
        <v>582</v>
      </c>
      <c r="G168" s="345">
        <v>0.1</v>
      </c>
      <c r="H168" s="345" t="s">
        <v>508</v>
      </c>
      <c r="I168" s="50">
        <f t="shared" si="9"/>
        <v>1.4137166941154067E-2</v>
      </c>
      <c r="J168" s="51">
        <v>20</v>
      </c>
      <c r="K168" s="49">
        <v>30</v>
      </c>
      <c r="L168" s="204">
        <v>0</v>
      </c>
      <c r="M168" s="279">
        <v>5.1999999999999998E-2</v>
      </c>
      <c r="N168" s="280">
        <v>0.86099999999999999</v>
      </c>
      <c r="O168" s="281">
        <v>25</v>
      </c>
      <c r="P168" s="282">
        <v>0.1</v>
      </c>
      <c r="Q168" s="54">
        <v>0</v>
      </c>
      <c r="R168" s="347" t="s">
        <v>98</v>
      </c>
    </row>
    <row r="169" spans="1:25" ht="43.8" thickBot="1" x14ac:dyDescent="0.35">
      <c r="A169" s="40" t="s">
        <v>945</v>
      </c>
      <c r="B169" s="346" t="s">
        <v>860</v>
      </c>
      <c r="C169" s="180">
        <v>1</v>
      </c>
      <c r="D169" s="180">
        <v>68.8</v>
      </c>
      <c r="E169" s="180">
        <v>68.8</v>
      </c>
      <c r="F169" s="375" t="s">
        <v>582</v>
      </c>
      <c r="G169" s="345">
        <v>0.2</v>
      </c>
      <c r="H169" s="345" t="s">
        <v>508</v>
      </c>
      <c r="I169" s="50">
        <f t="shared" si="9"/>
        <v>1.4137166941154067E-2</v>
      </c>
      <c r="J169" s="51">
        <v>20</v>
      </c>
      <c r="K169" s="49">
        <v>30</v>
      </c>
      <c r="L169" s="204">
        <v>0</v>
      </c>
      <c r="M169" s="279">
        <v>5.1999999999999998E-2</v>
      </c>
      <c r="N169" s="280">
        <v>0.86099999999999999</v>
      </c>
      <c r="O169" s="281">
        <v>25</v>
      </c>
      <c r="P169" s="282">
        <v>0.1</v>
      </c>
      <c r="Q169" s="54">
        <v>0</v>
      </c>
      <c r="R169" s="347" t="s">
        <v>98</v>
      </c>
    </row>
    <row r="170" spans="1:25" ht="43.8" thickBot="1" x14ac:dyDescent="0.35">
      <c r="A170" s="40" t="s">
        <v>945</v>
      </c>
      <c r="B170" s="346" t="s">
        <v>860</v>
      </c>
      <c r="C170" s="180">
        <v>1</v>
      </c>
      <c r="D170" s="180">
        <v>137.6</v>
      </c>
      <c r="E170" s="180">
        <v>137.6</v>
      </c>
      <c r="F170" s="375" t="s">
        <v>582</v>
      </c>
      <c r="G170" s="345">
        <v>0.2</v>
      </c>
      <c r="H170" s="345" t="s">
        <v>508</v>
      </c>
      <c r="I170" s="50">
        <f t="shared" si="9"/>
        <v>1.4137166941154067E-2</v>
      </c>
      <c r="J170" s="51">
        <v>20</v>
      </c>
      <c r="K170" s="49">
        <v>30</v>
      </c>
      <c r="L170" s="204">
        <v>0</v>
      </c>
      <c r="M170" s="279">
        <v>5.1999999999999998E-2</v>
      </c>
      <c r="N170" s="280">
        <v>0.86099999999999999</v>
      </c>
      <c r="O170" s="281">
        <v>25</v>
      </c>
      <c r="P170" s="282">
        <v>0.1</v>
      </c>
      <c r="Q170" s="54">
        <v>0</v>
      </c>
      <c r="R170" s="347" t="s">
        <v>98</v>
      </c>
      <c r="T170" s="57"/>
      <c r="U170" s="276"/>
    </row>
    <row r="171" spans="1:25" ht="43.8" thickBot="1" x14ac:dyDescent="0.35">
      <c r="A171" s="40" t="s">
        <v>945</v>
      </c>
      <c r="B171" s="346" t="s">
        <v>860</v>
      </c>
      <c r="C171" s="180">
        <v>1</v>
      </c>
      <c r="D171" s="180">
        <v>137.6</v>
      </c>
      <c r="E171" s="180">
        <v>137.6</v>
      </c>
      <c r="F171" s="375" t="s">
        <v>582</v>
      </c>
      <c r="G171" s="345">
        <v>0.2</v>
      </c>
      <c r="H171" s="345" t="s">
        <v>508</v>
      </c>
      <c r="I171" s="50">
        <f t="shared" si="9"/>
        <v>1.4137166941154067E-2</v>
      </c>
      <c r="J171" s="51">
        <v>20</v>
      </c>
      <c r="K171" s="49">
        <v>30</v>
      </c>
      <c r="L171" s="204">
        <v>0</v>
      </c>
      <c r="M171" s="279">
        <v>5.1999999999999998E-2</v>
      </c>
      <c r="N171" s="280">
        <v>0.86099999999999999</v>
      </c>
      <c r="O171" s="281">
        <v>25</v>
      </c>
      <c r="P171" s="282">
        <v>0.1</v>
      </c>
      <c r="Q171" s="54">
        <v>0</v>
      </c>
      <c r="R171" s="347" t="s">
        <v>98</v>
      </c>
      <c r="T171" s="277"/>
      <c r="U171" s="276"/>
    </row>
    <row r="172" spans="1:25" ht="29.4" thickBot="1" x14ac:dyDescent="0.35">
      <c r="A172" s="40" t="s">
        <v>945</v>
      </c>
      <c r="B172" s="346" t="s">
        <v>861</v>
      </c>
      <c r="C172" s="180">
        <v>1</v>
      </c>
      <c r="D172" s="180">
        <v>34.4</v>
      </c>
      <c r="E172" s="180">
        <v>34.4</v>
      </c>
      <c r="F172" s="375" t="s">
        <v>582</v>
      </c>
      <c r="G172" s="345">
        <v>5.0000000000000001E-3</v>
      </c>
      <c r="H172" s="345" t="s">
        <v>508</v>
      </c>
      <c r="I172" s="50">
        <f t="shared" si="9"/>
        <v>1.4137166941154067E-2</v>
      </c>
      <c r="J172" s="51">
        <v>20</v>
      </c>
      <c r="K172" s="49">
        <v>30</v>
      </c>
      <c r="L172" s="204">
        <v>0</v>
      </c>
      <c r="M172" s="279">
        <v>5.1999999999999998E-2</v>
      </c>
      <c r="N172" s="280">
        <v>0.86099999999999999</v>
      </c>
      <c r="O172" s="281">
        <v>25</v>
      </c>
      <c r="P172" s="282">
        <v>0.1</v>
      </c>
      <c r="Q172" s="54">
        <v>0</v>
      </c>
      <c r="R172" s="347" t="s">
        <v>98</v>
      </c>
      <c r="T172" s="57"/>
      <c r="U172" s="276"/>
    </row>
    <row r="173" spans="1:25" ht="43.8" thickBot="1" x14ac:dyDescent="0.35">
      <c r="A173" s="40" t="s">
        <v>945</v>
      </c>
      <c r="B173" s="346" t="s">
        <v>862</v>
      </c>
      <c r="C173" s="180">
        <v>1</v>
      </c>
      <c r="D173" s="180">
        <v>27.52</v>
      </c>
      <c r="E173" s="180">
        <v>27.52</v>
      </c>
      <c r="F173" s="11" t="s">
        <v>582</v>
      </c>
      <c r="G173" s="345">
        <v>5.0000000000000001E-3</v>
      </c>
      <c r="H173" s="345" t="s">
        <v>508</v>
      </c>
      <c r="I173" s="50">
        <f t="shared" si="9"/>
        <v>1.4137166941154067E-2</v>
      </c>
      <c r="J173" s="51">
        <v>20</v>
      </c>
      <c r="K173" s="49">
        <v>30</v>
      </c>
      <c r="L173" s="204">
        <v>0</v>
      </c>
      <c r="M173" s="279">
        <v>5.1999999999999998E-2</v>
      </c>
      <c r="N173" s="280">
        <v>0.86099999999999999</v>
      </c>
      <c r="O173" s="281">
        <v>25</v>
      </c>
      <c r="P173" s="282">
        <v>0.1</v>
      </c>
      <c r="Q173" s="54">
        <v>0</v>
      </c>
      <c r="R173" s="347" t="s">
        <v>98</v>
      </c>
      <c r="T173" s="57"/>
      <c r="U173" s="276"/>
    </row>
    <row r="174" spans="1:25" ht="210" customHeight="1" thickBot="1" x14ac:dyDescent="0.35">
      <c r="A174" s="40" t="s">
        <v>945</v>
      </c>
      <c r="B174" s="346" t="s">
        <v>863</v>
      </c>
      <c r="C174" s="180">
        <v>1</v>
      </c>
      <c r="D174" s="180">
        <v>137.6</v>
      </c>
      <c r="E174" s="180">
        <v>137.6</v>
      </c>
      <c r="F174" s="180" t="s">
        <v>374</v>
      </c>
      <c r="G174" s="180">
        <v>0.15</v>
      </c>
      <c r="H174" s="345" t="s">
        <v>508</v>
      </c>
      <c r="I174" s="50">
        <f t="shared" si="9"/>
        <v>1.4137166941154067E-2</v>
      </c>
      <c r="J174" s="51">
        <v>20</v>
      </c>
      <c r="K174" s="49">
        <v>30</v>
      </c>
      <c r="L174" s="204">
        <v>0</v>
      </c>
      <c r="M174" s="279">
        <v>5.1999999999999998E-2</v>
      </c>
      <c r="N174" s="280">
        <v>0.86099999999999999</v>
      </c>
      <c r="O174" s="281">
        <v>25</v>
      </c>
      <c r="P174" s="282">
        <v>0.1</v>
      </c>
      <c r="Q174" s="54">
        <v>0</v>
      </c>
      <c r="R174" s="347" t="s">
        <v>98</v>
      </c>
      <c r="T174" s="57"/>
      <c r="U174" s="276"/>
      <c r="Y174" s="7"/>
    </row>
    <row r="175" spans="1:25" ht="29.4" thickBot="1" x14ac:dyDescent="0.35">
      <c r="A175" s="40" t="s">
        <v>945</v>
      </c>
      <c r="B175" s="346" t="s">
        <v>863</v>
      </c>
      <c r="C175" s="180">
        <v>1</v>
      </c>
      <c r="D175" s="180">
        <v>68.8</v>
      </c>
      <c r="E175" s="180">
        <v>68.8</v>
      </c>
      <c r="F175" s="180" t="s">
        <v>374</v>
      </c>
      <c r="G175" s="180">
        <v>0.15</v>
      </c>
      <c r="H175" s="345" t="s">
        <v>508</v>
      </c>
      <c r="I175" s="50">
        <f t="shared" si="9"/>
        <v>1.4137166941154067E-2</v>
      </c>
      <c r="J175" s="51">
        <v>20</v>
      </c>
      <c r="K175" s="49">
        <v>30</v>
      </c>
      <c r="L175" s="204">
        <v>0</v>
      </c>
      <c r="M175" s="279">
        <v>5.1999999999999998E-2</v>
      </c>
      <c r="N175" s="280">
        <v>0.86099999999999999</v>
      </c>
      <c r="O175" s="281">
        <v>25</v>
      </c>
      <c r="P175" s="282">
        <v>0.1</v>
      </c>
      <c r="Q175" s="54">
        <v>0</v>
      </c>
      <c r="R175" s="347" t="s">
        <v>98</v>
      </c>
      <c r="T175" s="57"/>
      <c r="U175" s="276"/>
    </row>
    <row r="176" spans="1:25" ht="15" thickBot="1" x14ac:dyDescent="0.35">
      <c r="A176" s="40" t="s">
        <v>945</v>
      </c>
      <c r="B176" s="346" t="s">
        <v>864</v>
      </c>
      <c r="C176" s="180">
        <v>1</v>
      </c>
      <c r="D176" s="180">
        <v>27.52</v>
      </c>
      <c r="E176" s="180">
        <v>27.52</v>
      </c>
      <c r="F176" s="180" t="s">
        <v>374</v>
      </c>
      <c r="G176" s="180">
        <v>5.0000000000000001E-3</v>
      </c>
      <c r="H176" s="345" t="s">
        <v>508</v>
      </c>
      <c r="I176" s="50">
        <f t="shared" si="9"/>
        <v>1.4137166941154067E-2</v>
      </c>
      <c r="J176" s="51">
        <v>20</v>
      </c>
      <c r="K176" s="49">
        <v>30</v>
      </c>
      <c r="L176" s="204">
        <v>0</v>
      </c>
      <c r="M176" s="279">
        <v>5.1999999999999998E-2</v>
      </c>
      <c r="N176" s="280">
        <v>0.86099999999999999</v>
      </c>
      <c r="O176" s="281">
        <v>25</v>
      </c>
      <c r="P176" s="282">
        <v>0.1</v>
      </c>
      <c r="Q176" s="54">
        <v>0</v>
      </c>
      <c r="R176" s="347" t="s">
        <v>98</v>
      </c>
      <c r="T176" s="57"/>
      <c r="U176" s="276"/>
    </row>
    <row r="177" spans="1:21" ht="43.8" thickBot="1" x14ac:dyDescent="0.35">
      <c r="A177" s="40" t="s">
        <v>945</v>
      </c>
      <c r="B177" s="346" t="s">
        <v>865</v>
      </c>
      <c r="C177" s="180">
        <v>1</v>
      </c>
      <c r="D177" s="180">
        <v>27.52</v>
      </c>
      <c r="E177" s="180">
        <v>27.52</v>
      </c>
      <c r="F177" s="180" t="s">
        <v>374</v>
      </c>
      <c r="G177" s="180">
        <v>5.0000000000000001E-3</v>
      </c>
      <c r="H177" s="345" t="s">
        <v>508</v>
      </c>
      <c r="I177" s="50">
        <f t="shared" si="9"/>
        <v>1.4137166941154067E-2</v>
      </c>
      <c r="J177" s="51">
        <v>20</v>
      </c>
      <c r="K177" s="49">
        <v>30</v>
      </c>
      <c r="L177" s="204">
        <v>0</v>
      </c>
      <c r="M177" s="279">
        <v>5.1999999999999998E-2</v>
      </c>
      <c r="N177" s="280">
        <v>0.86099999999999999</v>
      </c>
      <c r="O177" s="281">
        <v>25</v>
      </c>
      <c r="P177" s="282">
        <v>0.1</v>
      </c>
      <c r="Q177" s="54">
        <v>0</v>
      </c>
      <c r="R177" s="347" t="s">
        <v>98</v>
      </c>
      <c r="T177" s="277"/>
      <c r="U177" s="276"/>
    </row>
    <row r="178" spans="1:21" ht="28.8" x14ac:dyDescent="0.3">
      <c r="A178" s="40" t="s">
        <v>945</v>
      </c>
      <c r="B178" s="346" t="s">
        <v>866</v>
      </c>
      <c r="C178" s="180">
        <v>1</v>
      </c>
      <c r="D178" s="180">
        <v>2.9999999999999997E-4</v>
      </c>
      <c r="E178" s="180">
        <v>2.9999999999999997E-4</v>
      </c>
      <c r="F178" s="180" t="s">
        <v>372</v>
      </c>
      <c r="G178" s="180">
        <v>0</v>
      </c>
      <c r="H178" s="345" t="s">
        <v>508</v>
      </c>
      <c r="I178" s="50">
        <f t="shared" si="9"/>
        <v>1.4137166941154067E-2</v>
      </c>
      <c r="J178" s="51">
        <v>20</v>
      </c>
      <c r="K178" s="49">
        <v>30</v>
      </c>
      <c r="L178" s="204">
        <v>0</v>
      </c>
      <c r="M178" s="279">
        <v>5.1999999999999998E-2</v>
      </c>
      <c r="N178" s="280">
        <v>0.86099999999999999</v>
      </c>
      <c r="O178" s="281">
        <v>25</v>
      </c>
      <c r="P178" s="282">
        <v>0.1</v>
      </c>
      <c r="Q178" s="54">
        <v>0</v>
      </c>
      <c r="R178" s="347" t="s">
        <v>583</v>
      </c>
      <c r="U178" s="276"/>
    </row>
    <row r="179" spans="1:21" ht="28.8" x14ac:dyDescent="0.3">
      <c r="A179" s="40" t="s">
        <v>945</v>
      </c>
      <c r="B179" s="346" t="s">
        <v>867</v>
      </c>
      <c r="C179" s="180">
        <v>1</v>
      </c>
      <c r="D179" s="180">
        <v>2.9999999999999997E-4</v>
      </c>
      <c r="E179" s="180">
        <v>2.9999999999999997E-4</v>
      </c>
      <c r="F179" s="180" t="s">
        <v>372</v>
      </c>
      <c r="G179" s="180">
        <v>0</v>
      </c>
      <c r="H179" s="345" t="s">
        <v>508</v>
      </c>
      <c r="I179" s="50">
        <f t="shared" si="9"/>
        <v>1.4137166941154067E-2</v>
      </c>
      <c r="J179" s="51">
        <v>20</v>
      </c>
      <c r="K179" s="49">
        <v>30</v>
      </c>
      <c r="L179" s="204">
        <v>0</v>
      </c>
      <c r="M179" s="279">
        <v>5.1999999999999998E-2</v>
      </c>
      <c r="N179" s="280">
        <v>0.86099999999999999</v>
      </c>
      <c r="O179" s="281">
        <v>25</v>
      </c>
      <c r="P179" s="282">
        <v>0.1</v>
      </c>
      <c r="Q179" s="54">
        <v>0</v>
      </c>
      <c r="R179" s="347" t="s">
        <v>583</v>
      </c>
    </row>
    <row r="180" spans="1:21" ht="43.2" x14ac:dyDescent="0.3">
      <c r="A180" s="40" t="s">
        <v>945</v>
      </c>
      <c r="B180" s="346" t="s">
        <v>868</v>
      </c>
      <c r="C180" s="180">
        <v>1</v>
      </c>
      <c r="D180" s="180">
        <v>2.9999999999999997E-4</v>
      </c>
      <c r="E180" s="180">
        <v>2.9999999999999997E-4</v>
      </c>
      <c r="F180" s="180" t="s">
        <v>372</v>
      </c>
      <c r="G180" s="180">
        <v>1.2</v>
      </c>
      <c r="H180" s="345" t="s">
        <v>508</v>
      </c>
      <c r="I180" s="50">
        <f t="shared" si="9"/>
        <v>1.4137166941154067E-2</v>
      </c>
      <c r="J180" s="51">
        <v>20</v>
      </c>
      <c r="K180" s="49">
        <v>30</v>
      </c>
      <c r="L180" s="204">
        <v>0</v>
      </c>
      <c r="M180" s="279">
        <v>5.1999999999999998E-2</v>
      </c>
      <c r="N180" s="280">
        <v>0.86099999999999999</v>
      </c>
      <c r="O180" s="281">
        <v>25</v>
      </c>
      <c r="P180" s="282">
        <v>0.1</v>
      </c>
      <c r="Q180" s="54">
        <v>0</v>
      </c>
      <c r="R180" s="347" t="s">
        <v>583</v>
      </c>
    </row>
    <row r="181" spans="1:21" ht="28.8" x14ac:dyDescent="0.3">
      <c r="A181" s="40" t="s">
        <v>945</v>
      </c>
      <c r="B181" s="346" t="s">
        <v>869</v>
      </c>
      <c r="C181" s="180">
        <v>1</v>
      </c>
      <c r="D181" s="180">
        <v>2.1156000000000001</v>
      </c>
      <c r="E181" s="180">
        <v>2.1156000000000001</v>
      </c>
      <c r="F181" s="180" t="s">
        <v>582</v>
      </c>
      <c r="G181" s="180">
        <v>0</v>
      </c>
      <c r="H181" s="345" t="s">
        <v>508</v>
      </c>
      <c r="I181" s="50">
        <f t="shared" si="9"/>
        <v>1.4137166941154067E-2</v>
      </c>
      <c r="J181" s="51">
        <v>20</v>
      </c>
      <c r="K181" s="49">
        <v>30</v>
      </c>
      <c r="L181" s="204">
        <v>0</v>
      </c>
      <c r="M181" s="279">
        <v>5.1999999999999998E-2</v>
      </c>
      <c r="N181" s="280">
        <v>0.86099999999999999</v>
      </c>
      <c r="O181" s="281">
        <v>25</v>
      </c>
      <c r="P181" s="282">
        <v>0.1</v>
      </c>
      <c r="Q181" s="54">
        <v>0</v>
      </c>
      <c r="R181" s="347" t="s">
        <v>98</v>
      </c>
    </row>
    <row r="182" spans="1:21" ht="28.8" x14ac:dyDescent="0.3">
      <c r="A182" s="40" t="s">
        <v>945</v>
      </c>
      <c r="B182" s="346" t="s">
        <v>869</v>
      </c>
      <c r="C182" s="180">
        <v>1</v>
      </c>
      <c r="D182" s="180">
        <v>2.1156000000000001</v>
      </c>
      <c r="E182" s="180">
        <v>2.1156000000000001</v>
      </c>
      <c r="F182" s="180" t="s">
        <v>582</v>
      </c>
      <c r="G182" s="180">
        <v>0</v>
      </c>
      <c r="H182" s="345" t="s">
        <v>508</v>
      </c>
      <c r="I182" s="50">
        <f t="shared" si="9"/>
        <v>1.4137166941154067E-2</v>
      </c>
      <c r="J182" s="51">
        <v>20</v>
      </c>
      <c r="K182" s="49">
        <v>30</v>
      </c>
      <c r="L182" s="204">
        <v>0</v>
      </c>
      <c r="M182" s="279">
        <v>5.1999999999999998E-2</v>
      </c>
      <c r="N182" s="280">
        <v>0.86099999999999999</v>
      </c>
      <c r="O182" s="281">
        <v>25</v>
      </c>
      <c r="P182" s="282">
        <v>0.1</v>
      </c>
      <c r="Q182" s="54">
        <v>0</v>
      </c>
      <c r="R182" s="347" t="s">
        <v>98</v>
      </c>
    </row>
    <row r="183" spans="1:21" ht="28.8" x14ac:dyDescent="0.3">
      <c r="A183" s="40" t="s">
        <v>945</v>
      </c>
      <c r="B183" s="346" t="s">
        <v>869</v>
      </c>
      <c r="C183" s="180">
        <v>1</v>
      </c>
      <c r="D183" s="180">
        <v>2.1156000000000001</v>
      </c>
      <c r="E183" s="180">
        <v>2.1156000000000001</v>
      </c>
      <c r="F183" s="180" t="s">
        <v>582</v>
      </c>
      <c r="G183" s="180">
        <v>0</v>
      </c>
      <c r="H183" s="345" t="s">
        <v>508</v>
      </c>
      <c r="I183" s="50">
        <f t="shared" si="9"/>
        <v>1.4137166941154067E-2</v>
      </c>
      <c r="J183" s="51">
        <v>20</v>
      </c>
      <c r="K183" s="49">
        <v>30</v>
      </c>
      <c r="L183" s="204">
        <v>0</v>
      </c>
      <c r="M183" s="279">
        <v>5.1999999999999998E-2</v>
      </c>
      <c r="N183" s="280">
        <v>0.86099999999999999</v>
      </c>
      <c r="O183" s="281">
        <v>25</v>
      </c>
      <c r="P183" s="282">
        <v>0.1</v>
      </c>
      <c r="Q183" s="54">
        <v>0</v>
      </c>
      <c r="R183" s="347" t="s">
        <v>98</v>
      </c>
    </row>
    <row r="184" spans="1:21" ht="28.8" x14ac:dyDescent="0.3">
      <c r="A184" s="40" t="s">
        <v>945</v>
      </c>
      <c r="B184" s="346" t="s">
        <v>870</v>
      </c>
      <c r="C184" s="180">
        <v>1</v>
      </c>
      <c r="D184" s="180">
        <v>5.6890000000000001</v>
      </c>
      <c r="E184" s="180">
        <v>5.6890000000000001</v>
      </c>
      <c r="F184" s="180" t="s">
        <v>374</v>
      </c>
      <c r="G184" s="180">
        <v>0</v>
      </c>
      <c r="H184" s="345" t="s">
        <v>508</v>
      </c>
      <c r="I184" s="50">
        <f t="shared" si="9"/>
        <v>1.4137166941154067E-2</v>
      </c>
      <c r="J184" s="51">
        <v>20</v>
      </c>
      <c r="K184" s="49">
        <v>30</v>
      </c>
      <c r="L184" s="204">
        <v>0</v>
      </c>
      <c r="M184" s="279">
        <v>5.1999999999999998E-2</v>
      </c>
      <c r="N184" s="280">
        <v>0.86099999999999999</v>
      </c>
      <c r="O184" s="281">
        <v>25</v>
      </c>
      <c r="P184" s="282">
        <v>0.1</v>
      </c>
      <c r="Q184" s="54">
        <v>0</v>
      </c>
      <c r="R184" s="347" t="s">
        <v>98</v>
      </c>
    </row>
    <row r="185" spans="1:21" ht="28.8" x14ac:dyDescent="0.3">
      <c r="A185" s="40" t="s">
        <v>945</v>
      </c>
      <c r="B185" s="346" t="s">
        <v>871</v>
      </c>
      <c r="C185" s="180">
        <v>1</v>
      </c>
      <c r="D185" s="180">
        <v>17.2</v>
      </c>
      <c r="E185" s="180">
        <v>17.2</v>
      </c>
      <c r="F185" s="180" t="s">
        <v>374</v>
      </c>
      <c r="G185" s="180">
        <v>0</v>
      </c>
      <c r="H185" s="345" t="s">
        <v>508</v>
      </c>
      <c r="I185" s="50">
        <f t="shared" si="9"/>
        <v>1.4137166941154067E-2</v>
      </c>
      <c r="J185" s="51">
        <v>20</v>
      </c>
      <c r="K185" s="49">
        <v>30</v>
      </c>
      <c r="L185" s="204">
        <v>0</v>
      </c>
      <c r="M185" s="279">
        <v>5.1999999999999998E-2</v>
      </c>
      <c r="N185" s="280">
        <v>0.86099999999999999</v>
      </c>
      <c r="O185" s="281">
        <v>25</v>
      </c>
      <c r="P185" s="282">
        <v>0.1</v>
      </c>
      <c r="Q185" s="54">
        <v>0</v>
      </c>
      <c r="R185" s="347" t="s">
        <v>98</v>
      </c>
    </row>
    <row r="186" spans="1:21" ht="28.8" x14ac:dyDescent="0.3">
      <c r="A186" s="40" t="s">
        <v>945</v>
      </c>
      <c r="B186" s="346" t="s">
        <v>872</v>
      </c>
      <c r="C186" s="180">
        <v>1</v>
      </c>
      <c r="D186" s="180">
        <v>137.6</v>
      </c>
      <c r="E186" s="180">
        <v>137.6</v>
      </c>
      <c r="F186" s="180" t="s">
        <v>374</v>
      </c>
      <c r="G186" s="180">
        <v>0.55000000000000004</v>
      </c>
      <c r="H186" s="345" t="s">
        <v>508</v>
      </c>
      <c r="I186" s="50">
        <f t="shared" si="9"/>
        <v>1.4137166941154067E-2</v>
      </c>
      <c r="J186" s="51">
        <v>20</v>
      </c>
      <c r="K186" s="49">
        <v>30</v>
      </c>
      <c r="L186" s="204">
        <v>0</v>
      </c>
      <c r="M186" s="279">
        <v>5.1999999999999998E-2</v>
      </c>
      <c r="N186" s="280">
        <v>0.86099999999999999</v>
      </c>
      <c r="O186" s="281">
        <v>25</v>
      </c>
      <c r="P186" s="282">
        <v>0.1</v>
      </c>
      <c r="Q186" s="54">
        <v>0</v>
      </c>
      <c r="R186" s="347" t="s">
        <v>98</v>
      </c>
    </row>
    <row r="187" spans="1:21" ht="28.8" x14ac:dyDescent="0.3">
      <c r="A187" s="40" t="s">
        <v>945</v>
      </c>
      <c r="B187" s="346" t="s">
        <v>872</v>
      </c>
      <c r="C187" s="180">
        <v>1</v>
      </c>
      <c r="D187" s="180">
        <v>137.6</v>
      </c>
      <c r="E187" s="180">
        <v>137.6</v>
      </c>
      <c r="F187" s="180" t="s">
        <v>374</v>
      </c>
      <c r="G187" s="180">
        <v>0.6</v>
      </c>
      <c r="H187" s="345" t="s">
        <v>508</v>
      </c>
      <c r="I187" s="50">
        <f t="shared" si="9"/>
        <v>1.4137166941154067E-2</v>
      </c>
      <c r="J187" s="51">
        <v>20</v>
      </c>
      <c r="K187" s="49">
        <v>30</v>
      </c>
      <c r="L187" s="204">
        <v>0</v>
      </c>
      <c r="M187" s="279">
        <v>5.1999999999999998E-2</v>
      </c>
      <c r="N187" s="280">
        <v>0.86099999999999999</v>
      </c>
      <c r="O187" s="281">
        <v>25</v>
      </c>
      <c r="P187" s="282">
        <v>0.1</v>
      </c>
      <c r="Q187" s="54">
        <v>0</v>
      </c>
      <c r="R187" s="347" t="s">
        <v>98</v>
      </c>
    </row>
    <row r="188" spans="1:21" ht="43.2" x14ac:dyDescent="0.3">
      <c r="A188" s="40" t="s">
        <v>945</v>
      </c>
      <c r="B188" s="346" t="s">
        <v>873</v>
      </c>
      <c r="C188" s="180">
        <v>1</v>
      </c>
      <c r="D188" s="180">
        <v>27.52</v>
      </c>
      <c r="E188" s="180">
        <v>27.52</v>
      </c>
      <c r="F188" s="180" t="s">
        <v>374</v>
      </c>
      <c r="G188" s="180">
        <v>0.6</v>
      </c>
      <c r="H188" s="345" t="s">
        <v>508</v>
      </c>
      <c r="I188" s="50">
        <f t="shared" si="9"/>
        <v>1.4137166941154067E-2</v>
      </c>
      <c r="J188" s="51">
        <v>20</v>
      </c>
      <c r="K188" s="49">
        <v>30</v>
      </c>
      <c r="L188" s="204">
        <v>0</v>
      </c>
      <c r="M188" s="279">
        <v>5.1999999999999998E-2</v>
      </c>
      <c r="N188" s="280">
        <v>0.86099999999999999</v>
      </c>
      <c r="O188" s="281">
        <v>25</v>
      </c>
      <c r="P188" s="282">
        <v>0.1</v>
      </c>
      <c r="Q188" s="54">
        <v>0</v>
      </c>
      <c r="R188" s="347" t="s">
        <v>98</v>
      </c>
    </row>
    <row r="189" spans="1:21" ht="28.8" x14ac:dyDescent="0.3">
      <c r="A189" s="40" t="s">
        <v>945</v>
      </c>
      <c r="B189" s="346" t="s">
        <v>872</v>
      </c>
      <c r="C189" s="180">
        <v>1</v>
      </c>
      <c r="D189" s="180">
        <v>68.8</v>
      </c>
      <c r="E189" s="180">
        <v>68.8</v>
      </c>
      <c r="F189" s="180" t="s">
        <v>374</v>
      </c>
      <c r="G189" s="180">
        <v>0.45</v>
      </c>
      <c r="H189" s="345" t="s">
        <v>508</v>
      </c>
      <c r="I189" s="50">
        <f t="shared" si="9"/>
        <v>1.4137166941154067E-2</v>
      </c>
      <c r="J189" s="51">
        <v>20</v>
      </c>
      <c r="K189" s="49">
        <v>30</v>
      </c>
      <c r="L189" s="204">
        <v>0</v>
      </c>
      <c r="M189" s="279">
        <v>5.1999999999999998E-2</v>
      </c>
      <c r="N189" s="280">
        <v>0.86099999999999999</v>
      </c>
      <c r="O189" s="281">
        <v>25</v>
      </c>
      <c r="P189" s="282">
        <v>0.1</v>
      </c>
      <c r="Q189" s="54">
        <v>0</v>
      </c>
      <c r="R189" s="347" t="s">
        <v>98</v>
      </c>
    </row>
    <row r="190" spans="1:21" ht="28.8" x14ac:dyDescent="0.3">
      <c r="A190" s="40" t="s">
        <v>945</v>
      </c>
      <c r="B190" s="346" t="s">
        <v>872</v>
      </c>
      <c r="C190" s="180">
        <v>1</v>
      </c>
      <c r="D190" s="180">
        <v>68.8</v>
      </c>
      <c r="E190" s="180">
        <v>68.8</v>
      </c>
      <c r="F190" s="180" t="s">
        <v>374</v>
      </c>
      <c r="G190" s="180">
        <v>1</v>
      </c>
      <c r="H190" s="345" t="s">
        <v>508</v>
      </c>
      <c r="I190" s="50">
        <f t="shared" si="9"/>
        <v>1.4137166941154067E-2</v>
      </c>
      <c r="J190" s="51">
        <v>20</v>
      </c>
      <c r="K190" s="49">
        <v>30</v>
      </c>
      <c r="L190" s="204">
        <v>0</v>
      </c>
      <c r="M190" s="279">
        <v>5.1999999999999998E-2</v>
      </c>
      <c r="N190" s="280">
        <v>0.86099999999999999</v>
      </c>
      <c r="O190" s="281">
        <v>25</v>
      </c>
      <c r="P190" s="282">
        <v>0.1</v>
      </c>
      <c r="Q190" s="54">
        <v>0</v>
      </c>
      <c r="R190" s="347" t="s">
        <v>98</v>
      </c>
    </row>
    <row r="191" spans="1:21" ht="28.8" x14ac:dyDescent="0.3">
      <c r="A191" s="40" t="s">
        <v>945</v>
      </c>
      <c r="B191" s="346" t="s">
        <v>872</v>
      </c>
      <c r="C191" s="180">
        <v>1</v>
      </c>
      <c r="D191" s="180">
        <v>68.8</v>
      </c>
      <c r="E191" s="180">
        <v>68.8</v>
      </c>
      <c r="F191" s="180" t="s">
        <v>374</v>
      </c>
      <c r="G191" s="180">
        <v>0.4</v>
      </c>
      <c r="H191" s="345" t="s">
        <v>508</v>
      </c>
      <c r="I191" s="50">
        <f t="shared" si="9"/>
        <v>1.4137166941154067E-2</v>
      </c>
      <c r="J191" s="51">
        <v>20</v>
      </c>
      <c r="K191" s="49">
        <v>30</v>
      </c>
      <c r="L191" s="204">
        <v>0</v>
      </c>
      <c r="M191" s="279">
        <v>5.1999999999999998E-2</v>
      </c>
      <c r="N191" s="280">
        <v>0.86099999999999999</v>
      </c>
      <c r="O191" s="281">
        <v>25</v>
      </c>
      <c r="P191" s="282">
        <v>0.1</v>
      </c>
      <c r="Q191" s="54">
        <v>0</v>
      </c>
      <c r="R191" s="347" t="s">
        <v>98</v>
      </c>
    </row>
    <row r="192" spans="1:21" ht="28.8" x14ac:dyDescent="0.3">
      <c r="A192" s="40" t="s">
        <v>945</v>
      </c>
      <c r="B192" s="346" t="s">
        <v>874</v>
      </c>
      <c r="C192" s="180">
        <v>1</v>
      </c>
      <c r="D192" s="180">
        <v>137.6</v>
      </c>
      <c r="E192" s="180">
        <v>137.6</v>
      </c>
      <c r="F192" s="180" t="s">
        <v>374</v>
      </c>
      <c r="G192" s="180">
        <v>0.6</v>
      </c>
      <c r="H192" s="345" t="s">
        <v>508</v>
      </c>
      <c r="I192" s="50">
        <f t="shared" si="9"/>
        <v>1.4137166941154067E-2</v>
      </c>
      <c r="J192" s="51">
        <v>20</v>
      </c>
      <c r="K192" s="49">
        <v>30</v>
      </c>
      <c r="L192" s="204">
        <v>0</v>
      </c>
      <c r="M192" s="279">
        <v>5.1999999999999998E-2</v>
      </c>
      <c r="N192" s="280">
        <v>0.86099999999999999</v>
      </c>
      <c r="O192" s="281">
        <v>25</v>
      </c>
      <c r="P192" s="282">
        <v>0.1</v>
      </c>
      <c r="Q192" s="54">
        <v>0</v>
      </c>
      <c r="R192" s="347" t="s">
        <v>98</v>
      </c>
    </row>
    <row r="193" spans="1:24" ht="28.8" x14ac:dyDescent="0.3">
      <c r="A193" s="40" t="s">
        <v>945</v>
      </c>
      <c r="B193" s="346" t="s">
        <v>875</v>
      </c>
      <c r="C193" s="180">
        <v>1</v>
      </c>
      <c r="D193" s="180">
        <v>55.04</v>
      </c>
      <c r="E193" s="180">
        <v>55.04</v>
      </c>
      <c r="F193" s="180" t="s">
        <v>582</v>
      </c>
      <c r="G193" s="180">
        <v>5.0000000000000001E-3</v>
      </c>
      <c r="H193" s="345" t="s">
        <v>508</v>
      </c>
      <c r="I193" s="50">
        <f t="shared" si="9"/>
        <v>1.4137166941154067E-2</v>
      </c>
      <c r="J193" s="51">
        <v>20</v>
      </c>
      <c r="K193" s="49">
        <v>30</v>
      </c>
      <c r="L193" s="204">
        <v>0</v>
      </c>
      <c r="M193" s="279">
        <v>5.1999999999999998E-2</v>
      </c>
      <c r="N193" s="280">
        <v>0.86099999999999999</v>
      </c>
      <c r="O193" s="281">
        <v>25</v>
      </c>
      <c r="P193" s="282">
        <v>0.1</v>
      </c>
      <c r="Q193" s="54">
        <v>0</v>
      </c>
      <c r="R193" s="347" t="s">
        <v>98</v>
      </c>
    </row>
    <row r="194" spans="1:24" x14ac:dyDescent="0.3">
      <c r="A194" s="40" t="s">
        <v>945</v>
      </c>
      <c r="B194" s="346" t="s">
        <v>876</v>
      </c>
      <c r="C194" s="180">
        <v>1</v>
      </c>
      <c r="D194" s="180">
        <v>79.12</v>
      </c>
      <c r="E194" s="180">
        <v>79.12</v>
      </c>
      <c r="F194" s="180" t="s">
        <v>374</v>
      </c>
      <c r="G194" s="180">
        <v>5.0000000000000001E-3</v>
      </c>
      <c r="H194" s="345" t="s">
        <v>508</v>
      </c>
      <c r="I194" s="50">
        <f t="shared" si="9"/>
        <v>1.4137166941154067E-2</v>
      </c>
      <c r="J194" s="51">
        <v>20</v>
      </c>
      <c r="K194" s="49">
        <v>30</v>
      </c>
      <c r="L194" s="204">
        <v>0</v>
      </c>
      <c r="M194" s="279">
        <v>5.1999999999999998E-2</v>
      </c>
      <c r="N194" s="280">
        <v>0.86099999999999999</v>
      </c>
      <c r="O194" s="281">
        <v>25</v>
      </c>
      <c r="P194" s="282">
        <v>0.1</v>
      </c>
      <c r="Q194" s="54">
        <v>0</v>
      </c>
      <c r="R194" s="347" t="s">
        <v>98</v>
      </c>
    </row>
    <row r="195" spans="1:24" x14ac:dyDescent="0.3">
      <c r="A195" s="40" t="s">
        <v>945</v>
      </c>
      <c r="B195" s="346" t="s">
        <v>876</v>
      </c>
      <c r="C195" s="180">
        <v>1</v>
      </c>
      <c r="D195" s="180">
        <v>79.12</v>
      </c>
      <c r="E195" s="180">
        <v>79.12</v>
      </c>
      <c r="F195" s="180" t="s">
        <v>374</v>
      </c>
      <c r="G195" s="180">
        <v>5.0000000000000001E-3</v>
      </c>
      <c r="H195" s="345" t="s">
        <v>508</v>
      </c>
      <c r="I195" s="50">
        <f t="shared" si="9"/>
        <v>1.4137166941154067E-2</v>
      </c>
      <c r="J195" s="51">
        <v>20</v>
      </c>
      <c r="K195" s="49">
        <v>30</v>
      </c>
      <c r="L195" s="204">
        <v>0</v>
      </c>
      <c r="M195" s="279">
        <v>5.1999999999999998E-2</v>
      </c>
      <c r="N195" s="280">
        <v>0.86099999999999999</v>
      </c>
      <c r="O195" s="281">
        <v>25</v>
      </c>
      <c r="P195" s="282">
        <v>0.1</v>
      </c>
      <c r="Q195" s="54">
        <v>0</v>
      </c>
      <c r="R195" s="347" t="s">
        <v>98</v>
      </c>
    </row>
    <row r="196" spans="1:24" x14ac:dyDescent="0.3">
      <c r="A196" s="40" t="s">
        <v>945</v>
      </c>
      <c r="B196" s="346" t="s">
        <v>877</v>
      </c>
      <c r="C196" s="180">
        <v>1</v>
      </c>
      <c r="D196" s="180">
        <v>0.06</v>
      </c>
      <c r="E196" s="180">
        <v>0.06</v>
      </c>
      <c r="F196" s="180" t="s">
        <v>374</v>
      </c>
      <c r="G196" s="180">
        <v>3</v>
      </c>
      <c r="H196" s="345" t="s">
        <v>508</v>
      </c>
      <c r="I196" s="50">
        <f t="shared" si="9"/>
        <v>1.4137166941154067E-2</v>
      </c>
      <c r="J196" s="51">
        <v>20</v>
      </c>
      <c r="K196" s="49">
        <v>30</v>
      </c>
      <c r="L196" s="204">
        <v>0</v>
      </c>
      <c r="M196" s="279">
        <v>5.1999999999999998E-2</v>
      </c>
      <c r="N196" s="280">
        <v>0.86099999999999999</v>
      </c>
      <c r="O196" s="281">
        <v>25</v>
      </c>
      <c r="P196" s="282">
        <v>0.1</v>
      </c>
      <c r="Q196" s="54">
        <v>0</v>
      </c>
      <c r="R196" s="347" t="s">
        <v>98</v>
      </c>
    </row>
    <row r="197" spans="1:24" ht="15" thickBot="1" x14ac:dyDescent="0.35">
      <c r="A197" s="40" t="s">
        <v>945</v>
      </c>
      <c r="B197" s="346" t="s">
        <v>878</v>
      </c>
      <c r="C197" s="180">
        <v>1</v>
      </c>
      <c r="D197" s="180">
        <v>0.06</v>
      </c>
      <c r="E197" s="180">
        <v>0.06</v>
      </c>
      <c r="F197" s="180" t="s">
        <v>374</v>
      </c>
      <c r="G197" s="180">
        <v>3</v>
      </c>
      <c r="H197" s="345" t="s">
        <v>508</v>
      </c>
      <c r="I197" s="50">
        <f t="shared" si="9"/>
        <v>1.4137166941154067E-2</v>
      </c>
      <c r="J197" s="51">
        <v>20</v>
      </c>
      <c r="K197" s="49">
        <v>30</v>
      </c>
      <c r="L197" s="204">
        <v>0</v>
      </c>
      <c r="M197" s="279">
        <v>5.1999999999999998E-2</v>
      </c>
      <c r="N197" s="280">
        <v>0.86099999999999999</v>
      </c>
      <c r="O197" s="281">
        <v>25</v>
      </c>
      <c r="P197" s="282">
        <v>0.1</v>
      </c>
      <c r="Q197" s="54">
        <v>0</v>
      </c>
      <c r="R197" s="347" t="s">
        <v>98</v>
      </c>
    </row>
    <row r="198" spans="1:24" ht="29.4" thickBot="1" x14ac:dyDescent="0.35">
      <c r="A198" s="40" t="s">
        <v>945</v>
      </c>
      <c r="B198" s="346" t="s">
        <v>879</v>
      </c>
      <c r="C198" s="180">
        <v>1</v>
      </c>
      <c r="D198" s="180">
        <v>1.29</v>
      </c>
      <c r="E198" s="180">
        <v>1.29</v>
      </c>
      <c r="F198" s="180" t="s">
        <v>374</v>
      </c>
      <c r="G198" s="180">
        <v>0</v>
      </c>
      <c r="H198" s="345" t="s">
        <v>508</v>
      </c>
      <c r="I198" s="50">
        <f t="shared" si="9"/>
        <v>1.4137166941154067E-2</v>
      </c>
      <c r="J198" s="51">
        <v>20</v>
      </c>
      <c r="K198" s="49">
        <v>30</v>
      </c>
      <c r="L198" s="204">
        <v>0</v>
      </c>
      <c r="M198" s="279">
        <v>5.1999999999999998E-2</v>
      </c>
      <c r="N198" s="280">
        <v>0.86099999999999999</v>
      </c>
      <c r="O198" s="281">
        <v>25</v>
      </c>
      <c r="P198" s="282">
        <v>0.1</v>
      </c>
      <c r="Q198" s="54">
        <v>0</v>
      </c>
      <c r="R198" s="347" t="s">
        <v>98</v>
      </c>
      <c r="T198" s="57"/>
      <c r="U198" s="276"/>
    </row>
    <row r="199" spans="1:24" ht="15" thickBot="1" x14ac:dyDescent="0.35">
      <c r="A199" s="40" t="s">
        <v>945</v>
      </c>
      <c r="B199" s="346" t="s">
        <v>880</v>
      </c>
      <c r="C199" s="180">
        <v>1</v>
      </c>
      <c r="D199" s="180">
        <v>27.52</v>
      </c>
      <c r="E199" s="180">
        <v>27.52</v>
      </c>
      <c r="F199" s="180" t="s">
        <v>374</v>
      </c>
      <c r="G199" s="180">
        <v>0.03</v>
      </c>
      <c r="H199" s="345" t="s">
        <v>508</v>
      </c>
      <c r="I199" s="50">
        <f t="shared" ref="I199:I255" si="10">PI()*(POWER(K199/1000,2)/4)*J199</f>
        <v>1.4137166941154067E-2</v>
      </c>
      <c r="J199" s="51">
        <v>20</v>
      </c>
      <c r="K199" s="49">
        <v>30</v>
      </c>
      <c r="L199" s="204">
        <v>0</v>
      </c>
      <c r="M199" s="279">
        <v>5.1999999999999998E-2</v>
      </c>
      <c r="N199" s="280">
        <v>0.86099999999999999</v>
      </c>
      <c r="O199" s="281">
        <v>25</v>
      </c>
      <c r="P199" s="282">
        <v>0.1</v>
      </c>
      <c r="Q199" s="54">
        <v>0</v>
      </c>
      <c r="R199" s="347" t="s">
        <v>98</v>
      </c>
      <c r="T199" s="57"/>
      <c r="U199" s="276"/>
    </row>
    <row r="200" spans="1:24" ht="15" thickBot="1" x14ac:dyDescent="0.35">
      <c r="A200" s="40" t="s">
        <v>945</v>
      </c>
      <c r="B200" s="346" t="s">
        <v>881</v>
      </c>
      <c r="C200" s="180">
        <v>1</v>
      </c>
      <c r="D200" s="180">
        <v>27.52</v>
      </c>
      <c r="E200" s="180">
        <v>27.52</v>
      </c>
      <c r="F200" s="180" t="s">
        <v>374</v>
      </c>
      <c r="G200" s="180">
        <v>0.03</v>
      </c>
      <c r="H200" s="345" t="s">
        <v>508</v>
      </c>
      <c r="I200" s="50">
        <f t="shared" si="10"/>
        <v>1.4137166941154067E-2</v>
      </c>
      <c r="J200" s="51">
        <v>20</v>
      </c>
      <c r="K200" s="49">
        <v>30</v>
      </c>
      <c r="L200" s="204">
        <v>0</v>
      </c>
      <c r="M200" s="279">
        <v>5.1999999999999998E-2</v>
      </c>
      <c r="N200" s="280">
        <v>0.86099999999999999</v>
      </c>
      <c r="O200" s="281">
        <v>25</v>
      </c>
      <c r="P200" s="282">
        <v>0.1</v>
      </c>
      <c r="Q200" s="54">
        <v>0</v>
      </c>
      <c r="R200" s="347" t="s">
        <v>98</v>
      </c>
      <c r="U200" s="276"/>
    </row>
    <row r="201" spans="1:24" ht="15" thickBot="1" x14ac:dyDescent="0.35">
      <c r="A201" s="40" t="s">
        <v>945</v>
      </c>
      <c r="B201" s="346" t="s">
        <v>882</v>
      </c>
      <c r="C201" s="180">
        <v>1</v>
      </c>
      <c r="D201" s="180">
        <v>8.6</v>
      </c>
      <c r="E201" s="180">
        <v>8.6</v>
      </c>
      <c r="F201" s="180" t="s">
        <v>374</v>
      </c>
      <c r="G201" s="180">
        <v>0.03</v>
      </c>
      <c r="H201" s="345" t="s">
        <v>508</v>
      </c>
      <c r="I201" s="50">
        <f t="shared" si="10"/>
        <v>1.4137166941154067E-2</v>
      </c>
      <c r="J201" s="51">
        <v>20</v>
      </c>
      <c r="K201" s="49">
        <v>30</v>
      </c>
      <c r="L201" s="204">
        <v>0</v>
      </c>
      <c r="M201" s="279">
        <v>5.1999999999999998E-2</v>
      </c>
      <c r="N201" s="280">
        <v>0.86099999999999999</v>
      </c>
      <c r="O201" s="281">
        <v>25</v>
      </c>
      <c r="P201" s="282">
        <v>0.1</v>
      </c>
      <c r="Q201" s="54">
        <v>0</v>
      </c>
      <c r="R201" s="347" t="s">
        <v>98</v>
      </c>
      <c r="U201" s="276"/>
    </row>
    <row r="202" spans="1:24" ht="15" thickBot="1" x14ac:dyDescent="0.35">
      <c r="A202" s="40" t="s">
        <v>945</v>
      </c>
      <c r="B202" s="346" t="s">
        <v>883</v>
      </c>
      <c r="C202" s="180">
        <v>1</v>
      </c>
      <c r="D202" s="180">
        <v>8.6</v>
      </c>
      <c r="E202" s="180">
        <v>8.6</v>
      </c>
      <c r="F202" s="180" t="s">
        <v>374</v>
      </c>
      <c r="G202" s="180">
        <v>5.0000000000000001E-3</v>
      </c>
      <c r="H202" s="345" t="s">
        <v>508</v>
      </c>
      <c r="I202" s="50">
        <f t="shared" si="10"/>
        <v>1.4137166941154067E-2</v>
      </c>
      <c r="J202" s="51">
        <v>20</v>
      </c>
      <c r="K202" s="49">
        <v>30</v>
      </c>
      <c r="L202" s="204">
        <v>0</v>
      </c>
      <c r="M202" s="279">
        <v>5.1999999999999998E-2</v>
      </c>
      <c r="N202" s="280">
        <v>0.86099999999999999</v>
      </c>
      <c r="O202" s="281">
        <v>25</v>
      </c>
      <c r="P202" s="282">
        <v>0.1</v>
      </c>
      <c r="Q202" s="54">
        <v>0</v>
      </c>
      <c r="R202" s="347" t="s">
        <v>98</v>
      </c>
      <c r="U202" s="276"/>
    </row>
    <row r="203" spans="1:24" ht="15" thickBot="1" x14ac:dyDescent="0.35">
      <c r="A203" s="40" t="s">
        <v>945</v>
      </c>
      <c r="B203" s="346" t="s">
        <v>884</v>
      </c>
      <c r="C203" s="180">
        <v>1</v>
      </c>
      <c r="D203" s="180">
        <v>5.5039999999999996</v>
      </c>
      <c r="E203" s="180">
        <v>5.5039999999999996</v>
      </c>
      <c r="F203" s="180" t="s">
        <v>374</v>
      </c>
      <c r="G203" s="180">
        <v>0.03</v>
      </c>
      <c r="H203" s="345" t="s">
        <v>508</v>
      </c>
      <c r="I203" s="50">
        <f t="shared" si="10"/>
        <v>1.4137166941154067E-2</v>
      </c>
      <c r="J203" s="51">
        <v>20</v>
      </c>
      <c r="K203" s="49">
        <v>30</v>
      </c>
      <c r="L203" s="204">
        <v>0</v>
      </c>
      <c r="M203" s="279">
        <v>5.1999999999999998E-2</v>
      </c>
      <c r="N203" s="280">
        <v>0.86099999999999999</v>
      </c>
      <c r="O203" s="281">
        <v>25</v>
      </c>
      <c r="P203" s="282">
        <v>0.1</v>
      </c>
      <c r="Q203" s="54">
        <v>0</v>
      </c>
      <c r="R203" s="347" t="s">
        <v>98</v>
      </c>
      <c r="U203" s="276"/>
    </row>
    <row r="204" spans="1:24" ht="15" thickBot="1" x14ac:dyDescent="0.35">
      <c r="A204" s="40" t="s">
        <v>945</v>
      </c>
      <c r="B204" s="346" t="s">
        <v>885</v>
      </c>
      <c r="C204" s="180">
        <v>1</v>
      </c>
      <c r="D204" s="180">
        <v>5.5039999999999996</v>
      </c>
      <c r="E204" s="180">
        <v>5.5039999999999996</v>
      </c>
      <c r="F204" s="180" t="s">
        <v>374</v>
      </c>
      <c r="G204" s="180">
        <v>0.03</v>
      </c>
      <c r="H204" s="345" t="s">
        <v>508</v>
      </c>
      <c r="I204" s="50">
        <f t="shared" si="10"/>
        <v>1.4137166941154067E-2</v>
      </c>
      <c r="J204" s="51">
        <v>20</v>
      </c>
      <c r="K204" s="49">
        <v>30</v>
      </c>
      <c r="L204" s="204">
        <v>0</v>
      </c>
      <c r="M204" s="279">
        <v>5.1999999999999998E-2</v>
      </c>
      <c r="N204" s="280">
        <v>0.86099999999999999</v>
      </c>
      <c r="O204" s="281">
        <v>25</v>
      </c>
      <c r="P204" s="282">
        <v>0.1</v>
      </c>
      <c r="Q204" s="54">
        <v>0</v>
      </c>
      <c r="R204" s="347" t="s">
        <v>98</v>
      </c>
      <c r="U204" s="276"/>
    </row>
    <row r="205" spans="1:24" ht="29.4" thickBot="1" x14ac:dyDescent="0.35">
      <c r="A205" s="40" t="s">
        <v>945</v>
      </c>
      <c r="B205" s="346" t="s">
        <v>886</v>
      </c>
      <c r="C205" s="180">
        <v>1</v>
      </c>
      <c r="D205" s="180">
        <v>1.2E-2</v>
      </c>
      <c r="E205" s="180">
        <v>1.2E-2</v>
      </c>
      <c r="F205" s="180" t="s">
        <v>372</v>
      </c>
      <c r="G205" s="180">
        <v>0</v>
      </c>
      <c r="H205" s="345" t="s">
        <v>508</v>
      </c>
      <c r="I205" s="50">
        <f t="shared" si="10"/>
        <v>1.4137166941154067E-2</v>
      </c>
      <c r="J205" s="51">
        <v>20</v>
      </c>
      <c r="K205" s="49">
        <v>30</v>
      </c>
      <c r="L205" s="204">
        <v>0</v>
      </c>
      <c r="M205" s="279">
        <v>5.1999999999999998E-2</v>
      </c>
      <c r="N205" s="280">
        <v>0.86099999999999999</v>
      </c>
      <c r="O205" s="281">
        <v>25</v>
      </c>
      <c r="P205" s="282">
        <v>0.1</v>
      </c>
      <c r="Q205" s="54">
        <v>0</v>
      </c>
      <c r="R205" s="347" t="s">
        <v>498</v>
      </c>
      <c r="U205" s="276"/>
      <c r="X205" s="295">
        <v>8301.3610000000008</v>
      </c>
    </row>
    <row r="206" spans="1:24" ht="29.4" thickBot="1" x14ac:dyDescent="0.35">
      <c r="A206" s="40" t="s">
        <v>945</v>
      </c>
      <c r="B206" s="346" t="s">
        <v>887</v>
      </c>
      <c r="C206" s="180">
        <v>1</v>
      </c>
      <c r="D206" s="180">
        <v>1.2E-2</v>
      </c>
      <c r="E206" s="180">
        <v>1.2E-2</v>
      </c>
      <c r="F206" s="180" t="s">
        <v>372</v>
      </c>
      <c r="G206" s="180">
        <v>0</v>
      </c>
      <c r="H206" s="345" t="s">
        <v>508</v>
      </c>
      <c r="I206" s="50">
        <f t="shared" si="10"/>
        <v>1.4137166941154067E-2</v>
      </c>
      <c r="J206" s="51">
        <v>20</v>
      </c>
      <c r="K206" s="49">
        <v>30</v>
      </c>
      <c r="L206" s="204">
        <v>0</v>
      </c>
      <c r="M206" s="279">
        <v>5.1999999999999998E-2</v>
      </c>
      <c r="N206" s="280">
        <v>0.86099999999999999</v>
      </c>
      <c r="O206" s="281">
        <v>25</v>
      </c>
      <c r="P206" s="282">
        <v>0.1</v>
      </c>
      <c r="Q206" s="54">
        <v>0</v>
      </c>
      <c r="R206" s="347" t="s">
        <v>498</v>
      </c>
      <c r="U206" s="276"/>
      <c r="X206" s="296" t="s">
        <v>46</v>
      </c>
    </row>
    <row r="207" spans="1:24" ht="15" thickBot="1" x14ac:dyDescent="0.35">
      <c r="A207" s="40" t="s">
        <v>945</v>
      </c>
      <c r="B207" s="346" t="s">
        <v>888</v>
      </c>
      <c r="C207" s="180">
        <v>1</v>
      </c>
      <c r="D207" s="180">
        <v>41.28</v>
      </c>
      <c r="E207" s="180">
        <v>41.28</v>
      </c>
      <c r="F207" s="180" t="s">
        <v>374</v>
      </c>
      <c r="G207" s="180">
        <v>0</v>
      </c>
      <c r="H207" s="345" t="s">
        <v>508</v>
      </c>
      <c r="I207" s="50">
        <f t="shared" si="10"/>
        <v>1.4137166941154067E-2</v>
      </c>
      <c r="J207" s="51">
        <v>20</v>
      </c>
      <c r="K207" s="49">
        <v>30</v>
      </c>
      <c r="L207" s="204">
        <v>0</v>
      </c>
      <c r="M207" s="279">
        <v>5.1999999999999998E-2</v>
      </c>
      <c r="N207" s="280">
        <v>0.86099999999999999</v>
      </c>
      <c r="O207" s="281">
        <v>25</v>
      </c>
      <c r="P207" s="282">
        <v>0.1</v>
      </c>
      <c r="Q207" s="54">
        <v>0</v>
      </c>
      <c r="R207" s="347" t="s">
        <v>98</v>
      </c>
      <c r="X207" s="296">
        <v>0.14000000000000001</v>
      </c>
    </row>
    <row r="208" spans="1:24" ht="15" thickBot="1" x14ac:dyDescent="0.35">
      <c r="A208" s="40" t="s">
        <v>945</v>
      </c>
      <c r="B208" s="346" t="s">
        <v>889</v>
      </c>
      <c r="C208" s="180">
        <v>1</v>
      </c>
      <c r="D208" s="180">
        <v>41.28</v>
      </c>
      <c r="E208" s="180">
        <v>41.28</v>
      </c>
      <c r="F208" s="180" t="s">
        <v>374</v>
      </c>
      <c r="G208" s="180">
        <v>0</v>
      </c>
      <c r="H208" s="345" t="s">
        <v>508</v>
      </c>
      <c r="I208" s="50">
        <f t="shared" si="10"/>
        <v>1.4137166941154067E-2</v>
      </c>
      <c r="J208" s="51">
        <v>20</v>
      </c>
      <c r="K208" s="49">
        <v>30</v>
      </c>
      <c r="L208" s="204">
        <v>0</v>
      </c>
      <c r="M208" s="279">
        <v>5.1999999999999998E-2</v>
      </c>
      <c r="N208" s="280">
        <v>0.86099999999999999</v>
      </c>
      <c r="O208" s="281">
        <v>25</v>
      </c>
      <c r="P208" s="282">
        <v>0.1</v>
      </c>
      <c r="Q208" s="54">
        <v>0</v>
      </c>
      <c r="R208" s="347" t="s">
        <v>98</v>
      </c>
      <c r="X208" s="296">
        <v>0.16</v>
      </c>
    </row>
    <row r="209" spans="1:24" ht="15" thickBot="1" x14ac:dyDescent="0.35">
      <c r="A209" s="40" t="s">
        <v>945</v>
      </c>
      <c r="B209" s="346" t="s">
        <v>890</v>
      </c>
      <c r="C209" s="180">
        <v>1</v>
      </c>
      <c r="D209" s="180">
        <v>27.52</v>
      </c>
      <c r="E209" s="180">
        <v>27.52</v>
      </c>
      <c r="F209" s="180" t="s">
        <v>374</v>
      </c>
      <c r="G209" s="180">
        <v>0</v>
      </c>
      <c r="H209" s="345" t="s">
        <v>508</v>
      </c>
      <c r="I209" s="50">
        <f t="shared" si="10"/>
        <v>1.4137166941154067E-2</v>
      </c>
      <c r="J209" s="51">
        <v>20</v>
      </c>
      <c r="K209" s="49">
        <v>30</v>
      </c>
      <c r="L209" s="204">
        <v>0</v>
      </c>
      <c r="M209" s="279">
        <v>5.1999999999999998E-2</v>
      </c>
      <c r="N209" s="280">
        <v>0.86099999999999999</v>
      </c>
      <c r="O209" s="281">
        <v>25</v>
      </c>
      <c r="P209" s="282">
        <v>0.1</v>
      </c>
      <c r="Q209" s="54">
        <v>0</v>
      </c>
      <c r="R209" s="347" t="s">
        <v>98</v>
      </c>
      <c r="X209" s="296">
        <v>0.7</v>
      </c>
    </row>
    <row r="210" spans="1:24" ht="29.4" thickBot="1" x14ac:dyDescent="0.35">
      <c r="A210" s="40" t="s">
        <v>945</v>
      </c>
      <c r="B210" s="346" t="s">
        <v>891</v>
      </c>
      <c r="C210" s="180">
        <v>1</v>
      </c>
      <c r="D210" s="180">
        <v>1.7999999999999999E-2</v>
      </c>
      <c r="E210" s="180">
        <v>1.7999999999999999E-2</v>
      </c>
      <c r="F210" s="180" t="s">
        <v>374</v>
      </c>
      <c r="G210" s="180">
        <v>0</v>
      </c>
      <c r="H210" s="345" t="s">
        <v>508</v>
      </c>
      <c r="I210" s="50">
        <f t="shared" si="10"/>
        <v>1.4137166941154067E-2</v>
      </c>
      <c r="J210" s="51">
        <v>20</v>
      </c>
      <c r="K210" s="49">
        <v>30</v>
      </c>
      <c r="L210" s="204">
        <v>0</v>
      </c>
      <c r="M210" s="279">
        <v>5.1999999999999998E-2</v>
      </c>
      <c r="N210" s="280">
        <v>0.86099999999999999</v>
      </c>
      <c r="O210" s="281">
        <v>25</v>
      </c>
      <c r="P210" s="282">
        <v>0.1</v>
      </c>
      <c r="Q210" s="54">
        <v>0</v>
      </c>
      <c r="R210" s="347" t="s">
        <v>98</v>
      </c>
      <c r="X210" s="296">
        <v>1.63</v>
      </c>
    </row>
    <row r="211" spans="1:24" ht="29.4" thickBot="1" x14ac:dyDescent="0.35">
      <c r="A211" s="40" t="s">
        <v>945</v>
      </c>
      <c r="B211" s="346" t="s">
        <v>891</v>
      </c>
      <c r="C211" s="180">
        <v>1</v>
      </c>
      <c r="D211" s="180">
        <v>1.7999999999999999E-2</v>
      </c>
      <c r="E211" s="180">
        <v>1.7999999999999999E-2</v>
      </c>
      <c r="F211" s="180" t="s">
        <v>374</v>
      </c>
      <c r="G211" s="180">
        <v>0</v>
      </c>
      <c r="H211" s="345" t="s">
        <v>508</v>
      </c>
      <c r="I211" s="50">
        <f t="shared" si="10"/>
        <v>1.4137166941154067E-2</v>
      </c>
      <c r="J211" s="51">
        <v>20</v>
      </c>
      <c r="K211" s="49">
        <v>30</v>
      </c>
      <c r="L211" s="204">
        <v>0</v>
      </c>
      <c r="M211" s="279">
        <v>5.1999999999999998E-2</v>
      </c>
      <c r="N211" s="280">
        <v>0.86099999999999999</v>
      </c>
      <c r="O211" s="281">
        <v>25</v>
      </c>
      <c r="P211" s="282">
        <v>0.1</v>
      </c>
      <c r="Q211" s="54">
        <v>0</v>
      </c>
      <c r="R211" s="347" t="s">
        <v>98</v>
      </c>
      <c r="X211" s="296">
        <v>126</v>
      </c>
    </row>
    <row r="212" spans="1:24" ht="28.8" x14ac:dyDescent="0.3">
      <c r="A212" s="40" t="s">
        <v>945</v>
      </c>
      <c r="B212" s="346" t="s">
        <v>891</v>
      </c>
      <c r="C212" s="180">
        <v>1</v>
      </c>
      <c r="D212" s="180">
        <v>1.7999999999999999E-2</v>
      </c>
      <c r="E212" s="180">
        <v>1.7999999999999999E-2</v>
      </c>
      <c r="F212" s="180" t="s">
        <v>374</v>
      </c>
      <c r="G212" s="180">
        <v>0</v>
      </c>
      <c r="H212" s="345" t="s">
        <v>508</v>
      </c>
      <c r="I212" s="50">
        <f t="shared" si="10"/>
        <v>1.4137166941154067E-2</v>
      </c>
      <c r="J212" s="51">
        <v>20</v>
      </c>
      <c r="K212" s="49">
        <v>30</v>
      </c>
      <c r="L212" s="204">
        <v>0</v>
      </c>
      <c r="M212" s="279">
        <v>5.1999999999999998E-2</v>
      </c>
      <c r="N212" s="280">
        <v>0.86099999999999999</v>
      </c>
      <c r="O212" s="281">
        <v>25</v>
      </c>
      <c r="P212" s="282">
        <v>0.1</v>
      </c>
      <c r="Q212" s="54">
        <v>0</v>
      </c>
      <c r="R212" s="347" t="s">
        <v>98</v>
      </c>
    </row>
    <row r="213" spans="1:24" ht="28.8" x14ac:dyDescent="0.3">
      <c r="A213" s="40" t="s">
        <v>945</v>
      </c>
      <c r="B213" s="346" t="s">
        <v>891</v>
      </c>
      <c r="C213" s="180">
        <v>1</v>
      </c>
      <c r="D213" s="180">
        <v>1.7999999999999999E-2</v>
      </c>
      <c r="E213" s="180">
        <v>1.7999999999999999E-2</v>
      </c>
      <c r="F213" s="180" t="s">
        <v>374</v>
      </c>
      <c r="G213" s="180">
        <v>0</v>
      </c>
      <c r="H213" s="345" t="s">
        <v>508</v>
      </c>
      <c r="I213" s="50">
        <f t="shared" si="10"/>
        <v>1.4137166941154067E-2</v>
      </c>
      <c r="J213" s="51">
        <v>20</v>
      </c>
      <c r="K213" s="49">
        <v>30</v>
      </c>
      <c r="L213" s="204">
        <v>0</v>
      </c>
      <c r="M213" s="279">
        <v>5.1999999999999998E-2</v>
      </c>
      <c r="N213" s="280">
        <v>0.86099999999999999</v>
      </c>
      <c r="O213" s="281">
        <v>25</v>
      </c>
      <c r="P213" s="282">
        <v>0.1</v>
      </c>
      <c r="Q213" s="54">
        <v>0</v>
      </c>
      <c r="R213" s="347" t="s">
        <v>98</v>
      </c>
      <c r="X213">
        <f>SUM(X205:X211)</f>
        <v>8429.991</v>
      </c>
    </row>
    <row r="214" spans="1:24" ht="28.8" x14ac:dyDescent="0.3">
      <c r="A214" s="40" t="s">
        <v>945</v>
      </c>
      <c r="B214" s="346" t="s">
        <v>891</v>
      </c>
      <c r="C214" s="180">
        <v>1</v>
      </c>
      <c r="D214" s="180">
        <v>1.7999999999999999E-2</v>
      </c>
      <c r="E214" s="180">
        <v>1.7999999999999999E-2</v>
      </c>
      <c r="F214" s="180" t="s">
        <v>374</v>
      </c>
      <c r="G214" s="180">
        <v>0</v>
      </c>
      <c r="H214" s="345" t="s">
        <v>508</v>
      </c>
      <c r="I214" s="50">
        <f t="shared" si="10"/>
        <v>1.4137166941154067E-2</v>
      </c>
      <c r="J214" s="51">
        <v>20</v>
      </c>
      <c r="K214" s="49">
        <v>30</v>
      </c>
      <c r="L214" s="204">
        <v>0</v>
      </c>
      <c r="M214" s="279">
        <v>5.1999999999999998E-2</v>
      </c>
      <c r="N214" s="280">
        <v>0.86099999999999999</v>
      </c>
      <c r="O214" s="281">
        <v>25</v>
      </c>
      <c r="P214" s="282">
        <v>0.1</v>
      </c>
      <c r="Q214" s="54">
        <v>0</v>
      </c>
      <c r="R214" s="347" t="s">
        <v>98</v>
      </c>
    </row>
    <row r="215" spans="1:24" ht="29.4" thickBot="1" x14ac:dyDescent="0.35">
      <c r="A215" s="40" t="s">
        <v>945</v>
      </c>
      <c r="B215" s="346" t="s">
        <v>891</v>
      </c>
      <c r="C215" s="180">
        <v>1</v>
      </c>
      <c r="D215" s="180">
        <v>1.7999999999999999E-2</v>
      </c>
      <c r="E215" s="180">
        <v>1.7999999999999999E-2</v>
      </c>
      <c r="F215" s="180" t="s">
        <v>374</v>
      </c>
      <c r="G215" s="180">
        <v>0</v>
      </c>
      <c r="H215" s="345" t="s">
        <v>508</v>
      </c>
      <c r="I215" s="50">
        <f t="shared" si="10"/>
        <v>1.4137166941154067E-2</v>
      </c>
      <c r="J215" s="51">
        <v>20</v>
      </c>
      <c r="K215" s="49">
        <v>30</v>
      </c>
      <c r="L215" s="204">
        <v>0</v>
      </c>
      <c r="M215" s="279">
        <v>5.1999999999999998E-2</v>
      </c>
      <c r="N215" s="280">
        <v>0.86099999999999999</v>
      </c>
      <c r="O215" s="281">
        <v>25</v>
      </c>
      <c r="P215" s="282">
        <v>0.1</v>
      </c>
      <c r="Q215" s="54">
        <v>0</v>
      </c>
      <c r="R215" s="347" t="s">
        <v>98</v>
      </c>
    </row>
    <row r="216" spans="1:24" ht="43.8" thickBot="1" x14ac:dyDescent="0.35">
      <c r="A216" s="40" t="s">
        <v>935</v>
      </c>
      <c r="B216" s="346" t="s">
        <v>892</v>
      </c>
      <c r="C216" s="180">
        <v>1</v>
      </c>
      <c r="D216" s="180">
        <v>2.0000000000000001E-4</v>
      </c>
      <c r="E216" s="180">
        <v>2.0000000000000001E-4</v>
      </c>
      <c r="F216" s="180" t="s">
        <v>372</v>
      </c>
      <c r="G216" s="180">
        <v>0.7</v>
      </c>
      <c r="H216" s="345" t="s">
        <v>508</v>
      </c>
      <c r="I216" s="50">
        <f t="shared" si="10"/>
        <v>1.4137166941154067E-2</v>
      </c>
      <c r="J216" s="51">
        <v>20</v>
      </c>
      <c r="K216" s="49">
        <v>30</v>
      </c>
      <c r="L216" s="204">
        <v>0</v>
      </c>
      <c r="M216" s="279">
        <v>5.1999999999999998E-2</v>
      </c>
      <c r="N216" s="280">
        <v>0.86099999999999999</v>
      </c>
      <c r="O216" s="281">
        <v>25</v>
      </c>
      <c r="P216" s="282">
        <v>0.1</v>
      </c>
      <c r="Q216" s="54">
        <v>0</v>
      </c>
      <c r="R216" s="347" t="s">
        <v>498</v>
      </c>
      <c r="T216" s="57" t="s">
        <v>946</v>
      </c>
      <c r="U216" s="276">
        <f>SUMIF($R$216:$R$246,T216,$E$216:$E$246)</f>
        <v>11.52</v>
      </c>
    </row>
    <row r="217" spans="1:24" ht="43.8" thickBot="1" x14ac:dyDescent="0.35">
      <c r="A217" s="40" t="s">
        <v>935</v>
      </c>
      <c r="B217" s="346" t="s">
        <v>893</v>
      </c>
      <c r="C217" s="180">
        <v>1</v>
      </c>
      <c r="D217" s="180">
        <v>2.0000000000000001E-4</v>
      </c>
      <c r="E217" s="180">
        <v>2.0000000000000001E-4</v>
      </c>
      <c r="F217" s="180" t="s">
        <v>372</v>
      </c>
      <c r="G217" s="180">
        <v>0.7</v>
      </c>
      <c r="H217" s="345" t="s">
        <v>508</v>
      </c>
      <c r="I217" s="50">
        <f t="shared" si="10"/>
        <v>1.4137166941154067E-2</v>
      </c>
      <c r="J217" s="51">
        <v>20</v>
      </c>
      <c r="K217" s="49">
        <v>30</v>
      </c>
      <c r="L217" s="204">
        <v>0</v>
      </c>
      <c r="M217" s="279">
        <v>5.1999999999999998E-2</v>
      </c>
      <c r="N217" s="280">
        <v>0.86099999999999999</v>
      </c>
      <c r="O217" s="281">
        <v>25</v>
      </c>
      <c r="P217" s="282">
        <v>0.1</v>
      </c>
      <c r="Q217" s="54">
        <v>0</v>
      </c>
      <c r="R217" s="347" t="s">
        <v>498</v>
      </c>
      <c r="T217" s="57" t="s">
        <v>498</v>
      </c>
      <c r="U217" s="276">
        <f t="shared" ref="U217:U219" si="11">SUMIF($R$216:$R$246,T217,$E$216:$E$246)</f>
        <v>3.4421399999999998</v>
      </c>
    </row>
    <row r="218" spans="1:24" ht="43.8" thickBot="1" x14ac:dyDescent="0.35">
      <c r="A218" s="40" t="s">
        <v>935</v>
      </c>
      <c r="B218" s="346" t="s">
        <v>894</v>
      </c>
      <c r="C218" s="180">
        <v>1</v>
      </c>
      <c r="D218" s="180">
        <v>2.0000000000000001E-4</v>
      </c>
      <c r="E218" s="180">
        <v>2.0000000000000001E-4</v>
      </c>
      <c r="F218" s="180" t="s">
        <v>372</v>
      </c>
      <c r="G218" s="180">
        <v>0.7</v>
      </c>
      <c r="H218" s="345" t="s">
        <v>508</v>
      </c>
      <c r="I218" s="50">
        <f t="shared" si="10"/>
        <v>1.4137166941154067E-2</v>
      </c>
      <c r="J218" s="51">
        <v>20</v>
      </c>
      <c r="K218" s="49">
        <v>30</v>
      </c>
      <c r="L218" s="204">
        <v>0</v>
      </c>
      <c r="M218" s="279">
        <v>5.1999999999999998E-2</v>
      </c>
      <c r="N218" s="280">
        <v>0.86099999999999999</v>
      </c>
      <c r="O218" s="281">
        <v>25</v>
      </c>
      <c r="P218" s="282">
        <v>0.1</v>
      </c>
      <c r="Q218" s="54">
        <v>0</v>
      </c>
      <c r="R218" s="347" t="s">
        <v>498</v>
      </c>
      <c r="T218" s="57" t="s">
        <v>499</v>
      </c>
      <c r="U218" s="276">
        <f t="shared" si="11"/>
        <v>0.312</v>
      </c>
    </row>
    <row r="219" spans="1:24" ht="28.8" x14ac:dyDescent="0.3">
      <c r="A219" s="40" t="s">
        <v>935</v>
      </c>
      <c r="B219" s="346" t="s">
        <v>895</v>
      </c>
      <c r="C219" s="180">
        <v>1</v>
      </c>
      <c r="D219" s="180">
        <v>2.0999999999999999E-3</v>
      </c>
      <c r="E219" s="180">
        <v>2.0999999999999999E-3</v>
      </c>
      <c r="F219" s="180" t="s">
        <v>372</v>
      </c>
      <c r="G219" s="180">
        <v>0.6</v>
      </c>
      <c r="H219" s="345" t="s">
        <v>508</v>
      </c>
      <c r="I219" s="50">
        <f t="shared" si="10"/>
        <v>1.4137166941154067E-2</v>
      </c>
      <c r="J219" s="51">
        <v>20</v>
      </c>
      <c r="K219" s="49">
        <v>30</v>
      </c>
      <c r="L219" s="204">
        <v>0</v>
      </c>
      <c r="M219" s="279">
        <v>5.1999999999999998E-2</v>
      </c>
      <c r="N219" s="280">
        <v>0.86099999999999999</v>
      </c>
      <c r="O219" s="281">
        <v>25</v>
      </c>
      <c r="P219" s="282">
        <v>0.1</v>
      </c>
      <c r="Q219" s="54">
        <v>0</v>
      </c>
      <c r="R219" s="347" t="s">
        <v>498</v>
      </c>
      <c r="T219" s="57" t="s">
        <v>932</v>
      </c>
      <c r="U219" s="276">
        <f t="shared" si="11"/>
        <v>7.7989999999999995</v>
      </c>
    </row>
    <row r="220" spans="1:24" ht="28.8" x14ac:dyDescent="0.3">
      <c r="A220" s="40" t="s">
        <v>935</v>
      </c>
      <c r="B220" s="346" t="s">
        <v>896</v>
      </c>
      <c r="C220" s="180">
        <v>1</v>
      </c>
      <c r="D220" s="180">
        <v>2.0999999999999999E-3</v>
      </c>
      <c r="E220" s="180">
        <v>2.0999999999999999E-3</v>
      </c>
      <c r="F220" s="180" t="s">
        <v>372</v>
      </c>
      <c r="G220" s="180">
        <v>0.6</v>
      </c>
      <c r="H220" s="345" t="s">
        <v>508</v>
      </c>
      <c r="I220" s="50">
        <f t="shared" si="10"/>
        <v>1.4137166941154067E-2</v>
      </c>
      <c r="J220" s="51">
        <v>20</v>
      </c>
      <c r="K220" s="49">
        <v>30</v>
      </c>
      <c r="L220" s="204">
        <v>0</v>
      </c>
      <c r="M220" s="279">
        <v>5.1999999999999998E-2</v>
      </c>
      <c r="N220" s="280">
        <v>0.86099999999999999</v>
      </c>
      <c r="O220" s="281">
        <v>25</v>
      </c>
      <c r="P220" s="282">
        <v>0.1</v>
      </c>
      <c r="Q220" s="54">
        <v>0</v>
      </c>
      <c r="R220" s="347" t="s">
        <v>498</v>
      </c>
    </row>
    <row r="221" spans="1:24" ht="28.8" x14ac:dyDescent="0.3">
      <c r="A221" s="40" t="s">
        <v>935</v>
      </c>
      <c r="B221" s="346" t="s">
        <v>897</v>
      </c>
      <c r="C221" s="180">
        <v>1</v>
      </c>
      <c r="D221" s="180">
        <v>2.0999999999999999E-3</v>
      </c>
      <c r="E221" s="180">
        <v>2.0999999999999999E-3</v>
      </c>
      <c r="F221" s="180" t="s">
        <v>372</v>
      </c>
      <c r="G221" s="180">
        <v>0.1</v>
      </c>
      <c r="H221" s="345" t="s">
        <v>508</v>
      </c>
      <c r="I221" s="50">
        <f t="shared" si="10"/>
        <v>1.4137166941154067E-2</v>
      </c>
      <c r="J221" s="51">
        <v>20</v>
      </c>
      <c r="K221" s="49">
        <v>30</v>
      </c>
      <c r="L221" s="204">
        <v>0</v>
      </c>
      <c r="M221" s="279">
        <v>5.1999999999999998E-2</v>
      </c>
      <c r="N221" s="280">
        <v>0.86099999999999999</v>
      </c>
      <c r="O221" s="281">
        <v>25</v>
      </c>
      <c r="P221" s="282">
        <v>0.1</v>
      </c>
      <c r="Q221" s="54">
        <v>0</v>
      </c>
      <c r="R221" s="347" t="s">
        <v>498</v>
      </c>
    </row>
    <row r="222" spans="1:24" ht="28.8" x14ac:dyDescent="0.3">
      <c r="A222" s="40" t="s">
        <v>935</v>
      </c>
      <c r="B222" s="346" t="s">
        <v>898</v>
      </c>
      <c r="C222" s="180">
        <v>1</v>
      </c>
      <c r="D222" s="180">
        <v>2.0999999999999999E-3</v>
      </c>
      <c r="E222" s="180">
        <v>2.0999999999999999E-3</v>
      </c>
      <c r="F222" s="180" t="s">
        <v>372</v>
      </c>
      <c r="G222" s="180">
        <v>0.8</v>
      </c>
      <c r="H222" s="345" t="s">
        <v>508</v>
      </c>
      <c r="I222" s="50">
        <f t="shared" si="10"/>
        <v>1.4137166941154067E-2</v>
      </c>
      <c r="J222" s="51">
        <v>20</v>
      </c>
      <c r="K222" s="49">
        <v>30</v>
      </c>
      <c r="L222" s="204">
        <v>0</v>
      </c>
      <c r="M222" s="279">
        <v>5.1999999999999998E-2</v>
      </c>
      <c r="N222" s="280">
        <v>0.86099999999999999</v>
      </c>
      <c r="O222" s="281">
        <v>25</v>
      </c>
      <c r="P222" s="282">
        <v>0.1</v>
      </c>
      <c r="Q222" s="54">
        <v>0</v>
      </c>
      <c r="R222" s="347" t="s">
        <v>498</v>
      </c>
    </row>
    <row r="223" spans="1:24" ht="28.8" x14ac:dyDescent="0.3">
      <c r="A223" s="40" t="s">
        <v>935</v>
      </c>
      <c r="B223" s="346" t="s">
        <v>899</v>
      </c>
      <c r="C223" s="180">
        <v>1</v>
      </c>
      <c r="D223" s="180">
        <v>2.0999999999999999E-3</v>
      </c>
      <c r="E223" s="180">
        <v>2.0999999999999999E-3</v>
      </c>
      <c r="F223" s="180" t="s">
        <v>372</v>
      </c>
      <c r="G223" s="180">
        <v>0.8</v>
      </c>
      <c r="H223" s="345" t="s">
        <v>508</v>
      </c>
      <c r="I223" s="50">
        <f t="shared" si="10"/>
        <v>1.4137166941154067E-2</v>
      </c>
      <c r="J223" s="51">
        <v>20</v>
      </c>
      <c r="K223" s="49">
        <v>30</v>
      </c>
      <c r="L223" s="204">
        <v>0</v>
      </c>
      <c r="M223" s="279">
        <v>5.1999999999999998E-2</v>
      </c>
      <c r="N223" s="280">
        <v>0.86099999999999999</v>
      </c>
      <c r="O223" s="281">
        <v>25</v>
      </c>
      <c r="P223" s="282">
        <v>0.1</v>
      </c>
      <c r="Q223" s="54">
        <v>0</v>
      </c>
      <c r="R223" s="347" t="s">
        <v>498</v>
      </c>
    </row>
    <row r="224" spans="1:24" ht="28.8" x14ac:dyDescent="0.3">
      <c r="A224" s="40" t="s">
        <v>935</v>
      </c>
      <c r="B224" s="346" t="s">
        <v>900</v>
      </c>
      <c r="C224" s="180">
        <v>1</v>
      </c>
      <c r="D224" s="180">
        <v>2.1100000000000001E-2</v>
      </c>
      <c r="E224" s="180">
        <v>2.1100000000000001E-2</v>
      </c>
      <c r="F224" s="180" t="s">
        <v>372</v>
      </c>
      <c r="G224" s="180">
        <v>0.1</v>
      </c>
      <c r="H224" s="345" t="s">
        <v>508</v>
      </c>
      <c r="I224" s="50">
        <f t="shared" si="10"/>
        <v>1.4137166941154067E-2</v>
      </c>
      <c r="J224" s="51">
        <v>20</v>
      </c>
      <c r="K224" s="49">
        <v>30</v>
      </c>
      <c r="L224" s="204">
        <v>0</v>
      </c>
      <c r="M224" s="279">
        <v>5.1999999999999998E-2</v>
      </c>
      <c r="N224" s="280">
        <v>0.86099999999999999</v>
      </c>
      <c r="O224" s="281">
        <v>25</v>
      </c>
      <c r="P224" s="282">
        <v>0.1</v>
      </c>
      <c r="Q224" s="54">
        <v>0</v>
      </c>
      <c r="R224" s="347" t="s">
        <v>498</v>
      </c>
    </row>
    <row r="225" spans="1:18" ht="28.8" x14ac:dyDescent="0.3">
      <c r="A225" s="40" t="s">
        <v>935</v>
      </c>
      <c r="B225" s="346" t="s">
        <v>901</v>
      </c>
      <c r="C225" s="180">
        <v>1</v>
      </c>
      <c r="D225" s="180">
        <v>2.0999999999999999E-3</v>
      </c>
      <c r="E225" s="180">
        <v>2.0999999999999999E-3</v>
      </c>
      <c r="F225" s="180" t="s">
        <v>372</v>
      </c>
      <c r="G225" s="180">
        <v>0.8</v>
      </c>
      <c r="H225" s="345" t="s">
        <v>508</v>
      </c>
      <c r="I225" s="50">
        <f t="shared" si="10"/>
        <v>1.4137166941154067E-2</v>
      </c>
      <c r="J225" s="51">
        <v>20</v>
      </c>
      <c r="K225" s="49">
        <v>30</v>
      </c>
      <c r="L225" s="204">
        <v>0</v>
      </c>
      <c r="M225" s="279">
        <v>5.1999999999999998E-2</v>
      </c>
      <c r="N225" s="280">
        <v>0.86099999999999999</v>
      </c>
      <c r="O225" s="281">
        <v>25</v>
      </c>
      <c r="P225" s="282">
        <v>0.1</v>
      </c>
      <c r="Q225" s="54">
        <v>0</v>
      </c>
      <c r="R225" s="347" t="s">
        <v>498</v>
      </c>
    </row>
    <row r="226" spans="1:18" ht="28.8" x14ac:dyDescent="0.3">
      <c r="A226" s="40" t="s">
        <v>935</v>
      </c>
      <c r="B226" s="346" t="s">
        <v>902</v>
      </c>
      <c r="C226" s="180">
        <v>1</v>
      </c>
      <c r="D226" s="180">
        <v>0.312</v>
      </c>
      <c r="E226" s="180">
        <v>0.312</v>
      </c>
      <c r="F226" s="180" t="s">
        <v>374</v>
      </c>
      <c r="G226" s="180">
        <v>0</v>
      </c>
      <c r="H226" s="345" t="s">
        <v>508</v>
      </c>
      <c r="I226" s="50">
        <f t="shared" si="10"/>
        <v>1.4137166941154067E-2</v>
      </c>
      <c r="J226" s="51">
        <v>20</v>
      </c>
      <c r="K226" s="49">
        <v>30</v>
      </c>
      <c r="L226" s="204">
        <v>0</v>
      </c>
      <c r="M226" s="279">
        <v>5.1999999999999998E-2</v>
      </c>
      <c r="N226" s="280">
        <v>0.86099999999999999</v>
      </c>
      <c r="O226" s="281">
        <v>25</v>
      </c>
      <c r="P226" s="282">
        <v>0.1</v>
      </c>
      <c r="Q226" s="54">
        <v>0</v>
      </c>
      <c r="R226" s="347" t="s">
        <v>499</v>
      </c>
    </row>
    <row r="227" spans="1:18" ht="72" x14ac:dyDescent="0.3">
      <c r="A227" s="40" t="s">
        <v>935</v>
      </c>
      <c r="B227" s="346" t="s">
        <v>903</v>
      </c>
      <c r="C227" s="180">
        <v>1</v>
      </c>
      <c r="D227" s="180">
        <v>2.5979999999999999</v>
      </c>
      <c r="E227" s="180">
        <v>2.5979999999999999</v>
      </c>
      <c r="F227" s="180" t="s">
        <v>582</v>
      </c>
      <c r="G227" s="180">
        <v>7.0000000000000007E-2</v>
      </c>
      <c r="H227" s="345" t="s">
        <v>508</v>
      </c>
      <c r="I227" s="50">
        <f t="shared" si="10"/>
        <v>1.4137166941154067E-2</v>
      </c>
      <c r="J227" s="51">
        <v>20</v>
      </c>
      <c r="K227" s="49">
        <v>30</v>
      </c>
      <c r="L227" s="204">
        <v>0</v>
      </c>
      <c r="M227" s="279">
        <v>5.1999999999999998E-2</v>
      </c>
      <c r="N227" s="280">
        <v>0.86099999999999999</v>
      </c>
      <c r="O227" s="281">
        <v>25</v>
      </c>
      <c r="P227" s="282">
        <v>0.1</v>
      </c>
      <c r="Q227" s="54">
        <v>0</v>
      </c>
      <c r="R227" s="347" t="s">
        <v>932</v>
      </c>
    </row>
    <row r="228" spans="1:18" ht="43.2" x14ac:dyDescent="0.3">
      <c r="A228" s="40" t="s">
        <v>935</v>
      </c>
      <c r="B228" s="346" t="s">
        <v>904</v>
      </c>
      <c r="C228" s="180">
        <v>1</v>
      </c>
      <c r="D228" s="180">
        <v>5.1970000000000001</v>
      </c>
      <c r="E228" s="180">
        <v>5.1970000000000001</v>
      </c>
      <c r="F228" s="180" t="s">
        <v>582</v>
      </c>
      <c r="G228" s="180">
        <v>7.0000000000000007E-2</v>
      </c>
      <c r="H228" s="345" t="s">
        <v>508</v>
      </c>
      <c r="I228" s="50">
        <f t="shared" si="10"/>
        <v>1.4137166941154067E-2</v>
      </c>
      <c r="J228" s="51">
        <v>20</v>
      </c>
      <c r="K228" s="49">
        <v>30</v>
      </c>
      <c r="L228" s="204">
        <v>0</v>
      </c>
      <c r="M228" s="279">
        <v>5.1999999999999998E-2</v>
      </c>
      <c r="N228" s="280">
        <v>0.86099999999999999</v>
      </c>
      <c r="O228" s="281">
        <v>25</v>
      </c>
      <c r="P228" s="282">
        <v>0.1</v>
      </c>
      <c r="Q228" s="54">
        <v>0</v>
      </c>
      <c r="R228" s="347" t="s">
        <v>932</v>
      </c>
    </row>
    <row r="229" spans="1:18" ht="28.8" x14ac:dyDescent="0.3">
      <c r="A229" s="40" t="s">
        <v>935</v>
      </c>
      <c r="B229" s="346" t="s">
        <v>905</v>
      </c>
      <c r="C229" s="180">
        <v>1</v>
      </c>
      <c r="D229" s="180">
        <v>5.76</v>
      </c>
      <c r="E229" s="180">
        <v>5.76</v>
      </c>
      <c r="F229" s="180" t="s">
        <v>374</v>
      </c>
      <c r="G229" s="180">
        <v>7.0000000000000007E-2</v>
      </c>
      <c r="H229" s="345" t="s">
        <v>508</v>
      </c>
      <c r="I229" s="50">
        <f t="shared" si="10"/>
        <v>1.4137166941154067E-2</v>
      </c>
      <c r="J229" s="51">
        <v>20</v>
      </c>
      <c r="K229" s="49">
        <v>30</v>
      </c>
      <c r="L229" s="204">
        <v>0</v>
      </c>
      <c r="M229" s="279">
        <v>5.1999999999999998E-2</v>
      </c>
      <c r="N229" s="280">
        <v>0.86099999999999999</v>
      </c>
      <c r="O229" s="281">
        <v>25</v>
      </c>
      <c r="P229" s="282">
        <v>0.1</v>
      </c>
      <c r="Q229" s="54">
        <v>0</v>
      </c>
      <c r="R229" s="347" t="s">
        <v>946</v>
      </c>
    </row>
    <row r="230" spans="1:18" ht="28.8" x14ac:dyDescent="0.3">
      <c r="A230" s="40" t="s">
        <v>935</v>
      </c>
      <c r="B230" s="346" t="s">
        <v>906</v>
      </c>
      <c r="C230" s="180">
        <v>1</v>
      </c>
      <c r="D230" s="180">
        <v>5.76</v>
      </c>
      <c r="E230" s="180">
        <v>5.76</v>
      </c>
      <c r="F230" s="180" t="s">
        <v>374</v>
      </c>
      <c r="G230" s="180">
        <v>7.0000000000000007E-2</v>
      </c>
      <c r="H230" s="345" t="s">
        <v>508</v>
      </c>
      <c r="I230" s="50">
        <f t="shared" si="10"/>
        <v>1.4137166941154067E-2</v>
      </c>
      <c r="J230" s="51">
        <v>20</v>
      </c>
      <c r="K230" s="49">
        <v>30</v>
      </c>
      <c r="L230" s="204">
        <v>0</v>
      </c>
      <c r="M230" s="279">
        <v>5.1999999999999998E-2</v>
      </c>
      <c r="N230" s="280">
        <v>0.86099999999999999</v>
      </c>
      <c r="O230" s="281">
        <v>25</v>
      </c>
      <c r="P230" s="282">
        <v>0.1</v>
      </c>
      <c r="Q230" s="54">
        <v>0</v>
      </c>
      <c r="R230" s="347" t="s">
        <v>946</v>
      </c>
    </row>
    <row r="231" spans="1:18" ht="43.2" x14ac:dyDescent="0.3">
      <c r="A231" s="40" t="s">
        <v>935</v>
      </c>
      <c r="B231" s="346" t="s">
        <v>907</v>
      </c>
      <c r="C231" s="180">
        <v>1</v>
      </c>
      <c r="D231" s="180">
        <v>4.0000000000000002E-4</v>
      </c>
      <c r="E231" s="180">
        <v>4.0000000000000002E-4</v>
      </c>
      <c r="F231" s="180" t="s">
        <v>372</v>
      </c>
      <c r="G231" s="180">
        <v>7.0000000000000007E-2</v>
      </c>
      <c r="H231" s="345" t="s">
        <v>508</v>
      </c>
      <c r="I231" s="50">
        <f t="shared" si="10"/>
        <v>1.4137166941154067E-2</v>
      </c>
      <c r="J231" s="51">
        <v>20</v>
      </c>
      <c r="K231" s="49">
        <v>30</v>
      </c>
      <c r="L231" s="204">
        <v>0</v>
      </c>
      <c r="M231" s="279">
        <v>5.1999999999999998E-2</v>
      </c>
      <c r="N231" s="280">
        <v>0.86099999999999999</v>
      </c>
      <c r="O231" s="281">
        <v>25</v>
      </c>
      <c r="P231" s="282">
        <v>0.1</v>
      </c>
      <c r="Q231" s="54">
        <v>0</v>
      </c>
      <c r="R231" s="347" t="s">
        <v>498</v>
      </c>
    </row>
    <row r="232" spans="1:18" ht="43.2" x14ac:dyDescent="0.3">
      <c r="A232" s="40" t="s">
        <v>935</v>
      </c>
      <c r="B232" s="346" t="s">
        <v>908</v>
      </c>
      <c r="C232" s="180">
        <v>1</v>
      </c>
      <c r="D232" s="180">
        <v>4.0000000000000002E-4</v>
      </c>
      <c r="E232" s="180">
        <v>4.0000000000000002E-4</v>
      </c>
      <c r="F232" s="180" t="s">
        <v>372</v>
      </c>
      <c r="G232" s="180">
        <v>7.0000000000000007E-2</v>
      </c>
      <c r="H232" s="345" t="s">
        <v>508</v>
      </c>
      <c r="I232" s="50">
        <f t="shared" si="10"/>
        <v>1.4137166941154067E-2</v>
      </c>
      <c r="J232" s="51">
        <v>20</v>
      </c>
      <c r="K232" s="49">
        <v>30</v>
      </c>
      <c r="L232" s="204">
        <v>0</v>
      </c>
      <c r="M232" s="279">
        <v>5.1999999999999998E-2</v>
      </c>
      <c r="N232" s="280">
        <v>0.86099999999999999</v>
      </c>
      <c r="O232" s="281">
        <v>25</v>
      </c>
      <c r="P232" s="282">
        <v>0.1</v>
      </c>
      <c r="Q232" s="54">
        <v>0</v>
      </c>
      <c r="R232" s="347" t="s">
        <v>498</v>
      </c>
    </row>
    <row r="233" spans="1:18" ht="72" x14ac:dyDescent="0.3">
      <c r="A233" s="40" t="s">
        <v>935</v>
      </c>
      <c r="B233" s="346" t="s">
        <v>909</v>
      </c>
      <c r="C233" s="180">
        <v>1</v>
      </c>
      <c r="D233" s="180">
        <v>4.0000000000000001E-3</v>
      </c>
      <c r="E233" s="180">
        <v>4.0000000000000001E-3</v>
      </c>
      <c r="F233" s="180" t="s">
        <v>374</v>
      </c>
      <c r="G233" s="180">
        <v>0</v>
      </c>
      <c r="H233" s="345" t="s">
        <v>508</v>
      </c>
      <c r="I233" s="50">
        <f t="shared" si="10"/>
        <v>1.4137166941154067E-2</v>
      </c>
      <c r="J233" s="51">
        <v>20</v>
      </c>
      <c r="K233" s="49">
        <v>30</v>
      </c>
      <c r="L233" s="204">
        <v>0</v>
      </c>
      <c r="M233" s="279">
        <v>5.1999999999999998E-2</v>
      </c>
      <c r="N233" s="280">
        <v>0.86099999999999999</v>
      </c>
      <c r="O233" s="281">
        <v>25</v>
      </c>
      <c r="P233" s="282">
        <v>0.1</v>
      </c>
      <c r="Q233" s="54">
        <v>0</v>
      </c>
      <c r="R233" s="347" t="s">
        <v>932</v>
      </c>
    </row>
    <row r="234" spans="1:18" ht="57.6" x14ac:dyDescent="0.3">
      <c r="A234" s="40" t="s">
        <v>935</v>
      </c>
      <c r="B234" s="346" t="s">
        <v>910</v>
      </c>
      <c r="C234" s="180">
        <v>1</v>
      </c>
      <c r="D234" s="180">
        <v>4.7600000000000003E-2</v>
      </c>
      <c r="E234" s="180">
        <v>4.7600000000000003E-2</v>
      </c>
      <c r="F234" s="180" t="s">
        <v>372</v>
      </c>
      <c r="G234" s="180">
        <v>0.6</v>
      </c>
      <c r="H234" s="345" t="s">
        <v>508</v>
      </c>
      <c r="I234" s="50">
        <f t="shared" si="10"/>
        <v>1.4137166941154067E-2</v>
      </c>
      <c r="J234" s="51">
        <v>20</v>
      </c>
      <c r="K234" s="49">
        <v>30</v>
      </c>
      <c r="L234" s="204">
        <v>0</v>
      </c>
      <c r="M234" s="279">
        <v>5.1999999999999998E-2</v>
      </c>
      <c r="N234" s="280">
        <v>0.86099999999999999</v>
      </c>
      <c r="O234" s="281">
        <v>25</v>
      </c>
      <c r="P234" s="282">
        <v>0.1</v>
      </c>
      <c r="Q234" s="54">
        <v>0</v>
      </c>
      <c r="R234" s="347" t="s">
        <v>498</v>
      </c>
    </row>
    <row r="235" spans="1:18" ht="72" x14ac:dyDescent="0.3">
      <c r="A235" s="40" t="s">
        <v>935</v>
      </c>
      <c r="B235" s="346" t="s">
        <v>911</v>
      </c>
      <c r="C235" s="180">
        <v>1</v>
      </c>
      <c r="D235" s="180">
        <v>4.4400000000000004E-3</v>
      </c>
      <c r="E235" s="180">
        <v>4.4400000000000004E-3</v>
      </c>
      <c r="F235" s="180" t="s">
        <v>372</v>
      </c>
      <c r="G235" s="180">
        <v>0.16</v>
      </c>
      <c r="H235" s="345" t="s">
        <v>508</v>
      </c>
      <c r="I235" s="50">
        <f t="shared" si="10"/>
        <v>1.4137166941154067E-2</v>
      </c>
      <c r="J235" s="51">
        <v>20</v>
      </c>
      <c r="K235" s="49">
        <v>30</v>
      </c>
      <c r="L235" s="204">
        <v>0</v>
      </c>
      <c r="M235" s="279">
        <v>5.1999999999999998E-2</v>
      </c>
      <c r="N235" s="280">
        <v>0.86099999999999999</v>
      </c>
      <c r="O235" s="281">
        <v>25</v>
      </c>
      <c r="P235" s="282">
        <v>0.1</v>
      </c>
      <c r="Q235" s="54">
        <v>0</v>
      </c>
      <c r="R235" s="347" t="s">
        <v>498</v>
      </c>
    </row>
    <row r="236" spans="1:18" ht="72" x14ac:dyDescent="0.3">
      <c r="A236" s="40" t="s">
        <v>935</v>
      </c>
      <c r="B236" s="346" t="s">
        <v>912</v>
      </c>
      <c r="C236" s="180">
        <v>1</v>
      </c>
      <c r="D236" s="180">
        <v>8.6699999999999999E-2</v>
      </c>
      <c r="E236" s="180">
        <v>8.6699999999999999E-2</v>
      </c>
      <c r="F236" s="180" t="s">
        <v>372</v>
      </c>
      <c r="G236" s="180">
        <v>0.2</v>
      </c>
      <c r="H236" s="345" t="s">
        <v>508</v>
      </c>
      <c r="I236" s="50">
        <f t="shared" si="10"/>
        <v>1.4137166941154067E-2</v>
      </c>
      <c r="J236" s="51">
        <v>20</v>
      </c>
      <c r="K236" s="49">
        <v>30</v>
      </c>
      <c r="L236" s="204">
        <v>0</v>
      </c>
      <c r="M236" s="279">
        <v>5.1999999999999998E-2</v>
      </c>
      <c r="N236" s="280">
        <v>0.86099999999999999</v>
      </c>
      <c r="O236" s="281">
        <v>25</v>
      </c>
      <c r="P236" s="282">
        <v>0.1</v>
      </c>
      <c r="Q236" s="54">
        <v>0</v>
      </c>
      <c r="R236" s="347" t="s">
        <v>498</v>
      </c>
    </row>
    <row r="237" spans="1:18" ht="57.6" x14ac:dyDescent="0.3">
      <c r="A237" s="40" t="s">
        <v>935</v>
      </c>
      <c r="B237" s="346" t="s">
        <v>913</v>
      </c>
      <c r="C237" s="180">
        <v>1</v>
      </c>
      <c r="D237" s="180">
        <v>1.7166999999999999</v>
      </c>
      <c r="E237" s="180">
        <v>1.7166999999999999</v>
      </c>
      <c r="F237" s="180" t="s">
        <v>372</v>
      </c>
      <c r="G237" s="180">
        <v>0.2</v>
      </c>
      <c r="H237" s="345" t="s">
        <v>508</v>
      </c>
      <c r="I237" s="50">
        <f t="shared" si="10"/>
        <v>1.4137166941154067E-2</v>
      </c>
      <c r="J237" s="51">
        <v>20</v>
      </c>
      <c r="K237" s="49">
        <v>30</v>
      </c>
      <c r="L237" s="204">
        <v>0</v>
      </c>
      <c r="M237" s="279">
        <v>5.1999999999999998E-2</v>
      </c>
      <c r="N237" s="280">
        <v>0.86099999999999999</v>
      </c>
      <c r="O237" s="281">
        <v>25</v>
      </c>
      <c r="P237" s="282">
        <v>0.1</v>
      </c>
      <c r="Q237" s="54">
        <v>0</v>
      </c>
      <c r="R237" s="347" t="s">
        <v>498</v>
      </c>
    </row>
    <row r="238" spans="1:18" ht="43.2" x14ac:dyDescent="0.3">
      <c r="A238" s="40" t="s">
        <v>935</v>
      </c>
      <c r="B238" s="346" t="s">
        <v>914</v>
      </c>
      <c r="C238" s="180">
        <v>1</v>
      </c>
      <c r="D238" s="180">
        <v>0.3649</v>
      </c>
      <c r="E238" s="180">
        <v>0.3649</v>
      </c>
      <c r="F238" s="180" t="s">
        <v>372</v>
      </c>
      <c r="G238" s="180">
        <v>0.16</v>
      </c>
      <c r="H238" s="345" t="s">
        <v>508</v>
      </c>
      <c r="I238" s="50">
        <f t="shared" si="10"/>
        <v>1.4137166941154067E-2</v>
      </c>
      <c r="J238" s="51">
        <v>20</v>
      </c>
      <c r="K238" s="49">
        <v>30</v>
      </c>
      <c r="L238" s="204">
        <v>0</v>
      </c>
      <c r="M238" s="279">
        <v>5.1999999999999998E-2</v>
      </c>
      <c r="N238" s="280">
        <v>0.86099999999999999</v>
      </c>
      <c r="O238" s="281">
        <v>25</v>
      </c>
      <c r="P238" s="282">
        <v>0.1</v>
      </c>
      <c r="Q238" s="54">
        <v>0</v>
      </c>
      <c r="R238" s="347" t="s">
        <v>498</v>
      </c>
    </row>
    <row r="239" spans="1:18" ht="43.2" x14ac:dyDescent="0.3">
      <c r="A239" s="40" t="s">
        <v>935</v>
      </c>
      <c r="B239" s="346" t="s">
        <v>915</v>
      </c>
      <c r="C239" s="180">
        <v>1</v>
      </c>
      <c r="D239" s="180">
        <v>0.12479999999999999</v>
      </c>
      <c r="E239" s="180">
        <v>0.12479999999999999</v>
      </c>
      <c r="F239" s="180" t="s">
        <v>372</v>
      </c>
      <c r="G239" s="180">
        <v>0.15</v>
      </c>
      <c r="H239" s="345" t="s">
        <v>508</v>
      </c>
      <c r="I239" s="50">
        <f t="shared" si="10"/>
        <v>1.4137166941154067E-2</v>
      </c>
      <c r="J239" s="51">
        <v>20</v>
      </c>
      <c r="K239" s="49">
        <v>30</v>
      </c>
      <c r="L239" s="204">
        <v>0</v>
      </c>
      <c r="M239" s="279">
        <v>5.1999999999999998E-2</v>
      </c>
      <c r="N239" s="280">
        <v>0.86099999999999999</v>
      </c>
      <c r="O239" s="281">
        <v>25</v>
      </c>
      <c r="P239" s="282">
        <v>0.1</v>
      </c>
      <c r="Q239" s="54">
        <v>0</v>
      </c>
      <c r="R239" s="347" t="s">
        <v>498</v>
      </c>
    </row>
    <row r="240" spans="1:18" ht="43.2" x14ac:dyDescent="0.3">
      <c r="A240" s="40" t="s">
        <v>935</v>
      </c>
      <c r="B240" s="346" t="s">
        <v>916</v>
      </c>
      <c r="C240" s="180">
        <v>1</v>
      </c>
      <c r="D240" s="180">
        <v>0.47660000000000002</v>
      </c>
      <c r="E240" s="180">
        <v>0.47660000000000002</v>
      </c>
      <c r="F240" s="180" t="s">
        <v>372</v>
      </c>
      <c r="G240" s="180">
        <v>0.7</v>
      </c>
      <c r="H240" s="345" t="s">
        <v>508</v>
      </c>
      <c r="I240" s="50">
        <f t="shared" si="10"/>
        <v>1.4137166941154067E-2</v>
      </c>
      <c r="J240" s="51">
        <v>20</v>
      </c>
      <c r="K240" s="49">
        <v>30</v>
      </c>
      <c r="L240" s="204">
        <v>0</v>
      </c>
      <c r="M240" s="279">
        <v>5.1999999999999998E-2</v>
      </c>
      <c r="N240" s="280">
        <v>0.86099999999999999</v>
      </c>
      <c r="O240" s="281">
        <v>25</v>
      </c>
      <c r="P240" s="282">
        <v>0.1</v>
      </c>
      <c r="Q240" s="54">
        <v>0</v>
      </c>
      <c r="R240" s="347" t="s">
        <v>498</v>
      </c>
    </row>
    <row r="241" spans="1:21" ht="43.2" x14ac:dyDescent="0.3">
      <c r="A241" s="40" t="s">
        <v>935</v>
      </c>
      <c r="B241" s="346" t="s">
        <v>917</v>
      </c>
      <c r="C241" s="180">
        <v>1</v>
      </c>
      <c r="D241" s="180">
        <v>0.42859999999999998</v>
      </c>
      <c r="E241" s="180">
        <v>0.42859999999999998</v>
      </c>
      <c r="F241" s="180" t="s">
        <v>372</v>
      </c>
      <c r="G241" s="180">
        <v>0.15</v>
      </c>
      <c r="H241" s="345" t="s">
        <v>508</v>
      </c>
      <c r="I241" s="50">
        <f t="shared" si="10"/>
        <v>1.4137166941154067E-2</v>
      </c>
      <c r="J241" s="51">
        <v>20</v>
      </c>
      <c r="K241" s="49">
        <v>30</v>
      </c>
      <c r="L241" s="204">
        <v>0</v>
      </c>
      <c r="M241" s="279">
        <v>5.1999999999999998E-2</v>
      </c>
      <c r="N241" s="280">
        <v>0.86099999999999999</v>
      </c>
      <c r="O241" s="281">
        <v>25</v>
      </c>
      <c r="P241" s="282">
        <v>0.1</v>
      </c>
      <c r="Q241" s="54">
        <v>0</v>
      </c>
      <c r="R241" s="347" t="s">
        <v>498</v>
      </c>
    </row>
    <row r="242" spans="1:21" ht="57.6" x14ac:dyDescent="0.3">
      <c r="A242" s="40" t="s">
        <v>935</v>
      </c>
      <c r="B242" s="346" t="s">
        <v>918</v>
      </c>
      <c r="C242" s="180">
        <v>1</v>
      </c>
      <c r="D242" s="180">
        <v>6.2300000000000001E-2</v>
      </c>
      <c r="E242" s="180">
        <v>6.2300000000000001E-2</v>
      </c>
      <c r="F242" s="180" t="s">
        <v>372</v>
      </c>
      <c r="G242" s="180">
        <v>0.15</v>
      </c>
      <c r="H242" s="345" t="s">
        <v>508</v>
      </c>
      <c r="I242" s="50">
        <f t="shared" si="10"/>
        <v>1.4137166941154067E-2</v>
      </c>
      <c r="J242" s="51">
        <v>20</v>
      </c>
      <c r="K242" s="49">
        <v>30</v>
      </c>
      <c r="L242" s="204">
        <v>0</v>
      </c>
      <c r="M242" s="279">
        <v>5.1999999999999998E-2</v>
      </c>
      <c r="N242" s="280">
        <v>0.86099999999999999</v>
      </c>
      <c r="O242" s="281">
        <v>25</v>
      </c>
      <c r="P242" s="282">
        <v>0.1</v>
      </c>
      <c r="Q242" s="54">
        <v>0</v>
      </c>
      <c r="R242" s="347" t="s">
        <v>498</v>
      </c>
    </row>
    <row r="243" spans="1:21" ht="57.6" x14ac:dyDescent="0.3">
      <c r="A243" s="40" t="s">
        <v>935</v>
      </c>
      <c r="B243" s="346" t="s">
        <v>919</v>
      </c>
      <c r="C243" s="180">
        <v>1</v>
      </c>
      <c r="D243" s="180">
        <v>8.3999999999999995E-3</v>
      </c>
      <c r="E243" s="180">
        <v>8.3999999999999995E-3</v>
      </c>
      <c r="F243" s="180" t="s">
        <v>372</v>
      </c>
      <c r="G243" s="180">
        <v>0.15</v>
      </c>
      <c r="H243" s="345" t="s">
        <v>508</v>
      </c>
      <c r="I243" s="50">
        <f t="shared" si="10"/>
        <v>1.4137166941154067E-2</v>
      </c>
      <c r="J243" s="51">
        <v>20</v>
      </c>
      <c r="K243" s="49">
        <v>30</v>
      </c>
      <c r="L243" s="204">
        <v>0</v>
      </c>
      <c r="M243" s="279">
        <v>5.1999999999999998E-2</v>
      </c>
      <c r="N243" s="280">
        <v>0.86099999999999999</v>
      </c>
      <c r="O243" s="281">
        <v>25</v>
      </c>
      <c r="P243" s="282">
        <v>0.1</v>
      </c>
      <c r="Q243" s="54">
        <v>0</v>
      </c>
      <c r="R243" s="347" t="s">
        <v>498</v>
      </c>
    </row>
    <row r="244" spans="1:21" ht="43.2" x14ac:dyDescent="0.3">
      <c r="A244" s="40" t="s">
        <v>935</v>
      </c>
      <c r="B244" s="346" t="s">
        <v>920</v>
      </c>
      <c r="C244" s="180">
        <v>1</v>
      </c>
      <c r="D244" s="180">
        <v>5.5300000000000002E-2</v>
      </c>
      <c r="E244" s="180">
        <v>5.5300000000000002E-2</v>
      </c>
      <c r="F244" s="180" t="s">
        <v>372</v>
      </c>
      <c r="G244" s="180">
        <v>0.2</v>
      </c>
      <c r="H244" s="345" t="s">
        <v>508</v>
      </c>
      <c r="I244" s="50">
        <f t="shared" si="10"/>
        <v>1.4137166941154067E-2</v>
      </c>
      <c r="J244" s="51">
        <v>20</v>
      </c>
      <c r="K244" s="49">
        <v>30</v>
      </c>
      <c r="L244" s="204">
        <v>0</v>
      </c>
      <c r="M244" s="279">
        <v>5.1999999999999998E-2</v>
      </c>
      <c r="N244" s="280">
        <v>0.86099999999999999</v>
      </c>
      <c r="O244" s="281">
        <v>25</v>
      </c>
      <c r="P244" s="282">
        <v>0.1</v>
      </c>
      <c r="Q244" s="54">
        <v>0</v>
      </c>
      <c r="R244" s="347" t="s">
        <v>498</v>
      </c>
    </row>
    <row r="245" spans="1:21" ht="57.6" x14ac:dyDescent="0.3">
      <c r="A245" s="40" t="s">
        <v>935</v>
      </c>
      <c r="B245" s="346" t="s">
        <v>921</v>
      </c>
      <c r="C245" s="180">
        <v>1</v>
      </c>
      <c r="D245" s="180">
        <v>2.2700000000000001E-2</v>
      </c>
      <c r="E245" s="180">
        <v>2.2700000000000001E-2</v>
      </c>
      <c r="F245" s="180" t="s">
        <v>372</v>
      </c>
      <c r="G245" s="180">
        <v>0.6</v>
      </c>
      <c r="H245" s="345" t="s">
        <v>508</v>
      </c>
      <c r="I245" s="50">
        <f t="shared" si="10"/>
        <v>1.4137166941154067E-2</v>
      </c>
      <c r="J245" s="51">
        <v>20</v>
      </c>
      <c r="K245" s="49">
        <v>30</v>
      </c>
      <c r="L245" s="204">
        <v>0</v>
      </c>
      <c r="M245" s="279">
        <v>5.1999999999999998E-2</v>
      </c>
      <c r="N245" s="280">
        <v>0.86099999999999999</v>
      </c>
      <c r="O245" s="281">
        <v>25</v>
      </c>
      <c r="P245" s="282">
        <v>0.1</v>
      </c>
      <c r="Q245" s="54">
        <v>0</v>
      </c>
      <c r="R245" s="347" t="s">
        <v>498</v>
      </c>
    </row>
    <row r="246" spans="1:21" ht="57.6" x14ac:dyDescent="0.3">
      <c r="A246" s="40" t="s">
        <v>935</v>
      </c>
      <c r="B246" s="346" t="s">
        <v>922</v>
      </c>
      <c r="C246" s="180">
        <v>1</v>
      </c>
      <c r="D246" s="180">
        <v>8.0000000000000002E-3</v>
      </c>
      <c r="E246" s="180">
        <v>8.0000000000000002E-3</v>
      </c>
      <c r="F246" s="180" t="s">
        <v>372</v>
      </c>
      <c r="G246" s="180">
        <v>0.15</v>
      </c>
      <c r="H246" s="345" t="s">
        <v>508</v>
      </c>
      <c r="I246" s="50">
        <f t="shared" si="10"/>
        <v>1.4137166941154067E-2</v>
      </c>
      <c r="J246" s="51">
        <v>20</v>
      </c>
      <c r="K246" s="49">
        <v>30</v>
      </c>
      <c r="L246" s="204">
        <v>0</v>
      </c>
      <c r="M246" s="279">
        <v>5.1999999999999998E-2</v>
      </c>
      <c r="N246" s="280">
        <v>0.86099999999999999</v>
      </c>
      <c r="O246" s="281">
        <v>25</v>
      </c>
      <c r="P246" s="282">
        <v>0.1</v>
      </c>
      <c r="Q246" s="54">
        <v>0</v>
      </c>
      <c r="R246" s="347" t="s">
        <v>498</v>
      </c>
    </row>
    <row r="247" spans="1:21" ht="29.4" thickBot="1" x14ac:dyDescent="0.35">
      <c r="A247" s="40" t="s">
        <v>934</v>
      </c>
      <c r="B247" s="346" t="s">
        <v>923</v>
      </c>
      <c r="C247" s="180">
        <v>1</v>
      </c>
      <c r="D247" s="180">
        <v>4.0000000000000002E-4</v>
      </c>
      <c r="E247" s="180">
        <v>4.0000000000000002E-4</v>
      </c>
      <c r="F247" s="180" t="s">
        <v>372</v>
      </c>
      <c r="G247" s="180">
        <v>0</v>
      </c>
      <c r="H247" s="345" t="s">
        <v>508</v>
      </c>
      <c r="I247" s="50">
        <f t="shared" si="10"/>
        <v>1.4137166941154067E-2</v>
      </c>
      <c r="J247" s="51">
        <v>20</v>
      </c>
      <c r="K247" s="49">
        <v>30</v>
      </c>
      <c r="L247" s="204">
        <v>0</v>
      </c>
      <c r="M247" s="279">
        <v>5.1999999999999998E-2</v>
      </c>
      <c r="N247" s="280">
        <v>0.86099999999999999</v>
      </c>
      <c r="O247" s="281">
        <v>25</v>
      </c>
      <c r="P247" s="282">
        <v>0.1</v>
      </c>
      <c r="Q247" s="54">
        <v>0</v>
      </c>
      <c r="R247" s="347" t="s">
        <v>498</v>
      </c>
    </row>
    <row r="248" spans="1:21" ht="29.4" thickBot="1" x14ac:dyDescent="0.35">
      <c r="A248" s="40" t="s">
        <v>934</v>
      </c>
      <c r="B248" s="346" t="s">
        <v>924</v>
      </c>
      <c r="C248" s="180">
        <v>1</v>
      </c>
      <c r="D248" s="180">
        <v>1E-4</v>
      </c>
      <c r="E248" s="180">
        <v>1E-4</v>
      </c>
      <c r="F248" s="180" t="s">
        <v>372</v>
      </c>
      <c r="G248" s="180">
        <v>0</v>
      </c>
      <c r="H248" s="345" t="s">
        <v>508</v>
      </c>
      <c r="I248" s="50">
        <f t="shared" si="10"/>
        <v>1.4137166941154067E-2</v>
      </c>
      <c r="J248" s="51">
        <v>20</v>
      </c>
      <c r="K248" s="49">
        <v>30</v>
      </c>
      <c r="L248" s="204">
        <v>0</v>
      </c>
      <c r="M248" s="279">
        <v>5.1999999999999998E-2</v>
      </c>
      <c r="N248" s="280">
        <v>0.86099999999999999</v>
      </c>
      <c r="O248" s="281">
        <v>25</v>
      </c>
      <c r="P248" s="282">
        <v>0.1</v>
      </c>
      <c r="Q248" s="54">
        <v>0</v>
      </c>
      <c r="R248" s="347" t="s">
        <v>498</v>
      </c>
      <c r="T248" s="57" t="s">
        <v>933</v>
      </c>
      <c r="U248" s="276">
        <f>SUMIF($R$247:$R$260,T248,$E$247:$E$260)</f>
        <v>10.864000000000001</v>
      </c>
    </row>
    <row r="249" spans="1:21" ht="29.4" thickBot="1" x14ac:dyDescent="0.35">
      <c r="A249" s="40" t="s">
        <v>934</v>
      </c>
      <c r="B249" s="346" t="s">
        <v>925</v>
      </c>
      <c r="C249" s="180">
        <v>1</v>
      </c>
      <c r="D249" s="180">
        <v>2.0000000000000001E-4</v>
      </c>
      <c r="E249" s="180">
        <v>2.0000000000000001E-4</v>
      </c>
      <c r="F249" s="180" t="s">
        <v>372</v>
      </c>
      <c r="G249" s="180">
        <v>0</v>
      </c>
      <c r="H249" s="345" t="s">
        <v>508</v>
      </c>
      <c r="I249" s="50">
        <f t="shared" si="10"/>
        <v>1.4137166941154067E-2</v>
      </c>
      <c r="J249" s="51">
        <v>20</v>
      </c>
      <c r="K249" s="49">
        <v>30</v>
      </c>
      <c r="L249" s="204">
        <v>0</v>
      </c>
      <c r="M249" s="279">
        <v>5.1999999999999998E-2</v>
      </c>
      <c r="N249" s="280">
        <v>0.86099999999999999</v>
      </c>
      <c r="O249" s="281">
        <v>25</v>
      </c>
      <c r="P249" s="282">
        <v>0.1</v>
      </c>
      <c r="Q249" s="54">
        <v>0</v>
      </c>
      <c r="R249" s="347" t="s">
        <v>498</v>
      </c>
      <c r="T249" s="57" t="s">
        <v>498</v>
      </c>
      <c r="U249" s="276">
        <f t="shared" ref="U249:U251" si="12">SUMIF($R$247:$R$260,T249,$E$247:$E$260)</f>
        <v>6.1000000000000004E-3</v>
      </c>
    </row>
    <row r="250" spans="1:21" ht="29.4" thickBot="1" x14ac:dyDescent="0.35">
      <c r="A250" s="40" t="s">
        <v>934</v>
      </c>
      <c r="B250" s="346" t="s">
        <v>926</v>
      </c>
      <c r="C250" s="180">
        <v>1</v>
      </c>
      <c r="D250" s="180">
        <v>1.2999999999999999E-3</v>
      </c>
      <c r="E250" s="180">
        <v>1.2999999999999999E-3</v>
      </c>
      <c r="F250" s="180" t="s">
        <v>372</v>
      </c>
      <c r="G250" s="180">
        <v>0.05</v>
      </c>
      <c r="H250" s="345" t="s">
        <v>508</v>
      </c>
      <c r="I250" s="50">
        <f t="shared" si="10"/>
        <v>1.4137166941154067E-2</v>
      </c>
      <c r="J250" s="51">
        <v>20</v>
      </c>
      <c r="K250" s="49">
        <v>30</v>
      </c>
      <c r="L250" s="204">
        <v>0</v>
      </c>
      <c r="M250" s="279">
        <v>5.1999999999999998E-2</v>
      </c>
      <c r="N250" s="280">
        <v>0.86099999999999999</v>
      </c>
      <c r="O250" s="281">
        <v>25</v>
      </c>
      <c r="P250" s="282">
        <v>0.1</v>
      </c>
      <c r="Q250" s="54">
        <v>0</v>
      </c>
      <c r="R250" s="347" t="s">
        <v>498</v>
      </c>
      <c r="T250" s="57"/>
      <c r="U250" s="276"/>
    </row>
    <row r="251" spans="1:21" ht="28.8" x14ac:dyDescent="0.3">
      <c r="A251" s="40" t="s">
        <v>934</v>
      </c>
      <c r="B251" s="346" t="s">
        <v>927</v>
      </c>
      <c r="C251" s="180">
        <v>1</v>
      </c>
      <c r="D251" s="180">
        <v>2.2000000000000001E-3</v>
      </c>
      <c r="E251" s="180">
        <v>2.2000000000000001E-3</v>
      </c>
      <c r="F251" s="180" t="s">
        <v>372</v>
      </c>
      <c r="G251" s="180">
        <v>0.05</v>
      </c>
      <c r="H251" s="345" t="s">
        <v>508</v>
      </c>
      <c r="I251" s="50">
        <f t="shared" si="10"/>
        <v>1.4137166941154067E-2</v>
      </c>
      <c r="J251" s="51">
        <v>20</v>
      </c>
      <c r="K251" s="49">
        <v>30</v>
      </c>
      <c r="L251" s="204">
        <v>0</v>
      </c>
      <c r="M251" s="279">
        <v>5.1999999999999998E-2</v>
      </c>
      <c r="N251" s="280">
        <v>0.86099999999999999</v>
      </c>
      <c r="O251" s="281">
        <v>25</v>
      </c>
      <c r="P251" s="282">
        <v>0.1</v>
      </c>
      <c r="Q251" s="54">
        <v>0</v>
      </c>
      <c r="R251" s="347" t="s">
        <v>498</v>
      </c>
      <c r="T251" s="57"/>
      <c r="U251" s="276"/>
    </row>
    <row r="252" spans="1:21" ht="28.8" x14ac:dyDescent="0.3">
      <c r="A252" s="40" t="s">
        <v>934</v>
      </c>
      <c r="B252" s="346" t="s">
        <v>928</v>
      </c>
      <c r="C252" s="180">
        <v>1</v>
      </c>
      <c r="D252" s="180">
        <v>1.2999999999999999E-3</v>
      </c>
      <c r="E252" s="180">
        <v>1.2999999999999999E-3</v>
      </c>
      <c r="F252" s="180" t="s">
        <v>372</v>
      </c>
      <c r="G252" s="180">
        <v>4.0000000000000001E-3</v>
      </c>
      <c r="H252" s="345" t="s">
        <v>508</v>
      </c>
      <c r="I252" s="50">
        <f t="shared" si="10"/>
        <v>1.4137166941154067E-2</v>
      </c>
      <c r="J252" s="51">
        <v>20</v>
      </c>
      <c r="K252" s="49">
        <v>30</v>
      </c>
      <c r="L252" s="204">
        <v>0</v>
      </c>
      <c r="M252" s="279">
        <v>5.1999999999999998E-2</v>
      </c>
      <c r="N252" s="280">
        <v>0.86099999999999999</v>
      </c>
      <c r="O252" s="281">
        <v>25</v>
      </c>
      <c r="P252" s="282">
        <v>0.1</v>
      </c>
      <c r="Q252" s="54">
        <v>0</v>
      </c>
      <c r="R252" s="347" t="s">
        <v>498</v>
      </c>
    </row>
    <row r="253" spans="1:21" ht="28.8" x14ac:dyDescent="0.3">
      <c r="A253" s="40" t="s">
        <v>934</v>
      </c>
      <c r="B253" s="346" t="s">
        <v>929</v>
      </c>
      <c r="C253" s="180">
        <v>1</v>
      </c>
      <c r="D253" s="180">
        <v>2.9999999999999997E-4</v>
      </c>
      <c r="E253" s="180">
        <v>2.9999999999999997E-4</v>
      </c>
      <c r="F253" s="180" t="s">
        <v>372</v>
      </c>
      <c r="G253" s="180">
        <v>4.0000000000000001E-3</v>
      </c>
      <c r="H253" s="345" t="s">
        <v>508</v>
      </c>
      <c r="I253" s="50">
        <f t="shared" si="10"/>
        <v>1.4137166941154067E-2</v>
      </c>
      <c r="J253" s="51">
        <v>20</v>
      </c>
      <c r="K253" s="49">
        <v>30</v>
      </c>
      <c r="L253" s="204">
        <v>0</v>
      </c>
      <c r="M253" s="279">
        <v>5.1999999999999998E-2</v>
      </c>
      <c r="N253" s="280">
        <v>0.86099999999999999</v>
      </c>
      <c r="O253" s="281">
        <v>25</v>
      </c>
      <c r="P253" s="282">
        <v>0.1</v>
      </c>
      <c r="Q253" s="54">
        <v>0</v>
      </c>
      <c r="R253" s="347" t="s">
        <v>498</v>
      </c>
    </row>
    <row r="254" spans="1:21" ht="43.2" x14ac:dyDescent="0.3">
      <c r="A254" s="40" t="s">
        <v>934</v>
      </c>
      <c r="B254" s="346" t="s">
        <v>930</v>
      </c>
      <c r="C254" s="180">
        <v>1</v>
      </c>
      <c r="D254" s="180">
        <v>2.9999999999999997E-4</v>
      </c>
      <c r="E254" s="180">
        <v>2.9999999999999997E-4</v>
      </c>
      <c r="F254" s="180" t="s">
        <v>372</v>
      </c>
      <c r="G254" s="180">
        <v>1.2</v>
      </c>
      <c r="H254" s="345" t="s">
        <v>508</v>
      </c>
      <c r="I254" s="50">
        <f t="shared" si="10"/>
        <v>1.4137166941154067E-2</v>
      </c>
      <c r="J254" s="51">
        <v>20</v>
      </c>
      <c r="K254" s="49">
        <v>30</v>
      </c>
      <c r="L254" s="204">
        <v>0</v>
      </c>
      <c r="M254" s="279">
        <v>5.1999999999999998E-2</v>
      </c>
      <c r="N254" s="280">
        <v>0.86099999999999999</v>
      </c>
      <c r="O254" s="281">
        <v>25</v>
      </c>
      <c r="P254" s="282">
        <v>0.1</v>
      </c>
      <c r="Q254" s="54">
        <v>0</v>
      </c>
      <c r="R254" s="347" t="s">
        <v>498</v>
      </c>
    </row>
    <row r="255" spans="1:21" ht="28.8" x14ac:dyDescent="0.3">
      <c r="A255" s="40" t="s">
        <v>934</v>
      </c>
      <c r="B255" s="346" t="s">
        <v>931</v>
      </c>
      <c r="C255" s="180">
        <v>1</v>
      </c>
      <c r="D255" s="180">
        <v>10.864000000000001</v>
      </c>
      <c r="E255" s="180">
        <v>10.864000000000001</v>
      </c>
      <c r="F255" s="180" t="s">
        <v>374</v>
      </c>
      <c r="G255" s="180">
        <v>0</v>
      </c>
      <c r="H255" s="345" t="s">
        <v>508</v>
      </c>
      <c r="I255" s="50">
        <f t="shared" si="10"/>
        <v>1.4137166941154067E-2</v>
      </c>
      <c r="J255" s="51">
        <v>20</v>
      </c>
      <c r="K255" s="49">
        <v>30</v>
      </c>
      <c r="L255" s="204">
        <v>0</v>
      </c>
      <c r="M255" s="279">
        <v>5.1999999999999998E-2</v>
      </c>
      <c r="N255" s="280">
        <v>0.86099999999999999</v>
      </c>
      <c r="O255" s="281">
        <v>25</v>
      </c>
      <c r="P255" s="282">
        <v>0.1</v>
      </c>
      <c r="Q255" s="54">
        <v>0</v>
      </c>
      <c r="R255" s="347" t="s">
        <v>933</v>
      </c>
    </row>
  </sheetData>
  <mergeCells count="12">
    <mergeCell ref="I1:I2"/>
    <mergeCell ref="A1:B1"/>
    <mergeCell ref="C1:E1"/>
    <mergeCell ref="F1:H1"/>
    <mergeCell ref="J1:J2"/>
    <mergeCell ref="O1:O2"/>
    <mergeCell ref="N1:N2"/>
    <mergeCell ref="P1:P2"/>
    <mergeCell ref="K1:K2"/>
    <mergeCell ref="Q1:Q2"/>
    <mergeCell ref="M1:M2"/>
    <mergeCell ref="L1:L2"/>
  </mergeCells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D5B0F-108D-4B11-8E34-1AC8C410ED4B}">
  <sheetPr codeName="Лист30"/>
  <dimension ref="A1:BA480"/>
  <sheetViews>
    <sheetView tabSelected="1" topLeftCell="I1" zoomScale="85" zoomScaleNormal="85" workbookViewId="0">
      <pane ySplit="1" topLeftCell="A399" activePane="bottomLeft" state="frozen"/>
      <selection pane="bottomLeft" activeCell="AM414" sqref="AM414"/>
    </sheetView>
  </sheetViews>
  <sheetFormatPr defaultRowHeight="14.4" x14ac:dyDescent="0.3"/>
  <cols>
    <col min="1" max="1" width="12" style="6" customWidth="1"/>
    <col min="2" max="2" width="31.6640625" style="6" customWidth="1"/>
    <col min="3" max="3" width="54.5546875" customWidth="1"/>
    <col min="4" max="4" width="33.88671875" style="7" customWidth="1"/>
    <col min="5" max="5" width="16.5546875" style="6" customWidth="1"/>
    <col min="6" max="6" width="16.33203125" style="6" customWidth="1"/>
    <col min="7" max="7" width="11.5546875" style="6" customWidth="1"/>
    <col min="8" max="8" width="16.5546875" style="6" customWidth="1"/>
    <col min="9" max="9" width="14.6640625" style="6" customWidth="1"/>
    <col min="10" max="11" width="20.6640625" style="6" customWidth="1"/>
    <col min="12" max="12" width="16.21875" customWidth="1"/>
    <col min="13" max="13" width="13.33203125" customWidth="1"/>
    <col min="14" max="14" width="35.5546875" customWidth="1"/>
    <col min="15" max="15" width="27.88671875" customWidth="1"/>
    <col min="16" max="19" width="5.109375" bestFit="1" customWidth="1"/>
    <col min="20" max="21" width="3.77734375" bestFit="1" customWidth="1"/>
    <col min="22" max="24" width="6.109375" bestFit="1" customWidth="1"/>
    <col min="25" max="26" width="3.77734375" bestFit="1" customWidth="1"/>
    <col min="27" max="28" width="6.109375" bestFit="1" customWidth="1"/>
    <col min="29" max="30" width="3.77734375" bestFit="1" customWidth="1"/>
    <col min="31" max="34" width="5.109375" bestFit="1" customWidth="1"/>
    <col min="35" max="35" width="3.77734375" bestFit="1" customWidth="1"/>
    <col min="36" max="36" width="10.88671875" customWidth="1"/>
    <col min="37" max="37" width="6" bestFit="1" customWidth="1"/>
    <col min="38" max="39" width="8.5546875" bestFit="1" customWidth="1"/>
    <col min="40" max="40" width="8.88671875" bestFit="1" customWidth="1"/>
    <col min="41" max="41" width="2" customWidth="1"/>
    <col min="42" max="42" width="2.109375" customWidth="1"/>
    <col min="43" max="43" width="8.88671875" customWidth="1"/>
    <col min="44" max="44" width="12.33203125" customWidth="1"/>
    <col min="45" max="45" width="11.88671875" customWidth="1"/>
    <col min="46" max="46" width="10.44140625" customWidth="1"/>
    <col min="47" max="47" width="14.33203125" customWidth="1"/>
    <col min="48" max="48" width="12" customWidth="1"/>
    <col min="49" max="49" width="11.109375" customWidth="1"/>
    <col min="50" max="50" width="13.6640625" customWidth="1"/>
    <col min="51" max="51" width="16" customWidth="1"/>
    <col min="52" max="52" width="14.5546875" customWidth="1"/>
    <col min="53" max="53" width="17.88671875" customWidth="1"/>
  </cols>
  <sheetData>
    <row r="1" spans="1:53" ht="64.8" customHeight="1" thickBot="1" x14ac:dyDescent="0.35">
      <c r="A1" s="4" t="s">
        <v>469</v>
      </c>
      <c r="B1" s="4" t="s">
        <v>344</v>
      </c>
      <c r="C1" s="4" t="s">
        <v>11</v>
      </c>
      <c r="D1" s="5" t="s">
        <v>24</v>
      </c>
      <c r="E1" s="5" t="s">
        <v>12</v>
      </c>
      <c r="F1" s="5" t="s">
        <v>13</v>
      </c>
      <c r="G1" s="5" t="s">
        <v>14</v>
      </c>
      <c r="H1" s="5" t="s">
        <v>15</v>
      </c>
      <c r="I1" s="5" t="s">
        <v>16</v>
      </c>
      <c r="J1" s="5" t="s">
        <v>17</v>
      </c>
      <c r="K1" s="5" t="s">
        <v>125</v>
      </c>
      <c r="L1" s="298">
        <f>20*60</f>
        <v>1200</v>
      </c>
      <c r="M1" s="1" t="str">
        <f t="shared" ref="M1:N1" si="0">A1</f>
        <v>№ Сценария</v>
      </c>
      <c r="N1" s="1" t="str">
        <f t="shared" si="0"/>
        <v>Оборудование, характеристики аварии</v>
      </c>
      <c r="O1" t="str">
        <f t="shared" ref="O1" si="1">D1</f>
        <v>Кратко сценарий</v>
      </c>
      <c r="P1" s="286" t="s">
        <v>29</v>
      </c>
      <c r="Q1" s="286" t="s">
        <v>30</v>
      </c>
      <c r="R1" s="286" t="s">
        <v>31</v>
      </c>
      <c r="S1" s="286" t="s">
        <v>32</v>
      </c>
      <c r="T1" s="286" t="s">
        <v>345</v>
      </c>
      <c r="U1" s="286" t="s">
        <v>260</v>
      </c>
      <c r="V1" s="286" t="s">
        <v>347</v>
      </c>
      <c r="W1" s="286" t="s">
        <v>34</v>
      </c>
      <c r="X1" s="286" t="s">
        <v>346</v>
      </c>
      <c r="Y1" s="286" t="s">
        <v>36</v>
      </c>
      <c r="Z1" s="286" t="s">
        <v>37</v>
      </c>
      <c r="AA1" s="286" t="s">
        <v>38</v>
      </c>
      <c r="AB1" s="286" t="s">
        <v>39</v>
      </c>
      <c r="AC1" s="287" t="s">
        <v>40</v>
      </c>
      <c r="AD1" s="287" t="s">
        <v>41</v>
      </c>
      <c r="AE1" s="286" t="s">
        <v>42</v>
      </c>
      <c r="AF1" s="286" t="s">
        <v>43</v>
      </c>
      <c r="AG1" s="286" t="s">
        <v>44</v>
      </c>
      <c r="AH1" s="286" t="s">
        <v>45</v>
      </c>
      <c r="AI1" s="286" t="s">
        <v>259</v>
      </c>
      <c r="AJ1" s="288" t="s">
        <v>486</v>
      </c>
      <c r="AK1" s="288" t="s">
        <v>487</v>
      </c>
      <c r="AL1" s="289" t="s">
        <v>488</v>
      </c>
      <c r="AM1" s="290" t="s">
        <v>489</v>
      </c>
      <c r="AN1" s="290" t="s">
        <v>58</v>
      </c>
      <c r="AQ1" s="5" t="s">
        <v>49</v>
      </c>
      <c r="AR1" s="5" t="s">
        <v>50</v>
      </c>
      <c r="AS1" s="5" t="s">
        <v>51</v>
      </c>
      <c r="AT1" s="5" t="s">
        <v>52</v>
      </c>
      <c r="AU1" s="5" t="s">
        <v>53</v>
      </c>
      <c r="AV1" s="5" t="s">
        <v>54</v>
      </c>
      <c r="AW1" s="5" t="s">
        <v>113</v>
      </c>
      <c r="AX1" s="5" t="s">
        <v>114</v>
      </c>
      <c r="AY1" s="5" t="s">
        <v>55</v>
      </c>
      <c r="AZ1" s="5" t="s">
        <v>484</v>
      </c>
      <c r="BA1" s="5" t="s">
        <v>485</v>
      </c>
    </row>
    <row r="2" spans="1:53" s="386" customFormat="1" ht="15" thickBot="1" x14ac:dyDescent="0.35">
      <c r="A2" s="376" t="s">
        <v>468</v>
      </c>
      <c r="B2" s="377" t="s">
        <v>936</v>
      </c>
      <c r="C2" s="378" t="s">
        <v>143</v>
      </c>
      <c r="D2" s="379" t="s">
        <v>25</v>
      </c>
      <c r="E2" s="380">
        <v>1.0000000000000001E-5</v>
      </c>
      <c r="F2" s="377">
        <v>17</v>
      </c>
      <c r="G2" s="376">
        <v>0.1</v>
      </c>
      <c r="H2" s="381">
        <f t="shared" ref="H2:H7" si="2">E2*F2*G2</f>
        <v>1.7000000000000003E-5</v>
      </c>
      <c r="I2" s="382">
        <v>1376</v>
      </c>
      <c r="J2" s="439">
        <f>I2</f>
        <v>1376</v>
      </c>
      <c r="K2" s="384" t="s">
        <v>122</v>
      </c>
      <c r="L2" s="385">
        <v>2190</v>
      </c>
      <c r="M2" s="386" t="str">
        <f t="shared" ref="M2:N7" si="3">A2</f>
        <v>C1</v>
      </c>
      <c r="N2" s="386" t="str">
        <f t="shared" si="3"/>
        <v>РВС-2000, нефть</v>
      </c>
      <c r="O2" s="386" t="str">
        <f t="shared" ref="O2:O7" si="4">D2</f>
        <v>Полное-пожар</v>
      </c>
      <c r="P2" s="386">
        <v>37.299999999999997</v>
      </c>
      <c r="Q2" s="386">
        <v>50.7</v>
      </c>
      <c r="R2" s="386">
        <v>70.7</v>
      </c>
      <c r="S2" s="386">
        <v>127</v>
      </c>
      <c r="T2" s="386" t="s">
        <v>46</v>
      </c>
      <c r="U2" s="386" t="s">
        <v>46</v>
      </c>
      <c r="V2" s="386" t="s">
        <v>46</v>
      </c>
      <c r="W2" s="386" t="s">
        <v>46</v>
      </c>
      <c r="X2" s="386" t="s">
        <v>46</v>
      </c>
      <c r="Y2" s="386" t="s">
        <v>46</v>
      </c>
      <c r="Z2" s="386" t="s">
        <v>46</v>
      </c>
      <c r="AA2" s="386" t="s">
        <v>46</v>
      </c>
      <c r="AB2" s="386" t="s">
        <v>46</v>
      </c>
      <c r="AC2" s="386" t="s">
        <v>46</v>
      </c>
      <c r="AD2" s="386" t="s">
        <v>46</v>
      </c>
      <c r="AE2" s="386" t="s">
        <v>46</v>
      </c>
      <c r="AF2" s="386" t="s">
        <v>46</v>
      </c>
      <c r="AG2" s="386" t="s">
        <v>46</v>
      </c>
      <c r="AH2" s="386" t="s">
        <v>46</v>
      </c>
      <c r="AI2" s="386" t="s">
        <v>46</v>
      </c>
      <c r="AJ2" s="387">
        <v>1</v>
      </c>
      <c r="AK2" s="387">
        <v>2</v>
      </c>
      <c r="AL2" s="388">
        <v>0.75</v>
      </c>
      <c r="AM2" s="388">
        <v>2.7E-2</v>
      </c>
      <c r="AN2" s="388">
        <v>3</v>
      </c>
      <c r="AQ2" s="389">
        <f>AM2*I2+AL2</f>
        <v>37.902000000000001</v>
      </c>
      <c r="AR2" s="389">
        <f t="shared" ref="AR2:AR7" si="5">0.1*AQ2</f>
        <v>3.7902000000000005</v>
      </c>
      <c r="AS2" s="390">
        <f t="shared" ref="AS2:AS7" si="6">AJ2*3+0.25*AK2</f>
        <v>3.5</v>
      </c>
      <c r="AT2" s="390">
        <f t="shared" ref="AT2:AT7" si="7">SUM(AQ2:AS2)/4</f>
        <v>11.29805</v>
      </c>
      <c r="AU2" s="389">
        <f>10068.2*J2*POWER(10,-6)</f>
        <v>13.8538432</v>
      </c>
      <c r="AV2" s="390">
        <f t="shared" ref="AV2:AV7" si="8">AU2+AT2+AS2+AR2+AQ2</f>
        <v>70.344093200000003</v>
      </c>
      <c r="AW2" s="391">
        <f t="shared" ref="AW2:AW7" si="9">AJ2*H2</f>
        <v>1.7000000000000003E-5</v>
      </c>
      <c r="AX2" s="391">
        <f t="shared" ref="AX2:AX7" si="10">H2*AK2</f>
        <v>3.4000000000000007E-5</v>
      </c>
      <c r="AY2" s="391">
        <f t="shared" ref="AY2:AY7" si="11">H2*AV2</f>
        <v>1.1958495844000003E-3</v>
      </c>
      <c r="AZ2" s="392">
        <f>AW2/[1]DB!$B$23</f>
        <v>2.0481927710843378E-8</v>
      </c>
      <c r="BA2" s="392">
        <f>AX2/[1]DB!$B$23</f>
        <v>4.0963855421686756E-8</v>
      </c>
    </row>
    <row r="3" spans="1:53" s="386" customFormat="1" ht="15" thickBot="1" x14ac:dyDescent="0.35">
      <c r="A3" s="376" t="s">
        <v>470</v>
      </c>
      <c r="B3" s="376" t="str">
        <f>B2</f>
        <v>РВС-2000, нефть</v>
      </c>
      <c r="C3" s="378" t="s">
        <v>149</v>
      </c>
      <c r="D3" s="379" t="s">
        <v>28</v>
      </c>
      <c r="E3" s="393">
        <f>E2</f>
        <v>1.0000000000000001E-5</v>
      </c>
      <c r="F3" s="394">
        <f>F2</f>
        <v>17</v>
      </c>
      <c r="G3" s="376">
        <v>0.18000000000000002</v>
      </c>
      <c r="H3" s="381">
        <f t="shared" si="2"/>
        <v>3.0600000000000005E-5</v>
      </c>
      <c r="I3" s="383">
        <f>I2</f>
        <v>1376</v>
      </c>
      <c r="J3" s="395">
        <f>POWER(10,-6)*25*SQRT(100)*L1*L2/1000*0.1</f>
        <v>6.5700000000000008E-2</v>
      </c>
      <c r="K3" s="384" t="s">
        <v>123</v>
      </c>
      <c r="L3" s="385">
        <v>0</v>
      </c>
      <c r="M3" s="386" t="str">
        <f t="shared" si="3"/>
        <v>C2</v>
      </c>
      <c r="N3" s="386" t="str">
        <f t="shared" si="3"/>
        <v>РВС-2000, нефть</v>
      </c>
      <c r="O3" s="386" t="str">
        <f t="shared" si="4"/>
        <v>Полное-взрыв</v>
      </c>
      <c r="P3" s="386" t="s">
        <v>46</v>
      </c>
      <c r="Q3" s="386" t="s">
        <v>46</v>
      </c>
      <c r="R3" s="386" t="s">
        <v>46</v>
      </c>
      <c r="S3" s="386" t="s">
        <v>46</v>
      </c>
      <c r="T3" s="386">
        <v>0</v>
      </c>
      <c r="U3" s="386">
        <v>0</v>
      </c>
      <c r="V3" s="386">
        <v>30.6</v>
      </c>
      <c r="W3" s="386">
        <v>102.1</v>
      </c>
      <c r="X3" s="386">
        <v>149.1</v>
      </c>
      <c r="Y3" s="386" t="s">
        <v>46</v>
      </c>
      <c r="Z3" s="386" t="s">
        <v>46</v>
      </c>
      <c r="AA3" s="386" t="s">
        <v>46</v>
      </c>
      <c r="AB3" s="386" t="s">
        <v>46</v>
      </c>
      <c r="AC3" s="386" t="s">
        <v>46</v>
      </c>
      <c r="AD3" s="386" t="s">
        <v>46</v>
      </c>
      <c r="AE3" s="386" t="s">
        <v>46</v>
      </c>
      <c r="AF3" s="386" t="s">
        <v>46</v>
      </c>
      <c r="AG3" s="386" t="s">
        <v>46</v>
      </c>
      <c r="AH3" s="386" t="s">
        <v>46</v>
      </c>
      <c r="AI3" s="386" t="s">
        <v>46</v>
      </c>
      <c r="AJ3" s="387">
        <v>3</v>
      </c>
      <c r="AK3" s="387">
        <v>2</v>
      </c>
      <c r="AL3" s="386">
        <f>AL2</f>
        <v>0.75</v>
      </c>
      <c r="AM3" s="386">
        <f>AM2</f>
        <v>2.7E-2</v>
      </c>
      <c r="AN3" s="386">
        <f>AN2</f>
        <v>3</v>
      </c>
      <c r="AQ3" s="389">
        <f t="shared" ref="AQ3:AQ7" si="12">AM3*I3+AL3</f>
        <v>37.902000000000001</v>
      </c>
      <c r="AR3" s="389">
        <f t="shared" si="5"/>
        <v>3.7902000000000005</v>
      </c>
      <c r="AS3" s="390">
        <f t="shared" si="6"/>
        <v>9.5</v>
      </c>
      <c r="AT3" s="390">
        <f t="shared" si="7"/>
        <v>12.79805</v>
      </c>
      <c r="AU3" s="389">
        <v>16.642734600000001</v>
      </c>
      <c r="AV3" s="390">
        <f t="shared" si="8"/>
        <v>80.6329846</v>
      </c>
      <c r="AW3" s="391">
        <f t="shared" si="9"/>
        <v>9.1800000000000009E-5</v>
      </c>
      <c r="AX3" s="391">
        <f t="shared" si="10"/>
        <v>6.120000000000001E-5</v>
      </c>
      <c r="AY3" s="391">
        <f t="shared" si="11"/>
        <v>2.4673693287600006E-3</v>
      </c>
      <c r="AZ3" s="392">
        <f>AW3/[1]DB!$B$23</f>
        <v>1.1060240963855422E-7</v>
      </c>
      <c r="BA3" s="392">
        <f>AX3/[1]DB!$B$23</f>
        <v>7.3734939759036159E-8</v>
      </c>
    </row>
    <row r="4" spans="1:53" s="386" customFormat="1" x14ac:dyDescent="0.3">
      <c r="A4" s="376" t="s">
        <v>471</v>
      </c>
      <c r="B4" s="376" t="str">
        <f>B2</f>
        <v>РВС-2000, нефть</v>
      </c>
      <c r="C4" s="378" t="s">
        <v>145</v>
      </c>
      <c r="D4" s="379" t="s">
        <v>26</v>
      </c>
      <c r="E4" s="393">
        <f>E2</f>
        <v>1.0000000000000001E-5</v>
      </c>
      <c r="F4" s="394">
        <f>F2</f>
        <v>17</v>
      </c>
      <c r="G4" s="376">
        <v>0.72000000000000008</v>
      </c>
      <c r="H4" s="381">
        <f t="shared" si="2"/>
        <v>1.2240000000000002E-4</v>
      </c>
      <c r="I4" s="383">
        <f>I2</f>
        <v>1376</v>
      </c>
      <c r="J4" s="440">
        <v>0</v>
      </c>
      <c r="K4" s="384" t="s">
        <v>124</v>
      </c>
      <c r="L4" s="385">
        <v>0</v>
      </c>
      <c r="M4" s="386" t="str">
        <f t="shared" si="3"/>
        <v>C3</v>
      </c>
      <c r="N4" s="386" t="str">
        <f t="shared" si="3"/>
        <v>РВС-2000, нефть</v>
      </c>
      <c r="O4" s="386" t="str">
        <f t="shared" si="4"/>
        <v>Полное-ликвидация</v>
      </c>
      <c r="P4" s="386" t="s">
        <v>46</v>
      </c>
      <c r="Q4" s="386" t="s">
        <v>46</v>
      </c>
      <c r="R4" s="386" t="s">
        <v>46</v>
      </c>
      <c r="S4" s="386" t="s">
        <v>46</v>
      </c>
      <c r="T4" s="386" t="s">
        <v>46</v>
      </c>
      <c r="U4" s="386" t="s">
        <v>46</v>
      </c>
      <c r="V4" s="386" t="s">
        <v>46</v>
      </c>
      <c r="W4" s="386" t="s">
        <v>46</v>
      </c>
      <c r="X4" s="386" t="s">
        <v>46</v>
      </c>
      <c r="Y4" s="386" t="s">
        <v>46</v>
      </c>
      <c r="Z4" s="386" t="s">
        <v>46</v>
      </c>
      <c r="AA4" s="386" t="s">
        <v>46</v>
      </c>
      <c r="AB4" s="386" t="s">
        <v>46</v>
      </c>
      <c r="AC4" s="386" t="s">
        <v>46</v>
      </c>
      <c r="AD4" s="386" t="s">
        <v>46</v>
      </c>
      <c r="AE4" s="386" t="s">
        <v>46</v>
      </c>
      <c r="AF4" s="386" t="s">
        <v>46</v>
      </c>
      <c r="AG4" s="386" t="s">
        <v>46</v>
      </c>
      <c r="AH4" s="386" t="s">
        <v>46</v>
      </c>
      <c r="AI4" s="386" t="s">
        <v>46</v>
      </c>
      <c r="AJ4" s="386">
        <v>0</v>
      </c>
      <c r="AK4" s="386">
        <v>0</v>
      </c>
      <c r="AL4" s="386">
        <f>AL2</f>
        <v>0.75</v>
      </c>
      <c r="AM4" s="386">
        <f>AM2</f>
        <v>2.7E-2</v>
      </c>
      <c r="AN4" s="386">
        <f>AN2</f>
        <v>3</v>
      </c>
      <c r="AQ4" s="389">
        <f t="shared" si="12"/>
        <v>37.902000000000001</v>
      </c>
      <c r="AR4" s="389">
        <f t="shared" si="5"/>
        <v>3.7902000000000005</v>
      </c>
      <c r="AS4" s="390">
        <f t="shared" si="6"/>
        <v>0</v>
      </c>
      <c r="AT4" s="390">
        <f t="shared" si="7"/>
        <v>10.42305</v>
      </c>
      <c r="AU4" s="389">
        <f>1333*J3*POWER(10,-6)</f>
        <v>8.7578100000000001E-5</v>
      </c>
      <c r="AV4" s="390">
        <f t="shared" si="8"/>
        <v>52.115337578100004</v>
      </c>
      <c r="AW4" s="391">
        <f t="shared" si="9"/>
        <v>0</v>
      </c>
      <c r="AX4" s="391">
        <f t="shared" si="10"/>
        <v>0</v>
      </c>
      <c r="AY4" s="391">
        <f t="shared" si="11"/>
        <v>6.3789173195594418E-3</v>
      </c>
      <c r="AZ4" s="392">
        <f>AW4/[1]DB!$B$23</f>
        <v>0</v>
      </c>
      <c r="BA4" s="392">
        <f>AX4/[1]DB!$B$23</f>
        <v>0</v>
      </c>
    </row>
    <row r="5" spans="1:53" s="386" customFormat="1" x14ac:dyDescent="0.3">
      <c r="A5" s="376" t="s">
        <v>472</v>
      </c>
      <c r="B5" s="376" t="str">
        <f>B2</f>
        <v>РВС-2000, нефть</v>
      </c>
      <c r="C5" s="378" t="s">
        <v>146</v>
      </c>
      <c r="D5" s="379" t="s">
        <v>47</v>
      </c>
      <c r="E5" s="380">
        <v>1E-4</v>
      </c>
      <c r="F5" s="394">
        <f>F2</f>
        <v>17</v>
      </c>
      <c r="G5" s="376">
        <v>0.1</v>
      </c>
      <c r="H5" s="381">
        <f t="shared" si="2"/>
        <v>1.7000000000000001E-4</v>
      </c>
      <c r="I5" s="383">
        <f>0.15*I2</f>
        <v>206.4</v>
      </c>
      <c r="J5" s="439">
        <f>I5</f>
        <v>206.4</v>
      </c>
      <c r="K5" s="396" t="s">
        <v>126</v>
      </c>
      <c r="L5" s="397">
        <v>45390</v>
      </c>
      <c r="M5" s="386" t="str">
        <f t="shared" si="3"/>
        <v>C4</v>
      </c>
      <c r="N5" s="386" t="str">
        <f t="shared" si="3"/>
        <v>РВС-2000, нефть</v>
      </c>
      <c r="O5" s="386" t="str">
        <f t="shared" si="4"/>
        <v>Частичное-пожар</v>
      </c>
      <c r="P5" s="386">
        <v>12</v>
      </c>
      <c r="Q5" s="386">
        <v>16.8</v>
      </c>
      <c r="R5" s="386">
        <v>24.6</v>
      </c>
      <c r="S5" s="386">
        <v>47.2</v>
      </c>
      <c r="T5" s="386" t="s">
        <v>46</v>
      </c>
      <c r="U5" s="386" t="s">
        <v>46</v>
      </c>
      <c r="V5" s="386" t="s">
        <v>46</v>
      </c>
      <c r="W5" s="386" t="s">
        <v>46</v>
      </c>
      <c r="X5" s="386" t="s">
        <v>46</v>
      </c>
      <c r="Y5" s="386" t="s">
        <v>46</v>
      </c>
      <c r="Z5" s="386" t="s">
        <v>46</v>
      </c>
      <c r="AA5" s="386" t="s">
        <v>46</v>
      </c>
      <c r="AB5" s="386" t="s">
        <v>46</v>
      </c>
      <c r="AC5" s="386" t="s">
        <v>46</v>
      </c>
      <c r="AD5" s="386" t="s">
        <v>46</v>
      </c>
      <c r="AE5" s="386" t="s">
        <v>46</v>
      </c>
      <c r="AF5" s="386" t="s">
        <v>46</v>
      </c>
      <c r="AG5" s="386" t="s">
        <v>46</v>
      </c>
      <c r="AH5" s="386" t="s">
        <v>46</v>
      </c>
      <c r="AI5" s="386" t="s">
        <v>46</v>
      </c>
      <c r="AJ5" s="386">
        <v>0</v>
      </c>
      <c r="AK5" s="386">
        <v>2</v>
      </c>
      <c r="AL5" s="386">
        <f>0.1*AL2</f>
        <v>7.5000000000000011E-2</v>
      </c>
      <c r="AM5" s="386">
        <f>AM2</f>
        <v>2.7E-2</v>
      </c>
      <c r="AN5" s="386">
        <f>ROUNDUP(AN2/3,0)</f>
        <v>1</v>
      </c>
      <c r="AQ5" s="389">
        <f t="shared" si="12"/>
        <v>5.6478000000000002</v>
      </c>
      <c r="AR5" s="389">
        <f t="shared" si="5"/>
        <v>0.56478000000000006</v>
      </c>
      <c r="AS5" s="390">
        <f t="shared" si="6"/>
        <v>0.5</v>
      </c>
      <c r="AT5" s="390">
        <f t="shared" si="7"/>
        <v>1.678145</v>
      </c>
      <c r="AU5" s="389">
        <f>10068.2*J5*POWER(10,-6)</f>
        <v>2.07807648</v>
      </c>
      <c r="AV5" s="390">
        <f t="shared" si="8"/>
        <v>10.46880148</v>
      </c>
      <c r="AW5" s="391">
        <f t="shared" si="9"/>
        <v>0</v>
      </c>
      <c r="AX5" s="391">
        <f t="shared" si="10"/>
        <v>3.4000000000000002E-4</v>
      </c>
      <c r="AY5" s="391">
        <f t="shared" si="11"/>
        <v>1.7796962516E-3</v>
      </c>
      <c r="AZ5" s="392">
        <f>AW5/[1]DB!$B$23</f>
        <v>0</v>
      </c>
      <c r="BA5" s="392">
        <f>AX5/[1]DB!$B$23</f>
        <v>4.0963855421686749E-7</v>
      </c>
    </row>
    <row r="6" spans="1:53" s="386" customFormat="1" x14ac:dyDescent="0.3">
      <c r="A6" s="376" t="s">
        <v>473</v>
      </c>
      <c r="B6" s="376" t="str">
        <f>B2</f>
        <v>РВС-2000, нефть</v>
      </c>
      <c r="C6" s="378" t="s">
        <v>147</v>
      </c>
      <c r="D6" s="379" t="s">
        <v>112</v>
      </c>
      <c r="E6" s="393">
        <f>E5</f>
        <v>1E-4</v>
      </c>
      <c r="F6" s="394">
        <f>F2</f>
        <v>17</v>
      </c>
      <c r="G6" s="376">
        <v>4.5000000000000005E-2</v>
      </c>
      <c r="H6" s="381">
        <f t="shared" si="2"/>
        <v>7.6500000000000016E-5</v>
      </c>
      <c r="I6" s="383">
        <f>0.15*I2</f>
        <v>206.4</v>
      </c>
      <c r="J6" s="439">
        <f>0.15*J3</f>
        <v>9.8550000000000009E-3</v>
      </c>
      <c r="K6" s="396" t="s">
        <v>127</v>
      </c>
      <c r="L6" s="397">
        <v>3</v>
      </c>
      <c r="M6" s="386" t="str">
        <f t="shared" si="3"/>
        <v>C5</v>
      </c>
      <c r="N6" s="386" t="str">
        <f t="shared" si="3"/>
        <v>РВС-2000, нефть</v>
      </c>
      <c r="O6" s="386" t="str">
        <f t="shared" si="4"/>
        <v>Частичное-пожар-вспышка</v>
      </c>
      <c r="P6" s="386" t="s">
        <v>46</v>
      </c>
      <c r="Q6" s="386" t="s">
        <v>46</v>
      </c>
      <c r="R6" s="386" t="s">
        <v>46</v>
      </c>
      <c r="S6" s="386" t="s">
        <v>46</v>
      </c>
      <c r="T6" s="386" t="s">
        <v>46</v>
      </c>
      <c r="U6" s="386" t="s">
        <v>46</v>
      </c>
      <c r="V6" s="386" t="s">
        <v>46</v>
      </c>
      <c r="W6" s="386" t="s">
        <v>46</v>
      </c>
      <c r="X6" s="386" t="s">
        <v>46</v>
      </c>
      <c r="Y6" s="386" t="s">
        <v>46</v>
      </c>
      <c r="Z6" s="386" t="s">
        <v>46</v>
      </c>
      <c r="AA6" s="386">
        <v>7.3</v>
      </c>
      <c r="AB6" s="386">
        <v>8.76</v>
      </c>
      <c r="AC6" s="386" t="s">
        <v>46</v>
      </c>
      <c r="AD6" s="386" t="s">
        <v>46</v>
      </c>
      <c r="AE6" s="386" t="s">
        <v>46</v>
      </c>
      <c r="AF6" s="386" t="s">
        <v>46</v>
      </c>
      <c r="AG6" s="386" t="s">
        <v>46</v>
      </c>
      <c r="AH6" s="386" t="s">
        <v>46</v>
      </c>
      <c r="AI6" s="386" t="s">
        <v>46</v>
      </c>
      <c r="AJ6" s="386">
        <v>0</v>
      </c>
      <c r="AK6" s="386">
        <v>1</v>
      </c>
      <c r="AL6" s="386">
        <f t="shared" ref="AL6:AL7" si="13">0.1*AL3</f>
        <v>7.5000000000000011E-2</v>
      </c>
      <c r="AM6" s="386">
        <f>AM2</f>
        <v>2.7E-2</v>
      </c>
      <c r="AN6" s="386">
        <f>ROUNDUP(AN2/3,0)</f>
        <v>1</v>
      </c>
      <c r="AQ6" s="389">
        <f t="shared" si="12"/>
        <v>5.6478000000000002</v>
      </c>
      <c r="AR6" s="389">
        <f t="shared" si="5"/>
        <v>0.56478000000000006</v>
      </c>
      <c r="AS6" s="390">
        <f t="shared" si="6"/>
        <v>0.25</v>
      </c>
      <c r="AT6" s="390">
        <f t="shared" si="7"/>
        <v>1.615645</v>
      </c>
      <c r="AU6" s="389">
        <f>10068.2*J6*POWER(10,-6)*10</f>
        <v>9.9222111000000016E-4</v>
      </c>
      <c r="AV6" s="390">
        <f t="shared" si="8"/>
        <v>8.0792172211099995</v>
      </c>
      <c r="AW6" s="391">
        <f t="shared" si="9"/>
        <v>0</v>
      </c>
      <c r="AX6" s="391">
        <f t="shared" si="10"/>
        <v>7.6500000000000016E-5</v>
      </c>
      <c r="AY6" s="391">
        <f t="shared" si="11"/>
        <v>6.1806011741491506E-4</v>
      </c>
      <c r="AZ6" s="392">
        <f>AW6/[1]DB!$B$23</f>
        <v>0</v>
      </c>
      <c r="BA6" s="392">
        <f>AX6/[1]DB!$B$23</f>
        <v>9.2168674698795198E-8</v>
      </c>
    </row>
    <row r="7" spans="1:53" s="386" customFormat="1" ht="15" thickBot="1" x14ac:dyDescent="0.35">
      <c r="A7" s="376" t="s">
        <v>474</v>
      </c>
      <c r="B7" s="376" t="str">
        <f>B2</f>
        <v>РВС-2000, нефть</v>
      </c>
      <c r="C7" s="378" t="s">
        <v>148</v>
      </c>
      <c r="D7" s="379" t="s">
        <v>27</v>
      </c>
      <c r="E7" s="393">
        <f>E5</f>
        <v>1E-4</v>
      </c>
      <c r="F7" s="394">
        <f>F2</f>
        <v>17</v>
      </c>
      <c r="G7" s="376">
        <v>0.85499999999999998</v>
      </c>
      <c r="H7" s="381">
        <f t="shared" si="2"/>
        <v>1.4535000000000001E-3</v>
      </c>
      <c r="I7" s="383">
        <f>0.15*I2</f>
        <v>206.4</v>
      </c>
      <c r="J7" s="440">
        <v>0</v>
      </c>
      <c r="K7" s="398" t="s">
        <v>138</v>
      </c>
      <c r="L7" s="398">
        <v>9</v>
      </c>
      <c r="M7" s="386" t="str">
        <f t="shared" si="3"/>
        <v>C6</v>
      </c>
      <c r="N7" s="386" t="str">
        <f t="shared" si="3"/>
        <v>РВС-2000, нефть</v>
      </c>
      <c r="O7" s="386" t="str">
        <f t="shared" si="4"/>
        <v>Частичное-ликвидация</v>
      </c>
      <c r="P7" s="386" t="s">
        <v>46</v>
      </c>
      <c r="Q7" s="386" t="s">
        <v>46</v>
      </c>
      <c r="R7" s="386" t="s">
        <v>46</v>
      </c>
      <c r="S7" s="386" t="s">
        <v>46</v>
      </c>
      <c r="T7" s="386" t="s">
        <v>46</v>
      </c>
      <c r="U7" s="386" t="s">
        <v>46</v>
      </c>
      <c r="V7" s="386" t="s">
        <v>46</v>
      </c>
      <c r="W7" s="386" t="s">
        <v>46</v>
      </c>
      <c r="X7" s="386" t="s">
        <v>46</v>
      </c>
      <c r="Y7" s="386" t="s">
        <v>46</v>
      </c>
      <c r="Z7" s="386" t="s">
        <v>46</v>
      </c>
      <c r="AA7" s="386" t="s">
        <v>46</v>
      </c>
      <c r="AB7" s="386" t="s">
        <v>46</v>
      </c>
      <c r="AC7" s="386" t="s">
        <v>46</v>
      </c>
      <c r="AD7" s="386" t="s">
        <v>46</v>
      </c>
      <c r="AE7" s="386" t="s">
        <v>46</v>
      </c>
      <c r="AF7" s="386" t="s">
        <v>46</v>
      </c>
      <c r="AG7" s="386" t="s">
        <v>46</v>
      </c>
      <c r="AH7" s="386" t="s">
        <v>46</v>
      </c>
      <c r="AI7" s="386" t="s">
        <v>46</v>
      </c>
      <c r="AJ7" s="386">
        <v>0</v>
      </c>
      <c r="AK7" s="386">
        <v>0</v>
      </c>
      <c r="AL7" s="386">
        <f t="shared" si="13"/>
        <v>7.5000000000000011E-2</v>
      </c>
      <c r="AM7" s="386">
        <f>AM2</f>
        <v>2.7E-2</v>
      </c>
      <c r="AN7" s="386">
        <f>ROUNDUP(AN2/3,0)</f>
        <v>1</v>
      </c>
      <c r="AQ7" s="389">
        <f t="shared" si="12"/>
        <v>5.6478000000000002</v>
      </c>
      <c r="AR7" s="389">
        <f t="shared" si="5"/>
        <v>0.56478000000000006</v>
      </c>
      <c r="AS7" s="390">
        <f t="shared" si="6"/>
        <v>0</v>
      </c>
      <c r="AT7" s="390">
        <f t="shared" si="7"/>
        <v>1.553145</v>
      </c>
      <c r="AU7" s="389">
        <f>1333*J6*POWER(10,-6)</f>
        <v>1.3136715E-5</v>
      </c>
      <c r="AV7" s="390">
        <f t="shared" si="8"/>
        <v>7.765738136715</v>
      </c>
      <c r="AW7" s="391">
        <f t="shared" si="9"/>
        <v>0</v>
      </c>
      <c r="AX7" s="391">
        <f t="shared" si="10"/>
        <v>0</v>
      </c>
      <c r="AY7" s="391">
        <f t="shared" si="11"/>
        <v>1.1287500381715254E-2</v>
      </c>
      <c r="AZ7" s="392">
        <f>AW7/[1]DB!$B$23</f>
        <v>0</v>
      </c>
      <c r="BA7" s="392">
        <f>AX7/[1]DB!$B$23</f>
        <v>0</v>
      </c>
    </row>
    <row r="8" spans="1:53" s="386" customFormat="1" x14ac:dyDescent="0.3">
      <c r="A8" s="387"/>
      <c r="B8" s="387"/>
      <c r="D8" s="399"/>
      <c r="E8" s="400"/>
      <c r="F8" s="401"/>
      <c r="G8" s="387"/>
      <c r="H8" s="391"/>
      <c r="I8" s="390"/>
      <c r="J8" s="387"/>
      <c r="K8" s="284" t="s">
        <v>467</v>
      </c>
      <c r="L8" s="283" t="s">
        <v>944</v>
      </c>
      <c r="AQ8" s="389"/>
      <c r="AR8" s="389"/>
      <c r="AS8" s="390"/>
      <c r="AT8" s="390"/>
      <c r="AU8" s="389"/>
      <c r="AV8" s="390"/>
      <c r="AW8" s="391"/>
      <c r="AX8" s="391"/>
      <c r="AY8" s="391"/>
    </row>
    <row r="9" spans="1:53" s="386" customFormat="1" x14ac:dyDescent="0.3">
      <c r="A9" s="387"/>
      <c r="B9" s="387"/>
      <c r="D9" s="399"/>
      <c r="E9" s="400"/>
      <c r="F9" s="401"/>
      <c r="G9" s="387"/>
      <c r="H9" s="391"/>
      <c r="I9" s="390"/>
      <c r="J9" s="387"/>
      <c r="K9" s="387"/>
      <c r="L9" s="387"/>
      <c r="AQ9" s="389"/>
      <c r="AR9" s="389"/>
      <c r="AS9" s="390"/>
      <c r="AT9" s="390"/>
      <c r="AU9" s="389"/>
      <c r="AV9" s="390"/>
      <c r="AW9" s="391"/>
      <c r="AX9" s="391"/>
      <c r="AY9" s="391"/>
    </row>
    <row r="10" spans="1:53" s="386" customFormat="1" x14ac:dyDescent="0.3">
      <c r="A10" s="387"/>
      <c r="B10" s="387"/>
      <c r="D10" s="399"/>
      <c r="E10" s="400"/>
      <c r="F10" s="401"/>
      <c r="G10" s="387"/>
      <c r="H10" s="391"/>
      <c r="I10" s="390"/>
      <c r="J10" s="387"/>
      <c r="K10" s="387"/>
      <c r="L10" s="387"/>
      <c r="AQ10" s="389"/>
      <c r="AR10" s="389"/>
      <c r="AS10" s="390"/>
      <c r="AT10" s="390"/>
      <c r="AU10" s="389"/>
      <c r="AV10" s="390"/>
      <c r="AW10" s="391"/>
      <c r="AX10" s="391"/>
      <c r="AY10" s="391"/>
    </row>
    <row r="11" spans="1:53" s="1" customFormat="1" ht="15" thickBot="1" x14ac:dyDescent="0.35">
      <c r="A11" s="4"/>
      <c r="B11" s="4"/>
      <c r="D11" s="2"/>
      <c r="E11" s="4"/>
      <c r="F11" s="4"/>
      <c r="G11" s="4"/>
      <c r="H11" s="4"/>
      <c r="I11" s="4"/>
      <c r="J11" s="4"/>
      <c r="K11" s="4"/>
    </row>
    <row r="12" spans="1:53" s="451" customFormat="1" ht="15" thickBot="1" x14ac:dyDescent="0.35">
      <c r="A12" s="441" t="s">
        <v>475</v>
      </c>
      <c r="B12" s="442" t="s">
        <v>937</v>
      </c>
      <c r="C12" s="443" t="s">
        <v>106</v>
      </c>
      <c r="D12" s="444" t="s">
        <v>25</v>
      </c>
      <c r="E12" s="445">
        <v>2.9999999999999999E-7</v>
      </c>
      <c r="F12" s="442">
        <v>13000</v>
      </c>
      <c r="G12" s="441">
        <v>0.2</v>
      </c>
      <c r="H12" s="446">
        <f t="shared" ref="H12:H17" si="14">E12*F12*G12</f>
        <v>7.7999999999999999E-4</v>
      </c>
      <c r="I12" s="447">
        <v>26.03</v>
      </c>
      <c r="J12" s="448">
        <f>I12</f>
        <v>26.03</v>
      </c>
      <c r="K12" s="449" t="s">
        <v>122</v>
      </c>
      <c r="L12" s="450">
        <f>I12*20</f>
        <v>520.6</v>
      </c>
      <c r="M12" s="451" t="str">
        <f t="shared" ref="M12:N17" si="15">A12</f>
        <v>C7</v>
      </c>
      <c r="N12" s="451" t="str">
        <f t="shared" si="15"/>
        <v>Напорный нефтепровод от НСП « Cамсык»  до ППСН « Субханкулово» Девон, нефть</v>
      </c>
      <c r="O12" s="451" t="str">
        <f t="shared" ref="O12:O17" si="16">D12</f>
        <v>Полное-пожар</v>
      </c>
      <c r="P12" s="451">
        <v>18.399999999999999</v>
      </c>
      <c r="Q12" s="451">
        <v>25.5</v>
      </c>
      <c r="R12" s="451">
        <v>36.700000000000003</v>
      </c>
      <c r="S12" s="451">
        <v>68.7</v>
      </c>
      <c r="T12" s="451" t="s">
        <v>46</v>
      </c>
      <c r="U12" s="451" t="s">
        <v>46</v>
      </c>
      <c r="V12" s="451" t="s">
        <v>46</v>
      </c>
      <c r="W12" s="451" t="s">
        <v>46</v>
      </c>
      <c r="X12" s="451" t="s">
        <v>46</v>
      </c>
      <c r="Y12" s="451" t="s">
        <v>46</v>
      </c>
      <c r="Z12" s="451" t="s">
        <v>46</v>
      </c>
      <c r="AA12" s="451" t="s">
        <v>46</v>
      </c>
      <c r="AB12" s="451" t="s">
        <v>46</v>
      </c>
      <c r="AC12" s="451" t="s">
        <v>46</v>
      </c>
      <c r="AD12" s="451" t="s">
        <v>46</v>
      </c>
      <c r="AE12" s="451" t="s">
        <v>46</v>
      </c>
      <c r="AF12" s="451" t="s">
        <v>46</v>
      </c>
      <c r="AG12" s="451" t="s">
        <v>46</v>
      </c>
      <c r="AH12" s="451" t="s">
        <v>46</v>
      </c>
      <c r="AI12" s="451" t="s">
        <v>46</v>
      </c>
      <c r="AJ12" s="452">
        <v>1</v>
      </c>
      <c r="AK12" s="452">
        <v>1</v>
      </c>
      <c r="AL12" s="453">
        <v>0.75</v>
      </c>
      <c r="AM12" s="453">
        <v>2.7E-2</v>
      </c>
      <c r="AN12" s="453">
        <v>3</v>
      </c>
      <c r="AQ12" s="454">
        <f>AM12*I12+AL12</f>
        <v>1.4528099999999999</v>
      </c>
      <c r="AR12" s="454">
        <f t="shared" ref="AR12:AR17" si="17">0.1*AQ12</f>
        <v>0.14528099999999999</v>
      </c>
      <c r="AS12" s="455">
        <f t="shared" ref="AS12:AS17" si="18">AJ12*3+0.25*AK12</f>
        <v>3.25</v>
      </c>
      <c r="AT12" s="455">
        <f t="shared" ref="AT12:AT17" si="19">SUM(AQ12:AS12)/4</f>
        <v>1.21202275</v>
      </c>
      <c r="AU12" s="454">
        <f>10068.2*J12*POWER(10,-6)</f>
        <v>0.26207524600000004</v>
      </c>
      <c r="AV12" s="455">
        <f t="shared" ref="AV12:AV17" si="20">AU12+AT12+AS12+AR12+AQ12</f>
        <v>6.3221889959999995</v>
      </c>
      <c r="AW12" s="456">
        <f t="shared" ref="AW12:AW17" si="21">AJ12*H12</f>
        <v>7.7999999999999999E-4</v>
      </c>
      <c r="AX12" s="456">
        <f t="shared" ref="AX12:AX17" si="22">H12*AK12</f>
        <v>7.7999999999999999E-4</v>
      </c>
      <c r="AY12" s="456">
        <f t="shared" ref="AY12:AY17" si="23">H12*AV12</f>
        <v>4.9313074168799995E-3</v>
      </c>
      <c r="AZ12" s="457">
        <f>AW12/[3]DB!$B$23</f>
        <v>9.397590361445783E-7</v>
      </c>
      <c r="BA12" s="457">
        <f>AX12/[3]DB!$B$23</f>
        <v>9.397590361445783E-7</v>
      </c>
    </row>
    <row r="13" spans="1:53" s="451" customFormat="1" ht="15" thickBot="1" x14ac:dyDescent="0.35">
      <c r="A13" s="441" t="s">
        <v>476</v>
      </c>
      <c r="B13" s="441" t="str">
        <f>B12</f>
        <v>Напорный нефтепровод от НСП « Cамсык»  до ППСН « Субханкулово» Девон, нефть</v>
      </c>
      <c r="C13" s="443" t="s">
        <v>579</v>
      </c>
      <c r="D13" s="444" t="s">
        <v>580</v>
      </c>
      <c r="E13" s="458">
        <v>2.9999999999999999E-7</v>
      </c>
      <c r="F13" s="459">
        <f>F12</f>
        <v>13000</v>
      </c>
      <c r="G13" s="441">
        <v>0.04</v>
      </c>
      <c r="H13" s="446">
        <f t="shared" si="14"/>
        <v>1.56E-4</v>
      </c>
      <c r="I13" s="460">
        <f>I12</f>
        <v>26.03</v>
      </c>
      <c r="J13" s="461">
        <f>POWER(10,-6)*25*SQRT(100)*3600*L12/1000*0.1</f>
        <v>4.6854000000000007E-2</v>
      </c>
      <c r="K13" s="449" t="s">
        <v>123</v>
      </c>
      <c r="L13" s="450">
        <v>0</v>
      </c>
      <c r="M13" s="451" t="str">
        <f t="shared" si="15"/>
        <v>C8</v>
      </c>
      <c r="N13" s="451" t="str">
        <f t="shared" si="15"/>
        <v>Напорный нефтепровод от НСП « Cамсык»  до ППСН « Субханкулово» Девон, нефть</v>
      </c>
      <c r="O13" s="451" t="str">
        <f t="shared" si="16"/>
        <v>Полное-пожар-вспышка</v>
      </c>
      <c r="P13" s="451" t="s">
        <v>46</v>
      </c>
      <c r="Q13" s="451" t="s">
        <v>46</v>
      </c>
      <c r="R13" s="451" t="s">
        <v>46</v>
      </c>
      <c r="S13" s="451" t="s">
        <v>46</v>
      </c>
      <c r="T13" s="451" t="s">
        <v>46</v>
      </c>
      <c r="U13" s="451" t="s">
        <v>46</v>
      </c>
      <c r="V13" s="451" t="s">
        <v>46</v>
      </c>
      <c r="W13" s="451" t="s">
        <v>46</v>
      </c>
      <c r="X13" s="451" t="s">
        <v>46</v>
      </c>
      <c r="Y13" s="451" t="s">
        <v>46</v>
      </c>
      <c r="Z13" s="451" t="s">
        <v>46</v>
      </c>
      <c r="AA13" s="451">
        <v>12.21</v>
      </c>
      <c r="AB13" s="451">
        <v>14.65</v>
      </c>
      <c r="AC13" s="451" t="s">
        <v>46</v>
      </c>
      <c r="AD13" s="451" t="s">
        <v>46</v>
      </c>
      <c r="AE13" s="451" t="s">
        <v>46</v>
      </c>
      <c r="AF13" s="451" t="s">
        <v>46</v>
      </c>
      <c r="AG13" s="451" t="s">
        <v>46</v>
      </c>
      <c r="AH13" s="451" t="s">
        <v>46</v>
      </c>
      <c r="AI13" s="451" t="s">
        <v>46</v>
      </c>
      <c r="AJ13" s="452">
        <v>1</v>
      </c>
      <c r="AK13" s="452">
        <v>1</v>
      </c>
      <c r="AL13" s="451">
        <f>AL12</f>
        <v>0.75</v>
      </c>
      <c r="AM13" s="451">
        <f>AM12</f>
        <v>2.7E-2</v>
      </c>
      <c r="AN13" s="451">
        <f>AN12</f>
        <v>3</v>
      </c>
      <c r="AQ13" s="454">
        <f>AM13*I13+AL13</f>
        <v>1.4528099999999999</v>
      </c>
      <c r="AR13" s="454">
        <f t="shared" si="17"/>
        <v>0.14528099999999999</v>
      </c>
      <c r="AS13" s="455">
        <f t="shared" si="18"/>
        <v>3.25</v>
      </c>
      <c r="AT13" s="455">
        <f t="shared" si="19"/>
        <v>1.21202275</v>
      </c>
      <c r="AU13" s="454">
        <f>10068.2*J13*POWER(10,-6)*10</f>
        <v>4.7173544280000009E-3</v>
      </c>
      <c r="AV13" s="455">
        <f t="shared" si="20"/>
        <v>6.0648311044280003</v>
      </c>
      <c r="AW13" s="456">
        <f t="shared" si="21"/>
        <v>1.56E-4</v>
      </c>
      <c r="AX13" s="456">
        <f t="shared" si="22"/>
        <v>1.56E-4</v>
      </c>
      <c r="AY13" s="456">
        <f t="shared" si="23"/>
        <v>9.46113652290768E-4</v>
      </c>
      <c r="AZ13" s="457">
        <f>AW13/[3]DB!$B$23</f>
        <v>1.8795180722891566E-7</v>
      </c>
      <c r="BA13" s="457">
        <f>AX13/[3]DB!$B$23</f>
        <v>1.8795180722891566E-7</v>
      </c>
    </row>
    <row r="14" spans="1:53" s="451" customFormat="1" x14ac:dyDescent="0.3">
      <c r="A14" s="441" t="s">
        <v>477</v>
      </c>
      <c r="B14" s="441" t="str">
        <f>B12</f>
        <v>Напорный нефтепровод от НСП « Cамсык»  до ППСН « Субханкулово» Девон, нефть</v>
      </c>
      <c r="C14" s="443" t="s">
        <v>108</v>
      </c>
      <c r="D14" s="444" t="s">
        <v>26</v>
      </c>
      <c r="E14" s="458">
        <v>2.9999999999999999E-7</v>
      </c>
      <c r="F14" s="459">
        <f t="shared" ref="F14:F17" si="24">F13</f>
        <v>13000</v>
      </c>
      <c r="G14" s="441">
        <v>0.76</v>
      </c>
      <c r="H14" s="446">
        <f t="shared" si="14"/>
        <v>2.9640000000000001E-3</v>
      </c>
      <c r="I14" s="460">
        <f>I12</f>
        <v>26.03</v>
      </c>
      <c r="J14" s="462">
        <v>0</v>
      </c>
      <c r="K14" s="449" t="s">
        <v>124</v>
      </c>
      <c r="L14" s="450">
        <v>0</v>
      </c>
      <c r="M14" s="451" t="str">
        <f t="shared" si="15"/>
        <v>C9</v>
      </c>
      <c r="N14" s="451" t="str">
        <f t="shared" si="15"/>
        <v>Напорный нефтепровод от НСП « Cамсык»  до ППСН « Субханкулово» Девон, нефть</v>
      </c>
      <c r="O14" s="451" t="str">
        <f t="shared" si="16"/>
        <v>Полное-ликвидация</v>
      </c>
      <c r="P14" s="451" t="s">
        <v>46</v>
      </c>
      <c r="Q14" s="451" t="s">
        <v>46</v>
      </c>
      <c r="R14" s="451" t="s">
        <v>46</v>
      </c>
      <c r="S14" s="451" t="s">
        <v>46</v>
      </c>
      <c r="T14" s="451" t="s">
        <v>46</v>
      </c>
      <c r="U14" s="451" t="s">
        <v>46</v>
      </c>
      <c r="V14" s="451" t="s">
        <v>46</v>
      </c>
      <c r="W14" s="451" t="s">
        <v>46</v>
      </c>
      <c r="X14" s="451" t="s">
        <v>46</v>
      </c>
      <c r="Y14" s="451" t="s">
        <v>46</v>
      </c>
      <c r="Z14" s="451" t="s">
        <v>46</v>
      </c>
      <c r="AA14" s="451" t="s">
        <v>46</v>
      </c>
      <c r="AB14" s="451" t="s">
        <v>46</v>
      </c>
      <c r="AC14" s="451" t="s">
        <v>46</v>
      </c>
      <c r="AD14" s="451" t="s">
        <v>46</v>
      </c>
      <c r="AE14" s="451" t="s">
        <v>46</v>
      </c>
      <c r="AF14" s="451" t="s">
        <v>46</v>
      </c>
      <c r="AG14" s="451" t="s">
        <v>46</v>
      </c>
      <c r="AH14" s="451" t="s">
        <v>46</v>
      </c>
      <c r="AI14" s="451" t="s">
        <v>46</v>
      </c>
      <c r="AJ14" s="451">
        <v>0</v>
      </c>
      <c r="AK14" s="451">
        <v>0</v>
      </c>
      <c r="AL14" s="451">
        <f>AL12</f>
        <v>0.75</v>
      </c>
      <c r="AM14" s="451">
        <f>AM12</f>
        <v>2.7E-2</v>
      </c>
      <c r="AN14" s="451">
        <f>AN12</f>
        <v>3</v>
      </c>
      <c r="AQ14" s="454">
        <f>AM14*I14*0.1+AL14</f>
        <v>0.82028100000000004</v>
      </c>
      <c r="AR14" s="454">
        <f t="shared" si="17"/>
        <v>8.2028100000000007E-2</v>
      </c>
      <c r="AS14" s="455">
        <f t="shared" si="18"/>
        <v>0</v>
      </c>
      <c r="AT14" s="455">
        <f t="shared" si="19"/>
        <v>0.22557727500000002</v>
      </c>
      <c r="AU14" s="454">
        <f>1333*J13*POWER(10,-6)</f>
        <v>6.2456382000000005E-5</v>
      </c>
      <c r="AV14" s="455">
        <f t="shared" si="20"/>
        <v>1.1279488313820001</v>
      </c>
      <c r="AW14" s="456">
        <f t="shared" si="21"/>
        <v>0</v>
      </c>
      <c r="AX14" s="456">
        <f t="shared" si="22"/>
        <v>0</v>
      </c>
      <c r="AY14" s="456">
        <f t="shared" si="23"/>
        <v>3.3432403362162483E-3</v>
      </c>
      <c r="AZ14" s="457">
        <f>AW14/[3]DB!$B$23</f>
        <v>0</v>
      </c>
      <c r="BA14" s="457">
        <f>AX14/[3]DB!$B$23</f>
        <v>0</v>
      </c>
    </row>
    <row r="15" spans="1:53" s="451" customFormat="1" x14ac:dyDescent="0.3">
      <c r="A15" s="441" t="s">
        <v>518</v>
      </c>
      <c r="B15" s="441" t="str">
        <f>B12</f>
        <v>Напорный нефтепровод от НСП « Cамсык»  до ППСН « Субханкулово» Девон, нефть</v>
      </c>
      <c r="C15" s="443" t="s">
        <v>109</v>
      </c>
      <c r="D15" s="444" t="s">
        <v>47</v>
      </c>
      <c r="E15" s="445">
        <v>1.9999999999999999E-6</v>
      </c>
      <c r="F15" s="459">
        <f t="shared" si="24"/>
        <v>13000</v>
      </c>
      <c r="G15" s="441">
        <v>0.2</v>
      </c>
      <c r="H15" s="446">
        <f t="shared" si="14"/>
        <v>5.1999999999999998E-3</v>
      </c>
      <c r="I15" s="460">
        <f>0.15*I12</f>
        <v>3.9045000000000001</v>
      </c>
      <c r="J15" s="448">
        <f>I15</f>
        <v>3.9045000000000001</v>
      </c>
      <c r="K15" s="463" t="s">
        <v>126</v>
      </c>
      <c r="L15" s="464">
        <v>45390</v>
      </c>
      <c r="M15" s="451" t="str">
        <f t="shared" si="15"/>
        <v>C10</v>
      </c>
      <c r="N15" s="451" t="str">
        <f t="shared" si="15"/>
        <v>Напорный нефтепровод от НСП « Cамсык»  до ППСН « Субханкулово» Девон, нефть</v>
      </c>
      <c r="O15" s="451" t="str">
        <f t="shared" si="16"/>
        <v>Частичное-пожар</v>
      </c>
      <c r="P15" s="451">
        <v>5.9</v>
      </c>
      <c r="Q15" s="451">
        <v>8.4</v>
      </c>
      <c r="R15" s="451">
        <v>12.6</v>
      </c>
      <c r="S15" s="451">
        <v>25.2</v>
      </c>
      <c r="T15" s="451" t="s">
        <v>46</v>
      </c>
      <c r="U15" s="451" t="s">
        <v>46</v>
      </c>
      <c r="V15" s="451" t="s">
        <v>46</v>
      </c>
      <c r="W15" s="451" t="s">
        <v>46</v>
      </c>
      <c r="X15" s="451" t="s">
        <v>46</v>
      </c>
      <c r="Y15" s="451" t="s">
        <v>46</v>
      </c>
      <c r="Z15" s="451" t="s">
        <v>46</v>
      </c>
      <c r="AA15" s="451" t="s">
        <v>46</v>
      </c>
      <c r="AB15" s="451" t="s">
        <v>46</v>
      </c>
      <c r="AC15" s="451" t="s">
        <v>46</v>
      </c>
      <c r="AD15" s="451" t="s">
        <v>46</v>
      </c>
      <c r="AE15" s="451" t="s">
        <v>46</v>
      </c>
      <c r="AF15" s="451" t="s">
        <v>46</v>
      </c>
      <c r="AG15" s="451" t="s">
        <v>46</v>
      </c>
      <c r="AH15" s="451" t="s">
        <v>46</v>
      </c>
      <c r="AI15" s="451" t="s">
        <v>46</v>
      </c>
      <c r="AJ15" s="451">
        <v>0</v>
      </c>
      <c r="AK15" s="451">
        <v>1</v>
      </c>
      <c r="AL15" s="451">
        <f>0.1*AL12</f>
        <v>7.5000000000000011E-2</v>
      </c>
      <c r="AM15" s="451">
        <f>AM12</f>
        <v>2.7E-2</v>
      </c>
      <c r="AN15" s="451">
        <f>ROUNDUP(AN12/3,0)</f>
        <v>1</v>
      </c>
      <c r="AQ15" s="454">
        <f>AM15*I15+AL15</f>
        <v>0.18042150000000001</v>
      </c>
      <c r="AR15" s="454">
        <f t="shared" si="17"/>
        <v>1.8042150000000003E-2</v>
      </c>
      <c r="AS15" s="455">
        <f t="shared" si="18"/>
        <v>0.25</v>
      </c>
      <c r="AT15" s="455">
        <f t="shared" si="19"/>
        <v>0.1121159125</v>
      </c>
      <c r="AU15" s="454">
        <f>10068.2*J15*POWER(10,-6)</f>
        <v>3.9311286900000006E-2</v>
      </c>
      <c r="AV15" s="455">
        <f t="shared" si="20"/>
        <v>0.59989084939999993</v>
      </c>
      <c r="AW15" s="456">
        <f t="shared" si="21"/>
        <v>0</v>
      </c>
      <c r="AX15" s="456">
        <f t="shared" si="22"/>
        <v>5.1999999999999998E-3</v>
      </c>
      <c r="AY15" s="456">
        <f t="shared" si="23"/>
        <v>3.1194324168799994E-3</v>
      </c>
      <c r="AZ15" s="457">
        <f>AW15/[3]DB!$B$23</f>
        <v>0</v>
      </c>
      <c r="BA15" s="457">
        <f>AX15/[3]DB!$B$23</f>
        <v>6.265060240963855E-6</v>
      </c>
    </row>
    <row r="16" spans="1:53" s="451" customFormat="1" x14ac:dyDescent="0.3">
      <c r="A16" s="441" t="s">
        <v>519</v>
      </c>
      <c r="B16" s="441" t="str">
        <f>B12</f>
        <v>Напорный нефтепровод от НСП « Cамсык»  до ППСН « Субханкулово» Девон, нефть</v>
      </c>
      <c r="C16" s="443" t="s">
        <v>110</v>
      </c>
      <c r="D16" s="444" t="s">
        <v>112</v>
      </c>
      <c r="E16" s="458">
        <v>1.9999999999999999E-6</v>
      </c>
      <c r="F16" s="459">
        <f t="shared" si="24"/>
        <v>13000</v>
      </c>
      <c r="G16" s="441">
        <v>0.04</v>
      </c>
      <c r="H16" s="446">
        <f t="shared" si="14"/>
        <v>1.0399999999999999E-3</v>
      </c>
      <c r="I16" s="460">
        <f>0.15*I12</f>
        <v>3.9045000000000001</v>
      </c>
      <c r="J16" s="448">
        <f>0.3*J13</f>
        <v>1.4056200000000001E-2</v>
      </c>
      <c r="K16" s="463" t="s">
        <v>127</v>
      </c>
      <c r="L16" s="464">
        <v>3</v>
      </c>
      <c r="M16" s="451" t="str">
        <f t="shared" si="15"/>
        <v>C11</v>
      </c>
      <c r="N16" s="451" t="str">
        <f t="shared" si="15"/>
        <v>Напорный нефтепровод от НСП « Cамсык»  до ППСН « Субханкулово» Девон, нефть</v>
      </c>
      <c r="O16" s="451" t="str">
        <f t="shared" si="16"/>
        <v>Частичное-пожар-вспышка</v>
      </c>
      <c r="P16" s="451" t="s">
        <v>46</v>
      </c>
      <c r="Q16" s="451" t="s">
        <v>46</v>
      </c>
      <c r="R16" s="451" t="s">
        <v>46</v>
      </c>
      <c r="S16" s="451" t="s">
        <v>46</v>
      </c>
      <c r="T16" s="451" t="s">
        <v>46</v>
      </c>
      <c r="U16" s="451" t="s">
        <v>46</v>
      </c>
      <c r="V16" s="451" t="s">
        <v>46</v>
      </c>
      <c r="W16" s="451" t="s">
        <v>46</v>
      </c>
      <c r="X16" s="451" t="s">
        <v>46</v>
      </c>
      <c r="Y16" s="451" t="s">
        <v>46</v>
      </c>
      <c r="Z16" s="451" t="s">
        <v>46</v>
      </c>
      <c r="AA16" s="451">
        <v>8.1999999999999993</v>
      </c>
      <c r="AB16" s="451">
        <v>9.84</v>
      </c>
      <c r="AC16" s="451" t="s">
        <v>46</v>
      </c>
      <c r="AD16" s="451" t="s">
        <v>46</v>
      </c>
      <c r="AE16" s="451" t="s">
        <v>46</v>
      </c>
      <c r="AF16" s="451" t="s">
        <v>46</v>
      </c>
      <c r="AG16" s="451" t="s">
        <v>46</v>
      </c>
      <c r="AH16" s="451" t="s">
        <v>46</v>
      </c>
      <c r="AI16" s="451" t="s">
        <v>46</v>
      </c>
      <c r="AJ16" s="451">
        <v>0</v>
      </c>
      <c r="AK16" s="451">
        <v>1</v>
      </c>
      <c r="AL16" s="451">
        <f t="shared" ref="AL16:AL17" si="25">0.1*AL13</f>
        <v>7.5000000000000011E-2</v>
      </c>
      <c r="AM16" s="451">
        <f>AM12</f>
        <v>2.7E-2</v>
      </c>
      <c r="AN16" s="451">
        <f>ROUNDUP(AN12/3,0)</f>
        <v>1</v>
      </c>
      <c r="AQ16" s="454">
        <f>AM16*I16+AL16</f>
        <v>0.18042150000000001</v>
      </c>
      <c r="AR16" s="454">
        <f t="shared" si="17"/>
        <v>1.8042150000000003E-2</v>
      </c>
      <c r="AS16" s="455">
        <f t="shared" si="18"/>
        <v>0.25</v>
      </c>
      <c r="AT16" s="455">
        <f t="shared" si="19"/>
        <v>0.1121159125</v>
      </c>
      <c r="AU16" s="454">
        <f>10068.2*J16*POWER(10,-6)*10</f>
        <v>1.4152063284000001E-3</v>
      </c>
      <c r="AV16" s="455">
        <f t="shared" si="20"/>
        <v>0.56199476882839994</v>
      </c>
      <c r="AW16" s="456">
        <f t="shared" si="21"/>
        <v>0</v>
      </c>
      <c r="AX16" s="456">
        <f t="shared" si="22"/>
        <v>1.0399999999999999E-3</v>
      </c>
      <c r="AY16" s="456">
        <f t="shared" si="23"/>
        <v>5.8447455958153592E-4</v>
      </c>
      <c r="AZ16" s="457">
        <f>AW16/[3]DB!$B$23</f>
        <v>0</v>
      </c>
      <c r="BA16" s="457">
        <f>AX16/[3]DB!$B$23</f>
        <v>1.2530120481927709E-6</v>
      </c>
    </row>
    <row r="17" spans="1:53" s="451" customFormat="1" x14ac:dyDescent="0.3">
      <c r="A17" s="465" t="s">
        <v>520</v>
      </c>
      <c r="B17" s="465" t="str">
        <f>B12</f>
        <v>Напорный нефтепровод от НСП « Cамсык»  до ППСН « Субханкулово» Девон, нефть</v>
      </c>
      <c r="C17" s="466" t="s">
        <v>111</v>
      </c>
      <c r="D17" s="467" t="s">
        <v>27</v>
      </c>
      <c r="E17" s="468">
        <v>1.9999999999999999E-6</v>
      </c>
      <c r="F17" s="459">
        <f t="shared" si="24"/>
        <v>13000</v>
      </c>
      <c r="G17" s="465">
        <v>0.76</v>
      </c>
      <c r="H17" s="469">
        <f t="shared" si="14"/>
        <v>1.976E-2</v>
      </c>
      <c r="I17" s="470">
        <f>0.15*I12</f>
        <v>3.9045000000000001</v>
      </c>
      <c r="J17" s="471">
        <v>0</v>
      </c>
      <c r="K17" s="472" t="s">
        <v>138</v>
      </c>
      <c r="L17" s="473">
        <v>25</v>
      </c>
      <c r="M17" s="451" t="str">
        <f t="shared" si="15"/>
        <v>C12</v>
      </c>
      <c r="N17" s="451" t="str">
        <f t="shared" si="15"/>
        <v>Напорный нефтепровод от НСП « Cамсык»  до ППСН « Субханкулово» Девон, нефть</v>
      </c>
      <c r="O17" s="451" t="str">
        <f t="shared" si="16"/>
        <v>Частичное-ликвидация</v>
      </c>
      <c r="P17" s="451" t="s">
        <v>46</v>
      </c>
      <c r="Q17" s="451" t="s">
        <v>46</v>
      </c>
      <c r="R17" s="451" t="s">
        <v>46</v>
      </c>
      <c r="S17" s="451" t="s">
        <v>46</v>
      </c>
      <c r="T17" s="451" t="s">
        <v>46</v>
      </c>
      <c r="U17" s="451" t="s">
        <v>46</v>
      </c>
      <c r="V17" s="451" t="s">
        <v>46</v>
      </c>
      <c r="W17" s="451" t="s">
        <v>46</v>
      </c>
      <c r="X17" s="451" t="s">
        <v>46</v>
      </c>
      <c r="Y17" s="451" t="s">
        <v>46</v>
      </c>
      <c r="Z17" s="451" t="s">
        <v>46</v>
      </c>
      <c r="AA17" s="451" t="s">
        <v>46</v>
      </c>
      <c r="AB17" s="451" t="s">
        <v>46</v>
      </c>
      <c r="AC17" s="451" t="s">
        <v>46</v>
      </c>
      <c r="AD17" s="451" t="s">
        <v>46</v>
      </c>
      <c r="AE17" s="451" t="s">
        <v>46</v>
      </c>
      <c r="AF17" s="451" t="s">
        <v>46</v>
      </c>
      <c r="AG17" s="451" t="s">
        <v>46</v>
      </c>
      <c r="AH17" s="451" t="s">
        <v>46</v>
      </c>
      <c r="AI17" s="451" t="s">
        <v>46</v>
      </c>
      <c r="AJ17" s="451">
        <v>0</v>
      </c>
      <c r="AK17" s="451">
        <v>0</v>
      </c>
      <c r="AL17" s="451">
        <f t="shared" si="25"/>
        <v>7.5000000000000011E-2</v>
      </c>
      <c r="AM17" s="451">
        <f>AM12</f>
        <v>2.7E-2</v>
      </c>
      <c r="AN17" s="451">
        <f>ROUNDUP(AN12/3,0)</f>
        <v>1</v>
      </c>
      <c r="AQ17" s="454">
        <f>AM17*I17*0.1+AL17</f>
        <v>8.5542150000000011E-2</v>
      </c>
      <c r="AR17" s="454">
        <f t="shared" si="17"/>
        <v>8.5542150000000022E-3</v>
      </c>
      <c r="AS17" s="455">
        <f t="shared" si="18"/>
        <v>0</v>
      </c>
      <c r="AT17" s="455">
        <f t="shared" si="19"/>
        <v>2.3524091250000004E-2</v>
      </c>
      <c r="AU17" s="454">
        <f>1333*J16*POWER(10,-6)</f>
        <v>1.8736914600000001E-5</v>
      </c>
      <c r="AV17" s="455">
        <f t="shared" si="20"/>
        <v>0.11763919316460002</v>
      </c>
      <c r="AW17" s="456">
        <f t="shared" si="21"/>
        <v>0</v>
      </c>
      <c r="AX17" s="456">
        <f t="shared" si="22"/>
        <v>0</v>
      </c>
      <c r="AY17" s="456">
        <f t="shared" si="23"/>
        <v>2.3245504569324965E-3</v>
      </c>
      <c r="AZ17" s="457">
        <f>AW17/[3]DB!$B$23</f>
        <v>0</v>
      </c>
      <c r="BA17" s="457">
        <f>AX17/[3]DB!$B$23</f>
        <v>0</v>
      </c>
    </row>
    <row r="18" spans="1:53" s="443" customFormat="1" x14ac:dyDescent="0.3">
      <c r="A18" s="441"/>
      <c r="B18" s="441"/>
      <c r="C18" s="441"/>
      <c r="D18" s="441"/>
      <c r="E18" s="441"/>
      <c r="F18" s="441"/>
      <c r="G18" s="441"/>
      <c r="H18" s="441"/>
      <c r="I18" s="441"/>
      <c r="J18" s="441"/>
      <c r="K18" s="207" t="s">
        <v>467</v>
      </c>
      <c r="L18" s="283" t="s">
        <v>944</v>
      </c>
      <c r="M18" s="441"/>
      <c r="N18" s="441"/>
      <c r="O18" s="441"/>
      <c r="P18" s="441"/>
      <c r="Q18" s="441"/>
      <c r="R18" s="441"/>
      <c r="S18" s="441"/>
      <c r="T18" s="441"/>
      <c r="U18" s="441"/>
      <c r="V18" s="441"/>
      <c r="W18" s="441"/>
      <c r="X18" s="441"/>
      <c r="Y18" s="441"/>
      <c r="Z18" s="441"/>
      <c r="AA18" s="441"/>
      <c r="AB18" s="441"/>
      <c r="AC18" s="441"/>
      <c r="AD18" s="441"/>
      <c r="AE18" s="441"/>
      <c r="AF18" s="441"/>
      <c r="AG18" s="441"/>
      <c r="AH18" s="441"/>
      <c r="AI18" s="441"/>
      <c r="AJ18" s="441"/>
      <c r="AK18" s="441"/>
      <c r="AL18" s="441"/>
      <c r="AM18" s="441"/>
      <c r="AN18" s="441"/>
      <c r="AO18" s="441"/>
      <c r="AP18" s="441"/>
      <c r="AQ18" s="441"/>
      <c r="AR18" s="441"/>
      <c r="AS18" s="441"/>
      <c r="AT18" s="441"/>
      <c r="AU18" s="441"/>
      <c r="AV18" s="441"/>
      <c r="AW18" s="441"/>
      <c r="AX18" s="441"/>
      <c r="AY18" s="441"/>
    </row>
    <row r="19" spans="1:53" s="443" customFormat="1" x14ac:dyDescent="0.3">
      <c r="A19" s="441"/>
      <c r="B19" s="441"/>
      <c r="C19" s="441"/>
      <c r="D19" s="441"/>
      <c r="E19" s="441"/>
      <c r="F19" s="441"/>
      <c r="G19" s="441"/>
      <c r="H19" s="441"/>
      <c r="I19" s="441"/>
      <c r="J19" s="441"/>
      <c r="K19" s="441"/>
      <c r="L19" s="441"/>
      <c r="M19" s="441"/>
      <c r="N19" s="441"/>
      <c r="O19" s="441"/>
      <c r="P19" s="441"/>
      <c r="Q19" s="441"/>
      <c r="R19" s="441"/>
      <c r="S19" s="441"/>
      <c r="T19" s="441"/>
      <c r="U19" s="441"/>
      <c r="V19" s="441"/>
      <c r="W19" s="441"/>
      <c r="X19" s="441"/>
      <c r="Y19" s="441"/>
      <c r="Z19" s="441"/>
      <c r="AA19" s="441"/>
      <c r="AB19" s="441"/>
      <c r="AC19" s="441"/>
      <c r="AD19" s="441"/>
      <c r="AE19" s="441"/>
      <c r="AF19" s="441"/>
      <c r="AG19" s="441"/>
      <c r="AH19" s="441"/>
      <c r="AI19" s="441"/>
      <c r="AJ19" s="441"/>
      <c r="AK19" s="441"/>
      <c r="AL19" s="441"/>
      <c r="AM19" s="441"/>
      <c r="AN19" s="441"/>
      <c r="AO19" s="441"/>
      <c r="AP19" s="441"/>
      <c r="AQ19" s="441"/>
      <c r="AR19" s="441"/>
      <c r="AS19" s="441"/>
      <c r="AT19" s="441"/>
      <c r="AU19" s="441"/>
      <c r="AV19" s="441"/>
      <c r="AW19" s="441"/>
      <c r="AX19" s="441"/>
      <c r="AY19" s="441"/>
    </row>
    <row r="20" spans="1:53" s="443" customFormat="1" x14ac:dyDescent="0.3">
      <c r="A20" s="441"/>
      <c r="B20" s="441"/>
      <c r="C20" s="441"/>
      <c r="D20" s="441"/>
      <c r="E20" s="441"/>
      <c r="F20" s="441"/>
      <c r="G20" s="441"/>
      <c r="H20" s="441"/>
      <c r="I20" s="441"/>
      <c r="J20" s="441"/>
      <c r="K20" s="441"/>
      <c r="L20" s="441"/>
      <c r="M20" s="441"/>
      <c r="N20" s="441"/>
      <c r="O20" s="441"/>
      <c r="P20" s="441"/>
      <c r="Q20" s="441"/>
      <c r="R20" s="441"/>
      <c r="S20" s="441"/>
      <c r="T20" s="441"/>
      <c r="U20" s="441"/>
      <c r="V20" s="441"/>
      <c r="W20" s="441"/>
      <c r="X20" s="441"/>
      <c r="Y20" s="441"/>
      <c r="Z20" s="441"/>
      <c r="AA20" s="441"/>
      <c r="AB20" s="441"/>
      <c r="AC20" s="441"/>
      <c r="AD20" s="441"/>
      <c r="AE20" s="441"/>
      <c r="AF20" s="441"/>
      <c r="AG20" s="441"/>
      <c r="AH20" s="441"/>
      <c r="AI20" s="441"/>
      <c r="AJ20" s="441"/>
      <c r="AK20" s="441"/>
      <c r="AL20" s="441"/>
      <c r="AM20" s="441"/>
      <c r="AN20" s="441"/>
      <c r="AO20" s="441"/>
      <c r="AP20" s="441"/>
      <c r="AQ20" s="441"/>
      <c r="AR20" s="441"/>
      <c r="AS20" s="441"/>
      <c r="AT20" s="441"/>
      <c r="AU20" s="441"/>
      <c r="AV20" s="441"/>
      <c r="AW20" s="441"/>
      <c r="AX20" s="441"/>
      <c r="AY20" s="441"/>
    </row>
    <row r="21" spans="1:53" s="1" customFormat="1" ht="15" thickBot="1" x14ac:dyDescent="0.35">
      <c r="A21" s="4"/>
      <c r="B21" s="4"/>
      <c r="D21" s="2"/>
      <c r="E21" s="4"/>
      <c r="F21" s="4"/>
      <c r="G21" s="4"/>
      <c r="H21" s="4"/>
      <c r="I21" s="4"/>
      <c r="J21" s="4"/>
      <c r="K21" s="4"/>
    </row>
    <row r="22" spans="1:53" s="451" customFormat="1" ht="15" thickBot="1" x14ac:dyDescent="0.35">
      <c r="A22" s="441" t="s">
        <v>521</v>
      </c>
      <c r="B22" s="442" t="s">
        <v>938</v>
      </c>
      <c r="C22" s="443" t="s">
        <v>106</v>
      </c>
      <c r="D22" s="444" t="s">
        <v>25</v>
      </c>
      <c r="E22" s="445">
        <v>2.9999999999999999E-7</v>
      </c>
      <c r="F22" s="442">
        <v>12960</v>
      </c>
      <c r="G22" s="441">
        <v>0.2</v>
      </c>
      <c r="H22" s="446">
        <f t="shared" ref="H22:H27" si="26">E22*F22*G22</f>
        <v>7.7760000000000004E-4</v>
      </c>
      <c r="I22" s="447">
        <v>18.96</v>
      </c>
      <c r="J22" s="448">
        <f>I22</f>
        <v>18.96</v>
      </c>
      <c r="K22" s="449" t="s">
        <v>122</v>
      </c>
      <c r="L22" s="450">
        <f>I22*20</f>
        <v>379.20000000000005</v>
      </c>
      <c r="M22" s="451" t="str">
        <f t="shared" ref="M22:N27" si="27">A22</f>
        <v>C13</v>
      </c>
      <c r="N22" s="451" t="str">
        <f t="shared" si="27"/>
        <v>Напорный нефтепровод от НСП « Cамсык»  до ППСН « Субханкулово» Карбон, нефть</v>
      </c>
      <c r="O22" s="451" t="str">
        <f t="shared" ref="O22:O27" si="28">D22</f>
        <v>Полное-пожар</v>
      </c>
      <c r="P22" s="451">
        <v>15.7</v>
      </c>
      <c r="Q22" s="451">
        <v>21.9</v>
      </c>
      <c r="R22" s="451">
        <v>31.7</v>
      </c>
      <c r="S22" s="451">
        <v>59.9</v>
      </c>
      <c r="T22" s="451" t="s">
        <v>46</v>
      </c>
      <c r="U22" s="451" t="s">
        <v>46</v>
      </c>
      <c r="V22" s="451" t="s">
        <v>46</v>
      </c>
      <c r="W22" s="451" t="s">
        <v>46</v>
      </c>
      <c r="X22" s="451" t="s">
        <v>46</v>
      </c>
      <c r="Y22" s="451" t="s">
        <v>46</v>
      </c>
      <c r="Z22" s="451" t="s">
        <v>46</v>
      </c>
      <c r="AA22" s="451" t="s">
        <v>46</v>
      </c>
      <c r="AB22" s="451" t="s">
        <v>46</v>
      </c>
      <c r="AC22" s="451" t="s">
        <v>46</v>
      </c>
      <c r="AD22" s="451" t="s">
        <v>46</v>
      </c>
      <c r="AE22" s="451" t="s">
        <v>46</v>
      </c>
      <c r="AF22" s="451" t="s">
        <v>46</v>
      </c>
      <c r="AG22" s="451" t="s">
        <v>46</v>
      </c>
      <c r="AH22" s="451" t="s">
        <v>46</v>
      </c>
      <c r="AI22" s="451" t="s">
        <v>46</v>
      </c>
      <c r="AJ22" s="452">
        <v>1</v>
      </c>
      <c r="AK22" s="452">
        <v>1</v>
      </c>
      <c r="AL22" s="453">
        <v>0.75</v>
      </c>
      <c r="AM22" s="453">
        <v>2.7E-2</v>
      </c>
      <c r="AN22" s="453">
        <v>3</v>
      </c>
      <c r="AQ22" s="454">
        <f>AM22*I22+AL22</f>
        <v>1.2619199999999999</v>
      </c>
      <c r="AR22" s="454">
        <f t="shared" ref="AR22:AR27" si="29">0.1*AQ22</f>
        <v>0.126192</v>
      </c>
      <c r="AS22" s="455">
        <f t="shared" ref="AS22:AS27" si="30">AJ22*3+0.25*AK22</f>
        <v>3.25</v>
      </c>
      <c r="AT22" s="455">
        <f t="shared" ref="AT22:AT27" si="31">SUM(AQ22:AS22)/4</f>
        <v>1.1595279999999999</v>
      </c>
      <c r="AU22" s="454">
        <f>10068.2*J22*POWER(10,-6)</f>
        <v>0.190893072</v>
      </c>
      <c r="AV22" s="455">
        <f t="shared" ref="AV22:AV27" si="32">AU22+AT22+AS22+AR22+AQ22</f>
        <v>5.9885330719999992</v>
      </c>
      <c r="AW22" s="456">
        <f t="shared" ref="AW22:AW27" si="33">AJ22*H22</f>
        <v>7.7760000000000004E-4</v>
      </c>
      <c r="AX22" s="456">
        <f t="shared" ref="AX22:AX27" si="34">H22*AK22</f>
        <v>7.7760000000000004E-4</v>
      </c>
      <c r="AY22" s="456">
        <f t="shared" ref="AY22:AY27" si="35">H22*AV22</f>
        <v>4.6566833167871998E-3</v>
      </c>
      <c r="AZ22" s="457">
        <f>AW22/[3]DB!$B$23</f>
        <v>9.3686746987951807E-7</v>
      </c>
      <c r="BA22" s="457">
        <f>AX22/[3]DB!$B$23</f>
        <v>9.3686746987951807E-7</v>
      </c>
    </row>
    <row r="23" spans="1:53" s="451" customFormat="1" ht="15" thickBot="1" x14ac:dyDescent="0.35">
      <c r="A23" s="441" t="s">
        <v>522</v>
      </c>
      <c r="B23" s="441" t="str">
        <f>B22</f>
        <v>Напорный нефтепровод от НСП « Cамсык»  до ППСН « Субханкулово» Карбон, нефть</v>
      </c>
      <c r="C23" s="443" t="s">
        <v>579</v>
      </c>
      <c r="D23" s="444" t="s">
        <v>580</v>
      </c>
      <c r="E23" s="458">
        <v>2.9999999999999999E-7</v>
      </c>
      <c r="F23" s="459">
        <f>F22</f>
        <v>12960</v>
      </c>
      <c r="G23" s="441">
        <v>0.04</v>
      </c>
      <c r="H23" s="446">
        <f t="shared" si="26"/>
        <v>1.5552E-4</v>
      </c>
      <c r="I23" s="460">
        <f>I22</f>
        <v>18.96</v>
      </c>
      <c r="J23" s="461">
        <f>POWER(10,-6)*25*SQRT(100)*3600*L22/1000*0.1</f>
        <v>3.4128000000000006E-2</v>
      </c>
      <c r="K23" s="449" t="s">
        <v>123</v>
      </c>
      <c r="L23" s="450">
        <v>0</v>
      </c>
      <c r="M23" s="451" t="str">
        <f t="shared" si="27"/>
        <v>C14</v>
      </c>
      <c r="N23" s="451" t="str">
        <f t="shared" si="27"/>
        <v>Напорный нефтепровод от НСП « Cамсык»  до ППСН « Субханкулово» Карбон, нефть</v>
      </c>
      <c r="O23" s="451" t="str">
        <f t="shared" si="28"/>
        <v>Полное-пожар-вспышка</v>
      </c>
      <c r="P23" s="451" t="s">
        <v>46</v>
      </c>
      <c r="Q23" s="451" t="s">
        <v>46</v>
      </c>
      <c r="R23" s="451" t="s">
        <v>46</v>
      </c>
      <c r="S23" s="451" t="s">
        <v>46</v>
      </c>
      <c r="T23" s="451" t="s">
        <v>46</v>
      </c>
      <c r="U23" s="451" t="s">
        <v>46</v>
      </c>
      <c r="V23" s="451" t="s">
        <v>46</v>
      </c>
      <c r="W23" s="451" t="s">
        <v>46</v>
      </c>
      <c r="X23" s="451" t="s">
        <v>46</v>
      </c>
      <c r="Y23" s="451" t="s">
        <v>46</v>
      </c>
      <c r="Z23" s="451" t="s">
        <v>46</v>
      </c>
      <c r="AA23" s="451">
        <v>11</v>
      </c>
      <c r="AB23" s="451">
        <v>13.2</v>
      </c>
      <c r="AC23" s="451" t="s">
        <v>46</v>
      </c>
      <c r="AD23" s="451" t="s">
        <v>46</v>
      </c>
      <c r="AE23" s="451" t="s">
        <v>46</v>
      </c>
      <c r="AF23" s="451" t="s">
        <v>46</v>
      </c>
      <c r="AG23" s="451" t="s">
        <v>46</v>
      </c>
      <c r="AH23" s="451" t="s">
        <v>46</v>
      </c>
      <c r="AI23" s="451" t="s">
        <v>46</v>
      </c>
      <c r="AJ23" s="452">
        <v>1</v>
      </c>
      <c r="AK23" s="452">
        <v>1</v>
      </c>
      <c r="AL23" s="451">
        <f>AL22</f>
        <v>0.75</v>
      </c>
      <c r="AM23" s="451">
        <f>AM22</f>
        <v>2.7E-2</v>
      </c>
      <c r="AN23" s="451">
        <f>AN22</f>
        <v>3</v>
      </c>
      <c r="AQ23" s="454">
        <f>AM23*I23+AL23</f>
        <v>1.2619199999999999</v>
      </c>
      <c r="AR23" s="454">
        <f t="shared" si="29"/>
        <v>0.126192</v>
      </c>
      <c r="AS23" s="455">
        <f t="shared" si="30"/>
        <v>3.25</v>
      </c>
      <c r="AT23" s="455">
        <f t="shared" si="31"/>
        <v>1.1595279999999999</v>
      </c>
      <c r="AU23" s="454">
        <f>10068.2*J23*POWER(10,-6)*10</f>
        <v>3.4360752960000004E-3</v>
      </c>
      <c r="AV23" s="455">
        <f t="shared" si="32"/>
        <v>5.8010760752959998</v>
      </c>
      <c r="AW23" s="456">
        <f t="shared" si="33"/>
        <v>1.5552E-4</v>
      </c>
      <c r="AX23" s="456">
        <f t="shared" si="34"/>
        <v>1.5552E-4</v>
      </c>
      <c r="AY23" s="456">
        <f t="shared" si="35"/>
        <v>9.0218335123003386E-4</v>
      </c>
      <c r="AZ23" s="457">
        <f>AW23/[3]DB!$B$23</f>
        <v>1.8737349397590362E-7</v>
      </c>
      <c r="BA23" s="457">
        <f>AX23/[3]DB!$B$23</f>
        <v>1.8737349397590362E-7</v>
      </c>
    </row>
    <row r="24" spans="1:53" s="451" customFormat="1" x14ac:dyDescent="0.3">
      <c r="A24" s="441" t="s">
        <v>523</v>
      </c>
      <c r="B24" s="441" t="str">
        <f>B22</f>
        <v>Напорный нефтепровод от НСП « Cамсык»  до ППСН « Субханкулово» Карбон, нефть</v>
      </c>
      <c r="C24" s="443" t="s">
        <v>108</v>
      </c>
      <c r="D24" s="444" t="s">
        <v>26</v>
      </c>
      <c r="E24" s="458">
        <v>2.9999999999999999E-7</v>
      </c>
      <c r="F24" s="459">
        <f t="shared" ref="F24:F27" si="36">F23</f>
        <v>12960</v>
      </c>
      <c r="G24" s="441">
        <v>0.76</v>
      </c>
      <c r="H24" s="446">
        <f t="shared" si="26"/>
        <v>2.95488E-3</v>
      </c>
      <c r="I24" s="460">
        <f>I22</f>
        <v>18.96</v>
      </c>
      <c r="J24" s="462">
        <v>0</v>
      </c>
      <c r="K24" s="449" t="s">
        <v>124</v>
      </c>
      <c r="L24" s="450">
        <v>0</v>
      </c>
      <c r="M24" s="451" t="str">
        <f t="shared" si="27"/>
        <v>C15</v>
      </c>
      <c r="N24" s="451" t="str">
        <f t="shared" si="27"/>
        <v>Напорный нефтепровод от НСП « Cамсык»  до ППСН « Субханкулово» Карбон, нефть</v>
      </c>
      <c r="O24" s="451" t="str">
        <f t="shared" si="28"/>
        <v>Полное-ликвидация</v>
      </c>
      <c r="P24" s="451" t="s">
        <v>46</v>
      </c>
      <c r="Q24" s="451" t="s">
        <v>46</v>
      </c>
      <c r="R24" s="451" t="s">
        <v>46</v>
      </c>
      <c r="S24" s="451" t="s">
        <v>46</v>
      </c>
      <c r="T24" s="451" t="s">
        <v>46</v>
      </c>
      <c r="U24" s="451" t="s">
        <v>46</v>
      </c>
      <c r="V24" s="451" t="s">
        <v>46</v>
      </c>
      <c r="W24" s="451" t="s">
        <v>46</v>
      </c>
      <c r="X24" s="451" t="s">
        <v>46</v>
      </c>
      <c r="Y24" s="451" t="s">
        <v>46</v>
      </c>
      <c r="Z24" s="451" t="s">
        <v>46</v>
      </c>
      <c r="AA24" s="451" t="s">
        <v>46</v>
      </c>
      <c r="AB24" s="451" t="s">
        <v>46</v>
      </c>
      <c r="AC24" s="451" t="s">
        <v>46</v>
      </c>
      <c r="AD24" s="451" t="s">
        <v>46</v>
      </c>
      <c r="AE24" s="451" t="s">
        <v>46</v>
      </c>
      <c r="AF24" s="451" t="s">
        <v>46</v>
      </c>
      <c r="AG24" s="451" t="s">
        <v>46</v>
      </c>
      <c r="AH24" s="451" t="s">
        <v>46</v>
      </c>
      <c r="AI24" s="451" t="s">
        <v>46</v>
      </c>
      <c r="AJ24" s="451">
        <v>0</v>
      </c>
      <c r="AK24" s="451">
        <v>0</v>
      </c>
      <c r="AL24" s="451">
        <f>AL22</f>
        <v>0.75</v>
      </c>
      <c r="AM24" s="451">
        <f>AM22</f>
        <v>2.7E-2</v>
      </c>
      <c r="AN24" s="451">
        <f>AN22</f>
        <v>3</v>
      </c>
      <c r="AQ24" s="454">
        <f>AM24*I24*0.1+AL24</f>
        <v>0.80119200000000002</v>
      </c>
      <c r="AR24" s="454">
        <f t="shared" si="29"/>
        <v>8.0119200000000002E-2</v>
      </c>
      <c r="AS24" s="455">
        <f t="shared" si="30"/>
        <v>0</v>
      </c>
      <c r="AT24" s="455">
        <f t="shared" si="31"/>
        <v>0.22032780000000002</v>
      </c>
      <c r="AU24" s="454">
        <f>1333*J23*POWER(10,-6)</f>
        <v>4.5492624000000005E-5</v>
      </c>
      <c r="AV24" s="455">
        <f t="shared" si="32"/>
        <v>1.1016844926239999</v>
      </c>
      <c r="AW24" s="456">
        <f t="shared" si="33"/>
        <v>0</v>
      </c>
      <c r="AX24" s="456">
        <f t="shared" si="34"/>
        <v>0</v>
      </c>
      <c r="AY24" s="456">
        <f t="shared" si="35"/>
        <v>3.2553454735648048E-3</v>
      </c>
      <c r="AZ24" s="457">
        <f>AW24/[3]DB!$B$23</f>
        <v>0</v>
      </c>
      <c r="BA24" s="457">
        <f>AX24/[3]DB!$B$23</f>
        <v>0</v>
      </c>
    </row>
    <row r="25" spans="1:53" s="451" customFormat="1" x14ac:dyDescent="0.3">
      <c r="A25" s="441" t="s">
        <v>524</v>
      </c>
      <c r="B25" s="441" t="str">
        <f>B22</f>
        <v>Напорный нефтепровод от НСП « Cамсык»  до ППСН « Субханкулово» Карбон, нефть</v>
      </c>
      <c r="C25" s="443" t="s">
        <v>109</v>
      </c>
      <c r="D25" s="444" t="s">
        <v>47</v>
      </c>
      <c r="E25" s="445">
        <v>1.9999999999999999E-6</v>
      </c>
      <c r="F25" s="459">
        <f t="shared" si="36"/>
        <v>12960</v>
      </c>
      <c r="G25" s="441">
        <v>0.2</v>
      </c>
      <c r="H25" s="446">
        <f t="shared" si="26"/>
        <v>5.1840000000000002E-3</v>
      </c>
      <c r="I25" s="460">
        <f>0.15*I22</f>
        <v>2.8439999999999999</v>
      </c>
      <c r="J25" s="448">
        <f>I25</f>
        <v>2.8439999999999999</v>
      </c>
      <c r="K25" s="463" t="s">
        <v>126</v>
      </c>
      <c r="L25" s="464">
        <v>45390</v>
      </c>
      <c r="M25" s="451" t="str">
        <f t="shared" si="27"/>
        <v>C16</v>
      </c>
      <c r="N25" s="451" t="str">
        <f t="shared" si="27"/>
        <v>Напорный нефтепровод от НСП « Cамсык»  до ППСН « Субханкулово» Карбон, нефть</v>
      </c>
      <c r="O25" s="451" t="str">
        <f t="shared" si="28"/>
        <v>Частичное-пожар</v>
      </c>
      <c r="P25" s="451">
        <v>5.3</v>
      </c>
      <c r="Q25" s="451">
        <v>7.6</v>
      </c>
      <c r="R25" s="451">
        <v>11.3</v>
      </c>
      <c r="S25" s="451">
        <v>22.3</v>
      </c>
      <c r="T25" s="451" t="s">
        <v>46</v>
      </c>
      <c r="U25" s="451" t="s">
        <v>46</v>
      </c>
      <c r="V25" s="451" t="s">
        <v>46</v>
      </c>
      <c r="W25" s="451" t="s">
        <v>46</v>
      </c>
      <c r="X25" s="451" t="s">
        <v>46</v>
      </c>
      <c r="Y25" s="451" t="s">
        <v>46</v>
      </c>
      <c r="Z25" s="451" t="s">
        <v>46</v>
      </c>
      <c r="AA25" s="451" t="s">
        <v>46</v>
      </c>
      <c r="AB25" s="451" t="s">
        <v>46</v>
      </c>
      <c r="AC25" s="451" t="s">
        <v>46</v>
      </c>
      <c r="AD25" s="451" t="s">
        <v>46</v>
      </c>
      <c r="AE25" s="451" t="s">
        <v>46</v>
      </c>
      <c r="AF25" s="451" t="s">
        <v>46</v>
      </c>
      <c r="AG25" s="451" t="s">
        <v>46</v>
      </c>
      <c r="AH25" s="451" t="s">
        <v>46</v>
      </c>
      <c r="AI25" s="451" t="s">
        <v>46</v>
      </c>
      <c r="AJ25" s="451">
        <v>0</v>
      </c>
      <c r="AK25" s="451">
        <v>1</v>
      </c>
      <c r="AL25" s="451">
        <f>0.1*AL22</f>
        <v>7.5000000000000011E-2</v>
      </c>
      <c r="AM25" s="451">
        <f>AM22</f>
        <v>2.7E-2</v>
      </c>
      <c r="AN25" s="451">
        <f>ROUNDUP(AN22/3,0)</f>
        <v>1</v>
      </c>
      <c r="AQ25" s="454">
        <f>AM25*I25+AL25</f>
        <v>0.15178800000000001</v>
      </c>
      <c r="AR25" s="454">
        <f t="shared" si="29"/>
        <v>1.5178800000000001E-2</v>
      </c>
      <c r="AS25" s="455">
        <f t="shared" si="30"/>
        <v>0.25</v>
      </c>
      <c r="AT25" s="455">
        <f t="shared" si="31"/>
        <v>0.10424169999999999</v>
      </c>
      <c r="AU25" s="454">
        <f>10068.2*J25*POWER(10,-6)</f>
        <v>2.86339608E-2</v>
      </c>
      <c r="AV25" s="455">
        <f t="shared" si="32"/>
        <v>0.54984246079999999</v>
      </c>
      <c r="AW25" s="456">
        <f t="shared" si="33"/>
        <v>0</v>
      </c>
      <c r="AX25" s="456">
        <f t="shared" si="34"/>
        <v>5.1840000000000002E-3</v>
      </c>
      <c r="AY25" s="456">
        <f t="shared" si="35"/>
        <v>2.8503833167871999E-3</v>
      </c>
      <c r="AZ25" s="457">
        <f>AW25/[3]DB!$B$23</f>
        <v>0</v>
      </c>
      <c r="BA25" s="457">
        <f>AX25/[3]DB!$B$23</f>
        <v>6.2457831325301204E-6</v>
      </c>
    </row>
    <row r="26" spans="1:53" s="451" customFormat="1" x14ac:dyDescent="0.3">
      <c r="A26" s="441" t="s">
        <v>525</v>
      </c>
      <c r="B26" s="441" t="str">
        <f>B22</f>
        <v>Напорный нефтепровод от НСП « Cамсык»  до ППСН « Субханкулово» Карбон, нефть</v>
      </c>
      <c r="C26" s="443" t="s">
        <v>110</v>
      </c>
      <c r="D26" s="444" t="s">
        <v>112</v>
      </c>
      <c r="E26" s="458">
        <v>1.9999999999999999E-6</v>
      </c>
      <c r="F26" s="459">
        <f t="shared" si="36"/>
        <v>12960</v>
      </c>
      <c r="G26" s="441">
        <v>0.04</v>
      </c>
      <c r="H26" s="446">
        <f t="shared" si="26"/>
        <v>1.0368E-3</v>
      </c>
      <c r="I26" s="460">
        <f>0.15*I22</f>
        <v>2.8439999999999999</v>
      </c>
      <c r="J26" s="448">
        <f>0.3*J23</f>
        <v>1.0238400000000002E-2</v>
      </c>
      <c r="K26" s="463" t="s">
        <v>127</v>
      </c>
      <c r="L26" s="464">
        <v>3</v>
      </c>
      <c r="M26" s="451" t="str">
        <f t="shared" si="27"/>
        <v>C17</v>
      </c>
      <c r="N26" s="451" t="str">
        <f t="shared" si="27"/>
        <v>Напорный нефтепровод от НСП « Cамсык»  до ППСН « Субханкулово» Карбон, нефть</v>
      </c>
      <c r="O26" s="451" t="str">
        <f t="shared" si="28"/>
        <v>Частичное-пожар-вспышка</v>
      </c>
      <c r="P26" s="451" t="s">
        <v>46</v>
      </c>
      <c r="Q26" s="451" t="s">
        <v>46</v>
      </c>
      <c r="R26" s="451" t="s">
        <v>46</v>
      </c>
      <c r="S26" s="451" t="s">
        <v>46</v>
      </c>
      <c r="T26" s="451" t="s">
        <v>46</v>
      </c>
      <c r="U26" s="451" t="s">
        <v>46</v>
      </c>
      <c r="V26" s="451" t="s">
        <v>46</v>
      </c>
      <c r="W26" s="451" t="s">
        <v>46</v>
      </c>
      <c r="X26" s="451" t="s">
        <v>46</v>
      </c>
      <c r="Y26" s="451" t="s">
        <v>46</v>
      </c>
      <c r="Z26" s="451" t="s">
        <v>46</v>
      </c>
      <c r="AA26" s="451">
        <v>7.39</v>
      </c>
      <c r="AB26" s="451">
        <v>8.8699999999999992</v>
      </c>
      <c r="AC26" s="451" t="s">
        <v>46</v>
      </c>
      <c r="AD26" s="451" t="s">
        <v>46</v>
      </c>
      <c r="AE26" s="451" t="s">
        <v>46</v>
      </c>
      <c r="AF26" s="451" t="s">
        <v>46</v>
      </c>
      <c r="AG26" s="451" t="s">
        <v>46</v>
      </c>
      <c r="AH26" s="451" t="s">
        <v>46</v>
      </c>
      <c r="AI26" s="451" t="s">
        <v>46</v>
      </c>
      <c r="AJ26" s="451">
        <v>0</v>
      </c>
      <c r="AK26" s="451">
        <v>1</v>
      </c>
      <c r="AL26" s="451">
        <f t="shared" ref="AL26:AL27" si="37">0.1*AL23</f>
        <v>7.5000000000000011E-2</v>
      </c>
      <c r="AM26" s="451">
        <f>AM22</f>
        <v>2.7E-2</v>
      </c>
      <c r="AN26" s="451">
        <f>ROUNDUP(AN22/3,0)</f>
        <v>1</v>
      </c>
      <c r="AQ26" s="454">
        <f>AM26*I26+AL26</f>
        <v>0.15178800000000001</v>
      </c>
      <c r="AR26" s="454">
        <f t="shared" si="29"/>
        <v>1.5178800000000001E-2</v>
      </c>
      <c r="AS26" s="455">
        <f t="shared" si="30"/>
        <v>0.25</v>
      </c>
      <c r="AT26" s="455">
        <f t="shared" si="31"/>
        <v>0.10424169999999999</v>
      </c>
      <c r="AU26" s="454">
        <f>10068.2*J26*POWER(10,-6)*10</f>
        <v>1.0308225888000003E-3</v>
      </c>
      <c r="AV26" s="455">
        <f t="shared" si="32"/>
        <v>0.52223932258880001</v>
      </c>
      <c r="AW26" s="456">
        <f t="shared" si="33"/>
        <v>0</v>
      </c>
      <c r="AX26" s="456">
        <f t="shared" si="34"/>
        <v>1.0368E-3</v>
      </c>
      <c r="AY26" s="456">
        <f t="shared" si="35"/>
        <v>5.414577296600679E-4</v>
      </c>
      <c r="AZ26" s="457">
        <f>AW26/[3]DB!$B$23</f>
        <v>0</v>
      </c>
      <c r="BA26" s="457">
        <f>AX26/[3]DB!$B$23</f>
        <v>1.2491566265060241E-6</v>
      </c>
    </row>
    <row r="27" spans="1:53" s="451" customFormat="1" x14ac:dyDescent="0.3">
      <c r="A27" s="465" t="s">
        <v>526</v>
      </c>
      <c r="B27" s="465" t="str">
        <f>B22</f>
        <v>Напорный нефтепровод от НСП « Cамсык»  до ППСН « Субханкулово» Карбон, нефть</v>
      </c>
      <c r="C27" s="466" t="s">
        <v>111</v>
      </c>
      <c r="D27" s="467" t="s">
        <v>27</v>
      </c>
      <c r="E27" s="468">
        <v>1.9999999999999999E-6</v>
      </c>
      <c r="F27" s="459">
        <f t="shared" si="36"/>
        <v>12960</v>
      </c>
      <c r="G27" s="465">
        <v>0.76</v>
      </c>
      <c r="H27" s="469">
        <f t="shared" si="26"/>
        <v>1.96992E-2</v>
      </c>
      <c r="I27" s="470">
        <f>0.15*I22</f>
        <v>2.8439999999999999</v>
      </c>
      <c r="J27" s="471">
        <v>0</v>
      </c>
      <c r="K27" s="472" t="s">
        <v>138</v>
      </c>
      <c r="L27" s="473">
        <v>25</v>
      </c>
      <c r="M27" s="451" t="str">
        <f t="shared" si="27"/>
        <v>C18</v>
      </c>
      <c r="N27" s="451" t="str">
        <f t="shared" si="27"/>
        <v>Напорный нефтепровод от НСП « Cамсык»  до ППСН « Субханкулово» Карбон, нефть</v>
      </c>
      <c r="O27" s="451" t="str">
        <f t="shared" si="28"/>
        <v>Частичное-ликвидация</v>
      </c>
      <c r="P27" s="451" t="s">
        <v>46</v>
      </c>
      <c r="Q27" s="451" t="s">
        <v>46</v>
      </c>
      <c r="R27" s="451" t="s">
        <v>46</v>
      </c>
      <c r="S27" s="451" t="s">
        <v>46</v>
      </c>
      <c r="T27" s="451" t="s">
        <v>46</v>
      </c>
      <c r="U27" s="451" t="s">
        <v>46</v>
      </c>
      <c r="V27" s="451" t="s">
        <v>46</v>
      </c>
      <c r="W27" s="451" t="s">
        <v>46</v>
      </c>
      <c r="X27" s="451" t="s">
        <v>46</v>
      </c>
      <c r="Y27" s="451" t="s">
        <v>46</v>
      </c>
      <c r="Z27" s="451" t="s">
        <v>46</v>
      </c>
      <c r="AA27" s="451" t="s">
        <v>46</v>
      </c>
      <c r="AB27" s="451" t="s">
        <v>46</v>
      </c>
      <c r="AC27" s="451" t="s">
        <v>46</v>
      </c>
      <c r="AD27" s="451" t="s">
        <v>46</v>
      </c>
      <c r="AE27" s="451" t="s">
        <v>46</v>
      </c>
      <c r="AF27" s="451" t="s">
        <v>46</v>
      </c>
      <c r="AG27" s="451" t="s">
        <v>46</v>
      </c>
      <c r="AH27" s="451" t="s">
        <v>46</v>
      </c>
      <c r="AI27" s="451" t="s">
        <v>46</v>
      </c>
      <c r="AJ27" s="451">
        <v>0</v>
      </c>
      <c r="AK27" s="451">
        <v>0</v>
      </c>
      <c r="AL27" s="451">
        <f t="shared" si="37"/>
        <v>7.5000000000000011E-2</v>
      </c>
      <c r="AM27" s="451">
        <f>AM22</f>
        <v>2.7E-2</v>
      </c>
      <c r="AN27" s="451">
        <f>ROUNDUP(AN22/3,0)</f>
        <v>1</v>
      </c>
      <c r="AQ27" s="454">
        <f>AM27*I27*0.1+AL27</f>
        <v>8.2678800000000011E-2</v>
      </c>
      <c r="AR27" s="454">
        <f t="shared" si="29"/>
        <v>8.2678800000000018E-3</v>
      </c>
      <c r="AS27" s="455">
        <f t="shared" si="30"/>
        <v>0</v>
      </c>
      <c r="AT27" s="455">
        <f t="shared" si="31"/>
        <v>2.2736670000000004E-2</v>
      </c>
      <c r="AU27" s="454">
        <f>1333*J26*POWER(10,-6)</f>
        <v>1.3647787200000001E-5</v>
      </c>
      <c r="AV27" s="455">
        <f t="shared" si="32"/>
        <v>0.11369699778720002</v>
      </c>
      <c r="AW27" s="456">
        <f t="shared" si="33"/>
        <v>0</v>
      </c>
      <c r="AX27" s="456">
        <f t="shared" si="34"/>
        <v>0</v>
      </c>
      <c r="AY27" s="456">
        <f t="shared" si="35"/>
        <v>2.2397398988096106E-3</v>
      </c>
      <c r="AZ27" s="457">
        <f>AW27/[3]DB!$B$23</f>
        <v>0</v>
      </c>
      <c r="BA27" s="457">
        <f>AX27/[3]DB!$B$23</f>
        <v>0</v>
      </c>
    </row>
    <row r="28" spans="1:53" s="443" customFormat="1" x14ac:dyDescent="0.3">
      <c r="A28" s="441"/>
      <c r="B28" s="441"/>
      <c r="C28" s="441"/>
      <c r="D28" s="441"/>
      <c r="E28" s="441"/>
      <c r="F28" s="441"/>
      <c r="G28" s="441"/>
      <c r="H28" s="441"/>
      <c r="I28" s="441"/>
      <c r="J28" s="441"/>
      <c r="K28" s="207" t="s">
        <v>467</v>
      </c>
      <c r="L28" s="283" t="s">
        <v>944</v>
      </c>
      <c r="M28" s="441"/>
      <c r="N28" s="441"/>
      <c r="O28" s="441"/>
      <c r="P28" s="441"/>
      <c r="Q28" s="441"/>
      <c r="R28" s="441"/>
      <c r="S28" s="441"/>
      <c r="T28" s="441"/>
      <c r="U28" s="441"/>
      <c r="V28" s="441"/>
      <c r="W28" s="441"/>
      <c r="X28" s="441"/>
      <c r="Y28" s="441"/>
      <c r="Z28" s="441"/>
      <c r="AA28" s="441"/>
      <c r="AB28" s="441"/>
      <c r="AC28" s="441"/>
      <c r="AD28" s="441"/>
      <c r="AE28" s="441"/>
      <c r="AF28" s="441"/>
      <c r="AG28" s="441"/>
      <c r="AH28" s="441"/>
      <c r="AI28" s="441"/>
      <c r="AJ28" s="441"/>
      <c r="AK28" s="441"/>
      <c r="AL28" s="441"/>
      <c r="AM28" s="441"/>
      <c r="AN28" s="441"/>
      <c r="AO28" s="441"/>
      <c r="AP28" s="441"/>
      <c r="AQ28" s="441"/>
      <c r="AR28" s="441"/>
      <c r="AS28" s="441"/>
      <c r="AT28" s="441"/>
      <c r="AU28" s="441"/>
      <c r="AV28" s="441"/>
      <c r="AW28" s="441"/>
      <c r="AX28" s="441"/>
      <c r="AY28" s="441"/>
    </row>
    <row r="29" spans="1:53" s="443" customFormat="1" x14ac:dyDescent="0.3">
      <c r="A29" s="441"/>
      <c r="B29" s="441"/>
      <c r="C29" s="441"/>
      <c r="D29" s="441"/>
      <c r="E29" s="441"/>
      <c r="F29" s="441"/>
      <c r="G29" s="441"/>
      <c r="H29" s="441"/>
      <c r="I29" s="441"/>
      <c r="J29" s="441"/>
      <c r="K29" s="441"/>
      <c r="L29" s="441"/>
      <c r="M29" s="441"/>
      <c r="N29" s="441"/>
      <c r="O29" s="441"/>
      <c r="P29" s="441"/>
      <c r="Q29" s="441"/>
      <c r="R29" s="441"/>
      <c r="S29" s="441"/>
      <c r="T29" s="441"/>
      <c r="U29" s="441"/>
      <c r="V29" s="441"/>
      <c r="W29" s="441"/>
      <c r="X29" s="441"/>
      <c r="Y29" s="441"/>
      <c r="Z29" s="441"/>
      <c r="AA29" s="441"/>
      <c r="AB29" s="441"/>
      <c r="AC29" s="441"/>
      <c r="AD29" s="441"/>
      <c r="AE29" s="441"/>
      <c r="AF29" s="441"/>
      <c r="AG29" s="441"/>
      <c r="AH29" s="441"/>
      <c r="AI29" s="441"/>
      <c r="AJ29" s="441"/>
      <c r="AK29" s="441"/>
      <c r="AL29" s="441"/>
      <c r="AM29" s="441"/>
      <c r="AN29" s="441"/>
      <c r="AO29" s="441"/>
      <c r="AP29" s="441"/>
      <c r="AQ29" s="441"/>
      <c r="AR29" s="441"/>
      <c r="AS29" s="441"/>
      <c r="AT29" s="441"/>
      <c r="AU29" s="441"/>
      <c r="AV29" s="441"/>
      <c r="AW29" s="441"/>
      <c r="AX29" s="441"/>
      <c r="AY29" s="441"/>
    </row>
    <row r="30" spans="1:53" s="443" customFormat="1" x14ac:dyDescent="0.3">
      <c r="A30" s="441"/>
      <c r="B30" s="441"/>
      <c r="C30" s="441"/>
      <c r="D30" s="441"/>
      <c r="E30" s="441"/>
      <c r="F30" s="441"/>
      <c r="G30" s="441"/>
      <c r="H30" s="441"/>
      <c r="I30" s="441"/>
      <c r="J30" s="441"/>
      <c r="K30" s="441"/>
      <c r="L30" s="441"/>
      <c r="M30" s="441"/>
      <c r="N30" s="441"/>
      <c r="O30" s="441"/>
      <c r="P30" s="441"/>
      <c r="Q30" s="441"/>
      <c r="R30" s="441"/>
      <c r="S30" s="441"/>
      <c r="T30" s="441"/>
      <c r="U30" s="441"/>
      <c r="V30" s="441"/>
      <c r="W30" s="441"/>
      <c r="X30" s="441"/>
      <c r="Y30" s="441"/>
      <c r="Z30" s="441"/>
      <c r="AA30" s="441"/>
      <c r="AB30" s="441"/>
      <c r="AC30" s="441"/>
      <c r="AD30" s="441"/>
      <c r="AE30" s="441"/>
      <c r="AF30" s="441"/>
      <c r="AG30" s="441"/>
      <c r="AH30" s="441"/>
      <c r="AI30" s="441"/>
      <c r="AJ30" s="441"/>
      <c r="AK30" s="441"/>
      <c r="AL30" s="441"/>
      <c r="AM30" s="441"/>
      <c r="AN30" s="441"/>
      <c r="AO30" s="441"/>
      <c r="AP30" s="441"/>
      <c r="AQ30" s="441"/>
      <c r="AR30" s="441"/>
      <c r="AS30" s="441"/>
      <c r="AT30" s="441"/>
      <c r="AU30" s="441"/>
      <c r="AV30" s="441"/>
      <c r="AW30" s="441"/>
      <c r="AX30" s="441"/>
      <c r="AY30" s="441"/>
    </row>
    <row r="31" spans="1:53" s="1" customFormat="1" ht="15" thickBot="1" x14ac:dyDescent="0.35">
      <c r="A31" s="4"/>
      <c r="B31" s="4"/>
      <c r="D31" s="2"/>
      <c r="E31" s="4"/>
      <c r="F31" s="4"/>
      <c r="G31" s="4"/>
      <c r="H31" s="4"/>
      <c r="I31" s="4"/>
      <c r="J31" s="4"/>
      <c r="K31" s="4"/>
    </row>
    <row r="32" spans="1:53" s="412" customFormat="1" ht="18" customHeight="1" x14ac:dyDescent="0.3">
      <c r="A32" s="402" t="s">
        <v>527</v>
      </c>
      <c r="B32" s="403" t="s">
        <v>949</v>
      </c>
      <c r="C32" s="404" t="s">
        <v>143</v>
      </c>
      <c r="D32" s="405" t="s">
        <v>25</v>
      </c>
      <c r="E32" s="406">
        <v>9.9999999999999995E-7</v>
      </c>
      <c r="F32" s="403">
        <v>3</v>
      </c>
      <c r="G32" s="402">
        <v>0.05</v>
      </c>
      <c r="H32" s="407">
        <f>E32*F32*G32</f>
        <v>1.5000000000000002E-7</v>
      </c>
      <c r="I32" s="408">
        <v>2.11</v>
      </c>
      <c r="J32" s="409">
        <f>I32</f>
        <v>2.11</v>
      </c>
      <c r="K32" s="410" t="s">
        <v>122</v>
      </c>
      <c r="L32" s="411">
        <v>90</v>
      </c>
      <c r="M32" s="412" t="str">
        <f t="shared" ref="M32:M40" si="38">A32</f>
        <v>C19</v>
      </c>
      <c r="N32" s="412" t="str">
        <f t="shared" ref="N32:N39" si="39">B32</f>
        <v>Печь прямого нагрева ППН-3 , нефть, попутный нефтяной газ</v>
      </c>
      <c r="O32" s="412" t="str">
        <f t="shared" ref="O32:O39" si="40">D32</f>
        <v>Полное-пожар</v>
      </c>
      <c r="P32" s="412">
        <v>7.7</v>
      </c>
      <c r="Q32" s="412">
        <v>10.9</v>
      </c>
      <c r="R32" s="412">
        <v>16.2</v>
      </c>
      <c r="S32" s="412">
        <v>32</v>
      </c>
      <c r="T32" s="412" t="s">
        <v>46</v>
      </c>
      <c r="U32" s="412" t="s">
        <v>46</v>
      </c>
      <c r="V32" s="412" t="s">
        <v>46</v>
      </c>
      <c r="W32" s="412" t="s">
        <v>46</v>
      </c>
      <c r="X32" s="412" t="s">
        <v>46</v>
      </c>
      <c r="Y32" s="412" t="s">
        <v>46</v>
      </c>
      <c r="Z32" s="412" t="s">
        <v>46</v>
      </c>
      <c r="AA32" s="412" t="s">
        <v>46</v>
      </c>
      <c r="AB32" s="412" t="s">
        <v>46</v>
      </c>
      <c r="AC32" s="412" t="s">
        <v>46</v>
      </c>
      <c r="AD32" s="412" t="s">
        <v>46</v>
      </c>
      <c r="AE32" s="412" t="s">
        <v>46</v>
      </c>
      <c r="AF32" s="412" t="s">
        <v>46</v>
      </c>
      <c r="AG32" s="412" t="s">
        <v>46</v>
      </c>
      <c r="AH32" s="412" t="s">
        <v>46</v>
      </c>
      <c r="AI32" s="412" t="s">
        <v>46</v>
      </c>
      <c r="AJ32" s="413">
        <v>0</v>
      </c>
      <c r="AK32" s="413">
        <v>2</v>
      </c>
      <c r="AL32" s="414">
        <v>0.75</v>
      </c>
      <c r="AM32" s="414">
        <v>2.7E-2</v>
      </c>
      <c r="AN32" s="414">
        <v>3</v>
      </c>
      <c r="AQ32" s="415">
        <f>AM32*I32+AL32</f>
        <v>0.80696999999999997</v>
      </c>
      <c r="AR32" s="415">
        <f>0.1*AQ32</f>
        <v>8.0697000000000005E-2</v>
      </c>
      <c r="AS32" s="416">
        <f>AJ32*3+0.25*AK32</f>
        <v>0.5</v>
      </c>
      <c r="AT32" s="416">
        <f>SUM(AQ32:AS32)/4</f>
        <v>0.34691675</v>
      </c>
      <c r="AU32" s="415">
        <f>10068.2*J32*POWER(10,-6)</f>
        <v>2.1243902000000002E-2</v>
      </c>
      <c r="AV32" s="416">
        <f t="shared" ref="AV32:AV40" si="41">AU32+AT32+AS32+AR32+AQ32</f>
        <v>1.755827652</v>
      </c>
      <c r="AW32" s="417">
        <f>AJ32*H32</f>
        <v>0</v>
      </c>
      <c r="AX32" s="417">
        <f>H32*AK32</f>
        <v>3.0000000000000004E-7</v>
      </c>
      <c r="AY32" s="417">
        <f>H32*AV32</f>
        <v>2.6337414780000003E-7</v>
      </c>
      <c r="AZ32" s="392">
        <f>AW32/[2]DB!$B$23</f>
        <v>0</v>
      </c>
      <c r="BA32" s="392">
        <f>AX32/[2]DB!$B$23</f>
        <v>3.6144578313253018E-10</v>
      </c>
    </row>
    <row r="33" spans="1:53" s="412" customFormat="1" x14ac:dyDescent="0.3">
      <c r="A33" s="402" t="s">
        <v>528</v>
      </c>
      <c r="B33" s="402" t="str">
        <f>B32</f>
        <v>Печь прямого нагрева ППН-3 , нефть, попутный нефтяной газ</v>
      </c>
      <c r="C33" s="404" t="s">
        <v>149</v>
      </c>
      <c r="D33" s="405" t="s">
        <v>28</v>
      </c>
      <c r="E33" s="418">
        <f>E32</f>
        <v>9.9999999999999995E-7</v>
      </c>
      <c r="F33" s="419">
        <f>F32</f>
        <v>3</v>
      </c>
      <c r="G33" s="402">
        <v>0.19</v>
      </c>
      <c r="H33" s="407">
        <f t="shared" ref="H33:H40" si="42">E33*F33*G33</f>
        <v>5.7000000000000005E-7</v>
      </c>
      <c r="I33" s="420">
        <f>I32</f>
        <v>2.11</v>
      </c>
      <c r="J33" s="266">
        <f>POWER(10,-6)*35*SQRT(100)*3600*L32/1000*0.1</f>
        <v>1.1339999999999998E-2</v>
      </c>
      <c r="K33" s="207" t="s">
        <v>123</v>
      </c>
      <c r="L33" s="421">
        <v>2</v>
      </c>
      <c r="M33" s="412" t="str">
        <f t="shared" si="38"/>
        <v>C20</v>
      </c>
      <c r="N33" s="412" t="str">
        <f t="shared" si="39"/>
        <v>Печь прямого нагрева ППН-3 , нефть, попутный нефтяной газ</v>
      </c>
      <c r="O33" s="412" t="str">
        <f t="shared" si="40"/>
        <v>Полное-взрыв</v>
      </c>
      <c r="P33" s="412" t="s">
        <v>46</v>
      </c>
      <c r="Q33" s="412" t="s">
        <v>46</v>
      </c>
      <c r="R33" s="412" t="s">
        <v>46</v>
      </c>
      <c r="S33" s="412" t="s">
        <v>46</v>
      </c>
      <c r="T33" s="412">
        <v>0</v>
      </c>
      <c r="U33" s="412">
        <v>0</v>
      </c>
      <c r="V33" s="412">
        <v>17.100000000000001</v>
      </c>
      <c r="W33" s="412">
        <v>56.6</v>
      </c>
      <c r="X33" s="412">
        <v>82.6</v>
      </c>
      <c r="Y33" s="412" t="s">
        <v>46</v>
      </c>
      <c r="Z33" s="412" t="s">
        <v>46</v>
      </c>
      <c r="AA33" s="412" t="s">
        <v>46</v>
      </c>
      <c r="AB33" s="412" t="s">
        <v>46</v>
      </c>
      <c r="AC33" s="412" t="s">
        <v>46</v>
      </c>
      <c r="AD33" s="412" t="s">
        <v>46</v>
      </c>
      <c r="AE33" s="412" t="s">
        <v>46</v>
      </c>
      <c r="AF33" s="412" t="s">
        <v>46</v>
      </c>
      <c r="AG33" s="412" t="s">
        <v>46</v>
      </c>
      <c r="AH33" s="412" t="s">
        <v>46</v>
      </c>
      <c r="AI33" s="412" t="s">
        <v>46</v>
      </c>
      <c r="AJ33" s="413">
        <v>1</v>
      </c>
      <c r="AK33" s="413">
        <v>2</v>
      </c>
      <c r="AL33" s="412">
        <f>AL32</f>
        <v>0.75</v>
      </c>
      <c r="AM33" s="412">
        <f>AM32</f>
        <v>2.7E-2</v>
      </c>
      <c r="AN33" s="412">
        <f>AN32</f>
        <v>3</v>
      </c>
      <c r="AQ33" s="415">
        <f>AM33*I33+AL33</f>
        <v>0.80696999999999997</v>
      </c>
      <c r="AR33" s="415">
        <f t="shared" ref="AR33:AR39" si="43">0.1*AQ33</f>
        <v>8.0697000000000005E-2</v>
      </c>
      <c r="AS33" s="416">
        <f t="shared" ref="AS33:AS39" si="44">AJ33*3+0.25*AK33</f>
        <v>3.5</v>
      </c>
      <c r="AT33" s="416">
        <f t="shared" ref="AT33:AT39" si="45">SUM(AQ33:AS33)/4</f>
        <v>1.0969167500000001</v>
      </c>
      <c r="AU33" s="415">
        <f>10068.2*J33*POWER(10,-6)*10</f>
        <v>1.1417338799999998E-3</v>
      </c>
      <c r="AV33" s="416">
        <f t="shared" si="41"/>
        <v>5.4857254838799996</v>
      </c>
      <c r="AW33" s="417">
        <f t="shared" ref="AW33:AW39" si="46">AJ33*H33</f>
        <v>5.7000000000000005E-7</v>
      </c>
      <c r="AX33" s="417">
        <f t="shared" ref="AX33:AX39" si="47">H33*AK33</f>
        <v>1.1400000000000001E-6</v>
      </c>
      <c r="AY33" s="417">
        <f t="shared" ref="AY33" si="48">H33*AV33</f>
        <v>3.1268635258116001E-6</v>
      </c>
      <c r="AZ33" s="392">
        <f>AW33/[2]DB!$B$23</f>
        <v>6.8674698795180729E-10</v>
      </c>
      <c r="BA33" s="392">
        <f>AX33/[2]DB!$B$23</f>
        <v>1.3734939759036146E-9</v>
      </c>
    </row>
    <row r="34" spans="1:53" s="412" customFormat="1" x14ac:dyDescent="0.3">
      <c r="A34" s="402" t="s">
        <v>529</v>
      </c>
      <c r="B34" s="402" t="str">
        <f>B32</f>
        <v>Печь прямого нагрева ППН-3 , нефть, попутный нефтяной газ</v>
      </c>
      <c r="C34" s="404" t="s">
        <v>188</v>
      </c>
      <c r="D34" s="405" t="s">
        <v>26</v>
      </c>
      <c r="E34" s="418">
        <f>E32</f>
        <v>9.9999999999999995E-7</v>
      </c>
      <c r="F34" s="419">
        <f t="shared" ref="F34:F39" si="49">F33</f>
        <v>3</v>
      </c>
      <c r="G34" s="402">
        <v>0.76</v>
      </c>
      <c r="H34" s="407">
        <f t="shared" si="42"/>
        <v>2.2800000000000002E-6</v>
      </c>
      <c r="I34" s="420">
        <f>I32</f>
        <v>2.11</v>
      </c>
      <c r="J34" s="422">
        <v>0</v>
      </c>
      <c r="K34" s="207" t="s">
        <v>124</v>
      </c>
      <c r="L34" s="421">
        <v>1.05</v>
      </c>
      <c r="M34" s="412" t="str">
        <f t="shared" si="38"/>
        <v>C21</v>
      </c>
      <c r="N34" s="412" t="str">
        <f t="shared" si="39"/>
        <v>Печь прямого нагрева ППН-3 , нефть, попутный нефтяной газ</v>
      </c>
      <c r="O34" s="412" t="str">
        <f t="shared" si="40"/>
        <v>Полное-ликвидация</v>
      </c>
      <c r="P34" s="412" t="s">
        <v>46</v>
      </c>
      <c r="Q34" s="412" t="s">
        <v>46</v>
      </c>
      <c r="R34" s="412" t="s">
        <v>46</v>
      </c>
      <c r="S34" s="412" t="s">
        <v>46</v>
      </c>
      <c r="T34" s="412" t="s">
        <v>46</v>
      </c>
      <c r="U34" s="412" t="s">
        <v>46</v>
      </c>
      <c r="V34" s="412" t="s">
        <v>46</v>
      </c>
      <c r="W34" s="412" t="s">
        <v>46</v>
      </c>
      <c r="X34" s="412" t="s">
        <v>46</v>
      </c>
      <c r="Y34" s="412" t="s">
        <v>46</v>
      </c>
      <c r="Z34" s="412" t="s">
        <v>46</v>
      </c>
      <c r="AA34" s="412" t="s">
        <v>46</v>
      </c>
      <c r="AB34" s="412" t="s">
        <v>46</v>
      </c>
      <c r="AC34" s="412" t="s">
        <v>46</v>
      </c>
      <c r="AD34" s="412" t="s">
        <v>46</v>
      </c>
      <c r="AE34" s="412" t="s">
        <v>46</v>
      </c>
      <c r="AF34" s="412" t="s">
        <v>46</v>
      </c>
      <c r="AG34" s="412" t="s">
        <v>46</v>
      </c>
      <c r="AH34" s="412" t="s">
        <v>46</v>
      </c>
      <c r="AI34" s="412" t="s">
        <v>46</v>
      </c>
      <c r="AJ34" s="412">
        <v>0</v>
      </c>
      <c r="AK34" s="412">
        <v>0</v>
      </c>
      <c r="AL34" s="412">
        <f>AL32</f>
        <v>0.75</v>
      </c>
      <c r="AM34" s="412">
        <f>AM32</f>
        <v>2.7E-2</v>
      </c>
      <c r="AN34" s="412">
        <f>AN32</f>
        <v>3</v>
      </c>
      <c r="AQ34" s="415">
        <f>AM34*I34*0.1+AL34</f>
        <v>0.75569699999999995</v>
      </c>
      <c r="AR34" s="415">
        <f t="shared" si="43"/>
        <v>7.5569700000000004E-2</v>
      </c>
      <c r="AS34" s="416">
        <f t="shared" si="44"/>
        <v>0</v>
      </c>
      <c r="AT34" s="416">
        <f t="shared" si="45"/>
        <v>0.20781667499999998</v>
      </c>
      <c r="AU34" s="415">
        <f>1333*J32*POWER(10,-6)</f>
        <v>2.8126299999999996E-3</v>
      </c>
      <c r="AV34" s="416">
        <f t="shared" si="41"/>
        <v>1.0418960049999999</v>
      </c>
      <c r="AW34" s="417">
        <f t="shared" si="46"/>
        <v>0</v>
      </c>
      <c r="AX34" s="417">
        <f t="shared" si="47"/>
        <v>0</v>
      </c>
      <c r="AY34" s="417">
        <f>H34*AV34</f>
        <v>2.3755228914E-6</v>
      </c>
      <c r="AZ34" s="392">
        <f>AW34/[2]DB!$B$23</f>
        <v>0</v>
      </c>
      <c r="BA34" s="392">
        <f>AX34/[2]DB!$B$23</f>
        <v>0</v>
      </c>
    </row>
    <row r="35" spans="1:53" s="412" customFormat="1" x14ac:dyDescent="0.3">
      <c r="A35" s="402" t="s">
        <v>530</v>
      </c>
      <c r="B35" s="402" t="str">
        <f>B32</f>
        <v>Печь прямого нагрева ППН-3 , нефть, попутный нефтяной газ</v>
      </c>
      <c r="C35" s="404" t="s">
        <v>160</v>
      </c>
      <c r="D35" s="405" t="s">
        <v>161</v>
      </c>
      <c r="E35" s="406">
        <v>1.0000000000000001E-5</v>
      </c>
      <c r="F35" s="419">
        <f t="shared" si="49"/>
        <v>3</v>
      </c>
      <c r="G35" s="402">
        <v>4.0000000000000008E-2</v>
      </c>
      <c r="H35" s="407">
        <f t="shared" si="42"/>
        <v>1.2000000000000004E-6</v>
      </c>
      <c r="I35" s="420">
        <f>0.15*I32</f>
        <v>0.31649999999999995</v>
      </c>
      <c r="J35" s="409">
        <f>I35</f>
        <v>0.31649999999999995</v>
      </c>
      <c r="K35" s="207" t="s">
        <v>126</v>
      </c>
      <c r="L35" s="421">
        <v>45390</v>
      </c>
      <c r="M35" s="412" t="str">
        <f t="shared" si="38"/>
        <v>C22</v>
      </c>
      <c r="N35" s="412" t="str">
        <f t="shared" si="39"/>
        <v>Печь прямого нагрева ППН-3 , нефть, попутный нефтяной газ</v>
      </c>
      <c r="O35" s="412" t="str">
        <f t="shared" si="40"/>
        <v>Частичное факел</v>
      </c>
      <c r="P35" s="412" t="s">
        <v>46</v>
      </c>
      <c r="Q35" s="412" t="s">
        <v>46</v>
      </c>
      <c r="R35" s="412" t="s">
        <v>46</v>
      </c>
      <c r="S35" s="412" t="s">
        <v>46</v>
      </c>
      <c r="T35" s="412" t="s">
        <v>46</v>
      </c>
      <c r="U35" s="412" t="s">
        <v>46</v>
      </c>
      <c r="V35" s="412" t="s">
        <v>46</v>
      </c>
      <c r="W35" s="412" t="s">
        <v>46</v>
      </c>
      <c r="X35" s="412" t="s">
        <v>46</v>
      </c>
      <c r="Y35" s="412">
        <v>15</v>
      </c>
      <c r="Z35" s="412">
        <v>3</v>
      </c>
      <c r="AA35" s="412" t="s">
        <v>46</v>
      </c>
      <c r="AB35" s="412" t="s">
        <v>46</v>
      </c>
      <c r="AC35" s="412" t="s">
        <v>46</v>
      </c>
      <c r="AD35" s="412" t="s">
        <v>46</v>
      </c>
      <c r="AE35" s="412" t="s">
        <v>46</v>
      </c>
      <c r="AF35" s="412" t="s">
        <v>46</v>
      </c>
      <c r="AG35" s="412" t="s">
        <v>46</v>
      </c>
      <c r="AH35" s="412" t="s">
        <v>46</v>
      </c>
      <c r="AI35" s="412" t="s">
        <v>46</v>
      </c>
      <c r="AJ35" s="412">
        <v>0</v>
      </c>
      <c r="AK35" s="412">
        <v>1</v>
      </c>
      <c r="AL35" s="412">
        <f>$AL$22*0.1</f>
        <v>7.5000000000000011E-2</v>
      </c>
      <c r="AM35" s="412">
        <f>AM33</f>
        <v>2.7E-2</v>
      </c>
      <c r="AN35" s="412">
        <f>AN32</f>
        <v>3</v>
      </c>
      <c r="AQ35" s="415">
        <f>AM35*I35*0.1+AL35</f>
        <v>7.5854550000000007E-2</v>
      </c>
      <c r="AR35" s="415">
        <f t="shared" si="43"/>
        <v>7.5854550000000014E-3</v>
      </c>
      <c r="AS35" s="416">
        <f t="shared" si="44"/>
        <v>0.25</v>
      </c>
      <c r="AT35" s="416">
        <f t="shared" si="45"/>
        <v>8.336000125000001E-2</v>
      </c>
      <c r="AU35" s="415">
        <f>10068.2*J35*POWER(10,-6)</f>
        <v>3.1865852999999997E-3</v>
      </c>
      <c r="AV35" s="416">
        <f t="shared" si="41"/>
        <v>0.41998659155000007</v>
      </c>
      <c r="AW35" s="417">
        <f t="shared" si="46"/>
        <v>0</v>
      </c>
      <c r="AX35" s="417">
        <f t="shared" si="47"/>
        <v>1.2000000000000004E-6</v>
      </c>
      <c r="AY35" s="417">
        <f t="shared" ref="AY35:AY39" si="50">H35*AV35</f>
        <v>5.0398390986000021E-7</v>
      </c>
      <c r="AZ35" s="392">
        <f>AW35/[2]DB!$B$23</f>
        <v>0</v>
      </c>
      <c r="BA35" s="392">
        <f>AX35/[2]DB!$B$23</f>
        <v>1.4457831325301209E-9</v>
      </c>
    </row>
    <row r="36" spans="1:53" s="412" customFormat="1" x14ac:dyDescent="0.3">
      <c r="A36" s="402" t="s">
        <v>531</v>
      </c>
      <c r="B36" s="402" t="str">
        <f>B32</f>
        <v>Печь прямого нагрева ППН-3 , нефть, попутный нефтяной газ</v>
      </c>
      <c r="C36" s="404" t="s">
        <v>189</v>
      </c>
      <c r="D36" s="405" t="s">
        <v>27</v>
      </c>
      <c r="E36" s="418">
        <f>E35</f>
        <v>1.0000000000000001E-5</v>
      </c>
      <c r="F36" s="419">
        <f t="shared" si="49"/>
        <v>3</v>
      </c>
      <c r="G36" s="402">
        <v>0.16000000000000003</v>
      </c>
      <c r="H36" s="407">
        <f t="shared" si="42"/>
        <v>4.8000000000000015E-6</v>
      </c>
      <c r="I36" s="420">
        <f>0.15*I32</f>
        <v>0.31649999999999995</v>
      </c>
      <c r="J36" s="409">
        <v>0</v>
      </c>
      <c r="K36" s="207" t="s">
        <v>127</v>
      </c>
      <c r="L36" s="421">
        <v>3</v>
      </c>
      <c r="M36" s="412" t="str">
        <f t="shared" si="38"/>
        <v>C23</v>
      </c>
      <c r="N36" s="412" t="str">
        <f t="shared" si="39"/>
        <v>Печь прямого нагрева ППН-3 , нефть, попутный нефтяной газ</v>
      </c>
      <c r="O36" s="412" t="str">
        <f t="shared" si="40"/>
        <v>Частичное-ликвидация</v>
      </c>
      <c r="P36" s="412" t="s">
        <v>46</v>
      </c>
      <c r="Q36" s="412" t="s">
        <v>46</v>
      </c>
      <c r="R36" s="412" t="s">
        <v>46</v>
      </c>
      <c r="S36" s="412" t="s">
        <v>46</v>
      </c>
      <c r="T36" s="412" t="s">
        <v>46</v>
      </c>
      <c r="U36" s="412" t="s">
        <v>46</v>
      </c>
      <c r="V36" s="412" t="s">
        <v>46</v>
      </c>
      <c r="W36" s="412" t="s">
        <v>46</v>
      </c>
      <c r="X36" s="412" t="s">
        <v>46</v>
      </c>
      <c r="Y36" s="412" t="s">
        <v>46</v>
      </c>
      <c r="Z36" s="412" t="s">
        <v>46</v>
      </c>
      <c r="AA36" s="412" t="s">
        <v>46</v>
      </c>
      <c r="AB36" s="412" t="s">
        <v>46</v>
      </c>
      <c r="AC36" s="412" t="s">
        <v>46</v>
      </c>
      <c r="AD36" s="412" t="s">
        <v>46</v>
      </c>
      <c r="AE36" s="412" t="s">
        <v>46</v>
      </c>
      <c r="AF36" s="412" t="s">
        <v>46</v>
      </c>
      <c r="AG36" s="412" t="s">
        <v>46</v>
      </c>
      <c r="AH36" s="412" t="s">
        <v>46</v>
      </c>
      <c r="AI36" s="412" t="s">
        <v>46</v>
      </c>
      <c r="AJ36" s="412">
        <v>0</v>
      </c>
      <c r="AK36" s="412">
        <v>1</v>
      </c>
      <c r="AL36" s="412">
        <f t="shared" ref="AL36:AL39" si="51">$AL$22*0.1</f>
        <v>7.5000000000000011E-2</v>
      </c>
      <c r="AM36" s="412">
        <f>AM32</f>
        <v>2.7E-2</v>
      </c>
      <c r="AN36" s="412">
        <f>ROUNDUP(AN32/3,0)</f>
        <v>1</v>
      </c>
      <c r="AQ36" s="415">
        <f>AM36*I36+AL36</f>
        <v>8.3545500000000009E-2</v>
      </c>
      <c r="AR36" s="415">
        <f t="shared" si="43"/>
        <v>8.3545500000000005E-3</v>
      </c>
      <c r="AS36" s="416">
        <f t="shared" si="44"/>
        <v>0.25</v>
      </c>
      <c r="AT36" s="416">
        <f t="shared" si="45"/>
        <v>8.5475012500000003E-2</v>
      </c>
      <c r="AU36" s="415">
        <f>1333*J33*POWER(10,-6)*10</f>
        <v>1.5116219999999995E-4</v>
      </c>
      <c r="AV36" s="416">
        <f t="shared" si="41"/>
        <v>0.42752622470000001</v>
      </c>
      <c r="AW36" s="417">
        <f t="shared" si="46"/>
        <v>0</v>
      </c>
      <c r="AX36" s="417">
        <f t="shared" si="47"/>
        <v>4.8000000000000015E-6</v>
      </c>
      <c r="AY36" s="417">
        <f t="shared" si="50"/>
        <v>2.0521258785600009E-6</v>
      </c>
      <c r="AZ36" s="392">
        <f>AW36/[2]DB!$B$23</f>
        <v>0</v>
      </c>
      <c r="BA36" s="392">
        <f>AX36/[2]DB!$B$23</f>
        <v>5.7831325301204838E-9</v>
      </c>
    </row>
    <row r="37" spans="1:53" s="412" customFormat="1" x14ac:dyDescent="0.3">
      <c r="A37" s="402" t="s">
        <v>532</v>
      </c>
      <c r="B37" s="402" t="str">
        <f>B32</f>
        <v>Печь прямого нагрева ППН-3 , нефть, попутный нефтяной газ</v>
      </c>
      <c r="C37" s="404" t="s">
        <v>162</v>
      </c>
      <c r="D37" s="405" t="s">
        <v>161</v>
      </c>
      <c r="E37" s="418">
        <f>E36</f>
        <v>1.0000000000000001E-5</v>
      </c>
      <c r="F37" s="419">
        <f t="shared" si="49"/>
        <v>3</v>
      </c>
      <c r="G37" s="402">
        <v>4.0000000000000008E-2</v>
      </c>
      <c r="H37" s="407">
        <f t="shared" si="42"/>
        <v>1.2000000000000004E-6</v>
      </c>
      <c r="I37" s="420">
        <f>I35*0.15</f>
        <v>4.7474999999999989E-2</v>
      </c>
      <c r="J37" s="409">
        <f>I37</f>
        <v>4.7474999999999989E-2</v>
      </c>
      <c r="K37" s="423" t="s">
        <v>138</v>
      </c>
      <c r="L37" s="283">
        <v>12</v>
      </c>
      <c r="M37" s="412" t="str">
        <f t="shared" si="38"/>
        <v>C24</v>
      </c>
      <c r="N37" s="412" t="str">
        <f t="shared" si="39"/>
        <v>Печь прямого нагрева ППН-3 , нефть, попутный нефтяной газ</v>
      </c>
      <c r="O37" s="412" t="str">
        <f t="shared" si="40"/>
        <v>Частичное факел</v>
      </c>
      <c r="P37" s="412" t="s">
        <v>46</v>
      </c>
      <c r="Q37" s="412" t="s">
        <v>46</v>
      </c>
      <c r="R37" s="412" t="s">
        <v>46</v>
      </c>
      <c r="S37" s="412" t="s">
        <v>46</v>
      </c>
      <c r="T37" s="412" t="s">
        <v>46</v>
      </c>
      <c r="U37" s="412" t="s">
        <v>46</v>
      </c>
      <c r="V37" s="412" t="s">
        <v>46</v>
      </c>
      <c r="W37" s="412" t="s">
        <v>46</v>
      </c>
      <c r="X37" s="412" t="s">
        <v>46</v>
      </c>
      <c r="Y37" s="412">
        <v>11</v>
      </c>
      <c r="Z37" s="412">
        <v>2</v>
      </c>
      <c r="AA37" s="412" t="s">
        <v>46</v>
      </c>
      <c r="AB37" s="412" t="s">
        <v>46</v>
      </c>
      <c r="AC37" s="412" t="s">
        <v>46</v>
      </c>
      <c r="AD37" s="412" t="s">
        <v>46</v>
      </c>
      <c r="AE37" s="412" t="s">
        <v>46</v>
      </c>
      <c r="AF37" s="412" t="s">
        <v>46</v>
      </c>
      <c r="AG37" s="412" t="s">
        <v>46</v>
      </c>
      <c r="AH37" s="412" t="s">
        <v>46</v>
      </c>
      <c r="AI37" s="412" t="s">
        <v>46</v>
      </c>
      <c r="AJ37" s="412">
        <v>0</v>
      </c>
      <c r="AK37" s="412">
        <v>1</v>
      </c>
      <c r="AL37" s="412">
        <f t="shared" si="51"/>
        <v>7.5000000000000011E-2</v>
      </c>
      <c r="AM37" s="412">
        <f>AM32</f>
        <v>2.7E-2</v>
      </c>
      <c r="AN37" s="412">
        <f>AN36</f>
        <v>1</v>
      </c>
      <c r="AQ37" s="415">
        <f>AM37*I37+AL37</f>
        <v>7.6281825000000011E-2</v>
      </c>
      <c r="AR37" s="415">
        <f t="shared" si="43"/>
        <v>7.6281825000000013E-3</v>
      </c>
      <c r="AS37" s="416">
        <f t="shared" si="44"/>
        <v>0.25</v>
      </c>
      <c r="AT37" s="416">
        <f t="shared" si="45"/>
        <v>8.3477501874999999E-2</v>
      </c>
      <c r="AU37" s="415">
        <f>10068.2*J37*POWER(10,-6)</f>
        <v>4.7798779499999994E-4</v>
      </c>
      <c r="AV37" s="416">
        <f t="shared" si="41"/>
        <v>0.41786549717000004</v>
      </c>
      <c r="AW37" s="417">
        <f t="shared" si="46"/>
        <v>0</v>
      </c>
      <c r="AX37" s="417">
        <f t="shared" si="47"/>
        <v>1.2000000000000004E-6</v>
      </c>
      <c r="AY37" s="417">
        <f t="shared" si="50"/>
        <v>5.0143859660400025E-7</v>
      </c>
      <c r="AZ37" s="392">
        <f>AW37/[2]DB!$B$23</f>
        <v>0</v>
      </c>
      <c r="BA37" s="392">
        <f>AX37/[2]DB!$B$23</f>
        <v>1.4457831325301209E-9</v>
      </c>
    </row>
    <row r="38" spans="1:53" s="412" customFormat="1" x14ac:dyDescent="0.3">
      <c r="A38" s="402" t="s">
        <v>533</v>
      </c>
      <c r="B38" s="402" t="str">
        <f>B32</f>
        <v>Печь прямого нагрева ППН-3 , нефть, попутный нефтяной газ</v>
      </c>
      <c r="C38" s="404" t="s">
        <v>163</v>
      </c>
      <c r="D38" s="405" t="s">
        <v>112</v>
      </c>
      <c r="E38" s="418">
        <f>E36</f>
        <v>1.0000000000000001E-5</v>
      </c>
      <c r="F38" s="419">
        <f t="shared" si="49"/>
        <v>3</v>
      </c>
      <c r="G38" s="402">
        <v>0.15200000000000002</v>
      </c>
      <c r="H38" s="407">
        <f t="shared" si="42"/>
        <v>4.5600000000000012E-6</v>
      </c>
      <c r="I38" s="420">
        <f>I35*0.15</f>
        <v>4.7474999999999989E-2</v>
      </c>
      <c r="J38" s="409">
        <f>I38</f>
        <v>4.7474999999999989E-2</v>
      </c>
      <c r="K38" s="207" t="s">
        <v>467</v>
      </c>
      <c r="L38" s="283" t="s">
        <v>944</v>
      </c>
      <c r="M38" s="412" t="str">
        <f t="shared" si="38"/>
        <v>C25</v>
      </c>
      <c r="N38" s="412" t="str">
        <f t="shared" si="39"/>
        <v>Печь прямого нагрева ППН-3 , нефть, попутный нефтяной газ</v>
      </c>
      <c r="O38" s="412" t="str">
        <f t="shared" si="40"/>
        <v>Частичное-пожар-вспышка</v>
      </c>
      <c r="P38" s="412" t="s">
        <v>46</v>
      </c>
      <c r="Q38" s="412" t="s">
        <v>46</v>
      </c>
      <c r="R38" s="412" t="s">
        <v>46</v>
      </c>
      <c r="S38" s="412" t="s">
        <v>46</v>
      </c>
      <c r="T38" s="412" t="s">
        <v>46</v>
      </c>
      <c r="U38" s="412" t="s">
        <v>46</v>
      </c>
      <c r="V38" s="412" t="s">
        <v>46</v>
      </c>
      <c r="W38" s="412" t="s">
        <v>46</v>
      </c>
      <c r="X38" s="412" t="s">
        <v>46</v>
      </c>
      <c r="Y38" s="412" t="s">
        <v>46</v>
      </c>
      <c r="Z38" s="412" t="s">
        <v>46</v>
      </c>
      <c r="AA38" s="412">
        <v>12.26</v>
      </c>
      <c r="AB38" s="412">
        <v>14.71</v>
      </c>
      <c r="AC38" s="412" t="s">
        <v>46</v>
      </c>
      <c r="AD38" s="412" t="s">
        <v>46</v>
      </c>
      <c r="AE38" s="412" t="s">
        <v>46</v>
      </c>
      <c r="AF38" s="412" t="s">
        <v>46</v>
      </c>
      <c r="AG38" s="412" t="s">
        <v>46</v>
      </c>
      <c r="AH38" s="412" t="s">
        <v>46</v>
      </c>
      <c r="AI38" s="412" t="s">
        <v>46</v>
      </c>
      <c r="AJ38" s="412">
        <v>0</v>
      </c>
      <c r="AK38" s="412">
        <v>1</v>
      </c>
      <c r="AL38" s="412">
        <f t="shared" si="51"/>
        <v>7.5000000000000011E-2</v>
      </c>
      <c r="AM38" s="412">
        <f>AM32</f>
        <v>2.7E-2</v>
      </c>
      <c r="AN38" s="412">
        <f>ROUNDUP(AN32/3,0)</f>
        <v>1</v>
      </c>
      <c r="AQ38" s="415">
        <f>AM38*I38+AL38</f>
        <v>7.6281825000000011E-2</v>
      </c>
      <c r="AR38" s="415">
        <f t="shared" si="43"/>
        <v>7.6281825000000013E-3</v>
      </c>
      <c r="AS38" s="416">
        <f t="shared" si="44"/>
        <v>0.25</v>
      </c>
      <c r="AT38" s="416">
        <f t="shared" si="45"/>
        <v>8.3477501874999999E-2</v>
      </c>
      <c r="AU38" s="415">
        <f>10068.2*J38*POWER(10,-6)</f>
        <v>4.7798779499999994E-4</v>
      </c>
      <c r="AV38" s="416">
        <f t="shared" si="41"/>
        <v>0.41786549717000004</v>
      </c>
      <c r="AW38" s="417">
        <f t="shared" si="46"/>
        <v>0</v>
      </c>
      <c r="AX38" s="417">
        <f t="shared" si="47"/>
        <v>4.5600000000000012E-6</v>
      </c>
      <c r="AY38" s="417">
        <f t="shared" si="50"/>
        <v>1.9054666670952007E-6</v>
      </c>
      <c r="AZ38" s="392">
        <f>AW38/[2]DB!$B$23</f>
        <v>0</v>
      </c>
      <c r="BA38" s="392">
        <f>AX38/[2]DB!$B$23</f>
        <v>5.4939759036144592E-9</v>
      </c>
    </row>
    <row r="39" spans="1:53" s="412" customFormat="1" ht="15" thickBot="1" x14ac:dyDescent="0.35">
      <c r="A39" s="402" t="s">
        <v>534</v>
      </c>
      <c r="B39" s="402" t="str">
        <f>B32</f>
        <v>Печь прямого нагрева ППН-3 , нефть, попутный нефтяной газ</v>
      </c>
      <c r="C39" s="404" t="s">
        <v>164</v>
      </c>
      <c r="D39" s="405" t="s">
        <v>27</v>
      </c>
      <c r="E39" s="418">
        <f>E36</f>
        <v>1.0000000000000001E-5</v>
      </c>
      <c r="F39" s="419">
        <f t="shared" si="49"/>
        <v>3</v>
      </c>
      <c r="G39" s="402">
        <v>0.6080000000000001</v>
      </c>
      <c r="H39" s="407">
        <f t="shared" si="42"/>
        <v>1.8240000000000005E-5</v>
      </c>
      <c r="I39" s="420">
        <f>I35*0.15</f>
        <v>4.7474999999999989E-2</v>
      </c>
      <c r="J39" s="422">
        <v>0</v>
      </c>
      <c r="K39" s="424"/>
      <c r="L39" s="425"/>
      <c r="M39" s="412" t="str">
        <f t="shared" si="38"/>
        <v>C26</v>
      </c>
      <c r="N39" s="412" t="str">
        <f t="shared" si="39"/>
        <v>Печь прямого нагрева ППН-3 , нефть, попутный нефтяной газ</v>
      </c>
      <c r="O39" s="412" t="str">
        <f t="shared" si="40"/>
        <v>Частичное-ликвидация</v>
      </c>
      <c r="P39" s="412" t="s">
        <v>46</v>
      </c>
      <c r="Q39" s="412" t="s">
        <v>46</v>
      </c>
      <c r="R39" s="412" t="s">
        <v>46</v>
      </c>
      <c r="S39" s="412" t="s">
        <v>46</v>
      </c>
      <c r="T39" s="412" t="s">
        <v>46</v>
      </c>
      <c r="U39" s="412" t="s">
        <v>46</v>
      </c>
      <c r="V39" s="412" t="s">
        <v>46</v>
      </c>
      <c r="W39" s="412" t="s">
        <v>46</v>
      </c>
      <c r="X39" s="412" t="s">
        <v>46</v>
      </c>
      <c r="Y39" s="412" t="s">
        <v>46</v>
      </c>
      <c r="Z39" s="412" t="s">
        <v>46</v>
      </c>
      <c r="AA39" s="412" t="s">
        <v>46</v>
      </c>
      <c r="AB39" s="412" t="s">
        <v>46</v>
      </c>
      <c r="AC39" s="412" t="s">
        <v>46</v>
      </c>
      <c r="AD39" s="412" t="s">
        <v>46</v>
      </c>
      <c r="AE39" s="412" t="s">
        <v>46</v>
      </c>
      <c r="AF39" s="412" t="s">
        <v>46</v>
      </c>
      <c r="AG39" s="412" t="s">
        <v>46</v>
      </c>
      <c r="AH39" s="412" t="s">
        <v>46</v>
      </c>
      <c r="AI39" s="412" t="s">
        <v>46</v>
      </c>
      <c r="AJ39" s="412">
        <v>0</v>
      </c>
      <c r="AK39" s="412">
        <v>0</v>
      </c>
      <c r="AL39" s="412">
        <f t="shared" si="51"/>
        <v>7.5000000000000011E-2</v>
      </c>
      <c r="AM39" s="412">
        <f>AM32</f>
        <v>2.7E-2</v>
      </c>
      <c r="AN39" s="412">
        <f>ROUNDUP(AN32/3,0)</f>
        <v>1</v>
      </c>
      <c r="AQ39" s="415">
        <f>AM39*I39*0.1+AL39</f>
        <v>7.5128182500000015E-2</v>
      </c>
      <c r="AR39" s="415">
        <f t="shared" si="43"/>
        <v>7.5128182500000017E-3</v>
      </c>
      <c r="AS39" s="416">
        <f t="shared" si="44"/>
        <v>0</v>
      </c>
      <c r="AT39" s="416">
        <f t="shared" si="45"/>
        <v>2.0660250187500003E-2</v>
      </c>
      <c r="AU39" s="415">
        <f>1333*J37*POWER(10,-6)</f>
        <v>6.3284174999999978E-5</v>
      </c>
      <c r="AV39" s="416">
        <f t="shared" si="41"/>
        <v>0.10336453511250002</v>
      </c>
      <c r="AW39" s="417">
        <f t="shared" si="46"/>
        <v>0</v>
      </c>
      <c r="AX39" s="417">
        <f t="shared" si="47"/>
        <v>0</v>
      </c>
      <c r="AY39" s="417">
        <f t="shared" si="50"/>
        <v>1.8853691204520009E-6</v>
      </c>
      <c r="AZ39" s="392">
        <f>AW39/[2]DB!$B$23</f>
        <v>0</v>
      </c>
      <c r="BA39" s="392">
        <f>AX39/[2]DB!$B$23</f>
        <v>0</v>
      </c>
    </row>
    <row r="40" spans="1:53" s="412" customFormat="1" x14ac:dyDescent="0.3">
      <c r="A40" s="426" t="s">
        <v>535</v>
      </c>
      <c r="B40" s="426" t="str">
        <f>B32</f>
        <v>Печь прямого нагрева ППН-3 , нефть, попутный нефтяной газ</v>
      </c>
      <c r="C40" s="426" t="s">
        <v>341</v>
      </c>
      <c r="D40" s="426" t="s">
        <v>342</v>
      </c>
      <c r="E40" s="427">
        <v>2.5000000000000001E-5</v>
      </c>
      <c r="F40" s="419">
        <v>1</v>
      </c>
      <c r="G40" s="426">
        <v>1</v>
      </c>
      <c r="H40" s="428">
        <f t="shared" si="42"/>
        <v>2.5000000000000001E-5</v>
      </c>
      <c r="I40" s="429">
        <f>I32</f>
        <v>2.11</v>
      </c>
      <c r="J40" s="429">
        <f>J32*0.1</f>
        <v>0.21099999999999999</v>
      </c>
      <c r="K40" s="426"/>
      <c r="L40" s="426"/>
      <c r="M40" s="430" t="str">
        <f t="shared" si="38"/>
        <v>C27</v>
      </c>
      <c r="N40" s="430"/>
      <c r="O40" s="430"/>
      <c r="P40" s="430">
        <v>7.7</v>
      </c>
      <c r="Q40" s="430">
        <v>10.9</v>
      </c>
      <c r="R40" s="430">
        <v>16.2</v>
      </c>
      <c r="S40" s="430">
        <v>32</v>
      </c>
      <c r="T40" s="430"/>
      <c r="U40" s="430"/>
      <c r="V40" s="430" t="s">
        <v>46</v>
      </c>
      <c r="W40" s="430" t="s">
        <v>46</v>
      </c>
      <c r="X40" s="430" t="s">
        <v>46</v>
      </c>
      <c r="Y40" s="430" t="s">
        <v>46</v>
      </c>
      <c r="Z40" s="430"/>
      <c r="AA40" s="430"/>
      <c r="AB40" s="430"/>
      <c r="AC40" s="430"/>
      <c r="AD40" s="430"/>
      <c r="AE40" s="430">
        <v>1</v>
      </c>
      <c r="AF40" s="430">
        <v>12.5</v>
      </c>
      <c r="AG40" s="430">
        <v>21.5</v>
      </c>
      <c r="AH40" s="430">
        <v>34</v>
      </c>
      <c r="AI40" s="430"/>
      <c r="AJ40" s="430">
        <v>0</v>
      </c>
      <c r="AK40" s="430">
        <v>2</v>
      </c>
      <c r="AL40" s="430">
        <f>AL32</f>
        <v>0.75</v>
      </c>
      <c r="AM40" s="430">
        <f>AM32</f>
        <v>2.7E-2</v>
      </c>
      <c r="AN40" s="430">
        <v>5</v>
      </c>
      <c r="AO40" s="430"/>
      <c r="AP40" s="430"/>
      <c r="AQ40" s="431">
        <f>AM40*I40+AL40</f>
        <v>0.80696999999999997</v>
      </c>
      <c r="AR40" s="431">
        <f>0.1*AQ40</f>
        <v>8.0697000000000005E-2</v>
      </c>
      <c r="AS40" s="432">
        <f>AJ40*3+0.25*AK40</f>
        <v>0.5</v>
      </c>
      <c r="AT40" s="432">
        <f>SUM(AQ40:AS40)/4</f>
        <v>0.34691675</v>
      </c>
      <c r="AU40" s="431">
        <f>10068.2*J40*POWER(10,-6)</f>
        <v>2.1243902000000004E-3</v>
      </c>
      <c r="AV40" s="432">
        <f t="shared" si="41"/>
        <v>1.7367081402</v>
      </c>
      <c r="AW40" s="433">
        <f>AJ40*H40</f>
        <v>0</v>
      </c>
      <c r="AX40" s="433">
        <f>H40*AK40</f>
        <v>5.0000000000000002E-5</v>
      </c>
      <c r="AY40" s="433">
        <f>H40*AV40</f>
        <v>4.3417703505000004E-5</v>
      </c>
      <c r="AZ40" s="392">
        <f>AW40/[2]DB!$B$23</f>
        <v>0</v>
      </c>
      <c r="BA40" s="392">
        <f>AX40/[2]DB!$B$23</f>
        <v>6.0240963855421685E-8</v>
      </c>
    </row>
    <row r="41" spans="1:53" s="1" customFormat="1" ht="15" thickBot="1" x14ac:dyDescent="0.35">
      <c r="A41" s="4"/>
      <c r="B41" s="4"/>
      <c r="D41" s="2"/>
      <c r="E41" s="4"/>
      <c r="F41" s="4"/>
      <c r="G41" s="4"/>
      <c r="H41" s="4"/>
      <c r="I41" s="4"/>
      <c r="J41" s="4"/>
      <c r="K41" s="4"/>
    </row>
    <row r="42" spans="1:53" s="412" customFormat="1" ht="18" customHeight="1" x14ac:dyDescent="0.3">
      <c r="A42" s="402" t="s">
        <v>536</v>
      </c>
      <c r="B42" s="403" t="s">
        <v>950</v>
      </c>
      <c r="C42" s="404" t="s">
        <v>143</v>
      </c>
      <c r="D42" s="405" t="s">
        <v>25</v>
      </c>
      <c r="E42" s="406">
        <v>9.9999999999999995E-7</v>
      </c>
      <c r="F42" s="403">
        <v>2</v>
      </c>
      <c r="G42" s="402">
        <v>0.05</v>
      </c>
      <c r="H42" s="407">
        <f>E42*F42*G42</f>
        <v>9.9999999999999995E-8</v>
      </c>
      <c r="I42" s="408">
        <v>137.6</v>
      </c>
      <c r="J42" s="409">
        <f>I42</f>
        <v>137.6</v>
      </c>
      <c r="K42" s="410" t="s">
        <v>122</v>
      </c>
      <c r="L42" s="411">
        <v>120</v>
      </c>
      <c r="M42" s="412" t="str">
        <f t="shared" ref="M42:M50" si="52">A42</f>
        <v>C28</v>
      </c>
      <c r="N42" s="412" t="str">
        <f t="shared" ref="N42:N49" si="53">B42</f>
        <v>Отстойник нефти, нефть</v>
      </c>
      <c r="O42" s="412" t="str">
        <f t="shared" ref="O42:O49" si="54">D42</f>
        <v>Полное-пожар</v>
      </c>
      <c r="P42" s="412">
        <v>8.9</v>
      </c>
      <c r="Q42" s="412">
        <v>12.6</v>
      </c>
      <c r="R42" s="412">
        <v>18.600000000000001</v>
      </c>
      <c r="S42" s="412">
        <v>36.299999999999997</v>
      </c>
      <c r="T42" s="412" t="s">
        <v>46</v>
      </c>
      <c r="U42" s="412" t="s">
        <v>46</v>
      </c>
      <c r="V42" s="412" t="s">
        <v>46</v>
      </c>
      <c r="W42" s="412" t="s">
        <v>46</v>
      </c>
      <c r="X42" s="412" t="s">
        <v>46</v>
      </c>
      <c r="Y42" s="412" t="s">
        <v>46</v>
      </c>
      <c r="Z42" s="412" t="s">
        <v>46</v>
      </c>
      <c r="AA42" s="412" t="s">
        <v>46</v>
      </c>
      <c r="AB42" s="412" t="s">
        <v>46</v>
      </c>
      <c r="AC42" s="412" t="s">
        <v>46</v>
      </c>
      <c r="AD42" s="412" t="s">
        <v>46</v>
      </c>
      <c r="AE42" s="412" t="s">
        <v>46</v>
      </c>
      <c r="AF42" s="412" t="s">
        <v>46</v>
      </c>
      <c r="AG42" s="412" t="s">
        <v>46</v>
      </c>
      <c r="AH42" s="412" t="s">
        <v>46</v>
      </c>
      <c r="AI42" s="412" t="s">
        <v>46</v>
      </c>
      <c r="AJ42" s="413">
        <v>0</v>
      </c>
      <c r="AK42" s="413">
        <v>2</v>
      </c>
      <c r="AL42" s="414">
        <v>0.75</v>
      </c>
      <c r="AM42" s="414">
        <v>2.7E-2</v>
      </c>
      <c r="AN42" s="414">
        <v>3</v>
      </c>
      <c r="AQ42" s="415">
        <f>AM42*I42+AL42</f>
        <v>4.4651999999999994</v>
      </c>
      <c r="AR42" s="415">
        <f>0.1*AQ42</f>
        <v>0.44651999999999997</v>
      </c>
      <c r="AS42" s="416">
        <f>AJ42*3+0.25*AK42</f>
        <v>0.5</v>
      </c>
      <c r="AT42" s="416">
        <f>SUM(AQ42:AS42)/4</f>
        <v>1.3529299999999997</v>
      </c>
      <c r="AU42" s="415">
        <f>10068.2*J42*POWER(10,-6)</f>
        <v>1.38538432</v>
      </c>
      <c r="AV42" s="416">
        <f t="shared" ref="AV42:AV50" si="55">AU42+AT42+AS42+AR42+AQ42</f>
        <v>8.1500343199999996</v>
      </c>
      <c r="AW42" s="417">
        <f>AJ42*H42</f>
        <v>0</v>
      </c>
      <c r="AX42" s="417">
        <f>H42*AK42</f>
        <v>1.9999999999999999E-7</v>
      </c>
      <c r="AY42" s="417">
        <f>H42*AV42</f>
        <v>8.1500343199999988E-7</v>
      </c>
      <c r="AZ42" s="392">
        <f>AW42/[2]DB!$B$23</f>
        <v>0</v>
      </c>
      <c r="BA42" s="392">
        <f>AX42/[2]DB!$B$23</f>
        <v>2.4096385542168672E-10</v>
      </c>
    </row>
    <row r="43" spans="1:53" s="412" customFormat="1" x14ac:dyDescent="0.3">
      <c r="A43" s="402" t="s">
        <v>537</v>
      </c>
      <c r="B43" s="402" t="str">
        <f>B42</f>
        <v>Отстойник нефти, нефть</v>
      </c>
      <c r="C43" s="404" t="s">
        <v>149</v>
      </c>
      <c r="D43" s="405" t="s">
        <v>28</v>
      </c>
      <c r="E43" s="418">
        <f>E42</f>
        <v>9.9999999999999995E-7</v>
      </c>
      <c r="F43" s="419">
        <f>F42</f>
        <v>2</v>
      </c>
      <c r="G43" s="402">
        <v>0.19</v>
      </c>
      <c r="H43" s="407">
        <f t="shared" ref="H43:H50" si="56">E43*F43*G43</f>
        <v>3.7999999999999996E-7</v>
      </c>
      <c r="I43" s="420">
        <f>I42</f>
        <v>137.6</v>
      </c>
      <c r="J43" s="266">
        <f>POWER(10,-6)*35*SQRT(100)*3600*L42/1000*0.1</f>
        <v>1.5120000000000001E-2</v>
      </c>
      <c r="K43" s="207" t="s">
        <v>123</v>
      </c>
      <c r="L43" s="421">
        <v>2</v>
      </c>
      <c r="M43" s="412" t="str">
        <f t="shared" si="52"/>
        <v>C29</v>
      </c>
      <c r="N43" s="412" t="str">
        <f t="shared" si="53"/>
        <v>Отстойник нефти, нефть</v>
      </c>
      <c r="O43" s="412" t="str">
        <f t="shared" si="54"/>
        <v>Полное-взрыв</v>
      </c>
      <c r="P43" s="412" t="s">
        <v>46</v>
      </c>
      <c r="Q43" s="412" t="s">
        <v>46</v>
      </c>
      <c r="R43" s="412" t="s">
        <v>46</v>
      </c>
      <c r="S43" s="412" t="s">
        <v>46</v>
      </c>
      <c r="T43" s="412">
        <v>0</v>
      </c>
      <c r="U43" s="412">
        <v>0</v>
      </c>
      <c r="V43" s="412">
        <v>18.600000000000001</v>
      </c>
      <c r="W43" s="412">
        <v>62.6</v>
      </c>
      <c r="X43" s="412">
        <v>91.1</v>
      </c>
      <c r="Y43" s="412" t="s">
        <v>46</v>
      </c>
      <c r="Z43" s="412" t="s">
        <v>46</v>
      </c>
      <c r="AA43" s="412" t="s">
        <v>46</v>
      </c>
      <c r="AB43" s="412" t="s">
        <v>46</v>
      </c>
      <c r="AC43" s="412" t="s">
        <v>46</v>
      </c>
      <c r="AD43" s="412" t="s">
        <v>46</v>
      </c>
      <c r="AE43" s="412" t="s">
        <v>46</v>
      </c>
      <c r="AF43" s="412" t="s">
        <v>46</v>
      </c>
      <c r="AG43" s="412" t="s">
        <v>46</v>
      </c>
      <c r="AH43" s="412" t="s">
        <v>46</v>
      </c>
      <c r="AI43" s="412" t="s">
        <v>46</v>
      </c>
      <c r="AJ43" s="413">
        <v>1</v>
      </c>
      <c r="AK43" s="413">
        <v>2</v>
      </c>
      <c r="AL43" s="412">
        <f>AL42</f>
        <v>0.75</v>
      </c>
      <c r="AM43" s="412">
        <f>AM42</f>
        <v>2.7E-2</v>
      </c>
      <c r="AN43" s="412">
        <f>AN42</f>
        <v>3</v>
      </c>
      <c r="AQ43" s="415">
        <f>AM43*I43+AL43</f>
        <v>4.4651999999999994</v>
      </c>
      <c r="AR43" s="415">
        <f t="shared" ref="AR43:AR49" si="57">0.1*AQ43</f>
        <v>0.44651999999999997</v>
      </c>
      <c r="AS43" s="416">
        <f t="shared" ref="AS43:AS49" si="58">AJ43*3+0.25*AK43</f>
        <v>3.5</v>
      </c>
      <c r="AT43" s="416">
        <f t="shared" ref="AT43:AT49" si="59">SUM(AQ43:AS43)/4</f>
        <v>2.1029299999999997</v>
      </c>
      <c r="AU43" s="415">
        <f>10068.2*J43*POWER(10,-6)*10</f>
        <v>1.52231184E-3</v>
      </c>
      <c r="AV43" s="416">
        <f t="shared" si="55"/>
        <v>10.516172311839998</v>
      </c>
      <c r="AW43" s="417">
        <f t="shared" ref="AW43:AW49" si="60">AJ43*H43</f>
        <v>3.7999999999999996E-7</v>
      </c>
      <c r="AX43" s="417">
        <f t="shared" ref="AX43:AX49" si="61">H43*AK43</f>
        <v>7.5999999999999992E-7</v>
      </c>
      <c r="AY43" s="417">
        <f t="shared" ref="AY43" si="62">H43*AV43</f>
        <v>3.9961454784991986E-6</v>
      </c>
      <c r="AZ43" s="392">
        <f>AW43/[2]DB!$B$23</f>
        <v>4.5783132530120476E-10</v>
      </c>
      <c r="BA43" s="392">
        <f>AX43/[2]DB!$B$23</f>
        <v>9.1566265060240952E-10</v>
      </c>
    </row>
    <row r="44" spans="1:53" s="412" customFormat="1" x14ac:dyDescent="0.3">
      <c r="A44" s="402" t="s">
        <v>538</v>
      </c>
      <c r="B44" s="402" t="str">
        <f>B42</f>
        <v>Отстойник нефти, нефть</v>
      </c>
      <c r="C44" s="404" t="s">
        <v>188</v>
      </c>
      <c r="D44" s="405" t="s">
        <v>26</v>
      </c>
      <c r="E44" s="418">
        <f>E42</f>
        <v>9.9999999999999995E-7</v>
      </c>
      <c r="F44" s="419">
        <f t="shared" ref="F44:F49" si="63">F43</f>
        <v>2</v>
      </c>
      <c r="G44" s="402">
        <v>0.76</v>
      </c>
      <c r="H44" s="407">
        <f t="shared" si="56"/>
        <v>1.5199999999999998E-6</v>
      </c>
      <c r="I44" s="420">
        <f>I42</f>
        <v>137.6</v>
      </c>
      <c r="J44" s="422">
        <v>0</v>
      </c>
      <c r="K44" s="207" t="s">
        <v>124</v>
      </c>
      <c r="L44" s="421">
        <v>1.05</v>
      </c>
      <c r="M44" s="412" t="str">
        <f t="shared" si="52"/>
        <v>C30</v>
      </c>
      <c r="N44" s="412" t="str">
        <f t="shared" si="53"/>
        <v>Отстойник нефти, нефть</v>
      </c>
      <c r="O44" s="412" t="str">
        <f t="shared" si="54"/>
        <v>Полное-ликвидация</v>
      </c>
      <c r="P44" s="412" t="s">
        <v>46</v>
      </c>
      <c r="Q44" s="412" t="s">
        <v>46</v>
      </c>
      <c r="R44" s="412" t="s">
        <v>46</v>
      </c>
      <c r="S44" s="412" t="s">
        <v>46</v>
      </c>
      <c r="T44" s="412" t="s">
        <v>46</v>
      </c>
      <c r="U44" s="412" t="s">
        <v>46</v>
      </c>
      <c r="V44" s="412" t="s">
        <v>46</v>
      </c>
      <c r="W44" s="412" t="s">
        <v>46</v>
      </c>
      <c r="X44" s="412" t="s">
        <v>46</v>
      </c>
      <c r="Y44" s="412" t="s">
        <v>46</v>
      </c>
      <c r="Z44" s="412" t="s">
        <v>46</v>
      </c>
      <c r="AA44" s="412" t="s">
        <v>46</v>
      </c>
      <c r="AB44" s="412" t="s">
        <v>46</v>
      </c>
      <c r="AC44" s="412" t="s">
        <v>46</v>
      </c>
      <c r="AD44" s="412" t="s">
        <v>46</v>
      </c>
      <c r="AE44" s="412" t="s">
        <v>46</v>
      </c>
      <c r="AF44" s="412" t="s">
        <v>46</v>
      </c>
      <c r="AG44" s="412" t="s">
        <v>46</v>
      </c>
      <c r="AH44" s="412" t="s">
        <v>46</v>
      </c>
      <c r="AI44" s="412" t="s">
        <v>46</v>
      </c>
      <c r="AJ44" s="412">
        <v>0</v>
      </c>
      <c r="AK44" s="412">
        <v>0</v>
      </c>
      <c r="AL44" s="412">
        <f>AL42</f>
        <v>0.75</v>
      </c>
      <c r="AM44" s="412">
        <f>AM42</f>
        <v>2.7E-2</v>
      </c>
      <c r="AN44" s="412">
        <f>AN42</f>
        <v>3</v>
      </c>
      <c r="AQ44" s="415">
        <f>AM44*I44*0.1+AL44</f>
        <v>1.1215200000000001</v>
      </c>
      <c r="AR44" s="415">
        <f t="shared" si="57"/>
        <v>0.11215200000000002</v>
      </c>
      <c r="AS44" s="416">
        <f t="shared" si="58"/>
        <v>0</v>
      </c>
      <c r="AT44" s="416">
        <f t="shared" si="59"/>
        <v>0.30841800000000003</v>
      </c>
      <c r="AU44" s="415">
        <f>1333*J42*POWER(10,-6)</f>
        <v>0.18342079999999997</v>
      </c>
      <c r="AV44" s="416">
        <f t="shared" si="55"/>
        <v>1.7255108000000001</v>
      </c>
      <c r="AW44" s="417">
        <f t="shared" si="60"/>
        <v>0</v>
      </c>
      <c r="AX44" s="417">
        <f t="shared" si="61"/>
        <v>0</v>
      </c>
      <c r="AY44" s="417">
        <f>H44*AV44</f>
        <v>2.6227764160000001E-6</v>
      </c>
      <c r="AZ44" s="392">
        <f>AW44/[2]DB!$B$23</f>
        <v>0</v>
      </c>
      <c r="BA44" s="392">
        <f>AX44/[2]DB!$B$23</f>
        <v>0</v>
      </c>
    </row>
    <row r="45" spans="1:53" s="412" customFormat="1" x14ac:dyDescent="0.3">
      <c r="A45" s="402" t="s">
        <v>539</v>
      </c>
      <c r="B45" s="402" t="str">
        <f>B42</f>
        <v>Отстойник нефти, нефть</v>
      </c>
      <c r="C45" s="404" t="s">
        <v>160</v>
      </c>
      <c r="D45" s="405" t="s">
        <v>161</v>
      </c>
      <c r="E45" s="406">
        <v>1.0000000000000001E-5</v>
      </c>
      <c r="F45" s="419">
        <f t="shared" si="63"/>
        <v>2</v>
      </c>
      <c r="G45" s="402">
        <v>4.0000000000000008E-2</v>
      </c>
      <c r="H45" s="407">
        <f t="shared" si="56"/>
        <v>8.0000000000000018E-7</v>
      </c>
      <c r="I45" s="420">
        <f>0.15*I42</f>
        <v>20.639999999999997</v>
      </c>
      <c r="J45" s="409">
        <f>I45</f>
        <v>20.639999999999997</v>
      </c>
      <c r="K45" s="207" t="s">
        <v>126</v>
      </c>
      <c r="L45" s="421">
        <v>45390</v>
      </c>
      <c r="M45" s="412" t="str">
        <f t="shared" si="52"/>
        <v>C31</v>
      </c>
      <c r="N45" s="412" t="str">
        <f t="shared" si="53"/>
        <v>Отстойник нефти, нефть</v>
      </c>
      <c r="O45" s="412" t="str">
        <f t="shared" si="54"/>
        <v>Частичное факел</v>
      </c>
      <c r="P45" s="412" t="s">
        <v>46</v>
      </c>
      <c r="Q45" s="412" t="s">
        <v>46</v>
      </c>
      <c r="R45" s="412" t="s">
        <v>46</v>
      </c>
      <c r="S45" s="412" t="s">
        <v>46</v>
      </c>
      <c r="T45" s="412" t="s">
        <v>46</v>
      </c>
      <c r="U45" s="412" t="s">
        <v>46</v>
      </c>
      <c r="V45" s="412" t="s">
        <v>46</v>
      </c>
      <c r="W45" s="412" t="s">
        <v>46</v>
      </c>
      <c r="X45" s="412" t="s">
        <v>46</v>
      </c>
      <c r="Y45" s="412">
        <v>15</v>
      </c>
      <c r="Z45" s="412">
        <v>3</v>
      </c>
      <c r="AA45" s="412" t="s">
        <v>46</v>
      </c>
      <c r="AB45" s="412" t="s">
        <v>46</v>
      </c>
      <c r="AC45" s="412" t="s">
        <v>46</v>
      </c>
      <c r="AD45" s="412" t="s">
        <v>46</v>
      </c>
      <c r="AE45" s="412" t="s">
        <v>46</v>
      </c>
      <c r="AF45" s="412" t="s">
        <v>46</v>
      </c>
      <c r="AG45" s="412" t="s">
        <v>46</v>
      </c>
      <c r="AH45" s="412" t="s">
        <v>46</v>
      </c>
      <c r="AI45" s="412" t="s">
        <v>46</v>
      </c>
      <c r="AJ45" s="412">
        <v>0</v>
      </c>
      <c r="AK45" s="412">
        <v>1</v>
      </c>
      <c r="AL45" s="412">
        <f>$AL$22*0.1</f>
        <v>7.5000000000000011E-2</v>
      </c>
      <c r="AM45" s="412">
        <f>AM43</f>
        <v>2.7E-2</v>
      </c>
      <c r="AN45" s="412">
        <f>AN42</f>
        <v>3</v>
      </c>
      <c r="AQ45" s="415">
        <f>AM45*I45*0.1+AL45</f>
        <v>0.13072800000000001</v>
      </c>
      <c r="AR45" s="415">
        <f t="shared" si="57"/>
        <v>1.3072800000000002E-2</v>
      </c>
      <c r="AS45" s="416">
        <f t="shared" si="58"/>
        <v>0.25</v>
      </c>
      <c r="AT45" s="416">
        <f t="shared" si="59"/>
        <v>9.8450200000000002E-2</v>
      </c>
      <c r="AU45" s="415">
        <f>10068.2*J45*POWER(10,-6)</f>
        <v>0.20780764799999998</v>
      </c>
      <c r="AV45" s="416">
        <f t="shared" si="55"/>
        <v>0.70005864799999995</v>
      </c>
      <c r="AW45" s="417">
        <f t="shared" si="60"/>
        <v>0</v>
      </c>
      <c r="AX45" s="417">
        <f t="shared" si="61"/>
        <v>8.0000000000000018E-7</v>
      </c>
      <c r="AY45" s="417">
        <f t="shared" ref="AY45:AY49" si="64">H45*AV45</f>
        <v>5.6004691840000007E-7</v>
      </c>
      <c r="AZ45" s="392">
        <f>AW45/[2]DB!$B$23</f>
        <v>0</v>
      </c>
      <c r="BA45" s="392">
        <f>AX45/[2]DB!$B$23</f>
        <v>9.638554216867473E-10</v>
      </c>
    </row>
    <row r="46" spans="1:53" s="412" customFormat="1" x14ac:dyDescent="0.3">
      <c r="A46" s="402" t="s">
        <v>540</v>
      </c>
      <c r="B46" s="402" t="str">
        <f>B42</f>
        <v>Отстойник нефти, нефть</v>
      </c>
      <c r="C46" s="404" t="s">
        <v>189</v>
      </c>
      <c r="D46" s="405" t="s">
        <v>27</v>
      </c>
      <c r="E46" s="418">
        <f>E45</f>
        <v>1.0000000000000001E-5</v>
      </c>
      <c r="F46" s="419">
        <f t="shared" si="63"/>
        <v>2</v>
      </c>
      <c r="G46" s="402">
        <v>0.16000000000000003</v>
      </c>
      <c r="H46" s="407">
        <f t="shared" si="56"/>
        <v>3.2000000000000007E-6</v>
      </c>
      <c r="I46" s="420">
        <f>0.15*I42</f>
        <v>20.639999999999997</v>
      </c>
      <c r="J46" s="409">
        <v>0</v>
      </c>
      <c r="K46" s="207" t="s">
        <v>127</v>
      </c>
      <c r="L46" s="421">
        <v>3</v>
      </c>
      <c r="M46" s="412" t="str">
        <f t="shared" si="52"/>
        <v>C32</v>
      </c>
      <c r="N46" s="412" t="str">
        <f t="shared" si="53"/>
        <v>Отстойник нефти, нефть</v>
      </c>
      <c r="O46" s="412" t="str">
        <f t="shared" si="54"/>
        <v>Частичное-ликвидация</v>
      </c>
      <c r="P46" s="412" t="s">
        <v>46</v>
      </c>
      <c r="Q46" s="412" t="s">
        <v>46</v>
      </c>
      <c r="R46" s="412" t="s">
        <v>46</v>
      </c>
      <c r="S46" s="412" t="s">
        <v>46</v>
      </c>
      <c r="T46" s="412" t="s">
        <v>46</v>
      </c>
      <c r="U46" s="412" t="s">
        <v>46</v>
      </c>
      <c r="V46" s="412" t="s">
        <v>46</v>
      </c>
      <c r="W46" s="412" t="s">
        <v>46</v>
      </c>
      <c r="X46" s="412" t="s">
        <v>46</v>
      </c>
      <c r="Y46" s="412" t="s">
        <v>46</v>
      </c>
      <c r="Z46" s="412" t="s">
        <v>46</v>
      </c>
      <c r="AA46" s="412" t="s">
        <v>46</v>
      </c>
      <c r="AB46" s="412" t="s">
        <v>46</v>
      </c>
      <c r="AC46" s="412" t="s">
        <v>46</v>
      </c>
      <c r="AD46" s="412" t="s">
        <v>46</v>
      </c>
      <c r="AE46" s="412" t="s">
        <v>46</v>
      </c>
      <c r="AF46" s="412" t="s">
        <v>46</v>
      </c>
      <c r="AG46" s="412" t="s">
        <v>46</v>
      </c>
      <c r="AH46" s="412" t="s">
        <v>46</v>
      </c>
      <c r="AI46" s="412" t="s">
        <v>46</v>
      </c>
      <c r="AJ46" s="412">
        <v>0</v>
      </c>
      <c r="AK46" s="412">
        <v>1</v>
      </c>
      <c r="AL46" s="412">
        <f t="shared" ref="AL46:AL49" si="65">$AL$22*0.1</f>
        <v>7.5000000000000011E-2</v>
      </c>
      <c r="AM46" s="412">
        <f>AM42</f>
        <v>2.7E-2</v>
      </c>
      <c r="AN46" s="412">
        <f>ROUNDUP(AN42/3,0)</f>
        <v>1</v>
      </c>
      <c r="AQ46" s="415">
        <f>AM46*I46+AL46</f>
        <v>0.63227999999999995</v>
      </c>
      <c r="AR46" s="415">
        <f t="shared" si="57"/>
        <v>6.3227999999999993E-2</v>
      </c>
      <c r="AS46" s="416">
        <f t="shared" si="58"/>
        <v>0.25</v>
      </c>
      <c r="AT46" s="416">
        <f t="shared" si="59"/>
        <v>0.23637699999999998</v>
      </c>
      <c r="AU46" s="415">
        <f>1333*J43*POWER(10,-6)*10</f>
        <v>2.0154960000000002E-4</v>
      </c>
      <c r="AV46" s="416">
        <f t="shared" si="55"/>
        <v>1.1820865495999999</v>
      </c>
      <c r="AW46" s="417">
        <f t="shared" si="60"/>
        <v>0</v>
      </c>
      <c r="AX46" s="417">
        <f t="shared" si="61"/>
        <v>3.2000000000000007E-6</v>
      </c>
      <c r="AY46" s="417">
        <f t="shared" si="64"/>
        <v>3.7826769587200007E-6</v>
      </c>
      <c r="AZ46" s="392">
        <f>AW46/[2]DB!$B$23</f>
        <v>0</v>
      </c>
      <c r="BA46" s="392">
        <f>AX46/[2]DB!$B$23</f>
        <v>3.8554216867469892E-9</v>
      </c>
    </row>
    <row r="47" spans="1:53" s="412" customFormat="1" x14ac:dyDescent="0.3">
      <c r="A47" s="402" t="s">
        <v>541</v>
      </c>
      <c r="B47" s="402" t="str">
        <f>B42</f>
        <v>Отстойник нефти, нефть</v>
      </c>
      <c r="C47" s="404" t="s">
        <v>162</v>
      </c>
      <c r="D47" s="405" t="s">
        <v>161</v>
      </c>
      <c r="E47" s="418">
        <f>E46</f>
        <v>1.0000000000000001E-5</v>
      </c>
      <c r="F47" s="419">
        <f t="shared" si="63"/>
        <v>2</v>
      </c>
      <c r="G47" s="402">
        <v>4.0000000000000008E-2</v>
      </c>
      <c r="H47" s="407">
        <f t="shared" si="56"/>
        <v>8.0000000000000018E-7</v>
      </c>
      <c r="I47" s="420">
        <f>I45*0.15</f>
        <v>3.0959999999999996</v>
      </c>
      <c r="J47" s="409">
        <f>I47</f>
        <v>3.0959999999999996</v>
      </c>
      <c r="K47" s="423" t="s">
        <v>138</v>
      </c>
      <c r="L47" s="283">
        <v>12</v>
      </c>
      <c r="M47" s="412" t="str">
        <f t="shared" si="52"/>
        <v>C33</v>
      </c>
      <c r="N47" s="412" t="str">
        <f t="shared" si="53"/>
        <v>Отстойник нефти, нефть</v>
      </c>
      <c r="O47" s="412" t="str">
        <f t="shared" si="54"/>
        <v>Частичное факел</v>
      </c>
      <c r="P47" s="412" t="s">
        <v>46</v>
      </c>
      <c r="Q47" s="412" t="s">
        <v>46</v>
      </c>
      <c r="R47" s="412" t="s">
        <v>46</v>
      </c>
      <c r="S47" s="412" t="s">
        <v>46</v>
      </c>
      <c r="T47" s="412" t="s">
        <v>46</v>
      </c>
      <c r="U47" s="412" t="s">
        <v>46</v>
      </c>
      <c r="V47" s="412" t="s">
        <v>46</v>
      </c>
      <c r="W47" s="412" t="s">
        <v>46</v>
      </c>
      <c r="X47" s="412" t="s">
        <v>46</v>
      </c>
      <c r="Y47" s="412">
        <v>11</v>
      </c>
      <c r="Z47" s="412">
        <v>2</v>
      </c>
      <c r="AA47" s="412" t="s">
        <v>46</v>
      </c>
      <c r="AB47" s="412" t="s">
        <v>46</v>
      </c>
      <c r="AC47" s="412" t="s">
        <v>46</v>
      </c>
      <c r="AD47" s="412" t="s">
        <v>46</v>
      </c>
      <c r="AE47" s="412" t="s">
        <v>46</v>
      </c>
      <c r="AF47" s="412" t="s">
        <v>46</v>
      </c>
      <c r="AG47" s="412" t="s">
        <v>46</v>
      </c>
      <c r="AH47" s="412" t="s">
        <v>46</v>
      </c>
      <c r="AI47" s="412" t="s">
        <v>46</v>
      </c>
      <c r="AJ47" s="412">
        <v>0</v>
      </c>
      <c r="AK47" s="412">
        <v>1</v>
      </c>
      <c r="AL47" s="412">
        <f t="shared" si="65"/>
        <v>7.5000000000000011E-2</v>
      </c>
      <c r="AM47" s="412">
        <f>AM42</f>
        <v>2.7E-2</v>
      </c>
      <c r="AN47" s="412">
        <f>AN46</f>
        <v>1</v>
      </c>
      <c r="AQ47" s="415">
        <f>AM47*I47+AL47</f>
        <v>0.15859200000000001</v>
      </c>
      <c r="AR47" s="415">
        <f t="shared" si="57"/>
        <v>1.58592E-2</v>
      </c>
      <c r="AS47" s="416">
        <f t="shared" si="58"/>
        <v>0.25</v>
      </c>
      <c r="AT47" s="416">
        <f t="shared" si="59"/>
        <v>0.10611280000000001</v>
      </c>
      <c r="AU47" s="415">
        <f>10068.2*J47*POWER(10,-6)</f>
        <v>3.1171147199999999E-2</v>
      </c>
      <c r="AV47" s="416">
        <f t="shared" si="55"/>
        <v>0.56173514720000006</v>
      </c>
      <c r="AW47" s="417">
        <f t="shared" si="60"/>
        <v>0</v>
      </c>
      <c r="AX47" s="417">
        <f t="shared" si="61"/>
        <v>8.0000000000000018E-7</v>
      </c>
      <c r="AY47" s="417">
        <f t="shared" si="64"/>
        <v>4.4938811776000013E-7</v>
      </c>
      <c r="AZ47" s="392">
        <f>AW47/[2]DB!$B$23</f>
        <v>0</v>
      </c>
      <c r="BA47" s="392">
        <f>AX47/[2]DB!$B$23</f>
        <v>9.638554216867473E-10</v>
      </c>
    </row>
    <row r="48" spans="1:53" s="412" customFormat="1" x14ac:dyDescent="0.3">
      <c r="A48" s="402" t="s">
        <v>542</v>
      </c>
      <c r="B48" s="402" t="str">
        <f>B42</f>
        <v>Отстойник нефти, нефть</v>
      </c>
      <c r="C48" s="404" t="s">
        <v>163</v>
      </c>
      <c r="D48" s="405" t="s">
        <v>112</v>
      </c>
      <c r="E48" s="418">
        <f>E46</f>
        <v>1.0000000000000001E-5</v>
      </c>
      <c r="F48" s="419">
        <f t="shared" si="63"/>
        <v>2</v>
      </c>
      <c r="G48" s="402">
        <v>0.15200000000000002</v>
      </c>
      <c r="H48" s="407">
        <f t="shared" si="56"/>
        <v>3.0400000000000005E-6</v>
      </c>
      <c r="I48" s="420">
        <f>I45*0.15</f>
        <v>3.0959999999999996</v>
      </c>
      <c r="J48" s="409">
        <f>I48</f>
        <v>3.0959999999999996</v>
      </c>
      <c r="K48" s="207" t="s">
        <v>467</v>
      </c>
      <c r="L48" s="283" t="s">
        <v>944</v>
      </c>
      <c r="M48" s="412" t="str">
        <f t="shared" si="52"/>
        <v>C34</v>
      </c>
      <c r="N48" s="412" t="str">
        <f t="shared" si="53"/>
        <v>Отстойник нефти, нефть</v>
      </c>
      <c r="O48" s="412" t="str">
        <f t="shared" si="54"/>
        <v>Частичное-пожар-вспышка</v>
      </c>
      <c r="P48" s="412" t="s">
        <v>46</v>
      </c>
      <c r="Q48" s="412" t="s">
        <v>46</v>
      </c>
      <c r="R48" s="412" t="s">
        <v>46</v>
      </c>
      <c r="S48" s="412" t="s">
        <v>46</v>
      </c>
      <c r="T48" s="412" t="s">
        <v>46</v>
      </c>
      <c r="U48" s="412" t="s">
        <v>46</v>
      </c>
      <c r="V48" s="412" t="s">
        <v>46</v>
      </c>
      <c r="W48" s="412" t="s">
        <v>46</v>
      </c>
      <c r="X48" s="412" t="s">
        <v>46</v>
      </c>
      <c r="Y48" s="412" t="s">
        <v>46</v>
      </c>
      <c r="Z48" s="412" t="s">
        <v>46</v>
      </c>
      <c r="AA48" s="412">
        <v>48.67</v>
      </c>
      <c r="AB48" s="412">
        <v>58.4</v>
      </c>
      <c r="AC48" s="412" t="s">
        <v>46</v>
      </c>
      <c r="AD48" s="412" t="s">
        <v>46</v>
      </c>
      <c r="AE48" s="412" t="s">
        <v>46</v>
      </c>
      <c r="AF48" s="412" t="s">
        <v>46</v>
      </c>
      <c r="AG48" s="412" t="s">
        <v>46</v>
      </c>
      <c r="AH48" s="412" t="s">
        <v>46</v>
      </c>
      <c r="AI48" s="412" t="s">
        <v>46</v>
      </c>
      <c r="AJ48" s="412">
        <v>0</v>
      </c>
      <c r="AK48" s="412">
        <v>1</v>
      </c>
      <c r="AL48" s="412">
        <f t="shared" si="65"/>
        <v>7.5000000000000011E-2</v>
      </c>
      <c r="AM48" s="412">
        <f>AM42</f>
        <v>2.7E-2</v>
      </c>
      <c r="AN48" s="412">
        <f>ROUNDUP(AN42/3,0)</f>
        <v>1</v>
      </c>
      <c r="AQ48" s="415">
        <f>AM48*I48+AL48</f>
        <v>0.15859200000000001</v>
      </c>
      <c r="AR48" s="415">
        <f t="shared" si="57"/>
        <v>1.58592E-2</v>
      </c>
      <c r="AS48" s="416">
        <f t="shared" si="58"/>
        <v>0.25</v>
      </c>
      <c r="AT48" s="416">
        <f t="shared" si="59"/>
        <v>0.10611280000000001</v>
      </c>
      <c r="AU48" s="415">
        <f>10068.2*J48*POWER(10,-6)</f>
        <v>3.1171147199999999E-2</v>
      </c>
      <c r="AV48" s="416">
        <f t="shared" si="55"/>
        <v>0.56173514720000006</v>
      </c>
      <c r="AW48" s="417">
        <f t="shared" si="60"/>
        <v>0</v>
      </c>
      <c r="AX48" s="417">
        <f t="shared" si="61"/>
        <v>3.0400000000000005E-6</v>
      </c>
      <c r="AY48" s="417">
        <f t="shared" si="64"/>
        <v>1.7076748474880006E-6</v>
      </c>
      <c r="AZ48" s="392">
        <f>AW48/[2]DB!$B$23</f>
        <v>0</v>
      </c>
      <c r="BA48" s="392">
        <f>AX48/[2]DB!$B$23</f>
        <v>3.6626506024096393E-9</v>
      </c>
    </row>
    <row r="49" spans="1:53" s="412" customFormat="1" ht="15" thickBot="1" x14ac:dyDescent="0.35">
      <c r="A49" s="402" t="s">
        <v>543</v>
      </c>
      <c r="B49" s="402" t="str">
        <f>B42</f>
        <v>Отстойник нефти, нефть</v>
      </c>
      <c r="C49" s="404" t="s">
        <v>164</v>
      </c>
      <c r="D49" s="405" t="s">
        <v>27</v>
      </c>
      <c r="E49" s="418">
        <f>E46</f>
        <v>1.0000000000000001E-5</v>
      </c>
      <c r="F49" s="419">
        <f t="shared" si="63"/>
        <v>2</v>
      </c>
      <c r="G49" s="402">
        <v>0.6080000000000001</v>
      </c>
      <c r="H49" s="407">
        <f t="shared" si="56"/>
        <v>1.2160000000000002E-5</v>
      </c>
      <c r="I49" s="420">
        <f>I45*0.15</f>
        <v>3.0959999999999996</v>
      </c>
      <c r="J49" s="422">
        <v>0</v>
      </c>
      <c r="K49" s="424"/>
      <c r="L49" s="425"/>
      <c r="M49" s="412" t="str">
        <f t="shared" si="52"/>
        <v>C35</v>
      </c>
      <c r="N49" s="412" t="str">
        <f t="shared" si="53"/>
        <v>Отстойник нефти, нефть</v>
      </c>
      <c r="O49" s="412" t="str">
        <f t="shared" si="54"/>
        <v>Частичное-ликвидация</v>
      </c>
      <c r="P49" s="412" t="s">
        <v>46</v>
      </c>
      <c r="Q49" s="412" t="s">
        <v>46</v>
      </c>
      <c r="R49" s="412" t="s">
        <v>46</v>
      </c>
      <c r="S49" s="412" t="s">
        <v>46</v>
      </c>
      <c r="T49" s="412" t="s">
        <v>46</v>
      </c>
      <c r="U49" s="412" t="s">
        <v>46</v>
      </c>
      <c r="V49" s="412" t="s">
        <v>46</v>
      </c>
      <c r="W49" s="412" t="s">
        <v>46</v>
      </c>
      <c r="X49" s="412" t="s">
        <v>46</v>
      </c>
      <c r="Y49" s="412" t="s">
        <v>46</v>
      </c>
      <c r="Z49" s="412" t="s">
        <v>46</v>
      </c>
      <c r="AA49" s="412" t="s">
        <v>46</v>
      </c>
      <c r="AB49" s="412" t="s">
        <v>46</v>
      </c>
      <c r="AC49" s="412" t="s">
        <v>46</v>
      </c>
      <c r="AD49" s="412" t="s">
        <v>46</v>
      </c>
      <c r="AE49" s="412" t="s">
        <v>46</v>
      </c>
      <c r="AF49" s="412" t="s">
        <v>46</v>
      </c>
      <c r="AG49" s="412" t="s">
        <v>46</v>
      </c>
      <c r="AH49" s="412" t="s">
        <v>46</v>
      </c>
      <c r="AI49" s="412" t="s">
        <v>46</v>
      </c>
      <c r="AJ49" s="412">
        <v>0</v>
      </c>
      <c r="AK49" s="412">
        <v>0</v>
      </c>
      <c r="AL49" s="412">
        <f t="shared" si="65"/>
        <v>7.5000000000000011E-2</v>
      </c>
      <c r="AM49" s="412">
        <f>AM42</f>
        <v>2.7E-2</v>
      </c>
      <c r="AN49" s="412">
        <f>ROUNDUP(AN42/3,0)</f>
        <v>1</v>
      </c>
      <c r="AQ49" s="415">
        <f>AM49*I49*0.1+AL49</f>
        <v>8.3359200000000008E-2</v>
      </c>
      <c r="AR49" s="415">
        <f t="shared" si="57"/>
        <v>8.3359200000000019E-3</v>
      </c>
      <c r="AS49" s="416">
        <f t="shared" si="58"/>
        <v>0</v>
      </c>
      <c r="AT49" s="416">
        <f t="shared" si="59"/>
        <v>2.2923780000000001E-2</v>
      </c>
      <c r="AU49" s="415">
        <f>1333*J47*POWER(10,-6)</f>
        <v>4.126968E-3</v>
      </c>
      <c r="AV49" s="416">
        <f t="shared" si="55"/>
        <v>0.118745868</v>
      </c>
      <c r="AW49" s="417">
        <f t="shared" si="60"/>
        <v>0</v>
      </c>
      <c r="AX49" s="417">
        <f t="shared" si="61"/>
        <v>0</v>
      </c>
      <c r="AY49" s="417">
        <f t="shared" si="64"/>
        <v>1.4439497548800002E-6</v>
      </c>
      <c r="AZ49" s="392">
        <f>AW49/[2]DB!$B$23</f>
        <v>0</v>
      </c>
      <c r="BA49" s="392">
        <f>AX49/[2]DB!$B$23</f>
        <v>0</v>
      </c>
    </row>
    <row r="50" spans="1:53" s="412" customFormat="1" x14ac:dyDescent="0.3">
      <c r="A50" s="426" t="s">
        <v>544</v>
      </c>
      <c r="B50" s="426" t="str">
        <f>B42</f>
        <v>Отстойник нефти, нефть</v>
      </c>
      <c r="C50" s="426" t="s">
        <v>341</v>
      </c>
      <c r="D50" s="426" t="s">
        <v>342</v>
      </c>
      <c r="E50" s="427">
        <v>2.5000000000000001E-5</v>
      </c>
      <c r="F50" s="419">
        <v>1</v>
      </c>
      <c r="G50" s="426">
        <v>1</v>
      </c>
      <c r="H50" s="428">
        <f t="shared" si="56"/>
        <v>2.5000000000000001E-5</v>
      </c>
      <c r="I50" s="429">
        <f>I42</f>
        <v>137.6</v>
      </c>
      <c r="J50" s="429">
        <f>J42*0.1</f>
        <v>13.76</v>
      </c>
      <c r="K50" s="426"/>
      <c r="L50" s="426"/>
      <c r="M50" s="430" t="str">
        <f t="shared" si="52"/>
        <v>C36</v>
      </c>
      <c r="N50" s="430"/>
      <c r="O50" s="430"/>
      <c r="P50" s="430">
        <v>8.9</v>
      </c>
      <c r="Q50" s="430">
        <v>12.6</v>
      </c>
      <c r="R50" s="430">
        <v>18.600000000000001</v>
      </c>
      <c r="S50" s="430">
        <v>36.299999999999997</v>
      </c>
      <c r="T50" s="430"/>
      <c r="U50" s="430"/>
      <c r="V50" s="430" t="s">
        <v>46</v>
      </c>
      <c r="W50" s="430" t="s">
        <v>46</v>
      </c>
      <c r="X50" s="430" t="s">
        <v>46</v>
      </c>
      <c r="Y50" s="430" t="s">
        <v>46</v>
      </c>
      <c r="Z50" s="430"/>
      <c r="AA50" s="430"/>
      <c r="AB50" s="430"/>
      <c r="AC50" s="430"/>
      <c r="AD50" s="430"/>
      <c r="AE50" s="430">
        <v>104</v>
      </c>
      <c r="AF50" s="430">
        <v>152</v>
      </c>
      <c r="AG50" s="430">
        <v>182.5</v>
      </c>
      <c r="AH50" s="430">
        <v>235</v>
      </c>
      <c r="AI50" s="430"/>
      <c r="AJ50" s="430">
        <v>0</v>
      </c>
      <c r="AK50" s="430">
        <v>2</v>
      </c>
      <c r="AL50" s="430">
        <f>AL42</f>
        <v>0.75</v>
      </c>
      <c r="AM50" s="430">
        <f>AM42</f>
        <v>2.7E-2</v>
      </c>
      <c r="AN50" s="430">
        <v>5</v>
      </c>
      <c r="AO50" s="430"/>
      <c r="AP50" s="430"/>
      <c r="AQ50" s="431">
        <f>AM50*I50+AL50</f>
        <v>4.4651999999999994</v>
      </c>
      <c r="AR50" s="431">
        <f>0.1*AQ50</f>
        <v>0.44651999999999997</v>
      </c>
      <c r="AS50" s="432">
        <f>AJ50*3+0.25*AK50</f>
        <v>0.5</v>
      </c>
      <c r="AT50" s="432">
        <f>SUM(AQ50:AS50)/4</f>
        <v>1.3529299999999997</v>
      </c>
      <c r="AU50" s="431">
        <f>10068.2*J50*POWER(10,-6)</f>
        <v>0.13853843199999999</v>
      </c>
      <c r="AV50" s="432">
        <f t="shared" si="55"/>
        <v>6.9031884319999985</v>
      </c>
      <c r="AW50" s="433">
        <f>AJ50*H50</f>
        <v>0</v>
      </c>
      <c r="AX50" s="433">
        <f>H50*AK50</f>
        <v>5.0000000000000002E-5</v>
      </c>
      <c r="AY50" s="433">
        <f>H50*AV50</f>
        <v>1.7257971079999998E-4</v>
      </c>
      <c r="AZ50" s="392">
        <f>AW50/[2]DB!$B$23</f>
        <v>0</v>
      </c>
      <c r="BA50" s="392">
        <f>AX50/[2]DB!$B$23</f>
        <v>6.0240963855421685E-8</v>
      </c>
    </row>
    <row r="51" spans="1:53" s="1" customFormat="1" ht="15" thickBot="1" x14ac:dyDescent="0.35">
      <c r="A51" s="4"/>
      <c r="B51" s="4"/>
      <c r="D51" s="2"/>
      <c r="E51" s="4"/>
      <c r="F51" s="4"/>
      <c r="G51" s="4"/>
      <c r="H51" s="4"/>
      <c r="I51" s="4"/>
      <c r="J51" s="4"/>
      <c r="K51" s="4"/>
    </row>
    <row r="52" spans="1:53" s="412" customFormat="1" ht="18" customHeight="1" x14ac:dyDescent="0.3">
      <c r="A52" s="402" t="s">
        <v>545</v>
      </c>
      <c r="B52" s="403" t="s">
        <v>876</v>
      </c>
      <c r="C52" s="404" t="s">
        <v>143</v>
      </c>
      <c r="D52" s="405" t="s">
        <v>25</v>
      </c>
      <c r="E52" s="406">
        <v>9.9999999999999995E-7</v>
      </c>
      <c r="F52" s="403">
        <v>2</v>
      </c>
      <c r="G52" s="402">
        <v>0.05</v>
      </c>
      <c r="H52" s="407">
        <f>E52*F52*G52</f>
        <v>9.9999999999999995E-8</v>
      </c>
      <c r="I52" s="408">
        <v>79.099999999999994</v>
      </c>
      <c r="J52" s="409">
        <f>I52</f>
        <v>79.099999999999994</v>
      </c>
      <c r="K52" s="410" t="s">
        <v>122</v>
      </c>
      <c r="L52" s="411">
        <v>80</v>
      </c>
      <c r="M52" s="412" t="str">
        <f t="shared" ref="M52:M60" si="66">A52</f>
        <v>C37</v>
      </c>
      <c r="N52" s="412" t="str">
        <f t="shared" ref="N52:N59" si="67">B52</f>
        <v>Аварийная емкость, нефть</v>
      </c>
      <c r="O52" s="412" t="str">
        <f t="shared" ref="O52:O59" si="68">D52</f>
        <v>Полное-пожар</v>
      </c>
      <c r="P52" s="412">
        <v>7.3</v>
      </c>
      <c r="Q52" s="412">
        <v>10.3</v>
      </c>
      <c r="R52" s="412">
        <v>15.4</v>
      </c>
      <c r="S52" s="412">
        <v>30.4</v>
      </c>
      <c r="T52" s="412" t="s">
        <v>46</v>
      </c>
      <c r="U52" s="412" t="s">
        <v>46</v>
      </c>
      <c r="V52" s="412" t="s">
        <v>46</v>
      </c>
      <c r="W52" s="412" t="s">
        <v>46</v>
      </c>
      <c r="X52" s="412" t="s">
        <v>46</v>
      </c>
      <c r="Y52" s="412" t="s">
        <v>46</v>
      </c>
      <c r="Z52" s="412" t="s">
        <v>46</v>
      </c>
      <c r="AA52" s="412" t="s">
        <v>46</v>
      </c>
      <c r="AB52" s="412" t="s">
        <v>46</v>
      </c>
      <c r="AC52" s="412" t="s">
        <v>46</v>
      </c>
      <c r="AD52" s="412" t="s">
        <v>46</v>
      </c>
      <c r="AE52" s="412" t="s">
        <v>46</v>
      </c>
      <c r="AF52" s="412" t="s">
        <v>46</v>
      </c>
      <c r="AG52" s="412" t="s">
        <v>46</v>
      </c>
      <c r="AH52" s="412" t="s">
        <v>46</v>
      </c>
      <c r="AI52" s="412" t="s">
        <v>46</v>
      </c>
      <c r="AJ52" s="413">
        <v>0</v>
      </c>
      <c r="AK52" s="413">
        <v>2</v>
      </c>
      <c r="AL52" s="414">
        <v>0.75</v>
      </c>
      <c r="AM52" s="414">
        <v>2.7E-2</v>
      </c>
      <c r="AN52" s="414">
        <v>3</v>
      </c>
      <c r="AQ52" s="415">
        <f>AM52*I52+AL52</f>
        <v>2.8856999999999999</v>
      </c>
      <c r="AR52" s="415">
        <f>0.1*AQ52</f>
        <v>0.28856999999999999</v>
      </c>
      <c r="AS52" s="416">
        <f>AJ52*3+0.25*AK52</f>
        <v>0.5</v>
      </c>
      <c r="AT52" s="416">
        <f>SUM(AQ52:AS52)/4</f>
        <v>0.91856749999999998</v>
      </c>
      <c r="AU52" s="415">
        <f>10068.2*J52*POWER(10,-6)</f>
        <v>0.79639461999999994</v>
      </c>
      <c r="AV52" s="416">
        <f t="shared" ref="AV52:AV60" si="69">AU52+AT52+AS52+AR52+AQ52</f>
        <v>5.38923212</v>
      </c>
      <c r="AW52" s="417">
        <f>AJ52*H52</f>
        <v>0</v>
      </c>
      <c r="AX52" s="417">
        <f>H52*AK52</f>
        <v>1.9999999999999999E-7</v>
      </c>
      <c r="AY52" s="417">
        <f>H52*AV52</f>
        <v>5.3892321199999996E-7</v>
      </c>
      <c r="AZ52" s="392">
        <f>AW52/[2]DB!$B$23</f>
        <v>0</v>
      </c>
      <c r="BA52" s="392">
        <f>AX52/[2]DB!$B$23</f>
        <v>2.4096385542168672E-10</v>
      </c>
    </row>
    <row r="53" spans="1:53" s="412" customFormat="1" x14ac:dyDescent="0.3">
      <c r="A53" s="402" t="s">
        <v>546</v>
      </c>
      <c r="B53" s="402" t="str">
        <f>B52</f>
        <v>Аварийная емкость, нефть</v>
      </c>
      <c r="C53" s="404" t="s">
        <v>149</v>
      </c>
      <c r="D53" s="405" t="s">
        <v>28</v>
      </c>
      <c r="E53" s="418">
        <f>E52</f>
        <v>9.9999999999999995E-7</v>
      </c>
      <c r="F53" s="419">
        <f>F52</f>
        <v>2</v>
      </c>
      <c r="G53" s="402">
        <v>0.19</v>
      </c>
      <c r="H53" s="407">
        <f t="shared" ref="H53:H60" si="70">E53*F53*G53</f>
        <v>3.7999999999999996E-7</v>
      </c>
      <c r="I53" s="420">
        <f>I52</f>
        <v>79.099999999999994</v>
      </c>
      <c r="J53" s="266">
        <f>POWER(10,-6)*35*SQRT(100)*3600*L52/1000*0.1</f>
        <v>1.0079999999999999E-2</v>
      </c>
      <c r="K53" s="207" t="s">
        <v>123</v>
      </c>
      <c r="L53" s="421">
        <v>2</v>
      </c>
      <c r="M53" s="412" t="str">
        <f t="shared" si="66"/>
        <v>C38</v>
      </c>
      <c r="N53" s="412" t="str">
        <f t="shared" si="67"/>
        <v>Аварийная емкость, нефть</v>
      </c>
      <c r="O53" s="412" t="str">
        <f t="shared" si="68"/>
        <v>Полное-взрыв</v>
      </c>
      <c r="P53" s="412" t="s">
        <v>46</v>
      </c>
      <c r="Q53" s="412" t="s">
        <v>46</v>
      </c>
      <c r="R53" s="412" t="s">
        <v>46</v>
      </c>
      <c r="S53" s="412" t="s">
        <v>46</v>
      </c>
      <c r="T53" s="412">
        <v>0</v>
      </c>
      <c r="U53" s="412">
        <v>0</v>
      </c>
      <c r="V53" s="412">
        <v>16.600000000000001</v>
      </c>
      <c r="W53" s="412">
        <v>54.6</v>
      </c>
      <c r="X53" s="412">
        <v>79.599999999999994</v>
      </c>
      <c r="Y53" s="412" t="s">
        <v>46</v>
      </c>
      <c r="Z53" s="412" t="s">
        <v>46</v>
      </c>
      <c r="AA53" s="412" t="s">
        <v>46</v>
      </c>
      <c r="AB53" s="412" t="s">
        <v>46</v>
      </c>
      <c r="AC53" s="412" t="s">
        <v>46</v>
      </c>
      <c r="AD53" s="412" t="s">
        <v>46</v>
      </c>
      <c r="AE53" s="412" t="s">
        <v>46</v>
      </c>
      <c r="AF53" s="412" t="s">
        <v>46</v>
      </c>
      <c r="AG53" s="412" t="s">
        <v>46</v>
      </c>
      <c r="AH53" s="412" t="s">
        <v>46</v>
      </c>
      <c r="AI53" s="412" t="s">
        <v>46</v>
      </c>
      <c r="AJ53" s="413">
        <v>1</v>
      </c>
      <c r="AK53" s="413">
        <v>2</v>
      </c>
      <c r="AL53" s="412">
        <f>AL52</f>
        <v>0.75</v>
      </c>
      <c r="AM53" s="412">
        <f>AM52</f>
        <v>2.7E-2</v>
      </c>
      <c r="AN53" s="412">
        <f>AN52</f>
        <v>3</v>
      </c>
      <c r="AQ53" s="415">
        <f>AM53*I53+AL53</f>
        <v>2.8856999999999999</v>
      </c>
      <c r="AR53" s="415">
        <f t="shared" ref="AR53:AR59" si="71">0.1*AQ53</f>
        <v>0.28856999999999999</v>
      </c>
      <c r="AS53" s="416">
        <f t="shared" ref="AS53:AS59" si="72">AJ53*3+0.25*AK53</f>
        <v>3.5</v>
      </c>
      <c r="AT53" s="416">
        <f t="shared" ref="AT53:AT59" si="73">SUM(AQ53:AS53)/4</f>
        <v>1.6685675</v>
      </c>
      <c r="AU53" s="415">
        <f>10068.2*J53*POWER(10,-6)*10</f>
        <v>1.01487456E-3</v>
      </c>
      <c r="AV53" s="416">
        <f t="shared" si="69"/>
        <v>8.3438523745600008</v>
      </c>
      <c r="AW53" s="417">
        <f t="shared" ref="AW53:AW59" si="74">AJ53*H53</f>
        <v>3.7999999999999996E-7</v>
      </c>
      <c r="AX53" s="417">
        <f t="shared" ref="AX53:AX59" si="75">H53*AK53</f>
        <v>7.5999999999999992E-7</v>
      </c>
      <c r="AY53" s="417">
        <f t="shared" ref="AY53" si="76">H53*AV53</f>
        <v>3.1706639023328002E-6</v>
      </c>
      <c r="AZ53" s="392">
        <f>AW53/[2]DB!$B$23</f>
        <v>4.5783132530120476E-10</v>
      </c>
      <c r="BA53" s="392">
        <f>AX53/[2]DB!$B$23</f>
        <v>9.1566265060240952E-10</v>
      </c>
    </row>
    <row r="54" spans="1:53" s="412" customFormat="1" x14ac:dyDescent="0.3">
      <c r="A54" s="402" t="s">
        <v>547</v>
      </c>
      <c r="B54" s="402" t="str">
        <f>B52</f>
        <v>Аварийная емкость, нефть</v>
      </c>
      <c r="C54" s="404" t="s">
        <v>188</v>
      </c>
      <c r="D54" s="405" t="s">
        <v>26</v>
      </c>
      <c r="E54" s="418">
        <f>E52</f>
        <v>9.9999999999999995E-7</v>
      </c>
      <c r="F54" s="419">
        <f t="shared" ref="F54:F59" si="77">F53</f>
        <v>2</v>
      </c>
      <c r="G54" s="402">
        <v>0.76</v>
      </c>
      <c r="H54" s="407">
        <f t="shared" si="70"/>
        <v>1.5199999999999998E-6</v>
      </c>
      <c r="I54" s="420">
        <f>I52</f>
        <v>79.099999999999994</v>
      </c>
      <c r="J54" s="422">
        <v>0</v>
      </c>
      <c r="K54" s="207" t="s">
        <v>124</v>
      </c>
      <c r="L54" s="421">
        <v>1.05</v>
      </c>
      <c r="M54" s="412" t="str">
        <f t="shared" si="66"/>
        <v>C39</v>
      </c>
      <c r="N54" s="412" t="str">
        <f t="shared" si="67"/>
        <v>Аварийная емкость, нефть</v>
      </c>
      <c r="O54" s="412" t="str">
        <f t="shared" si="68"/>
        <v>Полное-ликвидация</v>
      </c>
      <c r="P54" s="412" t="s">
        <v>46</v>
      </c>
      <c r="Q54" s="412" t="s">
        <v>46</v>
      </c>
      <c r="R54" s="412" t="s">
        <v>46</v>
      </c>
      <c r="S54" s="412" t="s">
        <v>46</v>
      </c>
      <c r="T54" s="412" t="s">
        <v>46</v>
      </c>
      <c r="U54" s="412" t="s">
        <v>46</v>
      </c>
      <c r="V54" s="412" t="s">
        <v>46</v>
      </c>
      <c r="W54" s="412" t="s">
        <v>46</v>
      </c>
      <c r="X54" s="412" t="s">
        <v>46</v>
      </c>
      <c r="Y54" s="412" t="s">
        <v>46</v>
      </c>
      <c r="Z54" s="412" t="s">
        <v>46</v>
      </c>
      <c r="AA54" s="412" t="s">
        <v>46</v>
      </c>
      <c r="AB54" s="412" t="s">
        <v>46</v>
      </c>
      <c r="AC54" s="412" t="s">
        <v>46</v>
      </c>
      <c r="AD54" s="412" t="s">
        <v>46</v>
      </c>
      <c r="AE54" s="412" t="s">
        <v>46</v>
      </c>
      <c r="AF54" s="412" t="s">
        <v>46</v>
      </c>
      <c r="AG54" s="412" t="s">
        <v>46</v>
      </c>
      <c r="AH54" s="412" t="s">
        <v>46</v>
      </c>
      <c r="AI54" s="412" t="s">
        <v>46</v>
      </c>
      <c r="AJ54" s="412">
        <v>0</v>
      </c>
      <c r="AK54" s="412">
        <v>0</v>
      </c>
      <c r="AL54" s="412">
        <f>AL52</f>
        <v>0.75</v>
      </c>
      <c r="AM54" s="412">
        <f>AM52</f>
        <v>2.7E-2</v>
      </c>
      <c r="AN54" s="412">
        <f>AN52</f>
        <v>3</v>
      </c>
      <c r="AQ54" s="415">
        <f>AM54*I54*0.1+AL54</f>
        <v>0.96357000000000004</v>
      </c>
      <c r="AR54" s="415">
        <f t="shared" si="71"/>
        <v>9.6357000000000012E-2</v>
      </c>
      <c r="AS54" s="416">
        <f t="shared" si="72"/>
        <v>0</v>
      </c>
      <c r="AT54" s="416">
        <f t="shared" si="73"/>
        <v>0.26498175000000002</v>
      </c>
      <c r="AU54" s="415">
        <f>1333*J52*POWER(10,-6)</f>
        <v>0.10544029999999999</v>
      </c>
      <c r="AV54" s="416">
        <f t="shared" si="69"/>
        <v>1.43034905</v>
      </c>
      <c r="AW54" s="417">
        <f t="shared" si="74"/>
        <v>0</v>
      </c>
      <c r="AX54" s="417">
        <f t="shared" si="75"/>
        <v>0</v>
      </c>
      <c r="AY54" s="417">
        <f>H54*AV54</f>
        <v>2.174130556E-6</v>
      </c>
      <c r="AZ54" s="392">
        <f>AW54/[2]DB!$B$23</f>
        <v>0</v>
      </c>
      <c r="BA54" s="392">
        <f>AX54/[2]DB!$B$23</f>
        <v>0</v>
      </c>
    </row>
    <row r="55" spans="1:53" s="412" customFormat="1" x14ac:dyDescent="0.3">
      <c r="A55" s="402" t="s">
        <v>548</v>
      </c>
      <c r="B55" s="402" t="str">
        <f>B52</f>
        <v>Аварийная емкость, нефть</v>
      </c>
      <c r="C55" s="404" t="s">
        <v>160</v>
      </c>
      <c r="D55" s="405" t="s">
        <v>161</v>
      </c>
      <c r="E55" s="406">
        <v>1.0000000000000001E-5</v>
      </c>
      <c r="F55" s="419">
        <f t="shared" si="77"/>
        <v>2</v>
      </c>
      <c r="G55" s="402">
        <v>4.0000000000000008E-2</v>
      </c>
      <c r="H55" s="407">
        <f t="shared" si="70"/>
        <v>8.0000000000000018E-7</v>
      </c>
      <c r="I55" s="420">
        <f>0.15*I52</f>
        <v>11.864999999999998</v>
      </c>
      <c r="J55" s="409">
        <f>I55</f>
        <v>11.864999999999998</v>
      </c>
      <c r="K55" s="207" t="s">
        <v>126</v>
      </c>
      <c r="L55" s="421">
        <v>45390</v>
      </c>
      <c r="M55" s="412" t="str">
        <f t="shared" si="66"/>
        <v>C40</v>
      </c>
      <c r="N55" s="412" t="str">
        <f t="shared" si="67"/>
        <v>Аварийная емкость, нефть</v>
      </c>
      <c r="O55" s="412" t="str">
        <f t="shared" si="68"/>
        <v>Частичное факел</v>
      </c>
      <c r="P55" s="412" t="s">
        <v>46</v>
      </c>
      <c r="Q55" s="412" t="s">
        <v>46</v>
      </c>
      <c r="R55" s="412" t="s">
        <v>46</v>
      </c>
      <c r="S55" s="412" t="s">
        <v>46</v>
      </c>
      <c r="T55" s="412" t="s">
        <v>46</v>
      </c>
      <c r="U55" s="412" t="s">
        <v>46</v>
      </c>
      <c r="V55" s="412" t="s">
        <v>46</v>
      </c>
      <c r="W55" s="412" t="s">
        <v>46</v>
      </c>
      <c r="X55" s="412" t="s">
        <v>46</v>
      </c>
      <c r="Y55" s="412">
        <v>15</v>
      </c>
      <c r="Z55" s="412">
        <v>3</v>
      </c>
      <c r="AA55" s="412" t="s">
        <v>46</v>
      </c>
      <c r="AB55" s="412" t="s">
        <v>46</v>
      </c>
      <c r="AC55" s="412" t="s">
        <v>46</v>
      </c>
      <c r="AD55" s="412" t="s">
        <v>46</v>
      </c>
      <c r="AE55" s="412" t="s">
        <v>46</v>
      </c>
      <c r="AF55" s="412" t="s">
        <v>46</v>
      </c>
      <c r="AG55" s="412" t="s">
        <v>46</v>
      </c>
      <c r="AH55" s="412" t="s">
        <v>46</v>
      </c>
      <c r="AI55" s="412" t="s">
        <v>46</v>
      </c>
      <c r="AJ55" s="412">
        <v>0</v>
      </c>
      <c r="AK55" s="412">
        <v>1</v>
      </c>
      <c r="AL55" s="412">
        <f>$AL$22*0.1</f>
        <v>7.5000000000000011E-2</v>
      </c>
      <c r="AM55" s="412">
        <f>AM53</f>
        <v>2.7E-2</v>
      </c>
      <c r="AN55" s="412">
        <f>AN52</f>
        <v>3</v>
      </c>
      <c r="AQ55" s="415">
        <f>AM55*I55*0.1+AL55</f>
        <v>0.10703550000000001</v>
      </c>
      <c r="AR55" s="415">
        <f t="shared" si="71"/>
        <v>1.0703550000000001E-2</v>
      </c>
      <c r="AS55" s="416">
        <f t="shared" si="72"/>
        <v>0.25</v>
      </c>
      <c r="AT55" s="416">
        <f t="shared" si="73"/>
        <v>9.1934762500000003E-2</v>
      </c>
      <c r="AU55" s="415">
        <f>10068.2*J55*POWER(10,-6)</f>
        <v>0.11945919299999999</v>
      </c>
      <c r="AV55" s="416">
        <f t="shared" si="69"/>
        <v>0.57913300550000002</v>
      </c>
      <c r="AW55" s="417">
        <f t="shared" si="74"/>
        <v>0</v>
      </c>
      <c r="AX55" s="417">
        <f t="shared" si="75"/>
        <v>8.0000000000000018E-7</v>
      </c>
      <c r="AY55" s="417">
        <f t="shared" ref="AY55:AY59" si="78">H55*AV55</f>
        <v>4.633064044000001E-7</v>
      </c>
      <c r="AZ55" s="392">
        <f>AW55/[2]DB!$B$23</f>
        <v>0</v>
      </c>
      <c r="BA55" s="392">
        <f>AX55/[2]DB!$B$23</f>
        <v>9.638554216867473E-10</v>
      </c>
    </row>
    <row r="56" spans="1:53" s="412" customFormat="1" x14ac:dyDescent="0.3">
      <c r="A56" s="402" t="s">
        <v>549</v>
      </c>
      <c r="B56" s="402" t="str">
        <f>B52</f>
        <v>Аварийная емкость, нефть</v>
      </c>
      <c r="C56" s="404" t="s">
        <v>189</v>
      </c>
      <c r="D56" s="405" t="s">
        <v>27</v>
      </c>
      <c r="E56" s="418">
        <f>E55</f>
        <v>1.0000000000000001E-5</v>
      </c>
      <c r="F56" s="419">
        <f t="shared" si="77"/>
        <v>2</v>
      </c>
      <c r="G56" s="402">
        <v>0.16000000000000003</v>
      </c>
      <c r="H56" s="407">
        <f t="shared" si="70"/>
        <v>3.2000000000000007E-6</v>
      </c>
      <c r="I56" s="420">
        <f>0.15*I52</f>
        <v>11.864999999999998</v>
      </c>
      <c r="J56" s="409">
        <v>0</v>
      </c>
      <c r="K56" s="207" t="s">
        <v>127</v>
      </c>
      <c r="L56" s="421">
        <v>3</v>
      </c>
      <c r="M56" s="412" t="str">
        <f t="shared" si="66"/>
        <v>C41</v>
      </c>
      <c r="N56" s="412" t="str">
        <f t="shared" si="67"/>
        <v>Аварийная емкость, нефть</v>
      </c>
      <c r="O56" s="412" t="str">
        <f t="shared" si="68"/>
        <v>Частичное-ликвидация</v>
      </c>
      <c r="P56" s="412" t="s">
        <v>46</v>
      </c>
      <c r="Q56" s="412" t="s">
        <v>46</v>
      </c>
      <c r="R56" s="412" t="s">
        <v>46</v>
      </c>
      <c r="S56" s="412" t="s">
        <v>46</v>
      </c>
      <c r="T56" s="412" t="s">
        <v>46</v>
      </c>
      <c r="U56" s="412" t="s">
        <v>46</v>
      </c>
      <c r="V56" s="412" t="s">
        <v>46</v>
      </c>
      <c r="W56" s="412" t="s">
        <v>46</v>
      </c>
      <c r="X56" s="412" t="s">
        <v>46</v>
      </c>
      <c r="Y56" s="412" t="s">
        <v>46</v>
      </c>
      <c r="Z56" s="412" t="s">
        <v>46</v>
      </c>
      <c r="AA56" s="412" t="s">
        <v>46</v>
      </c>
      <c r="AB56" s="412" t="s">
        <v>46</v>
      </c>
      <c r="AC56" s="412" t="s">
        <v>46</v>
      </c>
      <c r="AD56" s="412" t="s">
        <v>46</v>
      </c>
      <c r="AE56" s="412" t="s">
        <v>46</v>
      </c>
      <c r="AF56" s="412" t="s">
        <v>46</v>
      </c>
      <c r="AG56" s="412" t="s">
        <v>46</v>
      </c>
      <c r="AH56" s="412" t="s">
        <v>46</v>
      </c>
      <c r="AI56" s="412" t="s">
        <v>46</v>
      </c>
      <c r="AJ56" s="412">
        <v>0</v>
      </c>
      <c r="AK56" s="412">
        <v>1</v>
      </c>
      <c r="AL56" s="412">
        <f t="shared" ref="AL56:AL59" si="79">$AL$22*0.1</f>
        <v>7.5000000000000011E-2</v>
      </c>
      <c r="AM56" s="412">
        <f>AM52</f>
        <v>2.7E-2</v>
      </c>
      <c r="AN56" s="412">
        <f>ROUNDUP(AN52/3,0)</f>
        <v>1</v>
      </c>
      <c r="AQ56" s="415">
        <f>AM56*I56+AL56</f>
        <v>0.39535499999999996</v>
      </c>
      <c r="AR56" s="415">
        <f t="shared" si="71"/>
        <v>3.9535500000000001E-2</v>
      </c>
      <c r="AS56" s="416">
        <f t="shared" si="72"/>
        <v>0.25</v>
      </c>
      <c r="AT56" s="416">
        <f t="shared" si="73"/>
        <v>0.17122262499999999</v>
      </c>
      <c r="AU56" s="415">
        <f>1333*J53*POWER(10,-6)*10</f>
        <v>1.3436639999999999E-4</v>
      </c>
      <c r="AV56" s="416">
        <f t="shared" si="69"/>
        <v>0.8562474914</v>
      </c>
      <c r="AW56" s="417">
        <f t="shared" si="74"/>
        <v>0</v>
      </c>
      <c r="AX56" s="417">
        <f t="shared" si="75"/>
        <v>3.2000000000000007E-6</v>
      </c>
      <c r="AY56" s="417">
        <f t="shared" si="78"/>
        <v>2.7399919724800006E-6</v>
      </c>
      <c r="AZ56" s="392">
        <f>AW56/[2]DB!$B$23</f>
        <v>0</v>
      </c>
      <c r="BA56" s="392">
        <f>AX56/[2]DB!$B$23</f>
        <v>3.8554216867469892E-9</v>
      </c>
    </row>
    <row r="57" spans="1:53" s="412" customFormat="1" x14ac:dyDescent="0.3">
      <c r="A57" s="402" t="s">
        <v>550</v>
      </c>
      <c r="B57" s="402" t="str">
        <f>B52</f>
        <v>Аварийная емкость, нефть</v>
      </c>
      <c r="C57" s="404" t="s">
        <v>162</v>
      </c>
      <c r="D57" s="405" t="s">
        <v>161</v>
      </c>
      <c r="E57" s="418">
        <f>E56</f>
        <v>1.0000000000000001E-5</v>
      </c>
      <c r="F57" s="419">
        <f t="shared" si="77"/>
        <v>2</v>
      </c>
      <c r="G57" s="402">
        <v>4.0000000000000008E-2</v>
      </c>
      <c r="H57" s="407">
        <f t="shared" si="70"/>
        <v>8.0000000000000018E-7</v>
      </c>
      <c r="I57" s="420">
        <f>I55*0.15</f>
        <v>1.7797499999999997</v>
      </c>
      <c r="J57" s="409">
        <f>I57</f>
        <v>1.7797499999999997</v>
      </c>
      <c r="K57" s="423" t="s">
        <v>138</v>
      </c>
      <c r="L57" s="283">
        <v>12</v>
      </c>
      <c r="M57" s="412" t="str">
        <f t="shared" si="66"/>
        <v>C42</v>
      </c>
      <c r="N57" s="412" t="str">
        <f t="shared" si="67"/>
        <v>Аварийная емкость, нефть</v>
      </c>
      <c r="O57" s="412" t="str">
        <f t="shared" si="68"/>
        <v>Частичное факел</v>
      </c>
      <c r="P57" s="412" t="s">
        <v>46</v>
      </c>
      <c r="Q57" s="412" t="s">
        <v>46</v>
      </c>
      <c r="R57" s="412" t="s">
        <v>46</v>
      </c>
      <c r="S57" s="412" t="s">
        <v>46</v>
      </c>
      <c r="T57" s="412" t="s">
        <v>46</v>
      </c>
      <c r="U57" s="412" t="s">
        <v>46</v>
      </c>
      <c r="V57" s="412" t="s">
        <v>46</v>
      </c>
      <c r="W57" s="412" t="s">
        <v>46</v>
      </c>
      <c r="X57" s="412" t="s">
        <v>46</v>
      </c>
      <c r="Y57" s="412">
        <v>11</v>
      </c>
      <c r="Z57" s="412">
        <v>2</v>
      </c>
      <c r="AA57" s="412" t="s">
        <v>46</v>
      </c>
      <c r="AB57" s="412" t="s">
        <v>46</v>
      </c>
      <c r="AC57" s="412" t="s">
        <v>46</v>
      </c>
      <c r="AD57" s="412" t="s">
        <v>46</v>
      </c>
      <c r="AE57" s="412" t="s">
        <v>46</v>
      </c>
      <c r="AF57" s="412" t="s">
        <v>46</v>
      </c>
      <c r="AG57" s="412" t="s">
        <v>46</v>
      </c>
      <c r="AH57" s="412" t="s">
        <v>46</v>
      </c>
      <c r="AI57" s="412" t="s">
        <v>46</v>
      </c>
      <c r="AJ57" s="412">
        <v>0</v>
      </c>
      <c r="AK57" s="412">
        <v>1</v>
      </c>
      <c r="AL57" s="412">
        <f t="shared" si="79"/>
        <v>7.5000000000000011E-2</v>
      </c>
      <c r="AM57" s="412">
        <f>AM52</f>
        <v>2.7E-2</v>
      </c>
      <c r="AN57" s="412">
        <f>AN56</f>
        <v>1</v>
      </c>
      <c r="AQ57" s="415">
        <f>AM57*I57+AL57</f>
        <v>0.12305325</v>
      </c>
      <c r="AR57" s="415">
        <f t="shared" si="71"/>
        <v>1.2305325000000001E-2</v>
      </c>
      <c r="AS57" s="416">
        <f t="shared" si="72"/>
        <v>0.25</v>
      </c>
      <c r="AT57" s="416">
        <f t="shared" si="73"/>
        <v>9.6339643750000009E-2</v>
      </c>
      <c r="AU57" s="415">
        <f>10068.2*J57*POWER(10,-6)</f>
        <v>1.7918878949999998E-2</v>
      </c>
      <c r="AV57" s="416">
        <f t="shared" si="69"/>
        <v>0.49961709770000001</v>
      </c>
      <c r="AW57" s="417">
        <f t="shared" si="74"/>
        <v>0</v>
      </c>
      <c r="AX57" s="417">
        <f t="shared" si="75"/>
        <v>8.0000000000000018E-7</v>
      </c>
      <c r="AY57" s="417">
        <f t="shared" si="78"/>
        <v>3.9969367816000008E-7</v>
      </c>
      <c r="AZ57" s="392">
        <f>AW57/[2]DB!$B$23</f>
        <v>0</v>
      </c>
      <c r="BA57" s="392">
        <f>AX57/[2]DB!$B$23</f>
        <v>9.638554216867473E-10</v>
      </c>
    </row>
    <row r="58" spans="1:53" s="412" customFormat="1" x14ac:dyDescent="0.3">
      <c r="A58" s="402" t="s">
        <v>551</v>
      </c>
      <c r="B58" s="402" t="str">
        <f>B52</f>
        <v>Аварийная емкость, нефть</v>
      </c>
      <c r="C58" s="404" t="s">
        <v>163</v>
      </c>
      <c r="D58" s="405" t="s">
        <v>112</v>
      </c>
      <c r="E58" s="418">
        <f>E56</f>
        <v>1.0000000000000001E-5</v>
      </c>
      <c r="F58" s="419">
        <f t="shared" si="77"/>
        <v>2</v>
      </c>
      <c r="G58" s="402">
        <v>0.15200000000000002</v>
      </c>
      <c r="H58" s="407">
        <f t="shared" si="70"/>
        <v>3.0400000000000005E-6</v>
      </c>
      <c r="I58" s="420">
        <f>I55*0.15</f>
        <v>1.7797499999999997</v>
      </c>
      <c r="J58" s="409">
        <f>I58</f>
        <v>1.7797499999999997</v>
      </c>
      <c r="K58" s="207" t="s">
        <v>467</v>
      </c>
      <c r="L58" s="283" t="s">
        <v>944</v>
      </c>
      <c r="M58" s="412" t="str">
        <f t="shared" si="66"/>
        <v>C43</v>
      </c>
      <c r="N58" s="412" t="str">
        <f t="shared" si="67"/>
        <v>Аварийная емкость, нефть</v>
      </c>
      <c r="O58" s="412" t="str">
        <f t="shared" si="68"/>
        <v>Частичное-пожар-вспышка</v>
      </c>
      <c r="P58" s="412" t="s">
        <v>46</v>
      </c>
      <c r="Q58" s="412" t="s">
        <v>46</v>
      </c>
      <c r="R58" s="412" t="s">
        <v>46</v>
      </c>
      <c r="S58" s="412" t="s">
        <v>46</v>
      </c>
      <c r="T58" s="412" t="s">
        <v>46</v>
      </c>
      <c r="U58" s="412" t="s">
        <v>46</v>
      </c>
      <c r="V58" s="412" t="s">
        <v>46</v>
      </c>
      <c r="W58" s="412" t="s">
        <v>46</v>
      </c>
      <c r="X58" s="412" t="s">
        <v>46</v>
      </c>
      <c r="Y58" s="412" t="s">
        <v>46</v>
      </c>
      <c r="Z58" s="412" t="s">
        <v>46</v>
      </c>
      <c r="AA58" s="412">
        <v>40.54</v>
      </c>
      <c r="AB58" s="412">
        <v>48.65</v>
      </c>
      <c r="AC58" s="412" t="s">
        <v>46</v>
      </c>
      <c r="AD58" s="412" t="s">
        <v>46</v>
      </c>
      <c r="AE58" s="412" t="s">
        <v>46</v>
      </c>
      <c r="AF58" s="412" t="s">
        <v>46</v>
      </c>
      <c r="AG58" s="412" t="s">
        <v>46</v>
      </c>
      <c r="AH58" s="412" t="s">
        <v>46</v>
      </c>
      <c r="AI58" s="412" t="s">
        <v>46</v>
      </c>
      <c r="AJ58" s="412">
        <v>0</v>
      </c>
      <c r="AK58" s="412">
        <v>1</v>
      </c>
      <c r="AL58" s="412">
        <f t="shared" si="79"/>
        <v>7.5000000000000011E-2</v>
      </c>
      <c r="AM58" s="412">
        <f>AM52</f>
        <v>2.7E-2</v>
      </c>
      <c r="AN58" s="412">
        <f>ROUNDUP(AN52/3,0)</f>
        <v>1</v>
      </c>
      <c r="AQ58" s="415">
        <f>AM58*I58+AL58</f>
        <v>0.12305325</v>
      </c>
      <c r="AR58" s="415">
        <f t="shared" si="71"/>
        <v>1.2305325000000001E-2</v>
      </c>
      <c r="AS58" s="416">
        <f t="shared" si="72"/>
        <v>0.25</v>
      </c>
      <c r="AT58" s="416">
        <f t="shared" si="73"/>
        <v>9.6339643750000009E-2</v>
      </c>
      <c r="AU58" s="415">
        <f>10068.2*J58*POWER(10,-6)</f>
        <v>1.7918878949999998E-2</v>
      </c>
      <c r="AV58" s="416">
        <f t="shared" si="69"/>
        <v>0.49961709770000001</v>
      </c>
      <c r="AW58" s="417">
        <f t="shared" si="74"/>
        <v>0</v>
      </c>
      <c r="AX58" s="417">
        <f t="shared" si="75"/>
        <v>3.0400000000000005E-6</v>
      </c>
      <c r="AY58" s="417">
        <f t="shared" si="78"/>
        <v>1.5188359770080004E-6</v>
      </c>
      <c r="AZ58" s="392">
        <f>AW58/[2]DB!$B$23</f>
        <v>0</v>
      </c>
      <c r="BA58" s="392">
        <f>AX58/[2]DB!$B$23</f>
        <v>3.6626506024096393E-9</v>
      </c>
    </row>
    <row r="59" spans="1:53" s="412" customFormat="1" ht="15" thickBot="1" x14ac:dyDescent="0.35">
      <c r="A59" s="402" t="s">
        <v>552</v>
      </c>
      <c r="B59" s="402" t="str">
        <f>B52</f>
        <v>Аварийная емкость, нефть</v>
      </c>
      <c r="C59" s="404" t="s">
        <v>164</v>
      </c>
      <c r="D59" s="405" t="s">
        <v>27</v>
      </c>
      <c r="E59" s="418">
        <f>E56</f>
        <v>1.0000000000000001E-5</v>
      </c>
      <c r="F59" s="419">
        <f t="shared" si="77"/>
        <v>2</v>
      </c>
      <c r="G59" s="402">
        <v>0.6080000000000001</v>
      </c>
      <c r="H59" s="407">
        <f t="shared" si="70"/>
        <v>1.2160000000000002E-5</v>
      </c>
      <c r="I59" s="420">
        <f>I55*0.15</f>
        <v>1.7797499999999997</v>
      </c>
      <c r="J59" s="422">
        <v>0</v>
      </c>
      <c r="K59" s="424"/>
      <c r="L59" s="425"/>
      <c r="M59" s="412" t="str">
        <f t="shared" si="66"/>
        <v>C44</v>
      </c>
      <c r="N59" s="412" t="str">
        <f t="shared" si="67"/>
        <v>Аварийная емкость, нефть</v>
      </c>
      <c r="O59" s="412" t="str">
        <f t="shared" si="68"/>
        <v>Частичное-ликвидация</v>
      </c>
      <c r="P59" s="412" t="s">
        <v>46</v>
      </c>
      <c r="Q59" s="412" t="s">
        <v>46</v>
      </c>
      <c r="R59" s="412" t="s">
        <v>46</v>
      </c>
      <c r="S59" s="412" t="s">
        <v>46</v>
      </c>
      <c r="T59" s="412" t="s">
        <v>46</v>
      </c>
      <c r="U59" s="412" t="s">
        <v>46</v>
      </c>
      <c r="V59" s="412" t="s">
        <v>46</v>
      </c>
      <c r="W59" s="412" t="s">
        <v>46</v>
      </c>
      <c r="X59" s="412" t="s">
        <v>46</v>
      </c>
      <c r="Y59" s="412" t="s">
        <v>46</v>
      </c>
      <c r="Z59" s="412" t="s">
        <v>46</v>
      </c>
      <c r="AA59" s="412" t="s">
        <v>46</v>
      </c>
      <c r="AB59" s="412" t="s">
        <v>46</v>
      </c>
      <c r="AC59" s="412" t="s">
        <v>46</v>
      </c>
      <c r="AD59" s="412" t="s">
        <v>46</v>
      </c>
      <c r="AE59" s="412" t="s">
        <v>46</v>
      </c>
      <c r="AF59" s="412" t="s">
        <v>46</v>
      </c>
      <c r="AG59" s="412" t="s">
        <v>46</v>
      </c>
      <c r="AH59" s="412" t="s">
        <v>46</v>
      </c>
      <c r="AI59" s="412" t="s">
        <v>46</v>
      </c>
      <c r="AJ59" s="412">
        <v>0</v>
      </c>
      <c r="AK59" s="412">
        <v>0</v>
      </c>
      <c r="AL59" s="412">
        <f t="shared" si="79"/>
        <v>7.5000000000000011E-2</v>
      </c>
      <c r="AM59" s="412">
        <f>AM52</f>
        <v>2.7E-2</v>
      </c>
      <c r="AN59" s="412">
        <f>ROUNDUP(AN52/3,0)</f>
        <v>1</v>
      </c>
      <c r="AQ59" s="415">
        <f>AM59*I59*0.1+AL59</f>
        <v>7.980532500000001E-2</v>
      </c>
      <c r="AR59" s="415">
        <f t="shared" si="71"/>
        <v>7.9805325000000017E-3</v>
      </c>
      <c r="AS59" s="416">
        <f t="shared" si="72"/>
        <v>0</v>
      </c>
      <c r="AT59" s="416">
        <f t="shared" si="73"/>
        <v>2.1946464375000002E-2</v>
      </c>
      <c r="AU59" s="415">
        <f>1333*J57*POWER(10,-6)</f>
        <v>2.3724067499999997E-3</v>
      </c>
      <c r="AV59" s="416">
        <f t="shared" si="69"/>
        <v>0.11210472862500001</v>
      </c>
      <c r="AW59" s="417">
        <f t="shared" si="74"/>
        <v>0</v>
      </c>
      <c r="AX59" s="417">
        <f t="shared" si="75"/>
        <v>0</v>
      </c>
      <c r="AY59" s="417">
        <f t="shared" si="78"/>
        <v>1.3631935000800004E-6</v>
      </c>
      <c r="AZ59" s="392">
        <f>AW59/[2]DB!$B$23</f>
        <v>0</v>
      </c>
      <c r="BA59" s="392">
        <f>AX59/[2]DB!$B$23</f>
        <v>0</v>
      </c>
    </row>
    <row r="60" spans="1:53" s="412" customFormat="1" x14ac:dyDescent="0.3">
      <c r="A60" s="426" t="s">
        <v>553</v>
      </c>
      <c r="B60" s="426" t="str">
        <f>B52</f>
        <v>Аварийная емкость, нефть</v>
      </c>
      <c r="C60" s="426" t="s">
        <v>341</v>
      </c>
      <c r="D60" s="426" t="s">
        <v>342</v>
      </c>
      <c r="E60" s="427">
        <v>2.5000000000000001E-5</v>
      </c>
      <c r="F60" s="419">
        <v>1</v>
      </c>
      <c r="G60" s="426">
        <v>1</v>
      </c>
      <c r="H60" s="428">
        <f t="shared" si="70"/>
        <v>2.5000000000000001E-5</v>
      </c>
      <c r="I60" s="429">
        <f>I52</f>
        <v>79.099999999999994</v>
      </c>
      <c r="J60" s="429">
        <f>J52*0.1</f>
        <v>7.91</v>
      </c>
      <c r="K60" s="426"/>
      <c r="L60" s="426"/>
      <c r="M60" s="430" t="str">
        <f t="shared" si="66"/>
        <v>C45</v>
      </c>
      <c r="N60" s="430"/>
      <c r="O60" s="430"/>
      <c r="P60" s="430">
        <v>7.3</v>
      </c>
      <c r="Q60" s="430">
        <v>10.3</v>
      </c>
      <c r="R60" s="430">
        <v>15.4</v>
      </c>
      <c r="S60" s="430">
        <v>30.4</v>
      </c>
      <c r="T60" s="430"/>
      <c r="U60" s="430"/>
      <c r="V60" s="430" t="s">
        <v>46</v>
      </c>
      <c r="W60" s="430" t="s">
        <v>46</v>
      </c>
      <c r="X60" s="430" t="s">
        <v>46</v>
      </c>
      <c r="Y60" s="430" t="s">
        <v>46</v>
      </c>
      <c r="Z60" s="430"/>
      <c r="AA60" s="430"/>
      <c r="AB60" s="430"/>
      <c r="AC60" s="430"/>
      <c r="AD60" s="430"/>
      <c r="AE60" s="430">
        <v>76</v>
      </c>
      <c r="AF60" s="430">
        <v>117</v>
      </c>
      <c r="AG60" s="430">
        <v>141.5</v>
      </c>
      <c r="AH60" s="430">
        <v>185</v>
      </c>
      <c r="AI60" s="430"/>
      <c r="AJ60" s="430">
        <v>0</v>
      </c>
      <c r="AK60" s="430">
        <v>2</v>
      </c>
      <c r="AL60" s="430">
        <f>AL52</f>
        <v>0.75</v>
      </c>
      <c r="AM60" s="430">
        <f>AM52</f>
        <v>2.7E-2</v>
      </c>
      <c r="AN60" s="430">
        <v>5</v>
      </c>
      <c r="AO60" s="430"/>
      <c r="AP60" s="430"/>
      <c r="AQ60" s="431">
        <f>AM60*I60+AL60</f>
        <v>2.8856999999999999</v>
      </c>
      <c r="AR60" s="431">
        <f>0.1*AQ60</f>
        <v>0.28856999999999999</v>
      </c>
      <c r="AS60" s="432">
        <f>AJ60*3+0.25*AK60</f>
        <v>0.5</v>
      </c>
      <c r="AT60" s="432">
        <f>SUM(AQ60:AS60)/4</f>
        <v>0.91856749999999998</v>
      </c>
      <c r="AU60" s="431">
        <f>10068.2*J60*POWER(10,-6)</f>
        <v>7.9639462000000008E-2</v>
      </c>
      <c r="AV60" s="432">
        <f t="shared" si="69"/>
        <v>4.6724769620000002</v>
      </c>
      <c r="AW60" s="433">
        <f>AJ60*H60</f>
        <v>0</v>
      </c>
      <c r="AX60" s="433">
        <f>H60*AK60</f>
        <v>5.0000000000000002E-5</v>
      </c>
      <c r="AY60" s="433">
        <f>H60*AV60</f>
        <v>1.1681192405000001E-4</v>
      </c>
      <c r="AZ60" s="392">
        <f>AW60/[2]DB!$B$23</f>
        <v>0</v>
      </c>
      <c r="BA60" s="392">
        <f>AX60/[2]DB!$B$23</f>
        <v>6.0240963855421685E-8</v>
      </c>
    </row>
    <row r="61" spans="1:53" s="1" customFormat="1" ht="15" thickBot="1" x14ac:dyDescent="0.35">
      <c r="A61" s="4"/>
      <c r="B61" s="4"/>
      <c r="D61" s="2"/>
      <c r="E61" s="4"/>
      <c r="F61" s="4"/>
      <c r="G61" s="4"/>
      <c r="H61" s="4"/>
      <c r="I61" s="4"/>
      <c r="J61" s="4"/>
      <c r="K61" s="4"/>
    </row>
    <row r="62" spans="1:53" s="451" customFormat="1" ht="15" thickBot="1" x14ac:dyDescent="0.35">
      <c r="A62" s="441" t="s">
        <v>554</v>
      </c>
      <c r="B62" s="442" t="s">
        <v>939</v>
      </c>
      <c r="C62" s="443" t="s">
        <v>106</v>
      </c>
      <c r="D62" s="444" t="s">
        <v>25</v>
      </c>
      <c r="E62" s="445">
        <v>2.9999999999999999E-7</v>
      </c>
      <c r="F62" s="442">
        <v>298</v>
      </c>
      <c r="G62" s="441">
        <v>0.2</v>
      </c>
      <c r="H62" s="446">
        <f t="shared" ref="H62:H67" si="80">E62*F62*G62</f>
        <v>1.7879999999999998E-5</v>
      </c>
      <c r="I62" s="447">
        <v>5.63</v>
      </c>
      <c r="J62" s="448">
        <f>I62</f>
        <v>5.63</v>
      </c>
      <c r="K62" s="449" t="s">
        <v>122</v>
      </c>
      <c r="L62" s="450">
        <f>I62*20</f>
        <v>112.6</v>
      </c>
      <c r="M62" s="451" t="str">
        <f t="shared" ref="M62:M67" si="81">A62</f>
        <v>C46</v>
      </c>
      <c r="N62" s="451" t="str">
        <f t="shared" ref="N62:N67" si="82">B62</f>
        <v>Нефтепровод от ОУУН до УК (девон), нефть</v>
      </c>
      <c r="O62" s="451" t="str">
        <f t="shared" ref="O62:O67" si="83">D62</f>
        <v>Полное-пожар</v>
      </c>
      <c r="P62" s="451">
        <v>8.6</v>
      </c>
      <c r="Q62" s="451">
        <v>12.2</v>
      </c>
      <c r="R62" s="451">
        <v>18</v>
      </c>
      <c r="S62" s="451">
        <v>35.299999999999997</v>
      </c>
      <c r="T62" s="451" t="s">
        <v>46</v>
      </c>
      <c r="U62" s="451" t="s">
        <v>46</v>
      </c>
      <c r="V62" s="451" t="s">
        <v>46</v>
      </c>
      <c r="W62" s="451" t="s">
        <v>46</v>
      </c>
      <c r="X62" s="451" t="s">
        <v>46</v>
      </c>
      <c r="Y62" s="451" t="s">
        <v>46</v>
      </c>
      <c r="Z62" s="451" t="s">
        <v>46</v>
      </c>
      <c r="AA62" s="451" t="s">
        <v>46</v>
      </c>
      <c r="AB62" s="451" t="s">
        <v>46</v>
      </c>
      <c r="AC62" s="451" t="s">
        <v>46</v>
      </c>
      <c r="AD62" s="451" t="s">
        <v>46</v>
      </c>
      <c r="AE62" s="451" t="s">
        <v>46</v>
      </c>
      <c r="AF62" s="451" t="s">
        <v>46</v>
      </c>
      <c r="AG62" s="451" t="s">
        <v>46</v>
      </c>
      <c r="AH62" s="451" t="s">
        <v>46</v>
      </c>
      <c r="AI62" s="451" t="s">
        <v>46</v>
      </c>
      <c r="AJ62" s="452">
        <v>1</v>
      </c>
      <c r="AK62" s="452">
        <v>1</v>
      </c>
      <c r="AL62" s="453">
        <v>0.75</v>
      </c>
      <c r="AM62" s="453">
        <v>2.7E-2</v>
      </c>
      <c r="AN62" s="453">
        <v>3</v>
      </c>
      <c r="AQ62" s="454">
        <f>AM62*I62+AL62</f>
        <v>0.90200999999999998</v>
      </c>
      <c r="AR62" s="454">
        <f t="shared" ref="AR62:AR67" si="84">0.1*AQ62</f>
        <v>9.0201000000000003E-2</v>
      </c>
      <c r="AS62" s="455">
        <f t="shared" ref="AS62:AS67" si="85">AJ62*3+0.25*AK62</f>
        <v>3.25</v>
      </c>
      <c r="AT62" s="455">
        <f t="shared" ref="AT62:AT67" si="86">SUM(AQ62:AS62)/4</f>
        <v>1.06055275</v>
      </c>
      <c r="AU62" s="454">
        <f>10068.2*J62*POWER(10,-6)</f>
        <v>5.6683965999999995E-2</v>
      </c>
      <c r="AV62" s="455">
        <f t="shared" ref="AV62:AV67" si="87">AU62+AT62+AS62+AR62+AQ62</f>
        <v>5.359447716</v>
      </c>
      <c r="AW62" s="456">
        <f t="shared" ref="AW62:AW67" si="88">AJ62*H62</f>
        <v>1.7879999999999998E-5</v>
      </c>
      <c r="AX62" s="456">
        <f t="shared" ref="AX62:AX67" si="89">H62*AK62</f>
        <v>1.7879999999999998E-5</v>
      </c>
      <c r="AY62" s="456">
        <f t="shared" ref="AY62:AY67" si="90">H62*AV62</f>
        <v>9.5826925162079989E-5</v>
      </c>
      <c r="AZ62" s="457">
        <f>AW62/[3]DB!$B$23</f>
        <v>2.1542168674698793E-8</v>
      </c>
      <c r="BA62" s="457">
        <f>AX62/[3]DB!$B$23</f>
        <v>2.1542168674698793E-8</v>
      </c>
    </row>
    <row r="63" spans="1:53" s="451" customFormat="1" ht="15" thickBot="1" x14ac:dyDescent="0.35">
      <c r="A63" s="441" t="s">
        <v>555</v>
      </c>
      <c r="B63" s="441" t="str">
        <f>B62</f>
        <v>Нефтепровод от ОУУН до УК (девон), нефть</v>
      </c>
      <c r="C63" s="443" t="s">
        <v>579</v>
      </c>
      <c r="D63" s="444" t="s">
        <v>580</v>
      </c>
      <c r="E63" s="458">
        <v>2.9999999999999999E-7</v>
      </c>
      <c r="F63" s="459">
        <f>F62</f>
        <v>298</v>
      </c>
      <c r="G63" s="441">
        <v>0.04</v>
      </c>
      <c r="H63" s="446">
        <f t="shared" si="80"/>
        <v>3.5759999999999997E-6</v>
      </c>
      <c r="I63" s="460">
        <f>I62</f>
        <v>5.63</v>
      </c>
      <c r="J63" s="461">
        <f>POWER(10,-6)*25*SQRT(100)*3600*L62/1000*0.1</f>
        <v>1.0134000000000001E-2</v>
      </c>
      <c r="K63" s="449" t="s">
        <v>123</v>
      </c>
      <c r="L63" s="450">
        <v>0</v>
      </c>
      <c r="M63" s="451" t="str">
        <f t="shared" si="81"/>
        <v>C47</v>
      </c>
      <c r="N63" s="451" t="str">
        <f t="shared" si="82"/>
        <v>Нефтепровод от ОУУН до УК (девон), нефть</v>
      </c>
      <c r="O63" s="451" t="str">
        <f t="shared" si="83"/>
        <v>Полное-пожар-вспышка</v>
      </c>
      <c r="P63" s="451" t="s">
        <v>46</v>
      </c>
      <c r="Q63" s="451" t="s">
        <v>46</v>
      </c>
      <c r="R63" s="451" t="s">
        <v>46</v>
      </c>
      <c r="S63" s="451" t="s">
        <v>46</v>
      </c>
      <c r="T63" s="451" t="s">
        <v>46</v>
      </c>
      <c r="U63" s="451" t="s">
        <v>46</v>
      </c>
      <c r="V63" s="451" t="s">
        <v>46</v>
      </c>
      <c r="W63" s="451" t="s">
        <v>46</v>
      </c>
      <c r="X63" s="451" t="s">
        <v>46</v>
      </c>
      <c r="Y63" s="451" t="s">
        <v>46</v>
      </c>
      <c r="Z63" s="451" t="s">
        <v>46</v>
      </c>
      <c r="AA63" s="451">
        <v>7.37</v>
      </c>
      <c r="AB63" s="451">
        <v>8.84</v>
      </c>
      <c r="AC63" s="451" t="s">
        <v>46</v>
      </c>
      <c r="AD63" s="451" t="s">
        <v>46</v>
      </c>
      <c r="AE63" s="451" t="s">
        <v>46</v>
      </c>
      <c r="AF63" s="451" t="s">
        <v>46</v>
      </c>
      <c r="AG63" s="451" t="s">
        <v>46</v>
      </c>
      <c r="AH63" s="451" t="s">
        <v>46</v>
      </c>
      <c r="AI63" s="451" t="s">
        <v>46</v>
      </c>
      <c r="AJ63" s="452">
        <v>1</v>
      </c>
      <c r="AK63" s="452">
        <v>1</v>
      </c>
      <c r="AL63" s="451">
        <f>AL62</f>
        <v>0.75</v>
      </c>
      <c r="AM63" s="451">
        <f>AM62</f>
        <v>2.7E-2</v>
      </c>
      <c r="AN63" s="451">
        <f>AN62</f>
        <v>3</v>
      </c>
      <c r="AQ63" s="454">
        <f>AM63*I63+AL63</f>
        <v>0.90200999999999998</v>
      </c>
      <c r="AR63" s="454">
        <f t="shared" si="84"/>
        <v>9.0201000000000003E-2</v>
      </c>
      <c r="AS63" s="455">
        <f t="shared" si="85"/>
        <v>3.25</v>
      </c>
      <c r="AT63" s="455">
        <f t="shared" si="86"/>
        <v>1.06055275</v>
      </c>
      <c r="AU63" s="454">
        <f>10068.2*J63*POWER(10,-6)*10</f>
        <v>1.0203113880000001E-3</v>
      </c>
      <c r="AV63" s="455">
        <f t="shared" si="87"/>
        <v>5.3037840613879998</v>
      </c>
      <c r="AW63" s="456">
        <f t="shared" si="88"/>
        <v>3.5759999999999997E-6</v>
      </c>
      <c r="AX63" s="456">
        <f t="shared" si="89"/>
        <v>3.5759999999999997E-6</v>
      </c>
      <c r="AY63" s="456">
        <f t="shared" si="90"/>
        <v>1.8966331803523487E-5</v>
      </c>
      <c r="AZ63" s="457">
        <f>AW63/[3]DB!$B$23</f>
        <v>4.3084337349397589E-9</v>
      </c>
      <c r="BA63" s="457">
        <f>AX63/[3]DB!$B$23</f>
        <v>4.3084337349397589E-9</v>
      </c>
    </row>
    <row r="64" spans="1:53" s="451" customFormat="1" x14ac:dyDescent="0.3">
      <c r="A64" s="441" t="s">
        <v>556</v>
      </c>
      <c r="B64" s="441" t="str">
        <f>B62</f>
        <v>Нефтепровод от ОУУН до УК (девон), нефть</v>
      </c>
      <c r="C64" s="443" t="s">
        <v>108</v>
      </c>
      <c r="D64" s="444" t="s">
        <v>26</v>
      </c>
      <c r="E64" s="458">
        <v>2.9999999999999999E-7</v>
      </c>
      <c r="F64" s="459">
        <f t="shared" ref="F64:F67" si="91">F63</f>
        <v>298</v>
      </c>
      <c r="G64" s="441">
        <v>0.76</v>
      </c>
      <c r="H64" s="446">
        <f t="shared" si="80"/>
        <v>6.7943999999999999E-5</v>
      </c>
      <c r="I64" s="460">
        <f>I62</f>
        <v>5.63</v>
      </c>
      <c r="J64" s="462">
        <v>0</v>
      </c>
      <c r="K64" s="449" t="s">
        <v>124</v>
      </c>
      <c r="L64" s="450">
        <v>0</v>
      </c>
      <c r="M64" s="451" t="str">
        <f t="shared" si="81"/>
        <v>C48</v>
      </c>
      <c r="N64" s="451" t="str">
        <f t="shared" si="82"/>
        <v>Нефтепровод от ОУУН до УК (девон), нефть</v>
      </c>
      <c r="O64" s="451" t="str">
        <f t="shared" si="83"/>
        <v>Полное-ликвидация</v>
      </c>
      <c r="P64" s="451" t="s">
        <v>46</v>
      </c>
      <c r="Q64" s="451" t="s">
        <v>46</v>
      </c>
      <c r="R64" s="451" t="s">
        <v>46</v>
      </c>
      <c r="S64" s="451" t="s">
        <v>46</v>
      </c>
      <c r="T64" s="451" t="s">
        <v>46</v>
      </c>
      <c r="U64" s="451" t="s">
        <v>46</v>
      </c>
      <c r="V64" s="451" t="s">
        <v>46</v>
      </c>
      <c r="W64" s="451" t="s">
        <v>46</v>
      </c>
      <c r="X64" s="451" t="s">
        <v>46</v>
      </c>
      <c r="Y64" s="451" t="s">
        <v>46</v>
      </c>
      <c r="Z64" s="451" t="s">
        <v>46</v>
      </c>
      <c r="AA64" s="451" t="s">
        <v>46</v>
      </c>
      <c r="AB64" s="451" t="s">
        <v>46</v>
      </c>
      <c r="AC64" s="451" t="s">
        <v>46</v>
      </c>
      <c r="AD64" s="451" t="s">
        <v>46</v>
      </c>
      <c r="AE64" s="451" t="s">
        <v>46</v>
      </c>
      <c r="AF64" s="451" t="s">
        <v>46</v>
      </c>
      <c r="AG64" s="451" t="s">
        <v>46</v>
      </c>
      <c r="AH64" s="451" t="s">
        <v>46</v>
      </c>
      <c r="AI64" s="451" t="s">
        <v>46</v>
      </c>
      <c r="AJ64" s="451">
        <v>0</v>
      </c>
      <c r="AK64" s="451">
        <v>0</v>
      </c>
      <c r="AL64" s="451">
        <f>AL62</f>
        <v>0.75</v>
      </c>
      <c r="AM64" s="451">
        <f>AM62</f>
        <v>2.7E-2</v>
      </c>
      <c r="AN64" s="451">
        <f>AN62</f>
        <v>3</v>
      </c>
      <c r="AQ64" s="454">
        <f>AM64*I64*0.1+AL64</f>
        <v>0.76520100000000002</v>
      </c>
      <c r="AR64" s="454">
        <f t="shared" si="84"/>
        <v>7.6520100000000008E-2</v>
      </c>
      <c r="AS64" s="455">
        <f t="shared" si="85"/>
        <v>0</v>
      </c>
      <c r="AT64" s="455">
        <f t="shared" si="86"/>
        <v>0.210430275</v>
      </c>
      <c r="AU64" s="454">
        <f>1333*J63*POWER(10,-6)</f>
        <v>1.3508622E-5</v>
      </c>
      <c r="AV64" s="455">
        <f t="shared" si="87"/>
        <v>1.0521648836219999</v>
      </c>
      <c r="AW64" s="456">
        <f t="shared" si="88"/>
        <v>0</v>
      </c>
      <c r="AX64" s="456">
        <f t="shared" si="89"/>
        <v>0</v>
      </c>
      <c r="AY64" s="456">
        <f t="shared" si="90"/>
        <v>7.1488290852813165E-5</v>
      </c>
      <c r="AZ64" s="457">
        <f>AW64/[3]DB!$B$23</f>
        <v>0</v>
      </c>
      <c r="BA64" s="457">
        <f>AX64/[3]DB!$B$23</f>
        <v>0</v>
      </c>
    </row>
    <row r="65" spans="1:53" s="451" customFormat="1" x14ac:dyDescent="0.3">
      <c r="A65" s="441" t="s">
        <v>557</v>
      </c>
      <c r="B65" s="441" t="str">
        <f>B62</f>
        <v>Нефтепровод от ОУУН до УК (девон), нефть</v>
      </c>
      <c r="C65" s="443" t="s">
        <v>109</v>
      </c>
      <c r="D65" s="444" t="s">
        <v>47</v>
      </c>
      <c r="E65" s="445">
        <v>1.9999999999999999E-6</v>
      </c>
      <c r="F65" s="459">
        <f t="shared" si="91"/>
        <v>298</v>
      </c>
      <c r="G65" s="441">
        <v>0.2</v>
      </c>
      <c r="H65" s="446">
        <f t="shared" si="80"/>
        <v>1.192E-4</v>
      </c>
      <c r="I65" s="460">
        <f>0.15*I62</f>
        <v>0.84449999999999992</v>
      </c>
      <c r="J65" s="448">
        <f>I65</f>
        <v>0.84449999999999992</v>
      </c>
      <c r="K65" s="463" t="s">
        <v>126</v>
      </c>
      <c r="L65" s="464">
        <v>45390</v>
      </c>
      <c r="M65" s="451" t="str">
        <f t="shared" si="81"/>
        <v>C49</v>
      </c>
      <c r="N65" s="451" t="str">
        <f t="shared" si="82"/>
        <v>Нефтепровод от ОУУН до УК (девон), нефть</v>
      </c>
      <c r="O65" s="451" t="str">
        <f t="shared" si="83"/>
        <v>Частичное-пожар</v>
      </c>
      <c r="P65" s="451">
        <v>3.9</v>
      </c>
      <c r="Q65" s="451">
        <v>5.7</v>
      </c>
      <c r="R65" s="451">
        <v>8.4</v>
      </c>
      <c r="S65" s="451">
        <v>15.4</v>
      </c>
      <c r="T65" s="451" t="s">
        <v>46</v>
      </c>
      <c r="U65" s="451" t="s">
        <v>46</v>
      </c>
      <c r="V65" s="451" t="s">
        <v>46</v>
      </c>
      <c r="W65" s="451" t="s">
        <v>46</v>
      </c>
      <c r="X65" s="451" t="s">
        <v>46</v>
      </c>
      <c r="Y65" s="451" t="s">
        <v>46</v>
      </c>
      <c r="Z65" s="451" t="s">
        <v>46</v>
      </c>
      <c r="AA65" s="451" t="s">
        <v>46</v>
      </c>
      <c r="AB65" s="451" t="s">
        <v>46</v>
      </c>
      <c r="AC65" s="451" t="s">
        <v>46</v>
      </c>
      <c r="AD65" s="451" t="s">
        <v>46</v>
      </c>
      <c r="AE65" s="451" t="s">
        <v>46</v>
      </c>
      <c r="AF65" s="451" t="s">
        <v>46</v>
      </c>
      <c r="AG65" s="451" t="s">
        <v>46</v>
      </c>
      <c r="AH65" s="451" t="s">
        <v>46</v>
      </c>
      <c r="AI65" s="451" t="s">
        <v>46</v>
      </c>
      <c r="AJ65" s="451">
        <v>0</v>
      </c>
      <c r="AK65" s="451">
        <v>1</v>
      </c>
      <c r="AL65" s="451">
        <f>0.1*AL62</f>
        <v>7.5000000000000011E-2</v>
      </c>
      <c r="AM65" s="451">
        <f>AM62</f>
        <v>2.7E-2</v>
      </c>
      <c r="AN65" s="451">
        <f>ROUNDUP(AN62/3,0)</f>
        <v>1</v>
      </c>
      <c r="AQ65" s="454">
        <f>AM65*I65+AL65</f>
        <v>9.7801500000000013E-2</v>
      </c>
      <c r="AR65" s="454">
        <f t="shared" si="84"/>
        <v>9.7801500000000013E-3</v>
      </c>
      <c r="AS65" s="455">
        <f t="shared" si="85"/>
        <v>0.25</v>
      </c>
      <c r="AT65" s="455">
        <f t="shared" si="86"/>
        <v>8.9395412500000007E-2</v>
      </c>
      <c r="AU65" s="454">
        <f>10068.2*J65*POWER(10,-6)</f>
        <v>8.5025949000000003E-3</v>
      </c>
      <c r="AV65" s="455">
        <f t="shared" si="87"/>
        <v>0.45547965739999996</v>
      </c>
      <c r="AW65" s="456">
        <f t="shared" si="88"/>
        <v>0</v>
      </c>
      <c r="AX65" s="456">
        <f t="shared" si="89"/>
        <v>1.192E-4</v>
      </c>
      <c r="AY65" s="456">
        <f t="shared" si="90"/>
        <v>5.4293175162079994E-5</v>
      </c>
      <c r="AZ65" s="457">
        <f>AW65/[3]DB!$B$23</f>
        <v>0</v>
      </c>
      <c r="BA65" s="457">
        <f>AX65/[3]DB!$B$23</f>
        <v>1.436144578313253E-7</v>
      </c>
    </row>
    <row r="66" spans="1:53" s="451" customFormat="1" x14ac:dyDescent="0.3">
      <c r="A66" s="441" t="s">
        <v>558</v>
      </c>
      <c r="B66" s="441" t="str">
        <f>B62</f>
        <v>Нефтепровод от ОУУН до УК (девон), нефть</v>
      </c>
      <c r="C66" s="443" t="s">
        <v>110</v>
      </c>
      <c r="D66" s="444" t="s">
        <v>112</v>
      </c>
      <c r="E66" s="458">
        <v>1.9999999999999999E-6</v>
      </c>
      <c r="F66" s="459">
        <f t="shared" si="91"/>
        <v>298</v>
      </c>
      <c r="G66" s="441">
        <v>0.04</v>
      </c>
      <c r="H66" s="446">
        <f t="shared" si="80"/>
        <v>2.3839999999999999E-5</v>
      </c>
      <c r="I66" s="460">
        <f>0.15*I62</f>
        <v>0.84449999999999992</v>
      </c>
      <c r="J66" s="448">
        <f>0.9*J63</f>
        <v>9.1206000000000013E-3</v>
      </c>
      <c r="K66" s="463" t="s">
        <v>127</v>
      </c>
      <c r="L66" s="464">
        <v>3</v>
      </c>
      <c r="M66" s="451" t="str">
        <f t="shared" si="81"/>
        <v>C50</v>
      </c>
      <c r="N66" s="451" t="str">
        <f t="shared" si="82"/>
        <v>Нефтепровод от ОУУН до УК (девон), нефть</v>
      </c>
      <c r="O66" s="451" t="str">
        <f t="shared" si="83"/>
        <v>Частичное-пожар-вспышка</v>
      </c>
      <c r="P66" s="451" t="s">
        <v>46</v>
      </c>
      <c r="Q66" s="451" t="s">
        <v>46</v>
      </c>
      <c r="R66" s="451" t="s">
        <v>46</v>
      </c>
      <c r="S66" s="451" t="s">
        <v>46</v>
      </c>
      <c r="T66" s="451" t="s">
        <v>46</v>
      </c>
      <c r="U66" s="451" t="s">
        <v>46</v>
      </c>
      <c r="V66" s="451" t="s">
        <v>46</v>
      </c>
      <c r="W66" s="451" t="s">
        <v>46</v>
      </c>
      <c r="X66" s="451" t="s">
        <v>46</v>
      </c>
      <c r="Y66" s="451" t="s">
        <v>46</v>
      </c>
      <c r="Z66" s="451" t="s">
        <v>46</v>
      </c>
      <c r="AA66" s="451">
        <v>7.11</v>
      </c>
      <c r="AB66" s="451">
        <v>8.5299999999999994</v>
      </c>
      <c r="AC66" s="451" t="s">
        <v>46</v>
      </c>
      <c r="AD66" s="451" t="s">
        <v>46</v>
      </c>
      <c r="AE66" s="451" t="s">
        <v>46</v>
      </c>
      <c r="AF66" s="451" t="s">
        <v>46</v>
      </c>
      <c r="AG66" s="451" t="s">
        <v>46</v>
      </c>
      <c r="AH66" s="451" t="s">
        <v>46</v>
      </c>
      <c r="AI66" s="451" t="s">
        <v>46</v>
      </c>
      <c r="AJ66" s="451">
        <v>0</v>
      </c>
      <c r="AK66" s="451">
        <v>1</v>
      </c>
      <c r="AL66" s="451">
        <f t="shared" ref="AL66:AL67" si="92">0.1*AL63</f>
        <v>7.5000000000000011E-2</v>
      </c>
      <c r="AM66" s="451">
        <f>AM62</f>
        <v>2.7E-2</v>
      </c>
      <c r="AN66" s="451">
        <f>ROUNDUP(AN62/3,0)</f>
        <v>1</v>
      </c>
      <c r="AQ66" s="454">
        <f>AM66*I66+AL66</f>
        <v>9.7801500000000013E-2</v>
      </c>
      <c r="AR66" s="454">
        <f t="shared" si="84"/>
        <v>9.7801500000000013E-3</v>
      </c>
      <c r="AS66" s="455">
        <f t="shared" si="85"/>
        <v>0.25</v>
      </c>
      <c r="AT66" s="455">
        <f t="shared" si="86"/>
        <v>8.9395412500000007E-2</v>
      </c>
      <c r="AU66" s="454">
        <f>10068.2*J66*POWER(10,-6)*10</f>
        <v>9.182802492000001E-4</v>
      </c>
      <c r="AV66" s="455">
        <f t="shared" si="87"/>
        <v>0.44789534274919995</v>
      </c>
      <c r="AW66" s="456">
        <f t="shared" si="88"/>
        <v>0</v>
      </c>
      <c r="AX66" s="456">
        <f t="shared" si="89"/>
        <v>2.3839999999999999E-5</v>
      </c>
      <c r="AY66" s="456">
        <f t="shared" si="90"/>
        <v>1.0677824971140927E-5</v>
      </c>
      <c r="AZ66" s="457">
        <f>AW66/[3]DB!$B$23</f>
        <v>0</v>
      </c>
      <c r="BA66" s="457">
        <f>AX66/[3]DB!$B$23</f>
        <v>2.872289156626506E-8</v>
      </c>
    </row>
    <row r="67" spans="1:53" s="451" customFormat="1" x14ac:dyDescent="0.3">
      <c r="A67" s="465" t="s">
        <v>559</v>
      </c>
      <c r="B67" s="465" t="str">
        <f>B62</f>
        <v>Нефтепровод от ОУУН до УК (девон), нефть</v>
      </c>
      <c r="C67" s="466" t="s">
        <v>111</v>
      </c>
      <c r="D67" s="467" t="s">
        <v>27</v>
      </c>
      <c r="E67" s="468">
        <v>1.9999999999999999E-6</v>
      </c>
      <c r="F67" s="459">
        <f t="shared" si="91"/>
        <v>298</v>
      </c>
      <c r="G67" s="465">
        <v>0.76</v>
      </c>
      <c r="H67" s="469">
        <f t="shared" si="80"/>
        <v>4.5295999999999997E-4</v>
      </c>
      <c r="I67" s="470">
        <f>0.15*I62</f>
        <v>0.84449999999999992</v>
      </c>
      <c r="J67" s="471">
        <v>0</v>
      </c>
      <c r="K67" s="472" t="s">
        <v>138</v>
      </c>
      <c r="L67" s="473">
        <v>25</v>
      </c>
      <c r="M67" s="451" t="str">
        <f t="shared" si="81"/>
        <v>C51</v>
      </c>
      <c r="N67" s="451" t="str">
        <f t="shared" si="82"/>
        <v>Нефтепровод от ОУУН до УК (девон), нефть</v>
      </c>
      <c r="O67" s="451" t="str">
        <f t="shared" si="83"/>
        <v>Частичное-ликвидация</v>
      </c>
      <c r="P67" s="451" t="s">
        <v>46</v>
      </c>
      <c r="Q67" s="451" t="s">
        <v>46</v>
      </c>
      <c r="R67" s="451" t="s">
        <v>46</v>
      </c>
      <c r="S67" s="451" t="s">
        <v>46</v>
      </c>
      <c r="T67" s="451" t="s">
        <v>46</v>
      </c>
      <c r="U67" s="451" t="s">
        <v>46</v>
      </c>
      <c r="V67" s="451" t="s">
        <v>46</v>
      </c>
      <c r="W67" s="451" t="s">
        <v>46</v>
      </c>
      <c r="X67" s="451" t="s">
        <v>46</v>
      </c>
      <c r="Y67" s="451" t="s">
        <v>46</v>
      </c>
      <c r="Z67" s="451" t="s">
        <v>46</v>
      </c>
      <c r="AA67" s="451" t="s">
        <v>46</v>
      </c>
      <c r="AB67" s="451" t="s">
        <v>46</v>
      </c>
      <c r="AC67" s="451" t="s">
        <v>46</v>
      </c>
      <c r="AD67" s="451" t="s">
        <v>46</v>
      </c>
      <c r="AE67" s="451" t="s">
        <v>46</v>
      </c>
      <c r="AF67" s="451" t="s">
        <v>46</v>
      </c>
      <c r="AG67" s="451" t="s">
        <v>46</v>
      </c>
      <c r="AH67" s="451" t="s">
        <v>46</v>
      </c>
      <c r="AI67" s="451" t="s">
        <v>46</v>
      </c>
      <c r="AJ67" s="451">
        <v>0</v>
      </c>
      <c r="AK67" s="451">
        <v>0</v>
      </c>
      <c r="AL67" s="451">
        <f t="shared" si="92"/>
        <v>7.5000000000000011E-2</v>
      </c>
      <c r="AM67" s="451">
        <f>AM62</f>
        <v>2.7E-2</v>
      </c>
      <c r="AN67" s="451">
        <f>ROUNDUP(AN62/3,0)</f>
        <v>1</v>
      </c>
      <c r="AQ67" s="454">
        <f>AM67*I67*0.1+AL67</f>
        <v>7.7280150000000006E-2</v>
      </c>
      <c r="AR67" s="454">
        <f t="shared" si="84"/>
        <v>7.7280150000000013E-3</v>
      </c>
      <c r="AS67" s="455">
        <f t="shared" si="85"/>
        <v>0</v>
      </c>
      <c r="AT67" s="455">
        <f t="shared" si="86"/>
        <v>2.1252041250000003E-2</v>
      </c>
      <c r="AU67" s="454">
        <f>1333*J66*POWER(10,-6)</f>
        <v>1.21577598E-5</v>
      </c>
      <c r="AV67" s="455">
        <f t="shared" si="87"/>
        <v>0.1062723640098</v>
      </c>
      <c r="AW67" s="456">
        <f t="shared" si="88"/>
        <v>0</v>
      </c>
      <c r="AX67" s="456">
        <f t="shared" si="89"/>
        <v>0</v>
      </c>
      <c r="AY67" s="456">
        <f t="shared" si="90"/>
        <v>4.8137130001879009E-5</v>
      </c>
      <c r="AZ67" s="457">
        <f>AW67/[3]DB!$B$23</f>
        <v>0</v>
      </c>
      <c r="BA67" s="457">
        <f>AX67/[3]DB!$B$23</f>
        <v>0</v>
      </c>
    </row>
    <row r="68" spans="1:53" s="443" customFormat="1" x14ac:dyDescent="0.3">
      <c r="A68" s="441"/>
      <c r="B68" s="441"/>
      <c r="C68" s="441"/>
      <c r="D68" s="441"/>
      <c r="E68" s="441"/>
      <c r="F68" s="441"/>
      <c r="G68" s="441"/>
      <c r="H68" s="441"/>
      <c r="I68" s="441"/>
      <c r="J68" s="441"/>
      <c r="K68" s="207" t="s">
        <v>467</v>
      </c>
      <c r="L68" s="283" t="s">
        <v>944</v>
      </c>
      <c r="M68" s="441"/>
      <c r="N68" s="441"/>
      <c r="O68" s="441"/>
      <c r="P68" s="441"/>
      <c r="Q68" s="441"/>
      <c r="R68" s="441"/>
      <c r="S68" s="441"/>
      <c r="T68" s="441"/>
      <c r="U68" s="441"/>
      <c r="V68" s="441"/>
      <c r="W68" s="441"/>
      <c r="X68" s="441"/>
      <c r="Y68" s="441"/>
      <c r="Z68" s="441"/>
      <c r="AA68" s="441"/>
      <c r="AB68" s="441"/>
      <c r="AC68" s="441"/>
      <c r="AD68" s="441"/>
      <c r="AE68" s="441"/>
      <c r="AF68" s="441"/>
      <c r="AG68" s="441"/>
      <c r="AH68" s="441"/>
      <c r="AI68" s="441"/>
      <c r="AJ68" s="441"/>
      <c r="AK68" s="441"/>
      <c r="AL68" s="441"/>
      <c r="AM68" s="441"/>
      <c r="AN68" s="441"/>
      <c r="AO68" s="441"/>
      <c r="AP68" s="441"/>
      <c r="AQ68" s="441"/>
      <c r="AR68" s="441"/>
      <c r="AS68" s="441"/>
      <c r="AT68" s="441"/>
      <c r="AU68" s="441"/>
      <c r="AV68" s="441"/>
      <c r="AW68" s="441"/>
      <c r="AX68" s="441"/>
      <c r="AY68" s="441"/>
    </row>
    <row r="69" spans="1:53" s="443" customFormat="1" x14ac:dyDescent="0.3">
      <c r="A69" s="441"/>
      <c r="B69" s="441"/>
      <c r="C69" s="441"/>
      <c r="D69" s="441"/>
      <c r="E69" s="441"/>
      <c r="F69" s="441"/>
      <c r="G69" s="441"/>
      <c r="H69" s="441"/>
      <c r="I69" s="441"/>
      <c r="J69" s="441"/>
      <c r="K69" s="441"/>
      <c r="L69" s="441"/>
      <c r="M69" s="441"/>
      <c r="N69" s="441"/>
      <c r="O69" s="441"/>
      <c r="P69" s="441"/>
      <c r="Q69" s="441"/>
      <c r="R69" s="441"/>
      <c r="S69" s="441"/>
      <c r="T69" s="441"/>
      <c r="U69" s="441"/>
      <c r="V69" s="441"/>
      <c r="W69" s="441"/>
      <c r="X69" s="441"/>
      <c r="Y69" s="441"/>
      <c r="Z69" s="441"/>
      <c r="AA69" s="441"/>
      <c r="AB69" s="441"/>
      <c r="AC69" s="441"/>
      <c r="AD69" s="441"/>
      <c r="AE69" s="441"/>
      <c r="AF69" s="441"/>
      <c r="AG69" s="441"/>
      <c r="AH69" s="441"/>
      <c r="AI69" s="441"/>
      <c r="AJ69" s="441"/>
      <c r="AK69" s="441"/>
      <c r="AL69" s="441"/>
      <c r="AM69" s="441"/>
      <c r="AN69" s="441"/>
      <c r="AO69" s="441"/>
      <c r="AP69" s="441"/>
      <c r="AQ69" s="441"/>
      <c r="AR69" s="441"/>
      <c r="AS69" s="441"/>
      <c r="AT69" s="441"/>
      <c r="AU69" s="441"/>
      <c r="AV69" s="441"/>
      <c r="AW69" s="441"/>
      <c r="AX69" s="441"/>
      <c r="AY69" s="441"/>
    </row>
    <row r="70" spans="1:53" s="443" customFormat="1" x14ac:dyDescent="0.3">
      <c r="A70" s="441"/>
      <c r="B70" s="441"/>
      <c r="C70" s="441"/>
      <c r="D70" s="441"/>
      <c r="E70" s="441"/>
      <c r="F70" s="441"/>
      <c r="G70" s="441"/>
      <c r="H70" s="441"/>
      <c r="I70" s="441"/>
      <c r="J70" s="441"/>
      <c r="K70" s="441"/>
      <c r="L70" s="441"/>
      <c r="M70" s="441"/>
      <c r="N70" s="441"/>
      <c r="O70" s="441"/>
      <c r="P70" s="441"/>
      <c r="Q70" s="441"/>
      <c r="R70" s="441"/>
      <c r="S70" s="441"/>
      <c r="T70" s="441"/>
      <c r="U70" s="441"/>
      <c r="V70" s="441"/>
      <c r="W70" s="441"/>
      <c r="X70" s="441"/>
      <c r="Y70" s="441"/>
      <c r="Z70" s="441"/>
      <c r="AA70" s="441"/>
      <c r="AB70" s="441"/>
      <c r="AC70" s="441"/>
      <c r="AD70" s="441"/>
      <c r="AE70" s="441"/>
      <c r="AF70" s="441"/>
      <c r="AG70" s="441"/>
      <c r="AH70" s="441"/>
      <c r="AI70" s="441"/>
      <c r="AJ70" s="441"/>
      <c r="AK70" s="441"/>
      <c r="AL70" s="441"/>
      <c r="AM70" s="441"/>
      <c r="AN70" s="441"/>
      <c r="AO70" s="441"/>
      <c r="AP70" s="441"/>
      <c r="AQ70" s="441"/>
      <c r="AR70" s="441"/>
      <c r="AS70" s="441"/>
      <c r="AT70" s="441"/>
      <c r="AU70" s="441"/>
      <c r="AV70" s="441"/>
      <c r="AW70" s="441"/>
      <c r="AX70" s="441"/>
      <c r="AY70" s="441"/>
    </row>
    <row r="71" spans="1:53" ht="15" thickBot="1" x14ac:dyDescent="0.35"/>
    <row r="72" spans="1:53" s="412" customFormat="1" ht="18" customHeight="1" x14ac:dyDescent="0.3">
      <c r="A72" s="402" t="s">
        <v>560</v>
      </c>
      <c r="B72" s="403" t="s">
        <v>948</v>
      </c>
      <c r="C72" s="404" t="s">
        <v>143</v>
      </c>
      <c r="D72" s="405" t="s">
        <v>25</v>
      </c>
      <c r="E72" s="406">
        <v>9.9999999999999995E-7</v>
      </c>
      <c r="F72" s="403">
        <v>2</v>
      </c>
      <c r="G72" s="402">
        <v>0.05</v>
      </c>
      <c r="H72" s="407">
        <f>E72*F72*G72</f>
        <v>9.9999999999999995E-8</v>
      </c>
      <c r="I72" s="408">
        <v>27.36</v>
      </c>
      <c r="J72" s="409">
        <f>I72</f>
        <v>27.36</v>
      </c>
      <c r="K72" s="410" t="s">
        <v>122</v>
      </c>
      <c r="L72" s="411">
        <v>130</v>
      </c>
      <c r="M72" s="412" t="str">
        <f t="shared" ref="M72:N80" si="93">A72</f>
        <v>C52</v>
      </c>
      <c r="N72" s="412" t="str">
        <f t="shared" si="93"/>
        <v>Сераратор концевой, нефть, попутный нефтяной газ,</v>
      </c>
      <c r="O72" s="412" t="str">
        <f t="shared" ref="O72:O79" si="94">D72</f>
        <v>Полное-пожар</v>
      </c>
      <c r="P72" s="412">
        <v>9.1999999999999993</v>
      </c>
      <c r="Q72" s="412">
        <v>13.1</v>
      </c>
      <c r="R72" s="412">
        <v>19.3</v>
      </c>
      <c r="S72" s="412">
        <v>37.6</v>
      </c>
      <c r="T72" s="412" t="s">
        <v>46</v>
      </c>
      <c r="U72" s="412" t="s">
        <v>46</v>
      </c>
      <c r="V72" s="412" t="s">
        <v>46</v>
      </c>
      <c r="W72" s="412" t="s">
        <v>46</v>
      </c>
      <c r="X72" s="412" t="s">
        <v>46</v>
      </c>
      <c r="Y72" s="412" t="s">
        <v>46</v>
      </c>
      <c r="Z72" s="412" t="s">
        <v>46</v>
      </c>
      <c r="AA72" s="412" t="s">
        <v>46</v>
      </c>
      <c r="AB72" s="412" t="s">
        <v>46</v>
      </c>
      <c r="AC72" s="412" t="s">
        <v>46</v>
      </c>
      <c r="AD72" s="412" t="s">
        <v>46</v>
      </c>
      <c r="AE72" s="412" t="s">
        <v>46</v>
      </c>
      <c r="AF72" s="412" t="s">
        <v>46</v>
      </c>
      <c r="AG72" s="412" t="s">
        <v>46</v>
      </c>
      <c r="AH72" s="412" t="s">
        <v>46</v>
      </c>
      <c r="AI72" s="412" t="s">
        <v>46</v>
      </c>
      <c r="AJ72" s="413">
        <v>0</v>
      </c>
      <c r="AK72" s="413">
        <v>2</v>
      </c>
      <c r="AL72" s="414">
        <v>0.75</v>
      </c>
      <c r="AM72" s="414">
        <v>2.7E-2</v>
      </c>
      <c r="AN72" s="414">
        <v>3</v>
      </c>
      <c r="AQ72" s="415">
        <f>AM72*I72+AL72</f>
        <v>1.4887199999999998</v>
      </c>
      <c r="AR72" s="415">
        <f>0.1*AQ72</f>
        <v>0.14887199999999998</v>
      </c>
      <c r="AS72" s="416">
        <f>AJ72*3+0.25*AK72</f>
        <v>0.5</v>
      </c>
      <c r="AT72" s="416">
        <f>SUM(AQ72:AS72)/4</f>
        <v>0.53439799999999993</v>
      </c>
      <c r="AU72" s="415">
        <f>10068.2*J72*POWER(10,-6)</f>
        <v>0.27546595199999996</v>
      </c>
      <c r="AV72" s="416">
        <f t="shared" ref="AV72:AV80" si="95">AU72+AT72+AS72+AR72+AQ72</f>
        <v>2.9474559519999994</v>
      </c>
      <c r="AW72" s="417">
        <f>AJ72*H72</f>
        <v>0</v>
      </c>
      <c r="AX72" s="417">
        <f>H72*AK72</f>
        <v>1.9999999999999999E-7</v>
      </c>
      <c r="AY72" s="417">
        <f>H72*AV72</f>
        <v>2.9474559519999991E-7</v>
      </c>
      <c r="AZ72" s="392">
        <f>AW72/[2]DB!$B$23</f>
        <v>0</v>
      </c>
      <c r="BA72" s="392">
        <f>AX72/[2]DB!$B$23</f>
        <v>2.4096385542168672E-10</v>
      </c>
    </row>
    <row r="73" spans="1:53" s="412" customFormat="1" x14ac:dyDescent="0.3">
      <c r="A73" s="402" t="s">
        <v>561</v>
      </c>
      <c r="B73" s="402" t="str">
        <f>B72</f>
        <v>Сераратор концевой, нефть, попутный нефтяной газ,</v>
      </c>
      <c r="C73" s="404" t="s">
        <v>149</v>
      </c>
      <c r="D73" s="405" t="s">
        <v>28</v>
      </c>
      <c r="E73" s="418">
        <f>E72</f>
        <v>9.9999999999999995E-7</v>
      </c>
      <c r="F73" s="419">
        <f>F72</f>
        <v>2</v>
      </c>
      <c r="G73" s="402">
        <v>0.19</v>
      </c>
      <c r="H73" s="407">
        <f t="shared" ref="H73:H80" si="96">E73*F73*G73</f>
        <v>3.7999999999999996E-7</v>
      </c>
      <c r="I73" s="420">
        <f>I72</f>
        <v>27.36</v>
      </c>
      <c r="J73" s="266">
        <f>POWER(10,-6)*35*SQRT(100)*3600*L72/1000*0.1</f>
        <v>1.6379999999999999E-2</v>
      </c>
      <c r="K73" s="207" t="s">
        <v>123</v>
      </c>
      <c r="L73" s="421">
        <v>2</v>
      </c>
      <c r="M73" s="412" t="str">
        <f t="shared" si="93"/>
        <v>C53</v>
      </c>
      <c r="N73" s="412" t="str">
        <f t="shared" si="93"/>
        <v>Сераратор концевой, нефть, попутный нефтяной газ,</v>
      </c>
      <c r="O73" s="412" t="str">
        <f t="shared" si="94"/>
        <v>Полное-взрыв</v>
      </c>
      <c r="P73" s="412" t="s">
        <v>46</v>
      </c>
      <c r="Q73" s="412" t="s">
        <v>46</v>
      </c>
      <c r="R73" s="412" t="s">
        <v>46</v>
      </c>
      <c r="S73" s="412" t="s">
        <v>46</v>
      </c>
      <c r="T73" s="412">
        <v>0</v>
      </c>
      <c r="U73" s="412">
        <v>0</v>
      </c>
      <c r="V73" s="412">
        <v>19.100000000000001</v>
      </c>
      <c r="W73" s="412">
        <v>64.099999999999994</v>
      </c>
      <c r="X73" s="412">
        <v>93.6</v>
      </c>
      <c r="Y73" s="412" t="s">
        <v>46</v>
      </c>
      <c r="Z73" s="412" t="s">
        <v>46</v>
      </c>
      <c r="AA73" s="412" t="s">
        <v>46</v>
      </c>
      <c r="AB73" s="412" t="s">
        <v>46</v>
      </c>
      <c r="AC73" s="412" t="s">
        <v>46</v>
      </c>
      <c r="AD73" s="412" t="s">
        <v>46</v>
      </c>
      <c r="AE73" s="412" t="s">
        <v>46</v>
      </c>
      <c r="AF73" s="412" t="s">
        <v>46</v>
      </c>
      <c r="AG73" s="412" t="s">
        <v>46</v>
      </c>
      <c r="AH73" s="412" t="s">
        <v>46</v>
      </c>
      <c r="AI73" s="412" t="s">
        <v>46</v>
      </c>
      <c r="AJ73" s="413">
        <v>1</v>
      </c>
      <c r="AK73" s="413">
        <v>2</v>
      </c>
      <c r="AL73" s="412">
        <f>AL72</f>
        <v>0.75</v>
      </c>
      <c r="AM73" s="412">
        <f>AM72</f>
        <v>2.7E-2</v>
      </c>
      <c r="AN73" s="412">
        <f>AN72</f>
        <v>3</v>
      </c>
      <c r="AQ73" s="415">
        <f>AM73*I73+AL73</f>
        <v>1.4887199999999998</v>
      </c>
      <c r="AR73" s="415">
        <f t="shared" ref="AR73:AR79" si="97">0.1*AQ73</f>
        <v>0.14887199999999998</v>
      </c>
      <c r="AS73" s="416">
        <f t="shared" ref="AS73:AS79" si="98">AJ73*3+0.25*AK73</f>
        <v>3.5</v>
      </c>
      <c r="AT73" s="416">
        <f t="shared" ref="AT73:AT79" si="99">SUM(AQ73:AS73)/4</f>
        <v>1.2843979999999999</v>
      </c>
      <c r="AU73" s="415">
        <f>10068.2*J73*POWER(10,-6)*10</f>
        <v>1.6491711599999999E-3</v>
      </c>
      <c r="AV73" s="416">
        <f t="shared" si="95"/>
        <v>6.4236391711599996</v>
      </c>
      <c r="AW73" s="417">
        <f t="shared" ref="AW73:AW79" si="100">AJ73*H73</f>
        <v>3.7999999999999996E-7</v>
      </c>
      <c r="AX73" s="417">
        <f t="shared" ref="AX73:AX79" si="101">H73*AK73</f>
        <v>7.5999999999999992E-7</v>
      </c>
      <c r="AY73" s="417">
        <f t="shared" ref="AY73" si="102">H73*AV73</f>
        <v>2.4409828850407995E-6</v>
      </c>
      <c r="AZ73" s="392">
        <f>AW73/[2]DB!$B$23</f>
        <v>4.5783132530120476E-10</v>
      </c>
      <c r="BA73" s="392">
        <f>AX73/[2]DB!$B$23</f>
        <v>9.1566265060240952E-10</v>
      </c>
    </row>
    <row r="74" spans="1:53" s="412" customFormat="1" x14ac:dyDescent="0.3">
      <c r="A74" s="402" t="s">
        <v>562</v>
      </c>
      <c r="B74" s="402" t="str">
        <f>B72</f>
        <v>Сераратор концевой, нефть, попутный нефтяной газ,</v>
      </c>
      <c r="C74" s="404" t="s">
        <v>188</v>
      </c>
      <c r="D74" s="405" t="s">
        <v>26</v>
      </c>
      <c r="E74" s="418">
        <f>E72</f>
        <v>9.9999999999999995E-7</v>
      </c>
      <c r="F74" s="419">
        <f t="shared" ref="F74:F79" si="103">F73</f>
        <v>2</v>
      </c>
      <c r="G74" s="402">
        <v>0.76</v>
      </c>
      <c r="H74" s="407">
        <f t="shared" si="96"/>
        <v>1.5199999999999998E-6</v>
      </c>
      <c r="I74" s="420">
        <f>I72</f>
        <v>27.36</v>
      </c>
      <c r="J74" s="422">
        <v>0</v>
      </c>
      <c r="K74" s="207" t="s">
        <v>124</v>
      </c>
      <c r="L74" s="421">
        <v>1.05</v>
      </c>
      <c r="M74" s="412" t="str">
        <f t="shared" si="93"/>
        <v>C54</v>
      </c>
      <c r="N74" s="412" t="str">
        <f t="shared" si="93"/>
        <v>Сераратор концевой, нефть, попутный нефтяной газ,</v>
      </c>
      <c r="O74" s="412" t="str">
        <f t="shared" si="94"/>
        <v>Полное-ликвидация</v>
      </c>
      <c r="P74" s="412" t="s">
        <v>46</v>
      </c>
      <c r="Q74" s="412" t="s">
        <v>46</v>
      </c>
      <c r="R74" s="412" t="s">
        <v>46</v>
      </c>
      <c r="S74" s="412" t="s">
        <v>46</v>
      </c>
      <c r="T74" s="412" t="s">
        <v>46</v>
      </c>
      <c r="U74" s="412" t="s">
        <v>46</v>
      </c>
      <c r="V74" s="412" t="s">
        <v>46</v>
      </c>
      <c r="W74" s="412" t="s">
        <v>46</v>
      </c>
      <c r="X74" s="412" t="s">
        <v>46</v>
      </c>
      <c r="Y74" s="412" t="s">
        <v>46</v>
      </c>
      <c r="Z74" s="412" t="s">
        <v>46</v>
      </c>
      <c r="AA74" s="412" t="s">
        <v>46</v>
      </c>
      <c r="AB74" s="412" t="s">
        <v>46</v>
      </c>
      <c r="AC74" s="412" t="s">
        <v>46</v>
      </c>
      <c r="AD74" s="412" t="s">
        <v>46</v>
      </c>
      <c r="AE74" s="412" t="s">
        <v>46</v>
      </c>
      <c r="AF74" s="412" t="s">
        <v>46</v>
      </c>
      <c r="AG74" s="412" t="s">
        <v>46</v>
      </c>
      <c r="AH74" s="412" t="s">
        <v>46</v>
      </c>
      <c r="AI74" s="412" t="s">
        <v>46</v>
      </c>
      <c r="AJ74" s="412">
        <v>0</v>
      </c>
      <c r="AK74" s="412">
        <v>0</v>
      </c>
      <c r="AL74" s="412">
        <f>AL72</f>
        <v>0.75</v>
      </c>
      <c r="AM74" s="412">
        <f>AM72</f>
        <v>2.7E-2</v>
      </c>
      <c r="AN74" s="412">
        <f>AN72</f>
        <v>3</v>
      </c>
      <c r="AQ74" s="415">
        <f>AM74*I74*0.1+AL74</f>
        <v>0.82387199999999994</v>
      </c>
      <c r="AR74" s="415">
        <f t="shared" si="97"/>
        <v>8.2387199999999994E-2</v>
      </c>
      <c r="AS74" s="416">
        <f t="shared" si="98"/>
        <v>0</v>
      </c>
      <c r="AT74" s="416">
        <f t="shared" si="99"/>
        <v>0.22656479999999998</v>
      </c>
      <c r="AU74" s="415">
        <f>1333*J72*POWER(10,-6)</f>
        <v>3.6470879999999997E-2</v>
      </c>
      <c r="AV74" s="416">
        <f t="shared" si="95"/>
        <v>1.1692948799999998</v>
      </c>
      <c r="AW74" s="417">
        <f t="shared" si="100"/>
        <v>0</v>
      </c>
      <c r="AX74" s="417">
        <f t="shared" si="101"/>
        <v>0</v>
      </c>
      <c r="AY74" s="417">
        <f>H74*AV74</f>
        <v>1.7773282175999995E-6</v>
      </c>
      <c r="AZ74" s="392">
        <f>AW74/[2]DB!$B$23</f>
        <v>0</v>
      </c>
      <c r="BA74" s="392">
        <f>AX74/[2]DB!$B$23</f>
        <v>0</v>
      </c>
    </row>
    <row r="75" spans="1:53" s="412" customFormat="1" x14ac:dyDescent="0.3">
      <c r="A75" s="402" t="s">
        <v>563</v>
      </c>
      <c r="B75" s="402" t="str">
        <f>B72</f>
        <v>Сераратор концевой, нефть, попутный нефтяной газ,</v>
      </c>
      <c r="C75" s="404" t="s">
        <v>160</v>
      </c>
      <c r="D75" s="405" t="s">
        <v>161</v>
      </c>
      <c r="E75" s="406">
        <v>1.0000000000000001E-5</v>
      </c>
      <c r="F75" s="419">
        <f t="shared" si="103"/>
        <v>2</v>
      </c>
      <c r="G75" s="402">
        <v>4.0000000000000008E-2</v>
      </c>
      <c r="H75" s="407">
        <f t="shared" si="96"/>
        <v>8.0000000000000018E-7</v>
      </c>
      <c r="I75" s="420">
        <f>0.15*I72</f>
        <v>4.1040000000000001</v>
      </c>
      <c r="J75" s="409">
        <f>I75</f>
        <v>4.1040000000000001</v>
      </c>
      <c r="K75" s="207" t="s">
        <v>126</v>
      </c>
      <c r="L75" s="421">
        <v>45390</v>
      </c>
      <c r="M75" s="412" t="str">
        <f t="shared" si="93"/>
        <v>C55</v>
      </c>
      <c r="N75" s="412" t="str">
        <f t="shared" si="93"/>
        <v>Сераратор концевой, нефть, попутный нефтяной газ,</v>
      </c>
      <c r="O75" s="412" t="str">
        <f t="shared" si="94"/>
        <v>Частичное факел</v>
      </c>
      <c r="P75" s="412" t="s">
        <v>46</v>
      </c>
      <c r="Q75" s="412" t="s">
        <v>46</v>
      </c>
      <c r="R75" s="412" t="s">
        <v>46</v>
      </c>
      <c r="S75" s="412" t="s">
        <v>46</v>
      </c>
      <c r="T75" s="412" t="s">
        <v>46</v>
      </c>
      <c r="U75" s="412" t="s">
        <v>46</v>
      </c>
      <c r="V75" s="412" t="s">
        <v>46</v>
      </c>
      <c r="W75" s="412" t="s">
        <v>46</v>
      </c>
      <c r="X75" s="412" t="s">
        <v>46</v>
      </c>
      <c r="Y75" s="412">
        <v>15</v>
      </c>
      <c r="Z75" s="412">
        <v>3</v>
      </c>
      <c r="AA75" s="412" t="s">
        <v>46</v>
      </c>
      <c r="AB75" s="412" t="s">
        <v>46</v>
      </c>
      <c r="AC75" s="412" t="s">
        <v>46</v>
      </c>
      <c r="AD75" s="412" t="s">
        <v>46</v>
      </c>
      <c r="AE75" s="412" t="s">
        <v>46</v>
      </c>
      <c r="AF75" s="412" t="s">
        <v>46</v>
      </c>
      <c r="AG75" s="412" t="s">
        <v>46</v>
      </c>
      <c r="AH75" s="412" t="s">
        <v>46</v>
      </c>
      <c r="AI75" s="412" t="s">
        <v>46</v>
      </c>
      <c r="AJ75" s="412">
        <v>0</v>
      </c>
      <c r="AK75" s="412">
        <v>1</v>
      </c>
      <c r="AL75" s="412">
        <f>$AL$22*0.1</f>
        <v>7.5000000000000011E-2</v>
      </c>
      <c r="AM75" s="412">
        <f>AM73</f>
        <v>2.7E-2</v>
      </c>
      <c r="AN75" s="412">
        <f>AN72</f>
        <v>3</v>
      </c>
      <c r="AQ75" s="415">
        <f>AM75*I75*0.1+AL75</f>
        <v>8.6080800000000013E-2</v>
      </c>
      <c r="AR75" s="415">
        <f t="shared" si="97"/>
        <v>8.6080800000000023E-3</v>
      </c>
      <c r="AS75" s="416">
        <f t="shared" si="98"/>
        <v>0.25</v>
      </c>
      <c r="AT75" s="416">
        <f t="shared" si="99"/>
        <v>8.6172220000000008E-2</v>
      </c>
      <c r="AU75" s="415">
        <f>10068.2*J75*POWER(10,-6)</f>
        <v>4.1319892800000001E-2</v>
      </c>
      <c r="AV75" s="416">
        <f t="shared" si="95"/>
        <v>0.47218099280000003</v>
      </c>
      <c r="AW75" s="417">
        <f t="shared" si="100"/>
        <v>0</v>
      </c>
      <c r="AX75" s="417">
        <f t="shared" si="101"/>
        <v>8.0000000000000018E-7</v>
      </c>
      <c r="AY75" s="417">
        <f t="shared" ref="AY75:AY79" si="104">H75*AV75</f>
        <v>3.7774479424000013E-7</v>
      </c>
      <c r="AZ75" s="392">
        <f>AW75/[2]DB!$B$23</f>
        <v>0</v>
      </c>
      <c r="BA75" s="392">
        <f>AX75/[2]DB!$B$23</f>
        <v>9.638554216867473E-10</v>
      </c>
    </row>
    <row r="76" spans="1:53" s="412" customFormat="1" x14ac:dyDescent="0.3">
      <c r="A76" s="402" t="s">
        <v>564</v>
      </c>
      <c r="B76" s="402" t="str">
        <f>B72</f>
        <v>Сераратор концевой, нефть, попутный нефтяной газ,</v>
      </c>
      <c r="C76" s="404" t="s">
        <v>189</v>
      </c>
      <c r="D76" s="405" t="s">
        <v>27</v>
      </c>
      <c r="E76" s="418">
        <f>E75</f>
        <v>1.0000000000000001E-5</v>
      </c>
      <c r="F76" s="419">
        <f t="shared" si="103"/>
        <v>2</v>
      </c>
      <c r="G76" s="402">
        <v>0.16000000000000003</v>
      </c>
      <c r="H76" s="407">
        <f t="shared" si="96"/>
        <v>3.2000000000000007E-6</v>
      </c>
      <c r="I76" s="420">
        <f>0.15*I72</f>
        <v>4.1040000000000001</v>
      </c>
      <c r="J76" s="409">
        <v>0</v>
      </c>
      <c r="K76" s="207" t="s">
        <v>127</v>
      </c>
      <c r="L76" s="421">
        <v>3</v>
      </c>
      <c r="M76" s="412" t="str">
        <f t="shared" si="93"/>
        <v>C56</v>
      </c>
      <c r="N76" s="412" t="str">
        <f t="shared" si="93"/>
        <v>Сераратор концевой, нефть, попутный нефтяной газ,</v>
      </c>
      <c r="O76" s="412" t="str">
        <f t="shared" si="94"/>
        <v>Частичное-ликвидация</v>
      </c>
      <c r="P76" s="412" t="s">
        <v>46</v>
      </c>
      <c r="Q76" s="412" t="s">
        <v>46</v>
      </c>
      <c r="R76" s="412" t="s">
        <v>46</v>
      </c>
      <c r="S76" s="412" t="s">
        <v>46</v>
      </c>
      <c r="T76" s="412" t="s">
        <v>46</v>
      </c>
      <c r="U76" s="412" t="s">
        <v>46</v>
      </c>
      <c r="V76" s="412" t="s">
        <v>46</v>
      </c>
      <c r="W76" s="412" t="s">
        <v>46</v>
      </c>
      <c r="X76" s="412" t="s">
        <v>46</v>
      </c>
      <c r="Y76" s="412" t="s">
        <v>46</v>
      </c>
      <c r="Z76" s="412" t="s">
        <v>46</v>
      </c>
      <c r="AA76" s="412" t="s">
        <v>46</v>
      </c>
      <c r="AB76" s="412" t="s">
        <v>46</v>
      </c>
      <c r="AC76" s="412" t="s">
        <v>46</v>
      </c>
      <c r="AD76" s="412" t="s">
        <v>46</v>
      </c>
      <c r="AE76" s="412" t="s">
        <v>46</v>
      </c>
      <c r="AF76" s="412" t="s">
        <v>46</v>
      </c>
      <c r="AG76" s="412" t="s">
        <v>46</v>
      </c>
      <c r="AH76" s="412" t="s">
        <v>46</v>
      </c>
      <c r="AI76" s="412" t="s">
        <v>46</v>
      </c>
      <c r="AJ76" s="412">
        <v>0</v>
      </c>
      <c r="AK76" s="412">
        <v>1</v>
      </c>
      <c r="AL76" s="412">
        <f t="shared" ref="AL76:AL79" si="105">$AL$22*0.1</f>
        <v>7.5000000000000011E-2</v>
      </c>
      <c r="AM76" s="412">
        <f>AM72</f>
        <v>2.7E-2</v>
      </c>
      <c r="AN76" s="412">
        <f>ROUNDUP(AN72/3,0)</f>
        <v>1</v>
      </c>
      <c r="AQ76" s="415">
        <f>AM76*I76+AL76</f>
        <v>0.18580800000000003</v>
      </c>
      <c r="AR76" s="415">
        <f t="shared" si="97"/>
        <v>1.8580800000000005E-2</v>
      </c>
      <c r="AS76" s="416">
        <f t="shared" si="98"/>
        <v>0.25</v>
      </c>
      <c r="AT76" s="416">
        <f t="shared" si="99"/>
        <v>0.11359720000000001</v>
      </c>
      <c r="AU76" s="415">
        <f>1333*J73*POWER(10,-6)*10</f>
        <v>2.1834539999999994E-4</v>
      </c>
      <c r="AV76" s="416">
        <f t="shared" si="95"/>
        <v>0.56820434540000009</v>
      </c>
      <c r="AW76" s="417">
        <f t="shared" si="100"/>
        <v>0</v>
      </c>
      <c r="AX76" s="417">
        <f t="shared" si="101"/>
        <v>3.2000000000000007E-6</v>
      </c>
      <c r="AY76" s="417">
        <f t="shared" si="104"/>
        <v>1.8182539052800007E-6</v>
      </c>
      <c r="AZ76" s="392">
        <f>AW76/[2]DB!$B$23</f>
        <v>0</v>
      </c>
      <c r="BA76" s="392">
        <f>AX76/[2]DB!$B$23</f>
        <v>3.8554216867469892E-9</v>
      </c>
    </row>
    <row r="77" spans="1:53" s="412" customFormat="1" x14ac:dyDescent="0.3">
      <c r="A77" s="402" t="s">
        <v>478</v>
      </c>
      <c r="B77" s="402" t="str">
        <f>B72</f>
        <v>Сераратор концевой, нефть, попутный нефтяной газ,</v>
      </c>
      <c r="C77" s="404" t="s">
        <v>162</v>
      </c>
      <c r="D77" s="405" t="s">
        <v>161</v>
      </c>
      <c r="E77" s="418">
        <f>E76</f>
        <v>1.0000000000000001E-5</v>
      </c>
      <c r="F77" s="419">
        <f t="shared" si="103"/>
        <v>2</v>
      </c>
      <c r="G77" s="402">
        <v>4.0000000000000008E-2</v>
      </c>
      <c r="H77" s="407">
        <f t="shared" si="96"/>
        <v>8.0000000000000018E-7</v>
      </c>
      <c r="I77" s="420">
        <f>I75*0.15</f>
        <v>0.61560000000000004</v>
      </c>
      <c r="J77" s="409">
        <f>I77</f>
        <v>0.61560000000000004</v>
      </c>
      <c r="K77" s="423" t="s">
        <v>138</v>
      </c>
      <c r="L77" s="283">
        <v>12</v>
      </c>
      <c r="M77" s="412" t="str">
        <f t="shared" si="93"/>
        <v>C57</v>
      </c>
      <c r="N77" s="412" t="str">
        <f t="shared" si="93"/>
        <v>Сераратор концевой, нефть, попутный нефтяной газ,</v>
      </c>
      <c r="O77" s="412" t="str">
        <f t="shared" si="94"/>
        <v>Частичное факел</v>
      </c>
      <c r="P77" s="412" t="s">
        <v>46</v>
      </c>
      <c r="Q77" s="412" t="s">
        <v>46</v>
      </c>
      <c r="R77" s="412" t="s">
        <v>46</v>
      </c>
      <c r="S77" s="412" t="s">
        <v>46</v>
      </c>
      <c r="T77" s="412" t="s">
        <v>46</v>
      </c>
      <c r="U77" s="412" t="s">
        <v>46</v>
      </c>
      <c r="V77" s="412" t="s">
        <v>46</v>
      </c>
      <c r="W77" s="412" t="s">
        <v>46</v>
      </c>
      <c r="X77" s="412" t="s">
        <v>46</v>
      </c>
      <c r="Y77" s="412">
        <v>11</v>
      </c>
      <c r="Z77" s="412">
        <v>2</v>
      </c>
      <c r="AA77" s="412" t="s">
        <v>46</v>
      </c>
      <c r="AB77" s="412" t="s">
        <v>46</v>
      </c>
      <c r="AC77" s="412" t="s">
        <v>46</v>
      </c>
      <c r="AD77" s="412" t="s">
        <v>46</v>
      </c>
      <c r="AE77" s="412" t="s">
        <v>46</v>
      </c>
      <c r="AF77" s="412" t="s">
        <v>46</v>
      </c>
      <c r="AG77" s="412" t="s">
        <v>46</v>
      </c>
      <c r="AH77" s="412" t="s">
        <v>46</v>
      </c>
      <c r="AI77" s="412" t="s">
        <v>46</v>
      </c>
      <c r="AJ77" s="412">
        <v>0</v>
      </c>
      <c r="AK77" s="412">
        <v>1</v>
      </c>
      <c r="AL77" s="412">
        <f t="shared" si="105"/>
        <v>7.5000000000000011E-2</v>
      </c>
      <c r="AM77" s="412">
        <f>AM72</f>
        <v>2.7E-2</v>
      </c>
      <c r="AN77" s="412">
        <f>AN76</f>
        <v>1</v>
      </c>
      <c r="AQ77" s="415">
        <f>AM77*I77+AL77</f>
        <v>9.1621200000000014E-2</v>
      </c>
      <c r="AR77" s="415">
        <f t="shared" si="97"/>
        <v>9.162120000000001E-3</v>
      </c>
      <c r="AS77" s="416">
        <f t="shared" si="98"/>
        <v>0.25</v>
      </c>
      <c r="AT77" s="416">
        <f t="shared" si="99"/>
        <v>8.7695830000000002E-2</v>
      </c>
      <c r="AU77" s="415">
        <f>10068.2*J77*POWER(10,-6)</f>
        <v>6.1979839200000005E-3</v>
      </c>
      <c r="AV77" s="416">
        <f t="shared" si="95"/>
        <v>0.44467713392000002</v>
      </c>
      <c r="AW77" s="417">
        <f t="shared" si="100"/>
        <v>0</v>
      </c>
      <c r="AX77" s="417">
        <f t="shared" si="101"/>
        <v>8.0000000000000018E-7</v>
      </c>
      <c r="AY77" s="417">
        <f t="shared" si="104"/>
        <v>3.5574170713600012E-7</v>
      </c>
      <c r="AZ77" s="392">
        <f>AW77/[2]DB!$B$23</f>
        <v>0</v>
      </c>
      <c r="BA77" s="392">
        <f>AX77/[2]DB!$B$23</f>
        <v>9.638554216867473E-10</v>
      </c>
    </row>
    <row r="78" spans="1:53" s="412" customFormat="1" x14ac:dyDescent="0.3">
      <c r="A78" s="402" t="s">
        <v>479</v>
      </c>
      <c r="B78" s="402" t="str">
        <f>B72</f>
        <v>Сераратор концевой, нефть, попутный нефтяной газ,</v>
      </c>
      <c r="C78" s="404" t="s">
        <v>163</v>
      </c>
      <c r="D78" s="405" t="s">
        <v>112</v>
      </c>
      <c r="E78" s="418">
        <f>E76</f>
        <v>1.0000000000000001E-5</v>
      </c>
      <c r="F78" s="419">
        <f t="shared" si="103"/>
        <v>2</v>
      </c>
      <c r="G78" s="402">
        <v>0.15200000000000002</v>
      </c>
      <c r="H78" s="407">
        <f t="shared" si="96"/>
        <v>3.0400000000000005E-6</v>
      </c>
      <c r="I78" s="420">
        <f>I75*0.15</f>
        <v>0.61560000000000004</v>
      </c>
      <c r="J78" s="409">
        <f>I78</f>
        <v>0.61560000000000004</v>
      </c>
      <c r="K78" s="207" t="s">
        <v>467</v>
      </c>
      <c r="L78" s="283" t="s">
        <v>944</v>
      </c>
      <c r="M78" s="412" t="str">
        <f t="shared" si="93"/>
        <v>C58</v>
      </c>
      <c r="N78" s="412" t="str">
        <f t="shared" si="93"/>
        <v>Сераратор концевой, нефть, попутный нефтяной газ,</v>
      </c>
      <c r="O78" s="412" t="str">
        <f t="shared" si="94"/>
        <v>Частичное-пожар-вспышка</v>
      </c>
      <c r="P78" s="412" t="s">
        <v>46</v>
      </c>
      <c r="Q78" s="412" t="s">
        <v>46</v>
      </c>
      <c r="R78" s="412" t="s">
        <v>46</v>
      </c>
      <c r="S78" s="412" t="s">
        <v>46</v>
      </c>
      <c r="T78" s="412" t="s">
        <v>46</v>
      </c>
      <c r="U78" s="412" t="s">
        <v>46</v>
      </c>
      <c r="V78" s="412" t="s">
        <v>46</v>
      </c>
      <c r="W78" s="412" t="s">
        <v>46</v>
      </c>
      <c r="X78" s="412" t="s">
        <v>46</v>
      </c>
      <c r="Y78" s="412" t="s">
        <v>46</v>
      </c>
      <c r="Z78" s="412" t="s">
        <v>46</v>
      </c>
      <c r="AA78" s="412">
        <v>28.56</v>
      </c>
      <c r="AB78" s="412">
        <v>34.270000000000003</v>
      </c>
      <c r="AC78" s="412" t="s">
        <v>46</v>
      </c>
      <c r="AD78" s="412" t="s">
        <v>46</v>
      </c>
      <c r="AE78" s="412" t="s">
        <v>46</v>
      </c>
      <c r="AF78" s="412" t="s">
        <v>46</v>
      </c>
      <c r="AG78" s="412" t="s">
        <v>46</v>
      </c>
      <c r="AH78" s="412" t="s">
        <v>46</v>
      </c>
      <c r="AI78" s="412" t="s">
        <v>46</v>
      </c>
      <c r="AJ78" s="412">
        <v>0</v>
      </c>
      <c r="AK78" s="412">
        <v>1</v>
      </c>
      <c r="AL78" s="412">
        <f t="shared" si="105"/>
        <v>7.5000000000000011E-2</v>
      </c>
      <c r="AM78" s="412">
        <f>AM72</f>
        <v>2.7E-2</v>
      </c>
      <c r="AN78" s="412">
        <f>ROUNDUP(AN72/3,0)</f>
        <v>1</v>
      </c>
      <c r="AQ78" s="415">
        <f>AM78*I78+AL78</f>
        <v>9.1621200000000014E-2</v>
      </c>
      <c r="AR78" s="415">
        <f t="shared" si="97"/>
        <v>9.162120000000001E-3</v>
      </c>
      <c r="AS78" s="416">
        <f t="shared" si="98"/>
        <v>0.25</v>
      </c>
      <c r="AT78" s="416">
        <f t="shared" si="99"/>
        <v>8.7695830000000002E-2</v>
      </c>
      <c r="AU78" s="415">
        <f>10068.2*J78*POWER(10,-6)</f>
        <v>6.1979839200000005E-3</v>
      </c>
      <c r="AV78" s="416">
        <f t="shared" si="95"/>
        <v>0.44467713392000002</v>
      </c>
      <c r="AW78" s="417">
        <f t="shared" si="100"/>
        <v>0</v>
      </c>
      <c r="AX78" s="417">
        <f t="shared" si="101"/>
        <v>3.0400000000000005E-6</v>
      </c>
      <c r="AY78" s="417">
        <f t="shared" si="104"/>
        <v>1.3518184871168003E-6</v>
      </c>
      <c r="AZ78" s="392">
        <f>AW78/[2]DB!$B$23</f>
        <v>0</v>
      </c>
      <c r="BA78" s="392">
        <f>AX78/[2]DB!$B$23</f>
        <v>3.6626506024096393E-9</v>
      </c>
    </row>
    <row r="79" spans="1:53" s="412" customFormat="1" ht="15" thickBot="1" x14ac:dyDescent="0.35">
      <c r="A79" s="402" t="s">
        <v>480</v>
      </c>
      <c r="B79" s="402" t="str">
        <f>B72</f>
        <v>Сераратор концевой, нефть, попутный нефтяной газ,</v>
      </c>
      <c r="C79" s="404" t="s">
        <v>164</v>
      </c>
      <c r="D79" s="405" t="s">
        <v>27</v>
      </c>
      <c r="E79" s="418">
        <f>E76</f>
        <v>1.0000000000000001E-5</v>
      </c>
      <c r="F79" s="419">
        <f t="shared" si="103"/>
        <v>2</v>
      </c>
      <c r="G79" s="402">
        <v>0.6080000000000001</v>
      </c>
      <c r="H79" s="407">
        <f t="shared" si="96"/>
        <v>1.2160000000000002E-5</v>
      </c>
      <c r="I79" s="420">
        <f>I75*0.15</f>
        <v>0.61560000000000004</v>
      </c>
      <c r="J79" s="422">
        <v>0</v>
      </c>
      <c r="K79" s="424"/>
      <c r="L79" s="425"/>
      <c r="M79" s="412" t="str">
        <f t="shared" si="93"/>
        <v>C59</v>
      </c>
      <c r="N79" s="412" t="str">
        <f t="shared" si="93"/>
        <v>Сераратор концевой, нефть, попутный нефтяной газ,</v>
      </c>
      <c r="O79" s="412" t="str">
        <f t="shared" si="94"/>
        <v>Частичное-ликвидация</v>
      </c>
      <c r="P79" s="412" t="s">
        <v>46</v>
      </c>
      <c r="Q79" s="412" t="s">
        <v>46</v>
      </c>
      <c r="R79" s="412" t="s">
        <v>46</v>
      </c>
      <c r="S79" s="412" t="s">
        <v>46</v>
      </c>
      <c r="T79" s="412" t="s">
        <v>46</v>
      </c>
      <c r="U79" s="412" t="s">
        <v>46</v>
      </c>
      <c r="V79" s="412" t="s">
        <v>46</v>
      </c>
      <c r="W79" s="412" t="s">
        <v>46</v>
      </c>
      <c r="X79" s="412" t="s">
        <v>46</v>
      </c>
      <c r="Y79" s="412" t="s">
        <v>46</v>
      </c>
      <c r="Z79" s="412" t="s">
        <v>46</v>
      </c>
      <c r="AA79" s="412" t="s">
        <v>46</v>
      </c>
      <c r="AB79" s="412" t="s">
        <v>46</v>
      </c>
      <c r="AC79" s="412" t="s">
        <v>46</v>
      </c>
      <c r="AD79" s="412" t="s">
        <v>46</v>
      </c>
      <c r="AE79" s="412" t="s">
        <v>46</v>
      </c>
      <c r="AF79" s="412" t="s">
        <v>46</v>
      </c>
      <c r="AG79" s="412" t="s">
        <v>46</v>
      </c>
      <c r="AH79" s="412" t="s">
        <v>46</v>
      </c>
      <c r="AI79" s="412" t="s">
        <v>46</v>
      </c>
      <c r="AJ79" s="412">
        <v>0</v>
      </c>
      <c r="AK79" s="412">
        <v>0</v>
      </c>
      <c r="AL79" s="412">
        <f t="shared" si="105"/>
        <v>7.5000000000000011E-2</v>
      </c>
      <c r="AM79" s="412">
        <f>AM72</f>
        <v>2.7E-2</v>
      </c>
      <c r="AN79" s="412">
        <f>ROUNDUP(AN72/3,0)</f>
        <v>1</v>
      </c>
      <c r="AQ79" s="415">
        <f>AM79*I79*0.1+AL79</f>
        <v>7.6662120000000014E-2</v>
      </c>
      <c r="AR79" s="415">
        <f t="shared" si="97"/>
        <v>7.6662120000000021E-3</v>
      </c>
      <c r="AS79" s="416">
        <f t="shared" si="98"/>
        <v>0</v>
      </c>
      <c r="AT79" s="416">
        <f t="shared" si="99"/>
        <v>2.1082083000000005E-2</v>
      </c>
      <c r="AU79" s="415">
        <f>1333*J77*POWER(10,-6)</f>
        <v>8.2059480000000007E-4</v>
      </c>
      <c r="AV79" s="416">
        <f t="shared" si="95"/>
        <v>0.10623100980000003</v>
      </c>
      <c r="AW79" s="417">
        <f t="shared" si="100"/>
        <v>0</v>
      </c>
      <c r="AX79" s="417">
        <f t="shared" si="101"/>
        <v>0</v>
      </c>
      <c r="AY79" s="417">
        <f t="shared" si="104"/>
        <v>1.2917690791680005E-6</v>
      </c>
      <c r="AZ79" s="392">
        <f>AW79/[2]DB!$B$23</f>
        <v>0</v>
      </c>
      <c r="BA79" s="392">
        <f>AX79/[2]DB!$B$23</f>
        <v>0</v>
      </c>
    </row>
    <row r="80" spans="1:53" s="412" customFormat="1" x14ac:dyDescent="0.3">
      <c r="A80" s="426" t="s">
        <v>481</v>
      </c>
      <c r="B80" s="426" t="str">
        <f>B72</f>
        <v>Сераратор концевой, нефть, попутный нефтяной газ,</v>
      </c>
      <c r="C80" s="426" t="s">
        <v>341</v>
      </c>
      <c r="D80" s="426" t="s">
        <v>342</v>
      </c>
      <c r="E80" s="427">
        <v>2.5000000000000001E-5</v>
      </c>
      <c r="F80" s="419">
        <v>1</v>
      </c>
      <c r="G80" s="426">
        <v>1</v>
      </c>
      <c r="H80" s="428">
        <f t="shared" si="96"/>
        <v>2.5000000000000001E-5</v>
      </c>
      <c r="I80" s="429">
        <f>I72</f>
        <v>27.36</v>
      </c>
      <c r="J80" s="429">
        <f>J72*0.01</f>
        <v>0.27360000000000001</v>
      </c>
      <c r="K80" s="426"/>
      <c r="L80" s="426"/>
      <c r="M80" s="430" t="str">
        <f t="shared" si="93"/>
        <v>C60</v>
      </c>
      <c r="N80" s="430"/>
      <c r="O80" s="430"/>
      <c r="P80" s="430">
        <v>9.1999999999999993</v>
      </c>
      <c r="Q80" s="430">
        <v>13.1</v>
      </c>
      <c r="R80" s="430">
        <v>19.3</v>
      </c>
      <c r="S80" s="430">
        <v>37.6</v>
      </c>
      <c r="T80" s="430"/>
      <c r="U80" s="430"/>
      <c r="V80" s="430" t="s">
        <v>46</v>
      </c>
      <c r="W80" s="430" t="s">
        <v>46</v>
      </c>
      <c r="X80" s="430" t="s">
        <v>46</v>
      </c>
      <c r="Y80" s="430" t="s">
        <v>46</v>
      </c>
      <c r="Z80" s="430"/>
      <c r="AA80" s="430"/>
      <c r="AB80" s="430"/>
      <c r="AC80" s="430"/>
      <c r="AD80" s="430"/>
      <c r="AE80" s="430">
        <v>1</v>
      </c>
      <c r="AF80" s="430">
        <v>16</v>
      </c>
      <c r="AG80" s="430">
        <v>25.5</v>
      </c>
      <c r="AH80" s="430">
        <v>39</v>
      </c>
      <c r="AI80" s="430"/>
      <c r="AJ80" s="430">
        <v>0</v>
      </c>
      <c r="AK80" s="430">
        <v>2</v>
      </c>
      <c r="AL80" s="430">
        <f>AL72</f>
        <v>0.75</v>
      </c>
      <c r="AM80" s="430">
        <f>AM72</f>
        <v>2.7E-2</v>
      </c>
      <c r="AN80" s="430">
        <v>5</v>
      </c>
      <c r="AO80" s="430"/>
      <c r="AP80" s="430"/>
      <c r="AQ80" s="431">
        <f>AM80*I80+AL80</f>
        <v>1.4887199999999998</v>
      </c>
      <c r="AR80" s="431">
        <f>0.1*AQ80</f>
        <v>0.14887199999999998</v>
      </c>
      <c r="AS80" s="432">
        <f>AJ80*3+0.25*AK80</f>
        <v>0.5</v>
      </c>
      <c r="AT80" s="432">
        <f>SUM(AQ80:AS80)/4</f>
        <v>0.53439799999999993</v>
      </c>
      <c r="AU80" s="431">
        <f>10068.2*J80*POWER(10,-6)</f>
        <v>2.7546595200000001E-3</v>
      </c>
      <c r="AV80" s="432">
        <f t="shared" si="95"/>
        <v>2.6747446595199995</v>
      </c>
      <c r="AW80" s="433">
        <f>AJ80*H80</f>
        <v>0</v>
      </c>
      <c r="AX80" s="433">
        <f>H80*AK80</f>
        <v>5.0000000000000002E-5</v>
      </c>
      <c r="AY80" s="433">
        <f>H80*AV80</f>
        <v>6.6868616487999997E-5</v>
      </c>
      <c r="AZ80" s="392">
        <f>AW80/[2]DB!$B$23</f>
        <v>0</v>
      </c>
      <c r="BA80" s="392">
        <f>AX80/[2]DB!$B$23</f>
        <v>6.0240963855421685E-8</v>
      </c>
    </row>
    <row r="81" spans="1:53" ht="15" thickBot="1" x14ac:dyDescent="0.35"/>
    <row r="82" spans="1:53" s="412" customFormat="1" ht="18" customHeight="1" x14ac:dyDescent="0.3">
      <c r="A82" s="402" t="s">
        <v>482</v>
      </c>
      <c r="B82" s="403" t="s">
        <v>947</v>
      </c>
      <c r="C82" s="404" t="s">
        <v>143</v>
      </c>
      <c r="D82" s="405" t="s">
        <v>25</v>
      </c>
      <c r="E82" s="406">
        <v>9.9999999999999995E-7</v>
      </c>
      <c r="F82" s="403">
        <v>3</v>
      </c>
      <c r="G82" s="402">
        <v>0.05</v>
      </c>
      <c r="H82" s="407">
        <f>E82*F82*G82</f>
        <v>1.5000000000000002E-7</v>
      </c>
      <c r="I82" s="408">
        <v>137.6</v>
      </c>
      <c r="J82" s="409">
        <f>I82</f>
        <v>137.6</v>
      </c>
      <c r="K82" s="410" t="s">
        <v>122</v>
      </c>
      <c r="L82" s="411">
        <v>130</v>
      </c>
      <c r="M82" s="412" t="str">
        <f t="shared" ref="M82:N90" si="106">A82</f>
        <v>C61</v>
      </c>
      <c r="N82" s="412" t="str">
        <f t="shared" si="106"/>
        <v>Сепаратор отстойник, нефть, попутный нефтяной газ</v>
      </c>
      <c r="O82" s="412" t="str">
        <f t="shared" ref="O82:O89" si="107">D82</f>
        <v>Полное-пожар</v>
      </c>
      <c r="P82" s="412">
        <v>9.1999999999999993</v>
      </c>
      <c r="Q82" s="412">
        <v>13.1</v>
      </c>
      <c r="R82" s="412">
        <v>19.3</v>
      </c>
      <c r="S82" s="412">
        <v>37.6</v>
      </c>
      <c r="T82" s="412" t="s">
        <v>46</v>
      </c>
      <c r="U82" s="412" t="s">
        <v>46</v>
      </c>
      <c r="V82" s="412" t="s">
        <v>46</v>
      </c>
      <c r="W82" s="412" t="s">
        <v>46</v>
      </c>
      <c r="X82" s="412" t="s">
        <v>46</v>
      </c>
      <c r="Y82" s="412" t="s">
        <v>46</v>
      </c>
      <c r="Z82" s="412" t="s">
        <v>46</v>
      </c>
      <c r="AA82" s="412" t="s">
        <v>46</v>
      </c>
      <c r="AB82" s="412" t="s">
        <v>46</v>
      </c>
      <c r="AC82" s="412" t="s">
        <v>46</v>
      </c>
      <c r="AD82" s="412" t="s">
        <v>46</v>
      </c>
      <c r="AE82" s="412" t="s">
        <v>46</v>
      </c>
      <c r="AF82" s="412" t="s">
        <v>46</v>
      </c>
      <c r="AG82" s="412" t="s">
        <v>46</v>
      </c>
      <c r="AH82" s="412" t="s">
        <v>46</v>
      </c>
      <c r="AI82" s="412" t="s">
        <v>46</v>
      </c>
      <c r="AJ82" s="413">
        <v>0</v>
      </c>
      <c r="AK82" s="413">
        <v>2</v>
      </c>
      <c r="AL82" s="414">
        <v>0.75</v>
      </c>
      <c r="AM82" s="414">
        <v>2.7E-2</v>
      </c>
      <c r="AN82" s="414">
        <v>3</v>
      </c>
      <c r="AQ82" s="415">
        <f>AM82*I82+AL82</f>
        <v>4.4651999999999994</v>
      </c>
      <c r="AR82" s="415">
        <f>0.1*AQ82</f>
        <v>0.44651999999999997</v>
      </c>
      <c r="AS82" s="416">
        <f>AJ82*3+0.25*AK82</f>
        <v>0.5</v>
      </c>
      <c r="AT82" s="416">
        <f>SUM(AQ82:AS82)/4</f>
        <v>1.3529299999999997</v>
      </c>
      <c r="AU82" s="415">
        <f>10068.2*J82*POWER(10,-6)</f>
        <v>1.38538432</v>
      </c>
      <c r="AV82" s="416">
        <f t="shared" ref="AV82:AV90" si="108">AU82+AT82+AS82+AR82+AQ82</f>
        <v>8.1500343199999996</v>
      </c>
      <c r="AW82" s="417">
        <f>AJ82*H82</f>
        <v>0</v>
      </c>
      <c r="AX82" s="417">
        <f>H82*AK82</f>
        <v>3.0000000000000004E-7</v>
      </c>
      <c r="AY82" s="417">
        <f>H82*AV82</f>
        <v>1.2225051480000002E-6</v>
      </c>
      <c r="AZ82" s="392">
        <f>AW82/[2]DB!$B$23</f>
        <v>0</v>
      </c>
      <c r="BA82" s="392">
        <f>AX82/[2]DB!$B$23</f>
        <v>3.6144578313253018E-10</v>
      </c>
    </row>
    <row r="83" spans="1:53" s="412" customFormat="1" x14ac:dyDescent="0.3">
      <c r="A83" s="402" t="s">
        <v>483</v>
      </c>
      <c r="B83" s="402" t="str">
        <f>B82</f>
        <v>Сепаратор отстойник, нефть, попутный нефтяной газ</v>
      </c>
      <c r="C83" s="404" t="s">
        <v>149</v>
      </c>
      <c r="D83" s="405" t="s">
        <v>28</v>
      </c>
      <c r="E83" s="418">
        <f>E82</f>
        <v>9.9999999999999995E-7</v>
      </c>
      <c r="F83" s="419">
        <f>F82</f>
        <v>3</v>
      </c>
      <c r="G83" s="402">
        <v>0.19</v>
      </c>
      <c r="H83" s="407">
        <f t="shared" ref="H83:H90" si="109">E83*F83*G83</f>
        <v>5.7000000000000005E-7</v>
      </c>
      <c r="I83" s="420">
        <f>I82</f>
        <v>137.6</v>
      </c>
      <c r="J83" s="266">
        <f>POWER(10,-6)*35*SQRT(100)*3600*L82/1000*0.1</f>
        <v>1.6379999999999999E-2</v>
      </c>
      <c r="K83" s="207" t="s">
        <v>123</v>
      </c>
      <c r="L83" s="421">
        <v>2</v>
      </c>
      <c r="M83" s="412" t="str">
        <f t="shared" si="106"/>
        <v>C62</v>
      </c>
      <c r="N83" s="412" t="str">
        <f t="shared" si="106"/>
        <v>Сепаратор отстойник, нефть, попутный нефтяной газ</v>
      </c>
      <c r="O83" s="412" t="str">
        <f t="shared" si="107"/>
        <v>Полное-взрыв</v>
      </c>
      <c r="P83" s="412" t="s">
        <v>46</v>
      </c>
      <c r="Q83" s="412" t="s">
        <v>46</v>
      </c>
      <c r="R83" s="412" t="s">
        <v>46</v>
      </c>
      <c r="S83" s="412" t="s">
        <v>46</v>
      </c>
      <c r="T83" s="412">
        <v>0</v>
      </c>
      <c r="U83" s="412">
        <v>0</v>
      </c>
      <c r="V83" s="412">
        <v>19.100000000000001</v>
      </c>
      <c r="W83" s="412">
        <v>64.099999999999994</v>
      </c>
      <c r="X83" s="412">
        <v>93.6</v>
      </c>
      <c r="Y83" s="412" t="s">
        <v>46</v>
      </c>
      <c r="Z83" s="412" t="s">
        <v>46</v>
      </c>
      <c r="AA83" s="412" t="s">
        <v>46</v>
      </c>
      <c r="AB83" s="412" t="s">
        <v>46</v>
      </c>
      <c r="AC83" s="412" t="s">
        <v>46</v>
      </c>
      <c r="AD83" s="412" t="s">
        <v>46</v>
      </c>
      <c r="AE83" s="412" t="s">
        <v>46</v>
      </c>
      <c r="AF83" s="412" t="s">
        <v>46</v>
      </c>
      <c r="AG83" s="412" t="s">
        <v>46</v>
      </c>
      <c r="AH83" s="412" t="s">
        <v>46</v>
      </c>
      <c r="AI83" s="412" t="s">
        <v>46</v>
      </c>
      <c r="AJ83" s="413">
        <v>1</v>
      </c>
      <c r="AK83" s="413">
        <v>2</v>
      </c>
      <c r="AL83" s="412">
        <f>AL82</f>
        <v>0.75</v>
      </c>
      <c r="AM83" s="412">
        <f>AM82</f>
        <v>2.7E-2</v>
      </c>
      <c r="AN83" s="412">
        <f>AN82</f>
        <v>3</v>
      </c>
      <c r="AQ83" s="415">
        <f>AM83*I83+AL83</f>
        <v>4.4651999999999994</v>
      </c>
      <c r="AR83" s="415">
        <f t="shared" ref="AR83:AR89" si="110">0.1*AQ83</f>
        <v>0.44651999999999997</v>
      </c>
      <c r="AS83" s="416">
        <f t="shared" ref="AS83:AS89" si="111">AJ83*3+0.25*AK83</f>
        <v>3.5</v>
      </c>
      <c r="AT83" s="416">
        <f t="shared" ref="AT83:AT89" si="112">SUM(AQ83:AS83)/4</f>
        <v>2.1029299999999997</v>
      </c>
      <c r="AU83" s="415">
        <f>10068.2*J83*POWER(10,-6)*10</f>
        <v>1.6491711599999999E-3</v>
      </c>
      <c r="AV83" s="416">
        <f t="shared" si="108"/>
        <v>10.516299171159998</v>
      </c>
      <c r="AW83" s="417">
        <f t="shared" ref="AW83:AW89" si="113">AJ83*H83</f>
        <v>5.7000000000000005E-7</v>
      </c>
      <c r="AX83" s="417">
        <f t="shared" ref="AX83:AX89" si="114">H83*AK83</f>
        <v>1.1400000000000001E-6</v>
      </c>
      <c r="AY83" s="417">
        <f t="shared" ref="AY83" si="115">H83*AV83</f>
        <v>5.9942905275611995E-6</v>
      </c>
      <c r="AZ83" s="392">
        <f>AW83/[2]DB!$B$23</f>
        <v>6.8674698795180729E-10</v>
      </c>
      <c r="BA83" s="392">
        <f>AX83/[2]DB!$B$23</f>
        <v>1.3734939759036146E-9</v>
      </c>
    </row>
    <row r="84" spans="1:53" s="412" customFormat="1" x14ac:dyDescent="0.3">
      <c r="A84" s="402" t="s">
        <v>565</v>
      </c>
      <c r="B84" s="402" t="str">
        <f>B82</f>
        <v>Сепаратор отстойник, нефть, попутный нефтяной газ</v>
      </c>
      <c r="C84" s="404" t="s">
        <v>188</v>
      </c>
      <c r="D84" s="405" t="s">
        <v>26</v>
      </c>
      <c r="E84" s="418">
        <f>E82</f>
        <v>9.9999999999999995E-7</v>
      </c>
      <c r="F84" s="419">
        <f t="shared" ref="F84:F89" si="116">F83</f>
        <v>3</v>
      </c>
      <c r="G84" s="402">
        <v>0.76</v>
      </c>
      <c r="H84" s="407">
        <f t="shared" si="109"/>
        <v>2.2800000000000002E-6</v>
      </c>
      <c r="I84" s="420">
        <f>I82</f>
        <v>137.6</v>
      </c>
      <c r="J84" s="422">
        <v>0</v>
      </c>
      <c r="K84" s="207" t="s">
        <v>124</v>
      </c>
      <c r="L84" s="421">
        <v>1.05</v>
      </c>
      <c r="M84" s="412" t="str">
        <f t="shared" si="106"/>
        <v>C63</v>
      </c>
      <c r="N84" s="412" t="str">
        <f t="shared" si="106"/>
        <v>Сепаратор отстойник, нефть, попутный нефтяной газ</v>
      </c>
      <c r="O84" s="412" t="str">
        <f t="shared" si="107"/>
        <v>Полное-ликвидация</v>
      </c>
      <c r="P84" s="412" t="s">
        <v>46</v>
      </c>
      <c r="Q84" s="412" t="s">
        <v>46</v>
      </c>
      <c r="R84" s="412" t="s">
        <v>46</v>
      </c>
      <c r="S84" s="412" t="s">
        <v>46</v>
      </c>
      <c r="T84" s="412" t="s">
        <v>46</v>
      </c>
      <c r="U84" s="412" t="s">
        <v>46</v>
      </c>
      <c r="V84" s="412" t="s">
        <v>46</v>
      </c>
      <c r="W84" s="412" t="s">
        <v>46</v>
      </c>
      <c r="X84" s="412" t="s">
        <v>46</v>
      </c>
      <c r="Y84" s="412" t="s">
        <v>46</v>
      </c>
      <c r="Z84" s="412" t="s">
        <v>46</v>
      </c>
      <c r="AA84" s="412" t="s">
        <v>46</v>
      </c>
      <c r="AB84" s="412" t="s">
        <v>46</v>
      </c>
      <c r="AC84" s="412" t="s">
        <v>46</v>
      </c>
      <c r="AD84" s="412" t="s">
        <v>46</v>
      </c>
      <c r="AE84" s="412" t="s">
        <v>46</v>
      </c>
      <c r="AF84" s="412" t="s">
        <v>46</v>
      </c>
      <c r="AG84" s="412" t="s">
        <v>46</v>
      </c>
      <c r="AH84" s="412" t="s">
        <v>46</v>
      </c>
      <c r="AI84" s="412" t="s">
        <v>46</v>
      </c>
      <c r="AJ84" s="412">
        <v>0</v>
      </c>
      <c r="AK84" s="412">
        <v>0</v>
      </c>
      <c r="AL84" s="412">
        <f>AL82</f>
        <v>0.75</v>
      </c>
      <c r="AM84" s="412">
        <f>AM82</f>
        <v>2.7E-2</v>
      </c>
      <c r="AN84" s="412">
        <f>AN82</f>
        <v>3</v>
      </c>
      <c r="AQ84" s="415">
        <f>AM84*I84*0.1+AL84</f>
        <v>1.1215200000000001</v>
      </c>
      <c r="AR84" s="415">
        <f t="shared" si="110"/>
        <v>0.11215200000000002</v>
      </c>
      <c r="AS84" s="416">
        <f t="shared" si="111"/>
        <v>0</v>
      </c>
      <c r="AT84" s="416">
        <f t="shared" si="112"/>
        <v>0.30841800000000003</v>
      </c>
      <c r="AU84" s="415">
        <f>1333*J82*POWER(10,-6)</f>
        <v>0.18342079999999997</v>
      </c>
      <c r="AV84" s="416">
        <f t="shared" si="108"/>
        <v>1.7255108000000001</v>
      </c>
      <c r="AW84" s="417">
        <f t="shared" si="113"/>
        <v>0</v>
      </c>
      <c r="AX84" s="417">
        <f t="shared" si="114"/>
        <v>0</v>
      </c>
      <c r="AY84" s="417">
        <f>H84*AV84</f>
        <v>3.9341646240000008E-6</v>
      </c>
      <c r="AZ84" s="392">
        <f>AW84/[2]DB!$B$23</f>
        <v>0</v>
      </c>
      <c r="BA84" s="392">
        <f>AX84/[2]DB!$B$23</f>
        <v>0</v>
      </c>
    </row>
    <row r="85" spans="1:53" s="412" customFormat="1" x14ac:dyDescent="0.3">
      <c r="A85" s="402" t="s">
        <v>566</v>
      </c>
      <c r="B85" s="402" t="str">
        <f>B82</f>
        <v>Сепаратор отстойник, нефть, попутный нефтяной газ</v>
      </c>
      <c r="C85" s="404" t="s">
        <v>160</v>
      </c>
      <c r="D85" s="405" t="s">
        <v>161</v>
      </c>
      <c r="E85" s="406">
        <v>1.0000000000000001E-5</v>
      </c>
      <c r="F85" s="419">
        <f t="shared" si="116"/>
        <v>3</v>
      </c>
      <c r="G85" s="402">
        <v>4.0000000000000008E-2</v>
      </c>
      <c r="H85" s="407">
        <f t="shared" si="109"/>
        <v>1.2000000000000004E-6</v>
      </c>
      <c r="I85" s="420">
        <f>0.15*I82</f>
        <v>20.639999999999997</v>
      </c>
      <c r="J85" s="409">
        <f>I85</f>
        <v>20.639999999999997</v>
      </c>
      <c r="K85" s="207" t="s">
        <v>126</v>
      </c>
      <c r="L85" s="421">
        <v>45390</v>
      </c>
      <c r="M85" s="412" t="str">
        <f t="shared" si="106"/>
        <v>C64</v>
      </c>
      <c r="N85" s="412" t="str">
        <f t="shared" si="106"/>
        <v>Сепаратор отстойник, нефть, попутный нефтяной газ</v>
      </c>
      <c r="O85" s="412" t="str">
        <f t="shared" si="107"/>
        <v>Частичное факел</v>
      </c>
      <c r="P85" s="412" t="s">
        <v>46</v>
      </c>
      <c r="Q85" s="412" t="s">
        <v>46</v>
      </c>
      <c r="R85" s="412" t="s">
        <v>46</v>
      </c>
      <c r="S85" s="412" t="s">
        <v>46</v>
      </c>
      <c r="T85" s="412" t="s">
        <v>46</v>
      </c>
      <c r="U85" s="412" t="s">
        <v>46</v>
      </c>
      <c r="V85" s="412" t="s">
        <v>46</v>
      </c>
      <c r="W85" s="412" t="s">
        <v>46</v>
      </c>
      <c r="X85" s="412" t="s">
        <v>46</v>
      </c>
      <c r="Y85" s="412">
        <v>15</v>
      </c>
      <c r="Z85" s="412">
        <v>3</v>
      </c>
      <c r="AA85" s="412" t="s">
        <v>46</v>
      </c>
      <c r="AB85" s="412" t="s">
        <v>46</v>
      </c>
      <c r="AC85" s="412" t="s">
        <v>46</v>
      </c>
      <c r="AD85" s="412" t="s">
        <v>46</v>
      </c>
      <c r="AE85" s="412" t="s">
        <v>46</v>
      </c>
      <c r="AF85" s="412" t="s">
        <v>46</v>
      </c>
      <c r="AG85" s="412" t="s">
        <v>46</v>
      </c>
      <c r="AH85" s="412" t="s">
        <v>46</v>
      </c>
      <c r="AI85" s="412" t="s">
        <v>46</v>
      </c>
      <c r="AJ85" s="412">
        <v>0</v>
      </c>
      <c r="AK85" s="412">
        <v>1</v>
      </c>
      <c r="AL85" s="412">
        <f>$AL$22*0.1</f>
        <v>7.5000000000000011E-2</v>
      </c>
      <c r="AM85" s="412">
        <f>AM83</f>
        <v>2.7E-2</v>
      </c>
      <c r="AN85" s="412">
        <f>AN82</f>
        <v>3</v>
      </c>
      <c r="AQ85" s="415">
        <f>AM85*I85*0.1+AL85</f>
        <v>0.13072800000000001</v>
      </c>
      <c r="AR85" s="415">
        <f t="shared" si="110"/>
        <v>1.3072800000000002E-2</v>
      </c>
      <c r="AS85" s="416">
        <f t="shared" si="111"/>
        <v>0.25</v>
      </c>
      <c r="AT85" s="416">
        <f t="shared" si="112"/>
        <v>9.8450200000000002E-2</v>
      </c>
      <c r="AU85" s="415">
        <f>10068.2*J85*POWER(10,-6)</f>
        <v>0.20780764799999998</v>
      </c>
      <c r="AV85" s="416">
        <f t="shared" si="108"/>
        <v>0.70005864799999995</v>
      </c>
      <c r="AW85" s="417">
        <f t="shared" si="113"/>
        <v>0</v>
      </c>
      <c r="AX85" s="417">
        <f t="shared" si="114"/>
        <v>1.2000000000000004E-6</v>
      </c>
      <c r="AY85" s="417">
        <f t="shared" ref="AY85:AY89" si="117">H85*AV85</f>
        <v>8.4007037760000015E-7</v>
      </c>
      <c r="AZ85" s="392">
        <f>AW85/[2]DB!$B$23</f>
        <v>0</v>
      </c>
      <c r="BA85" s="392">
        <f>AX85/[2]DB!$B$23</f>
        <v>1.4457831325301209E-9</v>
      </c>
    </row>
    <row r="86" spans="1:53" s="412" customFormat="1" x14ac:dyDescent="0.3">
      <c r="A86" s="402" t="s">
        <v>567</v>
      </c>
      <c r="B86" s="402" t="str">
        <f>B82</f>
        <v>Сепаратор отстойник, нефть, попутный нефтяной газ</v>
      </c>
      <c r="C86" s="404" t="s">
        <v>189</v>
      </c>
      <c r="D86" s="405" t="s">
        <v>27</v>
      </c>
      <c r="E86" s="418">
        <f>E85</f>
        <v>1.0000000000000001E-5</v>
      </c>
      <c r="F86" s="419">
        <f t="shared" si="116"/>
        <v>3</v>
      </c>
      <c r="G86" s="402">
        <v>0.16000000000000003</v>
      </c>
      <c r="H86" s="407">
        <f t="shared" si="109"/>
        <v>4.8000000000000015E-6</v>
      </c>
      <c r="I86" s="420">
        <f>0.15*I82</f>
        <v>20.639999999999997</v>
      </c>
      <c r="J86" s="409">
        <v>0</v>
      </c>
      <c r="K86" s="207" t="s">
        <v>127</v>
      </c>
      <c r="L86" s="421">
        <v>3</v>
      </c>
      <c r="M86" s="412" t="str">
        <f t="shared" si="106"/>
        <v>C65</v>
      </c>
      <c r="N86" s="412" t="str">
        <f t="shared" si="106"/>
        <v>Сепаратор отстойник, нефть, попутный нефтяной газ</v>
      </c>
      <c r="O86" s="412" t="str">
        <f t="shared" si="107"/>
        <v>Частичное-ликвидация</v>
      </c>
      <c r="P86" s="412" t="s">
        <v>46</v>
      </c>
      <c r="Q86" s="412" t="s">
        <v>46</v>
      </c>
      <c r="R86" s="412" t="s">
        <v>46</v>
      </c>
      <c r="S86" s="412" t="s">
        <v>46</v>
      </c>
      <c r="T86" s="412" t="s">
        <v>46</v>
      </c>
      <c r="U86" s="412" t="s">
        <v>46</v>
      </c>
      <c r="V86" s="412" t="s">
        <v>46</v>
      </c>
      <c r="W86" s="412" t="s">
        <v>46</v>
      </c>
      <c r="X86" s="412" t="s">
        <v>46</v>
      </c>
      <c r="Y86" s="412" t="s">
        <v>46</v>
      </c>
      <c r="Z86" s="412" t="s">
        <v>46</v>
      </c>
      <c r="AA86" s="412" t="s">
        <v>46</v>
      </c>
      <c r="AB86" s="412" t="s">
        <v>46</v>
      </c>
      <c r="AC86" s="412" t="s">
        <v>46</v>
      </c>
      <c r="AD86" s="412" t="s">
        <v>46</v>
      </c>
      <c r="AE86" s="412" t="s">
        <v>46</v>
      </c>
      <c r="AF86" s="412" t="s">
        <v>46</v>
      </c>
      <c r="AG86" s="412" t="s">
        <v>46</v>
      </c>
      <c r="AH86" s="412" t="s">
        <v>46</v>
      </c>
      <c r="AI86" s="412" t="s">
        <v>46</v>
      </c>
      <c r="AJ86" s="412">
        <v>0</v>
      </c>
      <c r="AK86" s="412">
        <v>1</v>
      </c>
      <c r="AL86" s="412">
        <f t="shared" ref="AL86:AL89" si="118">$AL$22*0.1</f>
        <v>7.5000000000000011E-2</v>
      </c>
      <c r="AM86" s="412">
        <f>AM82</f>
        <v>2.7E-2</v>
      </c>
      <c r="AN86" s="412">
        <f>ROUNDUP(AN82/3,0)</f>
        <v>1</v>
      </c>
      <c r="AQ86" s="415">
        <f>AM86*I86+AL86</f>
        <v>0.63227999999999995</v>
      </c>
      <c r="AR86" s="415">
        <f t="shared" si="110"/>
        <v>6.3227999999999993E-2</v>
      </c>
      <c r="AS86" s="416">
        <f t="shared" si="111"/>
        <v>0.25</v>
      </c>
      <c r="AT86" s="416">
        <f t="shared" si="112"/>
        <v>0.23637699999999998</v>
      </c>
      <c r="AU86" s="415">
        <f>1333*J83*POWER(10,-6)*10</f>
        <v>2.1834539999999994E-4</v>
      </c>
      <c r="AV86" s="416">
        <f t="shared" si="108"/>
        <v>1.1821033453999998</v>
      </c>
      <c r="AW86" s="417">
        <f t="shared" si="113"/>
        <v>0</v>
      </c>
      <c r="AX86" s="417">
        <f t="shared" si="114"/>
        <v>4.8000000000000015E-6</v>
      </c>
      <c r="AY86" s="417">
        <f t="shared" si="117"/>
        <v>5.6740960579200006E-6</v>
      </c>
      <c r="AZ86" s="392">
        <f>AW86/[2]DB!$B$23</f>
        <v>0</v>
      </c>
      <c r="BA86" s="392">
        <f>AX86/[2]DB!$B$23</f>
        <v>5.7831325301204838E-9</v>
      </c>
    </row>
    <row r="87" spans="1:53" s="412" customFormat="1" x14ac:dyDescent="0.3">
      <c r="A87" s="402" t="s">
        <v>568</v>
      </c>
      <c r="B87" s="402" t="str">
        <f>B82</f>
        <v>Сепаратор отстойник, нефть, попутный нефтяной газ</v>
      </c>
      <c r="C87" s="404" t="s">
        <v>162</v>
      </c>
      <c r="D87" s="405" t="s">
        <v>161</v>
      </c>
      <c r="E87" s="418">
        <f>E86</f>
        <v>1.0000000000000001E-5</v>
      </c>
      <c r="F87" s="419">
        <f t="shared" si="116"/>
        <v>3</v>
      </c>
      <c r="G87" s="402">
        <v>4.0000000000000008E-2</v>
      </c>
      <c r="H87" s="407">
        <f t="shared" si="109"/>
        <v>1.2000000000000004E-6</v>
      </c>
      <c r="I87" s="420">
        <f>I85*0.15</f>
        <v>3.0959999999999996</v>
      </c>
      <c r="J87" s="409">
        <f>I87</f>
        <v>3.0959999999999996</v>
      </c>
      <c r="K87" s="423" t="s">
        <v>138</v>
      </c>
      <c r="L87" s="283">
        <v>12</v>
      </c>
      <c r="M87" s="412" t="str">
        <f t="shared" si="106"/>
        <v>C66</v>
      </c>
      <c r="N87" s="412" t="str">
        <f t="shared" si="106"/>
        <v>Сепаратор отстойник, нефть, попутный нефтяной газ</v>
      </c>
      <c r="O87" s="412" t="str">
        <f t="shared" si="107"/>
        <v>Частичное факел</v>
      </c>
      <c r="P87" s="412" t="s">
        <v>46</v>
      </c>
      <c r="Q87" s="412" t="s">
        <v>46</v>
      </c>
      <c r="R87" s="412" t="s">
        <v>46</v>
      </c>
      <c r="S87" s="412" t="s">
        <v>46</v>
      </c>
      <c r="T87" s="412" t="s">
        <v>46</v>
      </c>
      <c r="U87" s="412" t="s">
        <v>46</v>
      </c>
      <c r="V87" s="412" t="s">
        <v>46</v>
      </c>
      <c r="W87" s="412" t="s">
        <v>46</v>
      </c>
      <c r="X87" s="412" t="s">
        <v>46</v>
      </c>
      <c r="Y87" s="412">
        <v>11</v>
      </c>
      <c r="Z87" s="412">
        <v>2</v>
      </c>
      <c r="AA87" s="412" t="s">
        <v>46</v>
      </c>
      <c r="AB87" s="412" t="s">
        <v>46</v>
      </c>
      <c r="AC87" s="412" t="s">
        <v>46</v>
      </c>
      <c r="AD87" s="412" t="s">
        <v>46</v>
      </c>
      <c r="AE87" s="412" t="s">
        <v>46</v>
      </c>
      <c r="AF87" s="412" t="s">
        <v>46</v>
      </c>
      <c r="AG87" s="412" t="s">
        <v>46</v>
      </c>
      <c r="AH87" s="412" t="s">
        <v>46</v>
      </c>
      <c r="AI87" s="412" t="s">
        <v>46</v>
      </c>
      <c r="AJ87" s="412">
        <v>0</v>
      </c>
      <c r="AK87" s="412">
        <v>1</v>
      </c>
      <c r="AL87" s="412">
        <f t="shared" si="118"/>
        <v>7.5000000000000011E-2</v>
      </c>
      <c r="AM87" s="412">
        <f>AM82</f>
        <v>2.7E-2</v>
      </c>
      <c r="AN87" s="412">
        <f>AN86</f>
        <v>1</v>
      </c>
      <c r="AQ87" s="415">
        <f>AM87*I87+AL87</f>
        <v>0.15859200000000001</v>
      </c>
      <c r="AR87" s="415">
        <f t="shared" si="110"/>
        <v>1.58592E-2</v>
      </c>
      <c r="AS87" s="416">
        <f t="shared" si="111"/>
        <v>0.25</v>
      </c>
      <c r="AT87" s="416">
        <f t="shared" si="112"/>
        <v>0.10611280000000001</v>
      </c>
      <c r="AU87" s="415">
        <f>10068.2*J87*POWER(10,-6)</f>
        <v>3.1171147199999999E-2</v>
      </c>
      <c r="AV87" s="416">
        <f t="shared" si="108"/>
        <v>0.56173514720000006</v>
      </c>
      <c r="AW87" s="417">
        <f t="shared" si="113"/>
        <v>0</v>
      </c>
      <c r="AX87" s="417">
        <f t="shared" si="114"/>
        <v>1.2000000000000004E-6</v>
      </c>
      <c r="AY87" s="417">
        <f t="shared" si="117"/>
        <v>6.7408217664000027E-7</v>
      </c>
      <c r="AZ87" s="392">
        <f>AW87/[2]DB!$B$23</f>
        <v>0</v>
      </c>
      <c r="BA87" s="392">
        <f>AX87/[2]DB!$B$23</f>
        <v>1.4457831325301209E-9</v>
      </c>
    </row>
    <row r="88" spans="1:53" s="412" customFormat="1" x14ac:dyDescent="0.3">
      <c r="A88" s="402" t="s">
        <v>569</v>
      </c>
      <c r="B88" s="402" t="str">
        <f>B82</f>
        <v>Сепаратор отстойник, нефть, попутный нефтяной газ</v>
      </c>
      <c r="C88" s="404" t="s">
        <v>163</v>
      </c>
      <c r="D88" s="405" t="s">
        <v>112</v>
      </c>
      <c r="E88" s="418">
        <f>E86</f>
        <v>1.0000000000000001E-5</v>
      </c>
      <c r="F88" s="419">
        <f t="shared" si="116"/>
        <v>3</v>
      </c>
      <c r="G88" s="402">
        <v>0.15200000000000002</v>
      </c>
      <c r="H88" s="407">
        <f t="shared" si="109"/>
        <v>4.5600000000000012E-6</v>
      </c>
      <c r="I88" s="420">
        <f>I85*0.15</f>
        <v>3.0959999999999996</v>
      </c>
      <c r="J88" s="409">
        <f>I88</f>
        <v>3.0959999999999996</v>
      </c>
      <c r="K88" s="207" t="s">
        <v>467</v>
      </c>
      <c r="L88" s="283" t="s">
        <v>944</v>
      </c>
      <c r="M88" s="412" t="str">
        <f t="shared" si="106"/>
        <v>C67</v>
      </c>
      <c r="N88" s="412" t="str">
        <f t="shared" si="106"/>
        <v>Сепаратор отстойник, нефть, попутный нефтяной газ</v>
      </c>
      <c r="O88" s="412" t="str">
        <f t="shared" si="107"/>
        <v>Частичное-пожар-вспышка</v>
      </c>
      <c r="P88" s="412" t="s">
        <v>46</v>
      </c>
      <c r="Q88" s="412" t="s">
        <v>46</v>
      </c>
      <c r="R88" s="412" t="s">
        <v>46</v>
      </c>
      <c r="S88" s="412" t="s">
        <v>46</v>
      </c>
      <c r="T88" s="412" t="s">
        <v>46</v>
      </c>
      <c r="U88" s="412" t="s">
        <v>46</v>
      </c>
      <c r="V88" s="412" t="s">
        <v>46</v>
      </c>
      <c r="W88" s="412" t="s">
        <v>46</v>
      </c>
      <c r="X88" s="412" t="s">
        <v>46</v>
      </c>
      <c r="Y88" s="412" t="s">
        <v>46</v>
      </c>
      <c r="Z88" s="412" t="s">
        <v>46</v>
      </c>
      <c r="AA88" s="412">
        <v>48.67</v>
      </c>
      <c r="AB88" s="412">
        <v>58.4</v>
      </c>
      <c r="AC88" s="412" t="s">
        <v>46</v>
      </c>
      <c r="AD88" s="412" t="s">
        <v>46</v>
      </c>
      <c r="AE88" s="412" t="s">
        <v>46</v>
      </c>
      <c r="AF88" s="412" t="s">
        <v>46</v>
      </c>
      <c r="AG88" s="412" t="s">
        <v>46</v>
      </c>
      <c r="AH88" s="412" t="s">
        <v>46</v>
      </c>
      <c r="AI88" s="412" t="s">
        <v>46</v>
      </c>
      <c r="AJ88" s="412">
        <v>0</v>
      </c>
      <c r="AK88" s="412">
        <v>1</v>
      </c>
      <c r="AL88" s="412">
        <f t="shared" si="118"/>
        <v>7.5000000000000011E-2</v>
      </c>
      <c r="AM88" s="412">
        <f>AM82</f>
        <v>2.7E-2</v>
      </c>
      <c r="AN88" s="412">
        <f>ROUNDUP(AN82/3,0)</f>
        <v>1</v>
      </c>
      <c r="AQ88" s="415">
        <f>AM88*I88+AL88</f>
        <v>0.15859200000000001</v>
      </c>
      <c r="AR88" s="415">
        <f t="shared" si="110"/>
        <v>1.58592E-2</v>
      </c>
      <c r="AS88" s="416">
        <f t="shared" si="111"/>
        <v>0.25</v>
      </c>
      <c r="AT88" s="416">
        <f t="shared" si="112"/>
        <v>0.10611280000000001</v>
      </c>
      <c r="AU88" s="415">
        <f>10068.2*J88*POWER(10,-6)</f>
        <v>3.1171147199999999E-2</v>
      </c>
      <c r="AV88" s="416">
        <f t="shared" si="108"/>
        <v>0.56173514720000006</v>
      </c>
      <c r="AW88" s="417">
        <f t="shared" si="113"/>
        <v>0</v>
      </c>
      <c r="AX88" s="417">
        <f t="shared" si="114"/>
        <v>4.5600000000000012E-6</v>
      </c>
      <c r="AY88" s="417">
        <f t="shared" si="117"/>
        <v>2.5615122712320012E-6</v>
      </c>
      <c r="AZ88" s="392">
        <f>AW88/[2]DB!$B$23</f>
        <v>0</v>
      </c>
      <c r="BA88" s="392">
        <f>AX88/[2]DB!$B$23</f>
        <v>5.4939759036144592E-9</v>
      </c>
    </row>
    <row r="89" spans="1:53" s="412" customFormat="1" ht="15" thickBot="1" x14ac:dyDescent="0.35">
      <c r="A89" s="402" t="s">
        <v>570</v>
      </c>
      <c r="B89" s="402" t="str">
        <f>B82</f>
        <v>Сепаратор отстойник, нефть, попутный нефтяной газ</v>
      </c>
      <c r="C89" s="404" t="s">
        <v>164</v>
      </c>
      <c r="D89" s="405" t="s">
        <v>27</v>
      </c>
      <c r="E89" s="418">
        <f>E86</f>
        <v>1.0000000000000001E-5</v>
      </c>
      <c r="F89" s="419">
        <f t="shared" si="116"/>
        <v>3</v>
      </c>
      <c r="G89" s="402">
        <v>0.6080000000000001</v>
      </c>
      <c r="H89" s="407">
        <f t="shared" si="109"/>
        <v>1.8240000000000005E-5</v>
      </c>
      <c r="I89" s="420">
        <f>I85*0.15</f>
        <v>3.0959999999999996</v>
      </c>
      <c r="J89" s="422">
        <v>0</v>
      </c>
      <c r="K89" s="424"/>
      <c r="L89" s="425"/>
      <c r="M89" s="412" t="str">
        <f t="shared" si="106"/>
        <v>C68</v>
      </c>
      <c r="N89" s="412" t="str">
        <f t="shared" si="106"/>
        <v>Сепаратор отстойник, нефть, попутный нефтяной газ</v>
      </c>
      <c r="O89" s="412" t="str">
        <f t="shared" si="107"/>
        <v>Частичное-ликвидация</v>
      </c>
      <c r="P89" s="412" t="s">
        <v>46</v>
      </c>
      <c r="Q89" s="412" t="s">
        <v>46</v>
      </c>
      <c r="R89" s="412" t="s">
        <v>46</v>
      </c>
      <c r="S89" s="412" t="s">
        <v>46</v>
      </c>
      <c r="T89" s="412" t="s">
        <v>46</v>
      </c>
      <c r="U89" s="412" t="s">
        <v>46</v>
      </c>
      <c r="V89" s="412" t="s">
        <v>46</v>
      </c>
      <c r="W89" s="412" t="s">
        <v>46</v>
      </c>
      <c r="X89" s="412" t="s">
        <v>46</v>
      </c>
      <c r="Y89" s="412" t="s">
        <v>46</v>
      </c>
      <c r="Z89" s="412" t="s">
        <v>46</v>
      </c>
      <c r="AA89" s="412" t="s">
        <v>46</v>
      </c>
      <c r="AB89" s="412" t="s">
        <v>46</v>
      </c>
      <c r="AC89" s="412" t="s">
        <v>46</v>
      </c>
      <c r="AD89" s="412" t="s">
        <v>46</v>
      </c>
      <c r="AE89" s="412" t="s">
        <v>46</v>
      </c>
      <c r="AF89" s="412" t="s">
        <v>46</v>
      </c>
      <c r="AG89" s="412" t="s">
        <v>46</v>
      </c>
      <c r="AH89" s="412" t="s">
        <v>46</v>
      </c>
      <c r="AI89" s="412" t="s">
        <v>46</v>
      </c>
      <c r="AJ89" s="412">
        <v>0</v>
      </c>
      <c r="AK89" s="412">
        <v>0</v>
      </c>
      <c r="AL89" s="412">
        <f t="shared" si="118"/>
        <v>7.5000000000000011E-2</v>
      </c>
      <c r="AM89" s="412">
        <f>AM82</f>
        <v>2.7E-2</v>
      </c>
      <c r="AN89" s="412">
        <f>ROUNDUP(AN82/3,0)</f>
        <v>1</v>
      </c>
      <c r="AQ89" s="415">
        <f>AM89*I89*0.1+AL89</f>
        <v>8.3359200000000008E-2</v>
      </c>
      <c r="AR89" s="415">
        <f t="shared" si="110"/>
        <v>8.3359200000000019E-3</v>
      </c>
      <c r="AS89" s="416">
        <f t="shared" si="111"/>
        <v>0</v>
      </c>
      <c r="AT89" s="416">
        <f t="shared" si="112"/>
        <v>2.2923780000000001E-2</v>
      </c>
      <c r="AU89" s="415">
        <f>1333*J87*POWER(10,-6)</f>
        <v>4.126968E-3</v>
      </c>
      <c r="AV89" s="416">
        <f t="shared" si="108"/>
        <v>0.118745868</v>
      </c>
      <c r="AW89" s="417">
        <f t="shared" si="113"/>
        <v>0</v>
      </c>
      <c r="AX89" s="417">
        <f t="shared" si="114"/>
        <v>0</v>
      </c>
      <c r="AY89" s="417">
        <f t="shared" si="117"/>
        <v>2.1659246323200009E-6</v>
      </c>
      <c r="AZ89" s="392">
        <f>AW89/[2]DB!$B$23</f>
        <v>0</v>
      </c>
      <c r="BA89" s="392">
        <f>AX89/[2]DB!$B$23</f>
        <v>0</v>
      </c>
    </row>
    <row r="90" spans="1:53" s="412" customFormat="1" x14ac:dyDescent="0.3">
      <c r="A90" s="426" t="s">
        <v>571</v>
      </c>
      <c r="B90" s="426" t="str">
        <f>B82</f>
        <v>Сепаратор отстойник, нефть, попутный нефтяной газ</v>
      </c>
      <c r="C90" s="426" t="s">
        <v>341</v>
      </c>
      <c r="D90" s="426" t="s">
        <v>342</v>
      </c>
      <c r="E90" s="427">
        <v>2.5000000000000001E-5</v>
      </c>
      <c r="F90" s="419">
        <v>1</v>
      </c>
      <c r="G90" s="426">
        <v>1</v>
      </c>
      <c r="H90" s="428">
        <f t="shared" si="109"/>
        <v>2.5000000000000001E-5</v>
      </c>
      <c r="I90" s="429">
        <f>I82</f>
        <v>137.6</v>
      </c>
      <c r="J90" s="429">
        <f>J82*0.01</f>
        <v>1.3759999999999999</v>
      </c>
      <c r="K90" s="426"/>
      <c r="L90" s="426"/>
      <c r="M90" s="430" t="str">
        <f t="shared" si="106"/>
        <v>C69</v>
      </c>
      <c r="N90" s="430"/>
      <c r="O90" s="430"/>
      <c r="P90" s="430">
        <v>9.1999999999999993</v>
      </c>
      <c r="Q90" s="430">
        <v>13.1</v>
      </c>
      <c r="R90" s="430">
        <v>19.3</v>
      </c>
      <c r="S90" s="430">
        <v>37.6</v>
      </c>
      <c r="T90" s="430"/>
      <c r="U90" s="430"/>
      <c r="V90" s="430" t="s">
        <v>46</v>
      </c>
      <c r="W90" s="430" t="s">
        <v>46</v>
      </c>
      <c r="X90" s="430" t="s">
        <v>46</v>
      </c>
      <c r="Y90" s="430" t="s">
        <v>46</v>
      </c>
      <c r="Z90" s="430"/>
      <c r="AA90" s="430"/>
      <c r="AB90" s="430"/>
      <c r="AC90" s="430"/>
      <c r="AD90" s="430"/>
      <c r="AE90" s="430">
        <v>20</v>
      </c>
      <c r="AF90" s="430">
        <v>47</v>
      </c>
      <c r="AG90" s="430">
        <v>61</v>
      </c>
      <c r="AH90" s="430">
        <v>84</v>
      </c>
      <c r="AI90" s="430"/>
      <c r="AJ90" s="430">
        <v>0</v>
      </c>
      <c r="AK90" s="430">
        <v>2</v>
      </c>
      <c r="AL90" s="430">
        <f>AL82</f>
        <v>0.75</v>
      </c>
      <c r="AM90" s="430">
        <f>AM82</f>
        <v>2.7E-2</v>
      </c>
      <c r="AN90" s="430">
        <v>5</v>
      </c>
      <c r="AO90" s="430"/>
      <c r="AP90" s="430"/>
      <c r="AQ90" s="431">
        <f>AM90*I90+AL90</f>
        <v>4.4651999999999994</v>
      </c>
      <c r="AR90" s="431">
        <f>0.1*AQ90</f>
        <v>0.44651999999999997</v>
      </c>
      <c r="AS90" s="432">
        <f>AJ90*3+0.25*AK90</f>
        <v>0.5</v>
      </c>
      <c r="AT90" s="432">
        <f>SUM(AQ90:AS90)/4</f>
        <v>1.3529299999999997</v>
      </c>
      <c r="AU90" s="431">
        <f>10068.2*J90*POWER(10,-6)</f>
        <v>1.3853843199999999E-2</v>
      </c>
      <c r="AV90" s="432">
        <f t="shared" si="108"/>
        <v>6.7785038431999993</v>
      </c>
      <c r="AW90" s="433">
        <f>AJ90*H90</f>
        <v>0</v>
      </c>
      <c r="AX90" s="433">
        <f>H90*AK90</f>
        <v>5.0000000000000002E-5</v>
      </c>
      <c r="AY90" s="433">
        <f>H90*AV90</f>
        <v>1.6946259608E-4</v>
      </c>
      <c r="AZ90" s="392">
        <f>AW90/[2]DB!$B$23</f>
        <v>0</v>
      </c>
      <c r="BA90" s="392">
        <f>AX90/[2]DB!$B$23</f>
        <v>6.0240963855421685E-8</v>
      </c>
    </row>
    <row r="91" spans="1:53" ht="15" thickBot="1" x14ac:dyDescent="0.35"/>
    <row r="92" spans="1:53" s="412" customFormat="1" ht="18" customHeight="1" x14ac:dyDescent="0.3">
      <c r="A92" s="402" t="s">
        <v>572</v>
      </c>
      <c r="B92" s="403" t="s">
        <v>747</v>
      </c>
      <c r="C92" s="404" t="s">
        <v>143</v>
      </c>
      <c r="D92" s="405" t="s">
        <v>25</v>
      </c>
      <c r="E92" s="406">
        <v>9.9999999999999995E-7</v>
      </c>
      <c r="F92" s="403">
        <v>2</v>
      </c>
      <c r="G92" s="402">
        <v>0.05</v>
      </c>
      <c r="H92" s="407">
        <f>E92*F92*G92</f>
        <v>9.9999999999999995E-8</v>
      </c>
      <c r="I92" s="408">
        <v>137</v>
      </c>
      <c r="J92" s="409">
        <f>I92</f>
        <v>137</v>
      </c>
      <c r="K92" s="410" t="s">
        <v>122</v>
      </c>
      <c r="L92" s="411">
        <v>150</v>
      </c>
      <c r="M92" s="412" t="str">
        <f t="shared" ref="M92:N100" si="119">A92</f>
        <v>C70</v>
      </c>
      <c r="N92" s="412" t="str">
        <f t="shared" si="119"/>
        <v>Емкость V-200м3, химреагент</v>
      </c>
      <c r="O92" s="412" t="str">
        <f t="shared" ref="O92:O99" si="120">D92</f>
        <v>Полное-пожар</v>
      </c>
      <c r="P92" s="412">
        <v>9.9</v>
      </c>
      <c r="Q92" s="412">
        <v>14</v>
      </c>
      <c r="R92" s="412">
        <v>20.6</v>
      </c>
      <c r="S92" s="412">
        <v>40</v>
      </c>
      <c r="T92" s="412" t="s">
        <v>46</v>
      </c>
      <c r="U92" s="412" t="s">
        <v>46</v>
      </c>
      <c r="V92" s="412" t="s">
        <v>46</v>
      </c>
      <c r="W92" s="412" t="s">
        <v>46</v>
      </c>
      <c r="X92" s="412" t="s">
        <v>46</v>
      </c>
      <c r="Y92" s="412" t="s">
        <v>46</v>
      </c>
      <c r="Z92" s="412" t="s">
        <v>46</v>
      </c>
      <c r="AA92" s="412" t="s">
        <v>46</v>
      </c>
      <c r="AB92" s="412" t="s">
        <v>46</v>
      </c>
      <c r="AC92" s="412" t="s">
        <v>46</v>
      </c>
      <c r="AD92" s="412" t="s">
        <v>46</v>
      </c>
      <c r="AE92" s="412" t="s">
        <v>46</v>
      </c>
      <c r="AF92" s="412" t="s">
        <v>46</v>
      </c>
      <c r="AG92" s="412" t="s">
        <v>46</v>
      </c>
      <c r="AH92" s="412" t="s">
        <v>46</v>
      </c>
      <c r="AI92" s="412" t="s">
        <v>46</v>
      </c>
      <c r="AJ92" s="413">
        <v>0</v>
      </c>
      <c r="AK92" s="413">
        <v>2</v>
      </c>
      <c r="AL92" s="414">
        <v>0.75</v>
      </c>
      <c r="AM92" s="414">
        <v>2.7E-2</v>
      </c>
      <c r="AN92" s="414">
        <v>3</v>
      </c>
      <c r="AQ92" s="415">
        <f>AM92*I92+AL92</f>
        <v>4.4489999999999998</v>
      </c>
      <c r="AR92" s="415">
        <f>0.1*AQ92</f>
        <v>0.44490000000000002</v>
      </c>
      <c r="AS92" s="416">
        <f>AJ92*3+0.25*AK92</f>
        <v>0.5</v>
      </c>
      <c r="AT92" s="416">
        <f>SUM(AQ92:AS92)/4</f>
        <v>1.3484749999999999</v>
      </c>
      <c r="AU92" s="415">
        <f>10068.2*J92*POWER(10,-6)</f>
        <v>1.3793434</v>
      </c>
      <c r="AV92" s="416">
        <f t="shared" ref="AV92:AV100" si="121">AU92+AT92+AS92+AR92+AQ92</f>
        <v>8.1217183999999989</v>
      </c>
      <c r="AW92" s="417">
        <f>AJ92*H92</f>
        <v>0</v>
      </c>
      <c r="AX92" s="417">
        <f>H92*AK92</f>
        <v>1.9999999999999999E-7</v>
      </c>
      <c r="AY92" s="417">
        <f>H92*AV92</f>
        <v>8.1217183999999984E-7</v>
      </c>
      <c r="AZ92" s="392">
        <f>AW92/[2]DB!$B$23</f>
        <v>0</v>
      </c>
      <c r="BA92" s="392">
        <f>AX92/[2]DB!$B$23</f>
        <v>2.4096385542168672E-10</v>
      </c>
    </row>
    <row r="93" spans="1:53" s="412" customFormat="1" x14ac:dyDescent="0.3">
      <c r="A93" s="402" t="s">
        <v>573</v>
      </c>
      <c r="B93" s="402" t="str">
        <f>B92</f>
        <v>Емкость V-200м3, химреагент</v>
      </c>
      <c r="C93" s="404" t="s">
        <v>149</v>
      </c>
      <c r="D93" s="405" t="s">
        <v>28</v>
      </c>
      <c r="E93" s="418">
        <f>E92</f>
        <v>9.9999999999999995E-7</v>
      </c>
      <c r="F93" s="419">
        <f>F92</f>
        <v>2</v>
      </c>
      <c r="G93" s="402">
        <v>0.19</v>
      </c>
      <c r="H93" s="407">
        <f t="shared" ref="H93:H100" si="122">E93*F93*G93</f>
        <v>3.7999999999999996E-7</v>
      </c>
      <c r="I93" s="420">
        <f>I92</f>
        <v>137</v>
      </c>
      <c r="J93" s="266">
        <f>POWER(10,-6)*35*SQRT(100)*3600*L92/1000*0.1</f>
        <v>1.89E-2</v>
      </c>
      <c r="K93" s="207" t="s">
        <v>123</v>
      </c>
      <c r="L93" s="421">
        <v>2</v>
      </c>
      <c r="M93" s="412" t="str">
        <f t="shared" si="119"/>
        <v>C71</v>
      </c>
      <c r="N93" s="412" t="str">
        <f t="shared" si="119"/>
        <v>Емкость V-200м3, химреагент</v>
      </c>
      <c r="O93" s="412" t="str">
        <f t="shared" si="120"/>
        <v>Полное-взрыв</v>
      </c>
      <c r="P93" s="412" t="s">
        <v>46</v>
      </c>
      <c r="Q93" s="412" t="s">
        <v>46</v>
      </c>
      <c r="R93" s="412" t="s">
        <v>46</v>
      </c>
      <c r="S93" s="412" t="s">
        <v>46</v>
      </c>
      <c r="T93" s="412">
        <v>0</v>
      </c>
      <c r="U93" s="412">
        <v>0</v>
      </c>
      <c r="V93" s="412">
        <v>20.100000000000001</v>
      </c>
      <c r="W93" s="412">
        <v>67.099999999999994</v>
      </c>
      <c r="X93" s="412">
        <v>98.1</v>
      </c>
      <c r="Y93" s="412" t="s">
        <v>46</v>
      </c>
      <c r="Z93" s="412" t="s">
        <v>46</v>
      </c>
      <c r="AA93" s="412" t="s">
        <v>46</v>
      </c>
      <c r="AB93" s="412" t="s">
        <v>46</v>
      </c>
      <c r="AC93" s="412" t="s">
        <v>46</v>
      </c>
      <c r="AD93" s="412" t="s">
        <v>46</v>
      </c>
      <c r="AE93" s="412" t="s">
        <v>46</v>
      </c>
      <c r="AF93" s="412" t="s">
        <v>46</v>
      </c>
      <c r="AG93" s="412" t="s">
        <v>46</v>
      </c>
      <c r="AH93" s="412" t="s">
        <v>46</v>
      </c>
      <c r="AI93" s="412" t="s">
        <v>46</v>
      </c>
      <c r="AJ93" s="413">
        <v>1</v>
      </c>
      <c r="AK93" s="413">
        <v>2</v>
      </c>
      <c r="AL93" s="412">
        <f>AL92</f>
        <v>0.75</v>
      </c>
      <c r="AM93" s="412">
        <f>AM92</f>
        <v>2.7E-2</v>
      </c>
      <c r="AN93" s="412">
        <f>AN92</f>
        <v>3</v>
      </c>
      <c r="AQ93" s="415">
        <f>AM93*I93+AL93</f>
        <v>4.4489999999999998</v>
      </c>
      <c r="AR93" s="415">
        <f t="shared" ref="AR93:AR99" si="123">0.1*AQ93</f>
        <v>0.44490000000000002</v>
      </c>
      <c r="AS93" s="416">
        <f t="shared" ref="AS93:AS99" si="124">AJ93*3+0.25*AK93</f>
        <v>3.5</v>
      </c>
      <c r="AT93" s="416">
        <f t="shared" ref="AT93:AT99" si="125">SUM(AQ93:AS93)/4</f>
        <v>2.0984749999999996</v>
      </c>
      <c r="AU93" s="415">
        <f>10068.2*J93*POWER(10,-6)*10</f>
        <v>1.9028898000000001E-3</v>
      </c>
      <c r="AV93" s="416">
        <f t="shared" si="121"/>
        <v>10.494277889799999</v>
      </c>
      <c r="AW93" s="417">
        <f t="shared" ref="AW93:AW99" si="126">AJ93*H93</f>
        <v>3.7999999999999996E-7</v>
      </c>
      <c r="AX93" s="417">
        <f t="shared" ref="AX93:AX99" si="127">H93*AK93</f>
        <v>7.5999999999999992E-7</v>
      </c>
      <c r="AY93" s="417">
        <f t="shared" ref="AY93" si="128">H93*AV93</f>
        <v>3.9878255981239989E-6</v>
      </c>
      <c r="AZ93" s="392">
        <f>AW93/[2]DB!$B$23</f>
        <v>4.5783132530120476E-10</v>
      </c>
      <c r="BA93" s="392">
        <f>AX93/[2]DB!$B$23</f>
        <v>9.1566265060240952E-10</v>
      </c>
    </row>
    <row r="94" spans="1:53" s="412" customFormat="1" x14ac:dyDescent="0.3">
      <c r="A94" s="402" t="s">
        <v>574</v>
      </c>
      <c r="B94" s="402" t="str">
        <f>B92</f>
        <v>Емкость V-200м3, химреагент</v>
      </c>
      <c r="C94" s="404" t="s">
        <v>188</v>
      </c>
      <c r="D94" s="405" t="s">
        <v>26</v>
      </c>
      <c r="E94" s="418">
        <f>E92</f>
        <v>9.9999999999999995E-7</v>
      </c>
      <c r="F94" s="419">
        <f t="shared" ref="F94:F99" si="129">F93</f>
        <v>2</v>
      </c>
      <c r="G94" s="402">
        <v>0.76</v>
      </c>
      <c r="H94" s="407">
        <f t="shared" si="122"/>
        <v>1.5199999999999998E-6</v>
      </c>
      <c r="I94" s="420">
        <f>I92</f>
        <v>137</v>
      </c>
      <c r="J94" s="422">
        <v>0</v>
      </c>
      <c r="K94" s="207" t="s">
        <v>124</v>
      </c>
      <c r="L94" s="421">
        <v>1.05</v>
      </c>
      <c r="M94" s="412" t="str">
        <f t="shared" si="119"/>
        <v>C72</v>
      </c>
      <c r="N94" s="412" t="str">
        <f t="shared" si="119"/>
        <v>Емкость V-200м3, химреагент</v>
      </c>
      <c r="O94" s="412" t="str">
        <f t="shared" si="120"/>
        <v>Полное-ликвидация</v>
      </c>
      <c r="P94" s="412" t="s">
        <v>46</v>
      </c>
      <c r="Q94" s="412" t="s">
        <v>46</v>
      </c>
      <c r="R94" s="412" t="s">
        <v>46</v>
      </c>
      <c r="S94" s="412" t="s">
        <v>46</v>
      </c>
      <c r="T94" s="412" t="s">
        <v>46</v>
      </c>
      <c r="U94" s="412" t="s">
        <v>46</v>
      </c>
      <c r="V94" s="412" t="s">
        <v>46</v>
      </c>
      <c r="W94" s="412" t="s">
        <v>46</v>
      </c>
      <c r="X94" s="412" t="s">
        <v>46</v>
      </c>
      <c r="Y94" s="412" t="s">
        <v>46</v>
      </c>
      <c r="Z94" s="412" t="s">
        <v>46</v>
      </c>
      <c r="AA94" s="412" t="s">
        <v>46</v>
      </c>
      <c r="AB94" s="412" t="s">
        <v>46</v>
      </c>
      <c r="AC94" s="412" t="s">
        <v>46</v>
      </c>
      <c r="AD94" s="412" t="s">
        <v>46</v>
      </c>
      <c r="AE94" s="412" t="s">
        <v>46</v>
      </c>
      <c r="AF94" s="412" t="s">
        <v>46</v>
      </c>
      <c r="AG94" s="412" t="s">
        <v>46</v>
      </c>
      <c r="AH94" s="412" t="s">
        <v>46</v>
      </c>
      <c r="AI94" s="412" t="s">
        <v>46</v>
      </c>
      <c r="AJ94" s="412">
        <v>0</v>
      </c>
      <c r="AK94" s="412">
        <v>0</v>
      </c>
      <c r="AL94" s="412">
        <f>AL92</f>
        <v>0.75</v>
      </c>
      <c r="AM94" s="412">
        <f>AM92</f>
        <v>2.7E-2</v>
      </c>
      <c r="AN94" s="412">
        <f>AN92</f>
        <v>3</v>
      </c>
      <c r="AQ94" s="415">
        <f>AM94*I94*0.1+AL94</f>
        <v>1.1198999999999999</v>
      </c>
      <c r="AR94" s="415">
        <f t="shared" si="123"/>
        <v>0.11198999999999999</v>
      </c>
      <c r="AS94" s="416">
        <f t="shared" si="124"/>
        <v>0</v>
      </c>
      <c r="AT94" s="416">
        <f t="shared" si="125"/>
        <v>0.30797249999999998</v>
      </c>
      <c r="AU94" s="415">
        <f>1333*J92*POWER(10,-6)</f>
        <v>0.18262100000000001</v>
      </c>
      <c r="AV94" s="416">
        <f t="shared" si="121"/>
        <v>1.7224835000000001</v>
      </c>
      <c r="AW94" s="417">
        <f t="shared" si="126"/>
        <v>0</v>
      </c>
      <c r="AX94" s="417">
        <f t="shared" si="127"/>
        <v>0</v>
      </c>
      <c r="AY94" s="417">
        <f>H94*AV94</f>
        <v>2.6181749199999998E-6</v>
      </c>
      <c r="AZ94" s="392">
        <f>AW94/[2]DB!$B$23</f>
        <v>0</v>
      </c>
      <c r="BA94" s="392">
        <f>AX94/[2]DB!$B$23</f>
        <v>0</v>
      </c>
    </row>
    <row r="95" spans="1:53" s="412" customFormat="1" x14ac:dyDescent="0.3">
      <c r="A95" s="402" t="s">
        <v>575</v>
      </c>
      <c r="B95" s="402" t="str">
        <f>B92</f>
        <v>Емкость V-200м3, химреагент</v>
      </c>
      <c r="C95" s="404" t="s">
        <v>160</v>
      </c>
      <c r="D95" s="405" t="s">
        <v>161</v>
      </c>
      <c r="E95" s="406">
        <v>1.0000000000000001E-5</v>
      </c>
      <c r="F95" s="419">
        <f t="shared" si="129"/>
        <v>2</v>
      </c>
      <c r="G95" s="402">
        <v>4.0000000000000008E-2</v>
      </c>
      <c r="H95" s="407">
        <f t="shared" si="122"/>
        <v>8.0000000000000018E-7</v>
      </c>
      <c r="I95" s="420">
        <f>0.15*I92</f>
        <v>20.55</v>
      </c>
      <c r="J95" s="409">
        <f>I95</f>
        <v>20.55</v>
      </c>
      <c r="K95" s="207" t="s">
        <v>126</v>
      </c>
      <c r="L95" s="421">
        <v>45390</v>
      </c>
      <c r="M95" s="412" t="str">
        <f t="shared" si="119"/>
        <v>C73</v>
      </c>
      <c r="N95" s="412" t="str">
        <f t="shared" si="119"/>
        <v>Емкость V-200м3, химреагент</v>
      </c>
      <c r="O95" s="412" t="str">
        <f t="shared" si="120"/>
        <v>Частичное факел</v>
      </c>
      <c r="P95" s="412" t="s">
        <v>46</v>
      </c>
      <c r="Q95" s="412" t="s">
        <v>46</v>
      </c>
      <c r="R95" s="412" t="s">
        <v>46</v>
      </c>
      <c r="S95" s="412" t="s">
        <v>46</v>
      </c>
      <c r="T95" s="412" t="s">
        <v>46</v>
      </c>
      <c r="U95" s="412" t="s">
        <v>46</v>
      </c>
      <c r="V95" s="412" t="s">
        <v>46</v>
      </c>
      <c r="W95" s="412" t="s">
        <v>46</v>
      </c>
      <c r="X95" s="412" t="s">
        <v>46</v>
      </c>
      <c r="Y95" s="412">
        <v>15</v>
      </c>
      <c r="Z95" s="412">
        <v>3</v>
      </c>
      <c r="AA95" s="412" t="s">
        <v>46</v>
      </c>
      <c r="AB95" s="412" t="s">
        <v>46</v>
      </c>
      <c r="AC95" s="412" t="s">
        <v>46</v>
      </c>
      <c r="AD95" s="412" t="s">
        <v>46</v>
      </c>
      <c r="AE95" s="412" t="s">
        <v>46</v>
      </c>
      <c r="AF95" s="412" t="s">
        <v>46</v>
      </c>
      <c r="AG95" s="412" t="s">
        <v>46</v>
      </c>
      <c r="AH95" s="412" t="s">
        <v>46</v>
      </c>
      <c r="AI95" s="412" t="s">
        <v>46</v>
      </c>
      <c r="AJ95" s="412">
        <v>0</v>
      </c>
      <c r="AK95" s="412">
        <v>1</v>
      </c>
      <c r="AL95" s="412">
        <f>$AL$22*0.1</f>
        <v>7.5000000000000011E-2</v>
      </c>
      <c r="AM95" s="412">
        <f>AM93</f>
        <v>2.7E-2</v>
      </c>
      <c r="AN95" s="412">
        <f>AN92</f>
        <v>3</v>
      </c>
      <c r="AQ95" s="415">
        <f>AM95*I95*0.1+AL95</f>
        <v>0.13048500000000002</v>
      </c>
      <c r="AR95" s="415">
        <f t="shared" si="123"/>
        <v>1.3048500000000003E-2</v>
      </c>
      <c r="AS95" s="416">
        <f t="shared" si="124"/>
        <v>0.25</v>
      </c>
      <c r="AT95" s="416">
        <f t="shared" si="125"/>
        <v>9.8383374999999995E-2</v>
      </c>
      <c r="AU95" s="415">
        <f>10068.2*J95*POWER(10,-6)</f>
        <v>0.20690151000000001</v>
      </c>
      <c r="AV95" s="416">
        <f t="shared" si="121"/>
        <v>0.69881838500000004</v>
      </c>
      <c r="AW95" s="417">
        <f t="shared" si="126"/>
        <v>0</v>
      </c>
      <c r="AX95" s="417">
        <f t="shared" si="127"/>
        <v>8.0000000000000018E-7</v>
      </c>
      <c r="AY95" s="417">
        <f t="shared" ref="AY95:AY99" si="130">H95*AV95</f>
        <v>5.590547080000001E-7</v>
      </c>
      <c r="AZ95" s="392">
        <f>AW95/[2]DB!$B$23</f>
        <v>0</v>
      </c>
      <c r="BA95" s="392">
        <f>AX95/[2]DB!$B$23</f>
        <v>9.638554216867473E-10</v>
      </c>
    </row>
    <row r="96" spans="1:53" s="412" customFormat="1" x14ac:dyDescent="0.3">
      <c r="A96" s="402" t="s">
        <v>576</v>
      </c>
      <c r="B96" s="402" t="str">
        <f>B92</f>
        <v>Емкость V-200м3, химреагент</v>
      </c>
      <c r="C96" s="404" t="s">
        <v>189</v>
      </c>
      <c r="D96" s="405" t="s">
        <v>27</v>
      </c>
      <c r="E96" s="418">
        <f>E95</f>
        <v>1.0000000000000001E-5</v>
      </c>
      <c r="F96" s="419">
        <f t="shared" si="129"/>
        <v>2</v>
      </c>
      <c r="G96" s="402">
        <v>0.16000000000000003</v>
      </c>
      <c r="H96" s="407">
        <f t="shared" si="122"/>
        <v>3.2000000000000007E-6</v>
      </c>
      <c r="I96" s="420">
        <f>0.15*I92</f>
        <v>20.55</v>
      </c>
      <c r="J96" s="409">
        <v>0</v>
      </c>
      <c r="K96" s="207" t="s">
        <v>127</v>
      </c>
      <c r="L96" s="421">
        <v>3</v>
      </c>
      <c r="M96" s="412" t="str">
        <f t="shared" si="119"/>
        <v>C74</v>
      </c>
      <c r="N96" s="412" t="str">
        <f t="shared" si="119"/>
        <v>Емкость V-200м3, химреагент</v>
      </c>
      <c r="O96" s="412" t="str">
        <f t="shared" si="120"/>
        <v>Частичное-ликвидация</v>
      </c>
      <c r="P96" s="412" t="s">
        <v>46</v>
      </c>
      <c r="Q96" s="412" t="s">
        <v>46</v>
      </c>
      <c r="R96" s="412" t="s">
        <v>46</v>
      </c>
      <c r="S96" s="412" t="s">
        <v>46</v>
      </c>
      <c r="T96" s="412" t="s">
        <v>46</v>
      </c>
      <c r="U96" s="412" t="s">
        <v>46</v>
      </c>
      <c r="V96" s="412" t="s">
        <v>46</v>
      </c>
      <c r="W96" s="412" t="s">
        <v>46</v>
      </c>
      <c r="X96" s="412" t="s">
        <v>46</v>
      </c>
      <c r="Y96" s="412" t="s">
        <v>46</v>
      </c>
      <c r="Z96" s="412" t="s">
        <v>46</v>
      </c>
      <c r="AA96" s="412" t="s">
        <v>46</v>
      </c>
      <c r="AB96" s="412" t="s">
        <v>46</v>
      </c>
      <c r="AC96" s="412" t="s">
        <v>46</v>
      </c>
      <c r="AD96" s="412" t="s">
        <v>46</v>
      </c>
      <c r="AE96" s="412" t="s">
        <v>46</v>
      </c>
      <c r="AF96" s="412" t="s">
        <v>46</v>
      </c>
      <c r="AG96" s="412" t="s">
        <v>46</v>
      </c>
      <c r="AH96" s="412" t="s">
        <v>46</v>
      </c>
      <c r="AI96" s="412" t="s">
        <v>46</v>
      </c>
      <c r="AJ96" s="412">
        <v>0</v>
      </c>
      <c r="AK96" s="412">
        <v>1</v>
      </c>
      <c r="AL96" s="412">
        <f t="shared" ref="AL96:AL99" si="131">$AL$22*0.1</f>
        <v>7.5000000000000011E-2</v>
      </c>
      <c r="AM96" s="412">
        <f>AM92</f>
        <v>2.7E-2</v>
      </c>
      <c r="AN96" s="412">
        <f>ROUNDUP(AN92/3,0)</f>
        <v>1</v>
      </c>
      <c r="AQ96" s="415">
        <f>AM96*I96+AL96</f>
        <v>0.62985000000000002</v>
      </c>
      <c r="AR96" s="415">
        <f t="shared" si="123"/>
        <v>6.2984999999999999E-2</v>
      </c>
      <c r="AS96" s="416">
        <f t="shared" si="124"/>
        <v>0.25</v>
      </c>
      <c r="AT96" s="416">
        <f t="shared" si="125"/>
        <v>0.23570874999999999</v>
      </c>
      <c r="AU96" s="415">
        <f>1333*J93*POWER(10,-6)*10</f>
        <v>2.5193699999999998E-4</v>
      </c>
      <c r="AV96" s="416">
        <f t="shared" si="121"/>
        <v>1.178795687</v>
      </c>
      <c r="AW96" s="417">
        <f t="shared" si="126"/>
        <v>0</v>
      </c>
      <c r="AX96" s="417">
        <f t="shared" si="127"/>
        <v>3.2000000000000007E-6</v>
      </c>
      <c r="AY96" s="417">
        <f t="shared" si="130"/>
        <v>3.7721461984000011E-6</v>
      </c>
      <c r="AZ96" s="392">
        <f>AW96/[2]DB!$B$23</f>
        <v>0</v>
      </c>
      <c r="BA96" s="392">
        <f>AX96/[2]DB!$B$23</f>
        <v>3.8554216867469892E-9</v>
      </c>
    </row>
    <row r="97" spans="1:53" s="412" customFormat="1" x14ac:dyDescent="0.3">
      <c r="A97" s="402" t="s">
        <v>584</v>
      </c>
      <c r="B97" s="402" t="str">
        <f>B92</f>
        <v>Емкость V-200м3, химреагент</v>
      </c>
      <c r="C97" s="404" t="s">
        <v>162</v>
      </c>
      <c r="D97" s="405" t="s">
        <v>161</v>
      </c>
      <c r="E97" s="418">
        <f>E96</f>
        <v>1.0000000000000001E-5</v>
      </c>
      <c r="F97" s="419">
        <f t="shared" si="129"/>
        <v>2</v>
      </c>
      <c r="G97" s="402">
        <v>4.0000000000000008E-2</v>
      </c>
      <c r="H97" s="407">
        <f t="shared" si="122"/>
        <v>8.0000000000000018E-7</v>
      </c>
      <c r="I97" s="420">
        <f>I95*0.15</f>
        <v>3.0825</v>
      </c>
      <c r="J97" s="409">
        <f>I97</f>
        <v>3.0825</v>
      </c>
      <c r="K97" s="423" t="s">
        <v>138</v>
      </c>
      <c r="L97" s="283">
        <v>12</v>
      </c>
      <c r="M97" s="412" t="str">
        <f t="shared" si="119"/>
        <v>C75</v>
      </c>
      <c r="N97" s="412" t="str">
        <f t="shared" si="119"/>
        <v>Емкость V-200м3, химреагент</v>
      </c>
      <c r="O97" s="412" t="str">
        <f t="shared" si="120"/>
        <v>Частичное факел</v>
      </c>
      <c r="P97" s="412" t="s">
        <v>46</v>
      </c>
      <c r="Q97" s="412" t="s">
        <v>46</v>
      </c>
      <c r="R97" s="412" t="s">
        <v>46</v>
      </c>
      <c r="S97" s="412" t="s">
        <v>46</v>
      </c>
      <c r="T97" s="412" t="s">
        <v>46</v>
      </c>
      <c r="U97" s="412" t="s">
        <v>46</v>
      </c>
      <c r="V97" s="412" t="s">
        <v>46</v>
      </c>
      <c r="W97" s="412" t="s">
        <v>46</v>
      </c>
      <c r="X97" s="412" t="s">
        <v>46</v>
      </c>
      <c r="Y97" s="412">
        <v>11</v>
      </c>
      <c r="Z97" s="412">
        <v>2</v>
      </c>
      <c r="AA97" s="412" t="s">
        <v>46</v>
      </c>
      <c r="AB97" s="412" t="s">
        <v>46</v>
      </c>
      <c r="AC97" s="412" t="s">
        <v>46</v>
      </c>
      <c r="AD97" s="412" t="s">
        <v>46</v>
      </c>
      <c r="AE97" s="412" t="s">
        <v>46</v>
      </c>
      <c r="AF97" s="412" t="s">
        <v>46</v>
      </c>
      <c r="AG97" s="412" t="s">
        <v>46</v>
      </c>
      <c r="AH97" s="412" t="s">
        <v>46</v>
      </c>
      <c r="AI97" s="412" t="s">
        <v>46</v>
      </c>
      <c r="AJ97" s="412">
        <v>0</v>
      </c>
      <c r="AK97" s="412">
        <v>1</v>
      </c>
      <c r="AL97" s="412">
        <f t="shared" si="131"/>
        <v>7.5000000000000011E-2</v>
      </c>
      <c r="AM97" s="412">
        <f>AM92</f>
        <v>2.7E-2</v>
      </c>
      <c r="AN97" s="412">
        <f>AN96</f>
        <v>1</v>
      </c>
      <c r="AQ97" s="415">
        <f>AM97*I97+AL97</f>
        <v>0.15822750000000002</v>
      </c>
      <c r="AR97" s="415">
        <f t="shared" si="123"/>
        <v>1.5822750000000003E-2</v>
      </c>
      <c r="AS97" s="416">
        <f t="shared" si="124"/>
        <v>0.25</v>
      </c>
      <c r="AT97" s="416">
        <f t="shared" si="125"/>
        <v>0.1060125625</v>
      </c>
      <c r="AU97" s="415">
        <f>10068.2*J97*POWER(10,-6)</f>
        <v>3.1035226499999999E-2</v>
      </c>
      <c r="AV97" s="416">
        <f t="shared" si="121"/>
        <v>0.56109803899999999</v>
      </c>
      <c r="AW97" s="417">
        <f t="shared" si="126"/>
        <v>0</v>
      </c>
      <c r="AX97" s="417">
        <f t="shared" si="127"/>
        <v>8.0000000000000018E-7</v>
      </c>
      <c r="AY97" s="417">
        <f t="shared" si="130"/>
        <v>4.488784312000001E-7</v>
      </c>
      <c r="AZ97" s="392">
        <f>AW97/[2]DB!$B$23</f>
        <v>0</v>
      </c>
      <c r="BA97" s="392">
        <f>AX97/[2]DB!$B$23</f>
        <v>9.638554216867473E-10</v>
      </c>
    </row>
    <row r="98" spans="1:53" s="412" customFormat="1" x14ac:dyDescent="0.3">
      <c r="A98" s="402" t="s">
        <v>585</v>
      </c>
      <c r="B98" s="402" t="str">
        <f>B92</f>
        <v>Емкость V-200м3, химреагент</v>
      </c>
      <c r="C98" s="404" t="s">
        <v>163</v>
      </c>
      <c r="D98" s="405" t="s">
        <v>112</v>
      </c>
      <c r="E98" s="418">
        <f>E96</f>
        <v>1.0000000000000001E-5</v>
      </c>
      <c r="F98" s="419">
        <f t="shared" si="129"/>
        <v>2</v>
      </c>
      <c r="G98" s="402">
        <v>0.15200000000000002</v>
      </c>
      <c r="H98" s="407">
        <f t="shared" si="122"/>
        <v>3.0400000000000005E-6</v>
      </c>
      <c r="I98" s="420">
        <f>I95*0.15</f>
        <v>3.0825</v>
      </c>
      <c r="J98" s="409">
        <f>I98</f>
        <v>3.0825</v>
      </c>
      <c r="K98" s="207" t="s">
        <v>467</v>
      </c>
      <c r="L98" s="283" t="s">
        <v>944</v>
      </c>
      <c r="M98" s="412" t="str">
        <f t="shared" si="119"/>
        <v>C76</v>
      </c>
      <c r="N98" s="412" t="str">
        <f t="shared" si="119"/>
        <v>Емкость V-200м3, химреагент</v>
      </c>
      <c r="O98" s="412" t="str">
        <f t="shared" si="120"/>
        <v>Частичное-пожар-вспышка</v>
      </c>
      <c r="P98" s="412" t="s">
        <v>46</v>
      </c>
      <c r="Q98" s="412" t="s">
        <v>46</v>
      </c>
      <c r="R98" s="412" t="s">
        <v>46</v>
      </c>
      <c r="S98" s="412" t="s">
        <v>46</v>
      </c>
      <c r="T98" s="412" t="s">
        <v>46</v>
      </c>
      <c r="U98" s="412" t="s">
        <v>46</v>
      </c>
      <c r="V98" s="412" t="s">
        <v>46</v>
      </c>
      <c r="W98" s="412" t="s">
        <v>46</v>
      </c>
      <c r="X98" s="412" t="s">
        <v>46</v>
      </c>
      <c r="Y98" s="412" t="s">
        <v>46</v>
      </c>
      <c r="Z98" s="412" t="s">
        <v>46</v>
      </c>
      <c r="AA98" s="412">
        <v>48.6</v>
      </c>
      <c r="AB98" s="412">
        <v>58.32</v>
      </c>
      <c r="AC98" s="412" t="s">
        <v>46</v>
      </c>
      <c r="AD98" s="412" t="s">
        <v>46</v>
      </c>
      <c r="AE98" s="412" t="s">
        <v>46</v>
      </c>
      <c r="AF98" s="412" t="s">
        <v>46</v>
      </c>
      <c r="AG98" s="412" t="s">
        <v>46</v>
      </c>
      <c r="AH98" s="412" t="s">
        <v>46</v>
      </c>
      <c r="AI98" s="412" t="s">
        <v>46</v>
      </c>
      <c r="AJ98" s="412">
        <v>0</v>
      </c>
      <c r="AK98" s="412">
        <v>1</v>
      </c>
      <c r="AL98" s="412">
        <f t="shared" si="131"/>
        <v>7.5000000000000011E-2</v>
      </c>
      <c r="AM98" s="412">
        <f>AM92</f>
        <v>2.7E-2</v>
      </c>
      <c r="AN98" s="412">
        <f>ROUNDUP(AN92/3,0)</f>
        <v>1</v>
      </c>
      <c r="AQ98" s="415">
        <f>AM98*I98+AL98</f>
        <v>0.15822750000000002</v>
      </c>
      <c r="AR98" s="415">
        <f t="shared" si="123"/>
        <v>1.5822750000000003E-2</v>
      </c>
      <c r="AS98" s="416">
        <f t="shared" si="124"/>
        <v>0.25</v>
      </c>
      <c r="AT98" s="416">
        <f t="shared" si="125"/>
        <v>0.1060125625</v>
      </c>
      <c r="AU98" s="415">
        <f>10068.2*J98*POWER(10,-6)</f>
        <v>3.1035226499999999E-2</v>
      </c>
      <c r="AV98" s="416">
        <f t="shared" si="121"/>
        <v>0.56109803899999999</v>
      </c>
      <c r="AW98" s="417">
        <f t="shared" si="126"/>
        <v>0</v>
      </c>
      <c r="AX98" s="417">
        <f t="shared" si="127"/>
        <v>3.0400000000000005E-6</v>
      </c>
      <c r="AY98" s="417">
        <f t="shared" si="130"/>
        <v>1.7057380385600003E-6</v>
      </c>
      <c r="AZ98" s="392">
        <f>AW98/[2]DB!$B$23</f>
        <v>0</v>
      </c>
      <c r="BA98" s="392">
        <f>AX98/[2]DB!$B$23</f>
        <v>3.6626506024096393E-9</v>
      </c>
    </row>
    <row r="99" spans="1:53" s="412" customFormat="1" ht="15" thickBot="1" x14ac:dyDescent="0.35">
      <c r="A99" s="402" t="s">
        <v>588</v>
      </c>
      <c r="B99" s="402" t="str">
        <f>B92</f>
        <v>Емкость V-200м3, химреагент</v>
      </c>
      <c r="C99" s="404" t="s">
        <v>164</v>
      </c>
      <c r="D99" s="405" t="s">
        <v>27</v>
      </c>
      <c r="E99" s="418">
        <f>E96</f>
        <v>1.0000000000000001E-5</v>
      </c>
      <c r="F99" s="419">
        <f t="shared" si="129"/>
        <v>2</v>
      </c>
      <c r="G99" s="402">
        <v>0.6080000000000001</v>
      </c>
      <c r="H99" s="407">
        <f t="shared" si="122"/>
        <v>1.2160000000000002E-5</v>
      </c>
      <c r="I99" s="420">
        <f>I95*0.15</f>
        <v>3.0825</v>
      </c>
      <c r="J99" s="422">
        <v>0</v>
      </c>
      <c r="K99" s="424"/>
      <c r="L99" s="425"/>
      <c r="M99" s="412" t="str">
        <f t="shared" si="119"/>
        <v>C77</v>
      </c>
      <c r="N99" s="412" t="str">
        <f t="shared" si="119"/>
        <v>Емкость V-200м3, химреагент</v>
      </c>
      <c r="O99" s="412" t="str">
        <f t="shared" si="120"/>
        <v>Частичное-ликвидация</v>
      </c>
      <c r="P99" s="412" t="s">
        <v>46</v>
      </c>
      <c r="Q99" s="412" t="s">
        <v>46</v>
      </c>
      <c r="R99" s="412" t="s">
        <v>46</v>
      </c>
      <c r="S99" s="412" t="s">
        <v>46</v>
      </c>
      <c r="T99" s="412" t="s">
        <v>46</v>
      </c>
      <c r="U99" s="412" t="s">
        <v>46</v>
      </c>
      <c r="V99" s="412" t="s">
        <v>46</v>
      </c>
      <c r="W99" s="412" t="s">
        <v>46</v>
      </c>
      <c r="X99" s="412" t="s">
        <v>46</v>
      </c>
      <c r="Y99" s="412" t="s">
        <v>46</v>
      </c>
      <c r="Z99" s="412" t="s">
        <v>46</v>
      </c>
      <c r="AA99" s="412" t="s">
        <v>46</v>
      </c>
      <c r="AB99" s="412" t="s">
        <v>46</v>
      </c>
      <c r="AC99" s="412" t="s">
        <v>46</v>
      </c>
      <c r="AD99" s="412" t="s">
        <v>46</v>
      </c>
      <c r="AE99" s="412" t="s">
        <v>46</v>
      </c>
      <c r="AF99" s="412" t="s">
        <v>46</v>
      </c>
      <c r="AG99" s="412" t="s">
        <v>46</v>
      </c>
      <c r="AH99" s="412" t="s">
        <v>46</v>
      </c>
      <c r="AI99" s="412" t="s">
        <v>46</v>
      </c>
      <c r="AJ99" s="412">
        <v>0</v>
      </c>
      <c r="AK99" s="412">
        <v>0</v>
      </c>
      <c r="AL99" s="412">
        <f t="shared" si="131"/>
        <v>7.5000000000000011E-2</v>
      </c>
      <c r="AM99" s="412">
        <f>AM92</f>
        <v>2.7E-2</v>
      </c>
      <c r="AN99" s="412">
        <f>ROUNDUP(AN92/3,0)</f>
        <v>1</v>
      </c>
      <c r="AQ99" s="415">
        <f>AM99*I99*0.1+AL99</f>
        <v>8.3322750000000015E-2</v>
      </c>
      <c r="AR99" s="415">
        <f t="shared" si="123"/>
        <v>8.3322750000000018E-3</v>
      </c>
      <c r="AS99" s="416">
        <f t="shared" si="124"/>
        <v>0</v>
      </c>
      <c r="AT99" s="416">
        <f t="shared" si="125"/>
        <v>2.2913756250000004E-2</v>
      </c>
      <c r="AU99" s="415">
        <f>1333*J97*POWER(10,-6)</f>
        <v>4.1089724999999995E-3</v>
      </c>
      <c r="AV99" s="416">
        <f t="shared" si="121"/>
        <v>0.11867775375000002</v>
      </c>
      <c r="AW99" s="417">
        <f t="shared" si="126"/>
        <v>0</v>
      </c>
      <c r="AX99" s="417">
        <f t="shared" si="127"/>
        <v>0</v>
      </c>
      <c r="AY99" s="417">
        <f t="shared" si="130"/>
        <v>1.4431214856000006E-6</v>
      </c>
      <c r="AZ99" s="392">
        <f>AW99/[2]DB!$B$23</f>
        <v>0</v>
      </c>
      <c r="BA99" s="392">
        <f>AX99/[2]DB!$B$23</f>
        <v>0</v>
      </c>
    </row>
    <row r="100" spans="1:53" s="412" customFormat="1" x14ac:dyDescent="0.3">
      <c r="A100" s="426" t="s">
        <v>590</v>
      </c>
      <c r="B100" s="426" t="str">
        <f>B92</f>
        <v>Емкость V-200м3, химреагент</v>
      </c>
      <c r="C100" s="426" t="s">
        <v>341</v>
      </c>
      <c r="D100" s="426" t="s">
        <v>342</v>
      </c>
      <c r="E100" s="427">
        <v>2.5000000000000001E-5</v>
      </c>
      <c r="F100" s="419">
        <v>1</v>
      </c>
      <c r="G100" s="426">
        <v>1</v>
      </c>
      <c r="H100" s="428">
        <f t="shared" si="122"/>
        <v>2.5000000000000001E-5</v>
      </c>
      <c r="I100" s="429">
        <f>I92</f>
        <v>137</v>
      </c>
      <c r="J100" s="429">
        <f>J92*0.1</f>
        <v>13.700000000000001</v>
      </c>
      <c r="K100" s="426"/>
      <c r="L100" s="426"/>
      <c r="M100" s="430" t="str">
        <f t="shared" si="119"/>
        <v>C78</v>
      </c>
      <c r="N100" s="430"/>
      <c r="O100" s="430"/>
      <c r="P100" s="430">
        <v>9.9</v>
      </c>
      <c r="Q100" s="430">
        <v>14</v>
      </c>
      <c r="R100" s="430">
        <v>20.6</v>
      </c>
      <c r="S100" s="430">
        <v>40</v>
      </c>
      <c r="T100" s="430"/>
      <c r="U100" s="430"/>
      <c r="V100" s="430" t="s">
        <v>46</v>
      </c>
      <c r="W100" s="430" t="s">
        <v>46</v>
      </c>
      <c r="X100" s="430" t="s">
        <v>46</v>
      </c>
      <c r="Y100" s="430" t="s">
        <v>46</v>
      </c>
      <c r="Z100" s="430"/>
      <c r="AA100" s="430"/>
      <c r="AB100" s="430"/>
      <c r="AC100" s="430"/>
      <c r="AD100" s="430"/>
      <c r="AE100" s="430">
        <v>103.5</v>
      </c>
      <c r="AF100" s="430">
        <v>152</v>
      </c>
      <c r="AG100" s="430">
        <v>182</v>
      </c>
      <c r="AH100" s="430">
        <v>234.5</v>
      </c>
      <c r="AI100" s="430"/>
      <c r="AJ100" s="430">
        <v>0</v>
      </c>
      <c r="AK100" s="430">
        <v>2</v>
      </c>
      <c r="AL100" s="430">
        <f>AL92</f>
        <v>0.75</v>
      </c>
      <c r="AM100" s="430">
        <f>AM92</f>
        <v>2.7E-2</v>
      </c>
      <c r="AN100" s="430">
        <v>5</v>
      </c>
      <c r="AO100" s="430"/>
      <c r="AP100" s="430"/>
      <c r="AQ100" s="431">
        <f>AM100*I100+AL100</f>
        <v>4.4489999999999998</v>
      </c>
      <c r="AR100" s="431">
        <f>0.1*AQ100</f>
        <v>0.44490000000000002</v>
      </c>
      <c r="AS100" s="432">
        <f>AJ100*3+0.25*AK100</f>
        <v>0.5</v>
      </c>
      <c r="AT100" s="432">
        <f>SUM(AQ100:AS100)/4</f>
        <v>1.3484749999999999</v>
      </c>
      <c r="AU100" s="431">
        <f>10068.2*J100*POWER(10,-6)</f>
        <v>0.13793434000000002</v>
      </c>
      <c r="AV100" s="432">
        <f t="shared" si="121"/>
        <v>6.8803093400000002</v>
      </c>
      <c r="AW100" s="433">
        <f>AJ100*H100</f>
        <v>0</v>
      </c>
      <c r="AX100" s="433">
        <f>H100*AK100</f>
        <v>5.0000000000000002E-5</v>
      </c>
      <c r="AY100" s="433">
        <f>H100*AV100</f>
        <v>1.720077335E-4</v>
      </c>
      <c r="AZ100" s="392">
        <f>AW100/[2]DB!$B$23</f>
        <v>0</v>
      </c>
      <c r="BA100" s="392">
        <f>AX100/[2]DB!$B$23</f>
        <v>6.0240963855421685E-8</v>
      </c>
    </row>
    <row r="101" spans="1:53" ht="15" thickBot="1" x14ac:dyDescent="0.35"/>
    <row r="102" spans="1:53" s="412" customFormat="1" ht="18" customHeight="1" x14ac:dyDescent="0.3">
      <c r="A102" s="402" t="s">
        <v>592</v>
      </c>
      <c r="B102" s="403" t="s">
        <v>737</v>
      </c>
      <c r="C102" s="404" t="s">
        <v>143</v>
      </c>
      <c r="D102" s="405" t="s">
        <v>25</v>
      </c>
      <c r="E102" s="406">
        <v>9.9999999999999995E-7</v>
      </c>
      <c r="F102" s="403">
        <v>4</v>
      </c>
      <c r="G102" s="402">
        <v>0.05</v>
      </c>
      <c r="H102" s="407">
        <f>E102*F102*G102</f>
        <v>1.9999999999999999E-7</v>
      </c>
      <c r="I102" s="408">
        <v>2.75</v>
      </c>
      <c r="J102" s="409">
        <f>I102</f>
        <v>2.75</v>
      </c>
      <c r="K102" s="410" t="s">
        <v>122</v>
      </c>
      <c r="L102" s="411">
        <v>60</v>
      </c>
      <c r="M102" s="412" t="str">
        <f t="shared" ref="M102:N110" si="132">A102</f>
        <v>C79</v>
      </c>
      <c r="N102" s="412" t="str">
        <f t="shared" si="132"/>
        <v>Буферная емкость, нефть, попутный нефтяной газ</v>
      </c>
      <c r="O102" s="412" t="str">
        <f t="shared" ref="O102:O109" si="133">D102</f>
        <v>Полное-пожар</v>
      </c>
      <c r="P102" s="412">
        <v>6.3</v>
      </c>
      <c r="Q102" s="412">
        <v>9</v>
      </c>
      <c r="R102" s="412">
        <v>13.4</v>
      </c>
      <c r="S102" s="412">
        <v>26.8</v>
      </c>
      <c r="T102" s="412" t="s">
        <v>46</v>
      </c>
      <c r="U102" s="412" t="s">
        <v>46</v>
      </c>
      <c r="V102" s="412" t="s">
        <v>46</v>
      </c>
      <c r="W102" s="412" t="s">
        <v>46</v>
      </c>
      <c r="X102" s="412" t="s">
        <v>46</v>
      </c>
      <c r="Y102" s="412" t="s">
        <v>46</v>
      </c>
      <c r="Z102" s="412" t="s">
        <v>46</v>
      </c>
      <c r="AA102" s="412" t="s">
        <v>46</v>
      </c>
      <c r="AB102" s="412" t="s">
        <v>46</v>
      </c>
      <c r="AC102" s="412" t="s">
        <v>46</v>
      </c>
      <c r="AD102" s="412" t="s">
        <v>46</v>
      </c>
      <c r="AE102" s="412" t="s">
        <v>46</v>
      </c>
      <c r="AF102" s="412" t="s">
        <v>46</v>
      </c>
      <c r="AG102" s="412" t="s">
        <v>46</v>
      </c>
      <c r="AH102" s="412" t="s">
        <v>46</v>
      </c>
      <c r="AI102" s="412" t="s">
        <v>46</v>
      </c>
      <c r="AJ102" s="413">
        <v>0</v>
      </c>
      <c r="AK102" s="413">
        <v>2</v>
      </c>
      <c r="AL102" s="414">
        <v>0.75</v>
      </c>
      <c r="AM102" s="414">
        <v>2.7E-2</v>
      </c>
      <c r="AN102" s="414">
        <v>3</v>
      </c>
      <c r="AQ102" s="415">
        <f>AM102*I102+AL102</f>
        <v>0.82425000000000004</v>
      </c>
      <c r="AR102" s="415">
        <f>0.1*AQ102</f>
        <v>8.2425000000000012E-2</v>
      </c>
      <c r="AS102" s="416">
        <f>AJ102*3+0.25*AK102</f>
        <v>0.5</v>
      </c>
      <c r="AT102" s="416">
        <f>SUM(AQ102:AS102)/4</f>
        <v>0.35166874999999997</v>
      </c>
      <c r="AU102" s="415">
        <f>10068.2*J102*POWER(10,-6)</f>
        <v>2.7687550000000002E-2</v>
      </c>
      <c r="AV102" s="416">
        <f t="shared" ref="AV102:AV110" si="134">AU102+AT102+AS102+AR102+AQ102</f>
        <v>1.7860312999999999</v>
      </c>
      <c r="AW102" s="417">
        <f>AJ102*H102</f>
        <v>0</v>
      </c>
      <c r="AX102" s="417">
        <f>H102*AK102</f>
        <v>3.9999999999999998E-7</v>
      </c>
      <c r="AY102" s="417">
        <f>H102*AV102</f>
        <v>3.5720625999999994E-7</v>
      </c>
      <c r="AZ102" s="392">
        <f>AW102/[2]DB!$B$23</f>
        <v>0</v>
      </c>
      <c r="BA102" s="392">
        <f>AX102/[2]DB!$B$23</f>
        <v>4.8192771084337344E-10</v>
      </c>
    </row>
    <row r="103" spans="1:53" s="412" customFormat="1" x14ac:dyDescent="0.3">
      <c r="A103" s="402" t="s">
        <v>594</v>
      </c>
      <c r="B103" s="402" t="str">
        <f>B102</f>
        <v>Буферная емкость, нефть, попутный нефтяной газ</v>
      </c>
      <c r="C103" s="404" t="s">
        <v>149</v>
      </c>
      <c r="D103" s="405" t="s">
        <v>28</v>
      </c>
      <c r="E103" s="418">
        <f>E102</f>
        <v>9.9999999999999995E-7</v>
      </c>
      <c r="F103" s="419">
        <f>F102</f>
        <v>4</v>
      </c>
      <c r="G103" s="402">
        <v>0.19</v>
      </c>
      <c r="H103" s="407">
        <f t="shared" ref="H103:H110" si="135">E103*F103*G103</f>
        <v>7.5999999999999992E-7</v>
      </c>
      <c r="I103" s="420">
        <f>I102</f>
        <v>2.75</v>
      </c>
      <c r="J103" s="266">
        <f>POWER(10,-6)*35*SQRT(100)*3600*L102/1000*0.1</f>
        <v>7.5600000000000007E-3</v>
      </c>
      <c r="K103" s="207" t="s">
        <v>123</v>
      </c>
      <c r="L103" s="421">
        <v>2</v>
      </c>
      <c r="M103" s="412" t="str">
        <f t="shared" si="132"/>
        <v>C80</v>
      </c>
      <c r="N103" s="412" t="str">
        <f t="shared" si="132"/>
        <v>Буферная емкость, нефть, попутный нефтяной газ</v>
      </c>
      <c r="O103" s="412" t="str">
        <f t="shared" si="133"/>
        <v>Полное-взрыв</v>
      </c>
      <c r="P103" s="412" t="s">
        <v>46</v>
      </c>
      <c r="Q103" s="412" t="s">
        <v>46</v>
      </c>
      <c r="R103" s="412" t="s">
        <v>46</v>
      </c>
      <c r="S103" s="412" t="s">
        <v>46</v>
      </c>
      <c r="T103" s="412">
        <v>0</v>
      </c>
      <c r="U103" s="412">
        <v>0</v>
      </c>
      <c r="V103" s="412">
        <v>15.1</v>
      </c>
      <c r="W103" s="412">
        <v>49.6</v>
      </c>
      <c r="X103" s="412">
        <v>72.599999999999994</v>
      </c>
      <c r="Y103" s="412" t="s">
        <v>46</v>
      </c>
      <c r="Z103" s="412" t="s">
        <v>46</v>
      </c>
      <c r="AA103" s="412" t="s">
        <v>46</v>
      </c>
      <c r="AB103" s="412" t="s">
        <v>46</v>
      </c>
      <c r="AC103" s="412" t="s">
        <v>46</v>
      </c>
      <c r="AD103" s="412" t="s">
        <v>46</v>
      </c>
      <c r="AE103" s="412" t="s">
        <v>46</v>
      </c>
      <c r="AF103" s="412" t="s">
        <v>46</v>
      </c>
      <c r="AG103" s="412" t="s">
        <v>46</v>
      </c>
      <c r="AH103" s="412" t="s">
        <v>46</v>
      </c>
      <c r="AI103" s="412" t="s">
        <v>46</v>
      </c>
      <c r="AJ103" s="413">
        <v>1</v>
      </c>
      <c r="AK103" s="413">
        <v>2</v>
      </c>
      <c r="AL103" s="412">
        <f>AL102</f>
        <v>0.75</v>
      </c>
      <c r="AM103" s="412">
        <f>AM102</f>
        <v>2.7E-2</v>
      </c>
      <c r="AN103" s="412">
        <f>AN102</f>
        <v>3</v>
      </c>
      <c r="AQ103" s="415">
        <f>AM103*I103+AL103</f>
        <v>0.82425000000000004</v>
      </c>
      <c r="AR103" s="415">
        <f t="shared" ref="AR103:AR109" si="136">0.1*AQ103</f>
        <v>8.2425000000000012E-2</v>
      </c>
      <c r="AS103" s="416">
        <f t="shared" ref="AS103:AS109" si="137">AJ103*3+0.25*AK103</f>
        <v>3.5</v>
      </c>
      <c r="AT103" s="416">
        <f t="shared" ref="AT103:AT109" si="138">SUM(AQ103:AS103)/4</f>
        <v>1.10166875</v>
      </c>
      <c r="AU103" s="415">
        <f>10068.2*J103*POWER(10,-6)*10</f>
        <v>7.6115592000000002E-4</v>
      </c>
      <c r="AV103" s="416">
        <f t="shared" si="134"/>
        <v>5.5091049059200001</v>
      </c>
      <c r="AW103" s="417">
        <f t="shared" ref="AW103:AW109" si="139">AJ103*H103</f>
        <v>7.5999999999999992E-7</v>
      </c>
      <c r="AX103" s="417">
        <f t="shared" ref="AX103:AX109" si="140">H103*AK103</f>
        <v>1.5199999999999998E-6</v>
      </c>
      <c r="AY103" s="417">
        <f t="shared" ref="AY103" si="141">H103*AV103</f>
        <v>4.1869197284991998E-6</v>
      </c>
      <c r="AZ103" s="392">
        <f>AW103/[2]DB!$B$23</f>
        <v>9.1566265060240952E-10</v>
      </c>
      <c r="BA103" s="392">
        <f>AX103/[2]DB!$B$23</f>
        <v>1.831325301204819E-9</v>
      </c>
    </row>
    <row r="104" spans="1:53" s="412" customFormat="1" x14ac:dyDescent="0.3">
      <c r="A104" s="402" t="s">
        <v>595</v>
      </c>
      <c r="B104" s="402" t="str">
        <f>B102</f>
        <v>Буферная емкость, нефть, попутный нефтяной газ</v>
      </c>
      <c r="C104" s="404" t="s">
        <v>188</v>
      </c>
      <c r="D104" s="405" t="s">
        <v>26</v>
      </c>
      <c r="E104" s="418">
        <f>E102</f>
        <v>9.9999999999999995E-7</v>
      </c>
      <c r="F104" s="419">
        <f t="shared" ref="F104:F109" si="142">F103</f>
        <v>4</v>
      </c>
      <c r="G104" s="402">
        <v>0.76</v>
      </c>
      <c r="H104" s="407">
        <f t="shared" si="135"/>
        <v>3.0399999999999997E-6</v>
      </c>
      <c r="I104" s="420">
        <f>I102</f>
        <v>2.75</v>
      </c>
      <c r="J104" s="422">
        <v>0</v>
      </c>
      <c r="K104" s="207" t="s">
        <v>124</v>
      </c>
      <c r="L104" s="421">
        <v>1.05</v>
      </c>
      <c r="M104" s="412" t="str">
        <f t="shared" si="132"/>
        <v>C81</v>
      </c>
      <c r="N104" s="412" t="str">
        <f t="shared" si="132"/>
        <v>Буферная емкость, нефть, попутный нефтяной газ</v>
      </c>
      <c r="O104" s="412" t="str">
        <f t="shared" si="133"/>
        <v>Полное-ликвидация</v>
      </c>
      <c r="P104" s="412" t="s">
        <v>46</v>
      </c>
      <c r="Q104" s="412" t="s">
        <v>46</v>
      </c>
      <c r="R104" s="412" t="s">
        <v>46</v>
      </c>
      <c r="S104" s="412" t="s">
        <v>46</v>
      </c>
      <c r="T104" s="412" t="s">
        <v>46</v>
      </c>
      <c r="U104" s="412" t="s">
        <v>46</v>
      </c>
      <c r="V104" s="412" t="s">
        <v>46</v>
      </c>
      <c r="W104" s="412" t="s">
        <v>46</v>
      </c>
      <c r="X104" s="412" t="s">
        <v>46</v>
      </c>
      <c r="Y104" s="412" t="s">
        <v>46</v>
      </c>
      <c r="Z104" s="412" t="s">
        <v>46</v>
      </c>
      <c r="AA104" s="412" t="s">
        <v>46</v>
      </c>
      <c r="AB104" s="412" t="s">
        <v>46</v>
      </c>
      <c r="AC104" s="412" t="s">
        <v>46</v>
      </c>
      <c r="AD104" s="412" t="s">
        <v>46</v>
      </c>
      <c r="AE104" s="412" t="s">
        <v>46</v>
      </c>
      <c r="AF104" s="412" t="s">
        <v>46</v>
      </c>
      <c r="AG104" s="412" t="s">
        <v>46</v>
      </c>
      <c r="AH104" s="412" t="s">
        <v>46</v>
      </c>
      <c r="AI104" s="412" t="s">
        <v>46</v>
      </c>
      <c r="AJ104" s="412">
        <v>0</v>
      </c>
      <c r="AK104" s="412">
        <v>0</v>
      </c>
      <c r="AL104" s="412">
        <f>AL102</f>
        <v>0.75</v>
      </c>
      <c r="AM104" s="412">
        <f>AM102</f>
        <v>2.7E-2</v>
      </c>
      <c r="AN104" s="412">
        <f>AN102</f>
        <v>3</v>
      </c>
      <c r="AQ104" s="415">
        <f>AM104*I104*0.1+AL104</f>
        <v>0.75742500000000001</v>
      </c>
      <c r="AR104" s="415">
        <f t="shared" si="136"/>
        <v>7.5742500000000004E-2</v>
      </c>
      <c r="AS104" s="416">
        <f t="shared" si="137"/>
        <v>0</v>
      </c>
      <c r="AT104" s="416">
        <f t="shared" si="138"/>
        <v>0.20829187500000002</v>
      </c>
      <c r="AU104" s="415">
        <f>1333*J102*POWER(10,-6)</f>
        <v>3.6657499999999997E-3</v>
      </c>
      <c r="AV104" s="416">
        <f t="shared" si="134"/>
        <v>1.045125125</v>
      </c>
      <c r="AW104" s="417">
        <f t="shared" si="139"/>
        <v>0</v>
      </c>
      <c r="AX104" s="417">
        <f t="shared" si="140"/>
        <v>0</v>
      </c>
      <c r="AY104" s="417">
        <f>H104*AV104</f>
        <v>3.1771803799999998E-6</v>
      </c>
      <c r="AZ104" s="392">
        <f>AW104/[2]DB!$B$23</f>
        <v>0</v>
      </c>
      <c r="BA104" s="392">
        <f>AX104/[2]DB!$B$23</f>
        <v>0</v>
      </c>
    </row>
    <row r="105" spans="1:53" s="412" customFormat="1" x14ac:dyDescent="0.3">
      <c r="A105" s="402" t="s">
        <v>596</v>
      </c>
      <c r="B105" s="402" t="str">
        <f>B102</f>
        <v>Буферная емкость, нефть, попутный нефтяной газ</v>
      </c>
      <c r="C105" s="404" t="s">
        <v>160</v>
      </c>
      <c r="D105" s="405" t="s">
        <v>161</v>
      </c>
      <c r="E105" s="406">
        <v>1.0000000000000001E-5</v>
      </c>
      <c r="F105" s="419">
        <f t="shared" si="142"/>
        <v>4</v>
      </c>
      <c r="G105" s="402">
        <v>4.0000000000000008E-2</v>
      </c>
      <c r="H105" s="407">
        <f t="shared" si="135"/>
        <v>1.6000000000000004E-6</v>
      </c>
      <c r="I105" s="420">
        <f>0.15*I102</f>
        <v>0.41249999999999998</v>
      </c>
      <c r="J105" s="409">
        <f>I105</f>
        <v>0.41249999999999998</v>
      </c>
      <c r="K105" s="207" t="s">
        <v>126</v>
      </c>
      <c r="L105" s="421">
        <v>45390</v>
      </c>
      <c r="M105" s="412" t="str">
        <f t="shared" si="132"/>
        <v>C82</v>
      </c>
      <c r="N105" s="412" t="str">
        <f t="shared" si="132"/>
        <v>Буферная емкость, нефть, попутный нефтяной газ</v>
      </c>
      <c r="O105" s="412" t="str">
        <f t="shared" si="133"/>
        <v>Частичное факел</v>
      </c>
      <c r="P105" s="412" t="s">
        <v>46</v>
      </c>
      <c r="Q105" s="412" t="s">
        <v>46</v>
      </c>
      <c r="R105" s="412" t="s">
        <v>46</v>
      </c>
      <c r="S105" s="412" t="s">
        <v>46</v>
      </c>
      <c r="T105" s="412" t="s">
        <v>46</v>
      </c>
      <c r="U105" s="412" t="s">
        <v>46</v>
      </c>
      <c r="V105" s="412" t="s">
        <v>46</v>
      </c>
      <c r="W105" s="412" t="s">
        <v>46</v>
      </c>
      <c r="X105" s="412" t="s">
        <v>46</v>
      </c>
      <c r="Y105" s="412">
        <v>15</v>
      </c>
      <c r="Z105" s="412">
        <v>3</v>
      </c>
      <c r="AA105" s="412" t="s">
        <v>46</v>
      </c>
      <c r="AB105" s="412" t="s">
        <v>46</v>
      </c>
      <c r="AC105" s="412" t="s">
        <v>46</v>
      </c>
      <c r="AD105" s="412" t="s">
        <v>46</v>
      </c>
      <c r="AE105" s="412" t="s">
        <v>46</v>
      </c>
      <c r="AF105" s="412" t="s">
        <v>46</v>
      </c>
      <c r="AG105" s="412" t="s">
        <v>46</v>
      </c>
      <c r="AH105" s="412" t="s">
        <v>46</v>
      </c>
      <c r="AI105" s="412" t="s">
        <v>46</v>
      </c>
      <c r="AJ105" s="412">
        <v>0</v>
      </c>
      <c r="AK105" s="412">
        <v>1</v>
      </c>
      <c r="AL105" s="412">
        <f>$AL$22*0.1</f>
        <v>7.5000000000000011E-2</v>
      </c>
      <c r="AM105" s="412">
        <f>AM103</f>
        <v>2.7E-2</v>
      </c>
      <c r="AN105" s="412">
        <f>AN102</f>
        <v>3</v>
      </c>
      <c r="AQ105" s="415">
        <f>AM105*I105*0.1+AL105</f>
        <v>7.6113750000000008E-2</v>
      </c>
      <c r="AR105" s="415">
        <f t="shared" si="136"/>
        <v>7.611375000000001E-3</v>
      </c>
      <c r="AS105" s="416">
        <f t="shared" si="137"/>
        <v>0.25</v>
      </c>
      <c r="AT105" s="416">
        <f t="shared" si="138"/>
        <v>8.3431281250000003E-2</v>
      </c>
      <c r="AU105" s="415">
        <f>10068.2*J105*POWER(10,-6)</f>
        <v>4.1531324999999992E-3</v>
      </c>
      <c r="AV105" s="416">
        <f t="shared" si="134"/>
        <v>0.42130953874999999</v>
      </c>
      <c r="AW105" s="417">
        <f t="shared" si="139"/>
        <v>0</v>
      </c>
      <c r="AX105" s="417">
        <f t="shared" si="140"/>
        <v>1.6000000000000004E-6</v>
      </c>
      <c r="AY105" s="417">
        <f t="shared" ref="AY105:AY109" si="143">H105*AV105</f>
        <v>6.7409526200000011E-7</v>
      </c>
      <c r="AZ105" s="392">
        <f>AW105/[2]DB!$B$23</f>
        <v>0</v>
      </c>
      <c r="BA105" s="392">
        <f>AX105/[2]DB!$B$23</f>
        <v>1.9277108433734946E-9</v>
      </c>
    </row>
    <row r="106" spans="1:53" s="412" customFormat="1" x14ac:dyDescent="0.3">
      <c r="A106" s="402" t="s">
        <v>597</v>
      </c>
      <c r="B106" s="402" t="str">
        <f>B102</f>
        <v>Буферная емкость, нефть, попутный нефтяной газ</v>
      </c>
      <c r="C106" s="404" t="s">
        <v>189</v>
      </c>
      <c r="D106" s="405" t="s">
        <v>27</v>
      </c>
      <c r="E106" s="418">
        <f>E105</f>
        <v>1.0000000000000001E-5</v>
      </c>
      <c r="F106" s="419">
        <f t="shared" si="142"/>
        <v>4</v>
      </c>
      <c r="G106" s="402">
        <v>0.16000000000000003</v>
      </c>
      <c r="H106" s="407">
        <f t="shared" si="135"/>
        <v>6.4000000000000014E-6</v>
      </c>
      <c r="I106" s="420">
        <f>0.15*I102</f>
        <v>0.41249999999999998</v>
      </c>
      <c r="J106" s="409">
        <v>0</v>
      </c>
      <c r="K106" s="207" t="s">
        <v>127</v>
      </c>
      <c r="L106" s="421">
        <v>3</v>
      </c>
      <c r="M106" s="412" t="str">
        <f t="shared" si="132"/>
        <v>C83</v>
      </c>
      <c r="N106" s="412" t="str">
        <f t="shared" si="132"/>
        <v>Буферная емкость, нефть, попутный нефтяной газ</v>
      </c>
      <c r="O106" s="412" t="str">
        <f t="shared" si="133"/>
        <v>Частичное-ликвидация</v>
      </c>
      <c r="P106" s="412" t="s">
        <v>46</v>
      </c>
      <c r="Q106" s="412" t="s">
        <v>46</v>
      </c>
      <c r="R106" s="412" t="s">
        <v>46</v>
      </c>
      <c r="S106" s="412" t="s">
        <v>46</v>
      </c>
      <c r="T106" s="412" t="s">
        <v>46</v>
      </c>
      <c r="U106" s="412" t="s">
        <v>46</v>
      </c>
      <c r="V106" s="412" t="s">
        <v>46</v>
      </c>
      <c r="W106" s="412" t="s">
        <v>46</v>
      </c>
      <c r="X106" s="412" t="s">
        <v>46</v>
      </c>
      <c r="Y106" s="412" t="s">
        <v>46</v>
      </c>
      <c r="Z106" s="412" t="s">
        <v>46</v>
      </c>
      <c r="AA106" s="412" t="s">
        <v>46</v>
      </c>
      <c r="AB106" s="412" t="s">
        <v>46</v>
      </c>
      <c r="AC106" s="412" t="s">
        <v>46</v>
      </c>
      <c r="AD106" s="412" t="s">
        <v>46</v>
      </c>
      <c r="AE106" s="412" t="s">
        <v>46</v>
      </c>
      <c r="AF106" s="412" t="s">
        <v>46</v>
      </c>
      <c r="AG106" s="412" t="s">
        <v>46</v>
      </c>
      <c r="AH106" s="412" t="s">
        <v>46</v>
      </c>
      <c r="AI106" s="412" t="s">
        <v>46</v>
      </c>
      <c r="AJ106" s="412">
        <v>0</v>
      </c>
      <c r="AK106" s="412">
        <v>1</v>
      </c>
      <c r="AL106" s="412">
        <f t="shared" ref="AL106:AL109" si="144">$AL$22*0.1</f>
        <v>7.5000000000000011E-2</v>
      </c>
      <c r="AM106" s="412">
        <f>AM102</f>
        <v>2.7E-2</v>
      </c>
      <c r="AN106" s="412">
        <f>ROUNDUP(AN102/3,0)</f>
        <v>1</v>
      </c>
      <c r="AQ106" s="415">
        <f>AM106*I106+AL106</f>
        <v>8.6137500000000006E-2</v>
      </c>
      <c r="AR106" s="415">
        <f t="shared" si="136"/>
        <v>8.6137500000000016E-3</v>
      </c>
      <c r="AS106" s="416">
        <f t="shared" si="137"/>
        <v>0.25</v>
      </c>
      <c r="AT106" s="416">
        <f t="shared" si="138"/>
        <v>8.6187812500000002E-2</v>
      </c>
      <c r="AU106" s="415">
        <f>1333*J103*POWER(10,-6)*10</f>
        <v>1.0077480000000001E-4</v>
      </c>
      <c r="AV106" s="416">
        <f t="shared" si="134"/>
        <v>0.43103983729999995</v>
      </c>
      <c r="AW106" s="417">
        <f t="shared" si="139"/>
        <v>0</v>
      </c>
      <c r="AX106" s="417">
        <f t="shared" si="140"/>
        <v>6.4000000000000014E-6</v>
      </c>
      <c r="AY106" s="417">
        <f t="shared" si="143"/>
        <v>2.7586549587200003E-6</v>
      </c>
      <c r="AZ106" s="392">
        <f>AW106/[2]DB!$B$23</f>
        <v>0</v>
      </c>
      <c r="BA106" s="392">
        <f>AX106/[2]DB!$B$23</f>
        <v>7.7108433734939784E-9</v>
      </c>
    </row>
    <row r="107" spans="1:53" s="412" customFormat="1" x14ac:dyDescent="0.3">
      <c r="A107" s="402" t="s">
        <v>598</v>
      </c>
      <c r="B107" s="402" t="str">
        <f>B102</f>
        <v>Буферная емкость, нефть, попутный нефтяной газ</v>
      </c>
      <c r="C107" s="404" t="s">
        <v>162</v>
      </c>
      <c r="D107" s="405" t="s">
        <v>161</v>
      </c>
      <c r="E107" s="418">
        <f>E106</f>
        <v>1.0000000000000001E-5</v>
      </c>
      <c r="F107" s="419">
        <f t="shared" si="142"/>
        <v>4</v>
      </c>
      <c r="G107" s="402">
        <v>4.0000000000000008E-2</v>
      </c>
      <c r="H107" s="407">
        <f t="shared" si="135"/>
        <v>1.6000000000000004E-6</v>
      </c>
      <c r="I107" s="420">
        <f>I105*0.15</f>
        <v>6.1874999999999993E-2</v>
      </c>
      <c r="J107" s="409">
        <f>I107</f>
        <v>6.1874999999999993E-2</v>
      </c>
      <c r="K107" s="423" t="s">
        <v>138</v>
      </c>
      <c r="L107" s="283">
        <v>12</v>
      </c>
      <c r="M107" s="412" t="str">
        <f t="shared" si="132"/>
        <v>C84</v>
      </c>
      <c r="N107" s="412" t="str">
        <f t="shared" si="132"/>
        <v>Буферная емкость, нефть, попутный нефтяной газ</v>
      </c>
      <c r="O107" s="412" t="str">
        <f t="shared" si="133"/>
        <v>Частичное факел</v>
      </c>
      <c r="P107" s="412" t="s">
        <v>46</v>
      </c>
      <c r="Q107" s="412" t="s">
        <v>46</v>
      </c>
      <c r="R107" s="412" t="s">
        <v>46</v>
      </c>
      <c r="S107" s="412" t="s">
        <v>46</v>
      </c>
      <c r="T107" s="412" t="s">
        <v>46</v>
      </c>
      <c r="U107" s="412" t="s">
        <v>46</v>
      </c>
      <c r="V107" s="412" t="s">
        <v>46</v>
      </c>
      <c r="W107" s="412" t="s">
        <v>46</v>
      </c>
      <c r="X107" s="412" t="s">
        <v>46</v>
      </c>
      <c r="Y107" s="412">
        <v>11</v>
      </c>
      <c r="Z107" s="412">
        <v>2</v>
      </c>
      <c r="AA107" s="412" t="s">
        <v>46</v>
      </c>
      <c r="AB107" s="412" t="s">
        <v>46</v>
      </c>
      <c r="AC107" s="412" t="s">
        <v>46</v>
      </c>
      <c r="AD107" s="412" t="s">
        <v>46</v>
      </c>
      <c r="AE107" s="412" t="s">
        <v>46</v>
      </c>
      <c r="AF107" s="412" t="s">
        <v>46</v>
      </c>
      <c r="AG107" s="412" t="s">
        <v>46</v>
      </c>
      <c r="AH107" s="412" t="s">
        <v>46</v>
      </c>
      <c r="AI107" s="412" t="s">
        <v>46</v>
      </c>
      <c r="AJ107" s="412">
        <v>0</v>
      </c>
      <c r="AK107" s="412">
        <v>1</v>
      </c>
      <c r="AL107" s="412">
        <f t="shared" si="144"/>
        <v>7.5000000000000011E-2</v>
      </c>
      <c r="AM107" s="412">
        <f>AM102</f>
        <v>2.7E-2</v>
      </c>
      <c r="AN107" s="412">
        <f>AN106</f>
        <v>1</v>
      </c>
      <c r="AQ107" s="415">
        <f>AM107*I107+AL107</f>
        <v>7.6670625000000006E-2</v>
      </c>
      <c r="AR107" s="415">
        <f t="shared" si="136"/>
        <v>7.6670625000000011E-3</v>
      </c>
      <c r="AS107" s="416">
        <f t="shared" si="137"/>
        <v>0.25</v>
      </c>
      <c r="AT107" s="416">
        <f t="shared" si="138"/>
        <v>8.3584421875000009E-2</v>
      </c>
      <c r="AU107" s="415">
        <f>10068.2*J107*POWER(10,-6)</f>
        <v>6.2296987499999999E-4</v>
      </c>
      <c r="AV107" s="416">
        <f t="shared" si="134"/>
        <v>0.41854507925000001</v>
      </c>
      <c r="AW107" s="417">
        <f t="shared" si="139"/>
        <v>0</v>
      </c>
      <c r="AX107" s="417">
        <f t="shared" si="140"/>
        <v>1.6000000000000004E-6</v>
      </c>
      <c r="AY107" s="417">
        <f t="shared" si="143"/>
        <v>6.696721268000002E-7</v>
      </c>
      <c r="AZ107" s="392">
        <f>AW107/[2]DB!$B$23</f>
        <v>0</v>
      </c>
      <c r="BA107" s="392">
        <f>AX107/[2]DB!$B$23</f>
        <v>1.9277108433734946E-9</v>
      </c>
    </row>
    <row r="108" spans="1:53" s="412" customFormat="1" x14ac:dyDescent="0.3">
      <c r="A108" s="402" t="s">
        <v>599</v>
      </c>
      <c r="B108" s="402" t="str">
        <f>B102</f>
        <v>Буферная емкость, нефть, попутный нефтяной газ</v>
      </c>
      <c r="C108" s="404" t="s">
        <v>163</v>
      </c>
      <c r="D108" s="405" t="s">
        <v>112</v>
      </c>
      <c r="E108" s="418">
        <f>E106</f>
        <v>1.0000000000000001E-5</v>
      </c>
      <c r="F108" s="419">
        <f t="shared" si="142"/>
        <v>4</v>
      </c>
      <c r="G108" s="402">
        <v>0.15200000000000002</v>
      </c>
      <c r="H108" s="407">
        <f t="shared" si="135"/>
        <v>6.0800000000000011E-6</v>
      </c>
      <c r="I108" s="420">
        <f>I105*0.15</f>
        <v>6.1874999999999993E-2</v>
      </c>
      <c r="J108" s="409">
        <f>I108</f>
        <v>6.1874999999999993E-2</v>
      </c>
      <c r="K108" s="207" t="s">
        <v>467</v>
      </c>
      <c r="L108" s="283" t="s">
        <v>944</v>
      </c>
      <c r="M108" s="412" t="str">
        <f t="shared" si="132"/>
        <v>C85</v>
      </c>
      <c r="N108" s="412" t="str">
        <f t="shared" si="132"/>
        <v>Буферная емкость, нефть, попутный нефтяной газ</v>
      </c>
      <c r="O108" s="412" t="str">
        <f t="shared" si="133"/>
        <v>Частичное-пожар-вспышка</v>
      </c>
      <c r="P108" s="412" t="s">
        <v>46</v>
      </c>
      <c r="Q108" s="412" t="s">
        <v>46</v>
      </c>
      <c r="R108" s="412" t="s">
        <v>46</v>
      </c>
      <c r="S108" s="412" t="s">
        <v>46</v>
      </c>
      <c r="T108" s="412" t="s">
        <v>46</v>
      </c>
      <c r="U108" s="412" t="s">
        <v>46</v>
      </c>
      <c r="V108" s="412" t="s">
        <v>46</v>
      </c>
      <c r="W108" s="412" t="s">
        <v>46</v>
      </c>
      <c r="X108" s="412" t="s">
        <v>46</v>
      </c>
      <c r="Y108" s="412" t="s">
        <v>46</v>
      </c>
      <c r="Z108" s="412" t="s">
        <v>46</v>
      </c>
      <c r="AA108" s="412">
        <v>13.38</v>
      </c>
      <c r="AB108" s="412">
        <v>16.059999999999999</v>
      </c>
      <c r="AC108" s="412" t="s">
        <v>46</v>
      </c>
      <c r="AD108" s="412" t="s">
        <v>46</v>
      </c>
      <c r="AE108" s="412" t="s">
        <v>46</v>
      </c>
      <c r="AF108" s="412" t="s">
        <v>46</v>
      </c>
      <c r="AG108" s="412" t="s">
        <v>46</v>
      </c>
      <c r="AH108" s="412" t="s">
        <v>46</v>
      </c>
      <c r="AI108" s="412" t="s">
        <v>46</v>
      </c>
      <c r="AJ108" s="412">
        <v>0</v>
      </c>
      <c r="AK108" s="412">
        <v>1</v>
      </c>
      <c r="AL108" s="412">
        <f t="shared" si="144"/>
        <v>7.5000000000000011E-2</v>
      </c>
      <c r="AM108" s="412">
        <f>AM102</f>
        <v>2.7E-2</v>
      </c>
      <c r="AN108" s="412">
        <f>ROUNDUP(AN102/3,0)</f>
        <v>1</v>
      </c>
      <c r="AQ108" s="415">
        <f>AM108*I108+AL108</f>
        <v>7.6670625000000006E-2</v>
      </c>
      <c r="AR108" s="415">
        <f t="shared" si="136"/>
        <v>7.6670625000000011E-3</v>
      </c>
      <c r="AS108" s="416">
        <f t="shared" si="137"/>
        <v>0.25</v>
      </c>
      <c r="AT108" s="416">
        <f t="shared" si="138"/>
        <v>8.3584421875000009E-2</v>
      </c>
      <c r="AU108" s="415">
        <f>10068.2*J108*POWER(10,-6)</f>
        <v>6.2296987499999999E-4</v>
      </c>
      <c r="AV108" s="416">
        <f t="shared" si="134"/>
        <v>0.41854507925000001</v>
      </c>
      <c r="AW108" s="417">
        <f t="shared" si="139"/>
        <v>0</v>
      </c>
      <c r="AX108" s="417">
        <f t="shared" si="140"/>
        <v>6.0800000000000011E-6</v>
      </c>
      <c r="AY108" s="417">
        <f t="shared" si="143"/>
        <v>2.5447540818400004E-6</v>
      </c>
      <c r="AZ108" s="392">
        <f>AW108/[2]DB!$B$23</f>
        <v>0</v>
      </c>
      <c r="BA108" s="392">
        <f>AX108/[2]DB!$B$23</f>
        <v>7.3253012048192786E-9</v>
      </c>
    </row>
    <row r="109" spans="1:53" s="412" customFormat="1" ht="15" thickBot="1" x14ac:dyDescent="0.35">
      <c r="A109" s="402" t="s">
        <v>600</v>
      </c>
      <c r="B109" s="402" t="str">
        <f>B102</f>
        <v>Буферная емкость, нефть, попутный нефтяной газ</v>
      </c>
      <c r="C109" s="404" t="s">
        <v>164</v>
      </c>
      <c r="D109" s="405" t="s">
        <v>27</v>
      </c>
      <c r="E109" s="418">
        <f>E106</f>
        <v>1.0000000000000001E-5</v>
      </c>
      <c r="F109" s="419">
        <f t="shared" si="142"/>
        <v>4</v>
      </c>
      <c r="G109" s="402">
        <v>0.6080000000000001</v>
      </c>
      <c r="H109" s="407">
        <f t="shared" si="135"/>
        <v>2.4320000000000004E-5</v>
      </c>
      <c r="I109" s="420">
        <f>I105*0.15</f>
        <v>6.1874999999999993E-2</v>
      </c>
      <c r="J109" s="422">
        <v>0</v>
      </c>
      <c r="K109" s="424"/>
      <c r="L109" s="425"/>
      <c r="M109" s="412" t="str">
        <f t="shared" si="132"/>
        <v>C86</v>
      </c>
      <c r="N109" s="412" t="str">
        <f t="shared" si="132"/>
        <v>Буферная емкость, нефть, попутный нефтяной газ</v>
      </c>
      <c r="O109" s="412" t="str">
        <f t="shared" si="133"/>
        <v>Частичное-ликвидация</v>
      </c>
      <c r="P109" s="412" t="s">
        <v>46</v>
      </c>
      <c r="Q109" s="412" t="s">
        <v>46</v>
      </c>
      <c r="R109" s="412" t="s">
        <v>46</v>
      </c>
      <c r="S109" s="412" t="s">
        <v>46</v>
      </c>
      <c r="T109" s="412" t="s">
        <v>46</v>
      </c>
      <c r="U109" s="412" t="s">
        <v>46</v>
      </c>
      <c r="V109" s="412" t="s">
        <v>46</v>
      </c>
      <c r="W109" s="412" t="s">
        <v>46</v>
      </c>
      <c r="X109" s="412" t="s">
        <v>46</v>
      </c>
      <c r="Y109" s="412" t="s">
        <v>46</v>
      </c>
      <c r="Z109" s="412" t="s">
        <v>46</v>
      </c>
      <c r="AA109" s="412" t="s">
        <v>46</v>
      </c>
      <c r="AB109" s="412" t="s">
        <v>46</v>
      </c>
      <c r="AC109" s="412" t="s">
        <v>46</v>
      </c>
      <c r="AD109" s="412" t="s">
        <v>46</v>
      </c>
      <c r="AE109" s="412" t="s">
        <v>46</v>
      </c>
      <c r="AF109" s="412" t="s">
        <v>46</v>
      </c>
      <c r="AG109" s="412" t="s">
        <v>46</v>
      </c>
      <c r="AH109" s="412" t="s">
        <v>46</v>
      </c>
      <c r="AI109" s="412" t="s">
        <v>46</v>
      </c>
      <c r="AJ109" s="412">
        <v>0</v>
      </c>
      <c r="AK109" s="412">
        <v>0</v>
      </c>
      <c r="AL109" s="412">
        <f t="shared" si="144"/>
        <v>7.5000000000000011E-2</v>
      </c>
      <c r="AM109" s="412">
        <f>AM102</f>
        <v>2.7E-2</v>
      </c>
      <c r="AN109" s="412">
        <f>ROUNDUP(AN102/3,0)</f>
        <v>1</v>
      </c>
      <c r="AQ109" s="415">
        <f>AM109*I109*0.1+AL109</f>
        <v>7.5167062500000006E-2</v>
      </c>
      <c r="AR109" s="415">
        <f t="shared" si="136"/>
        <v>7.5167062500000013E-3</v>
      </c>
      <c r="AS109" s="416">
        <f t="shared" si="137"/>
        <v>0</v>
      </c>
      <c r="AT109" s="416">
        <f t="shared" si="138"/>
        <v>2.0670942187500003E-2</v>
      </c>
      <c r="AU109" s="415">
        <f>1333*J107*POWER(10,-6)</f>
        <v>8.2479374999999987E-5</v>
      </c>
      <c r="AV109" s="416">
        <f t="shared" si="134"/>
        <v>0.10343719031250001</v>
      </c>
      <c r="AW109" s="417">
        <f t="shared" si="139"/>
        <v>0</v>
      </c>
      <c r="AX109" s="417">
        <f t="shared" si="140"/>
        <v>0</v>
      </c>
      <c r="AY109" s="417">
        <f t="shared" si="143"/>
        <v>2.5155924684000006E-6</v>
      </c>
      <c r="AZ109" s="392">
        <f>AW109/[2]DB!$B$23</f>
        <v>0</v>
      </c>
      <c r="BA109" s="392">
        <f>AX109/[2]DB!$B$23</f>
        <v>0</v>
      </c>
    </row>
    <row r="110" spans="1:53" s="412" customFormat="1" x14ac:dyDescent="0.3">
      <c r="A110" s="426" t="s">
        <v>601</v>
      </c>
      <c r="B110" s="426" t="str">
        <f>B102</f>
        <v>Буферная емкость, нефть, попутный нефтяной газ</v>
      </c>
      <c r="C110" s="426" t="s">
        <v>341</v>
      </c>
      <c r="D110" s="426" t="s">
        <v>342</v>
      </c>
      <c r="E110" s="427">
        <v>2.5000000000000001E-5</v>
      </c>
      <c r="F110" s="419">
        <v>1</v>
      </c>
      <c r="G110" s="426">
        <v>1</v>
      </c>
      <c r="H110" s="428">
        <f t="shared" si="135"/>
        <v>2.5000000000000001E-5</v>
      </c>
      <c r="I110" s="429">
        <f>I102</f>
        <v>2.75</v>
      </c>
      <c r="J110" s="429">
        <f>J102*0.1</f>
        <v>0.27500000000000002</v>
      </c>
      <c r="K110" s="426"/>
      <c r="L110" s="426"/>
      <c r="M110" s="430" t="str">
        <f t="shared" si="132"/>
        <v>C87</v>
      </c>
      <c r="N110" s="430"/>
      <c r="O110" s="430"/>
      <c r="P110" s="430">
        <v>6.3</v>
      </c>
      <c r="Q110" s="430">
        <v>9</v>
      </c>
      <c r="R110" s="430">
        <v>13.4</v>
      </c>
      <c r="S110" s="430">
        <v>26.8</v>
      </c>
      <c r="T110" s="430"/>
      <c r="U110" s="430"/>
      <c r="V110" s="430" t="s">
        <v>46</v>
      </c>
      <c r="W110" s="430" t="s">
        <v>46</v>
      </c>
      <c r="X110" s="430" t="s">
        <v>46</v>
      </c>
      <c r="Y110" s="430" t="s">
        <v>46</v>
      </c>
      <c r="Z110" s="430"/>
      <c r="AA110" s="430"/>
      <c r="AB110" s="430"/>
      <c r="AC110" s="430"/>
      <c r="AD110" s="430"/>
      <c r="AE110" s="430">
        <v>1</v>
      </c>
      <c r="AF110" s="430">
        <v>16</v>
      </c>
      <c r="AG110" s="430">
        <v>25.5</v>
      </c>
      <c r="AH110" s="430">
        <v>39</v>
      </c>
      <c r="AI110" s="430"/>
      <c r="AJ110" s="430">
        <v>0</v>
      </c>
      <c r="AK110" s="430">
        <v>2</v>
      </c>
      <c r="AL110" s="430">
        <f>AL102</f>
        <v>0.75</v>
      </c>
      <c r="AM110" s="430">
        <f>AM102</f>
        <v>2.7E-2</v>
      </c>
      <c r="AN110" s="430">
        <v>5</v>
      </c>
      <c r="AO110" s="430"/>
      <c r="AP110" s="430"/>
      <c r="AQ110" s="431">
        <f>AM110*I110+AL110</f>
        <v>0.82425000000000004</v>
      </c>
      <c r="AR110" s="431">
        <f>0.1*AQ110</f>
        <v>8.2425000000000012E-2</v>
      </c>
      <c r="AS110" s="432">
        <f>AJ110*3+0.25*AK110</f>
        <v>0.5</v>
      </c>
      <c r="AT110" s="432">
        <f>SUM(AQ110:AS110)/4</f>
        <v>0.35166874999999997</v>
      </c>
      <c r="AU110" s="431">
        <f>10068.2*J110*POWER(10,-6)</f>
        <v>2.7687550000000003E-3</v>
      </c>
      <c r="AV110" s="432">
        <f t="shared" si="134"/>
        <v>1.7611125049999998</v>
      </c>
      <c r="AW110" s="433">
        <f>AJ110*H110</f>
        <v>0</v>
      </c>
      <c r="AX110" s="433">
        <f>H110*AK110</f>
        <v>5.0000000000000002E-5</v>
      </c>
      <c r="AY110" s="433">
        <f>H110*AV110</f>
        <v>4.4027812624999996E-5</v>
      </c>
      <c r="AZ110" s="392">
        <f>AW110/[2]DB!$B$23</f>
        <v>0</v>
      </c>
      <c r="BA110" s="392">
        <f>AX110/[2]DB!$B$23</f>
        <v>6.0240963855421685E-8</v>
      </c>
    </row>
    <row r="111" spans="1:53" ht="15" thickBot="1" x14ac:dyDescent="0.35"/>
    <row r="112" spans="1:53" s="412" customFormat="1" ht="18" customHeight="1" x14ac:dyDescent="0.3">
      <c r="A112" s="402" t="s">
        <v>602</v>
      </c>
      <c r="B112" s="403" t="s">
        <v>586</v>
      </c>
      <c r="C112" s="404" t="s">
        <v>587</v>
      </c>
      <c r="D112" s="405" t="s">
        <v>25</v>
      </c>
      <c r="E112" s="406">
        <v>1.0000000000000001E-5</v>
      </c>
      <c r="F112" s="403">
        <v>1</v>
      </c>
      <c r="G112" s="402">
        <v>0.05</v>
      </c>
      <c r="H112" s="407">
        <f>E112*F112*G112</f>
        <v>5.0000000000000008E-7</v>
      </c>
      <c r="I112" s="408">
        <v>5.5</v>
      </c>
      <c r="J112" s="409">
        <f>I112</f>
        <v>5.5</v>
      </c>
      <c r="K112" s="410" t="s">
        <v>122</v>
      </c>
      <c r="L112" s="411">
        <v>50</v>
      </c>
      <c r="M112" s="412" t="str">
        <f t="shared" ref="M112:N114" si="145">A112</f>
        <v>C88</v>
      </c>
      <c r="N112" s="412" t="str">
        <f t="shared" si="145"/>
        <v>Дренажные емкости УПН, нефть</v>
      </c>
      <c r="O112" s="412" t="str">
        <f>D112</f>
        <v>Полное-пожар</v>
      </c>
      <c r="P112" s="412">
        <v>5.8</v>
      </c>
      <c r="Q112" s="412">
        <v>8.1999999999999993</v>
      </c>
      <c r="R112" s="412">
        <v>12.3</v>
      </c>
      <c r="S112" s="412">
        <v>24.8</v>
      </c>
      <c r="T112" s="412" t="s">
        <v>46</v>
      </c>
      <c r="U112" s="412" t="s">
        <v>46</v>
      </c>
      <c r="V112" s="412" t="s">
        <v>46</v>
      </c>
      <c r="W112" s="412" t="s">
        <v>46</v>
      </c>
      <c r="X112" s="412" t="s">
        <v>46</v>
      </c>
      <c r="Y112" s="412" t="s">
        <v>46</v>
      </c>
      <c r="Z112" s="412" t="s">
        <v>46</v>
      </c>
      <c r="AA112" s="412" t="s">
        <v>46</v>
      </c>
      <c r="AB112" s="412" t="s">
        <v>46</v>
      </c>
      <c r="AC112" s="412" t="s">
        <v>46</v>
      </c>
      <c r="AD112" s="412" t="s">
        <v>46</v>
      </c>
      <c r="AE112" s="412" t="s">
        <v>46</v>
      </c>
      <c r="AF112" s="412" t="s">
        <v>46</v>
      </c>
      <c r="AG112" s="412" t="s">
        <v>46</v>
      </c>
      <c r="AH112" s="412" t="s">
        <v>46</v>
      </c>
      <c r="AI112" s="412" t="s">
        <v>46</v>
      </c>
      <c r="AJ112" s="413">
        <v>1</v>
      </c>
      <c r="AK112" s="413">
        <v>2</v>
      </c>
      <c r="AL112" s="414">
        <v>0.75</v>
      </c>
      <c r="AM112" s="414">
        <v>2.7E-2</v>
      </c>
      <c r="AN112" s="414">
        <v>3</v>
      </c>
      <c r="AQ112" s="415">
        <f>AM112*I112+AL112</f>
        <v>0.89849999999999997</v>
      </c>
      <c r="AR112" s="415">
        <f>0.1*AQ112</f>
        <v>8.9849999999999999E-2</v>
      </c>
      <c r="AS112" s="416">
        <f>AJ112*3+0.25*AK112</f>
        <v>3.5</v>
      </c>
      <c r="AT112" s="416">
        <f>SUM(AQ112:AS112)/4</f>
        <v>1.1220874999999999</v>
      </c>
      <c r="AU112" s="415">
        <f>10068.2*J112*POWER(10,-6)</f>
        <v>5.5375100000000003E-2</v>
      </c>
      <c r="AV112" s="416">
        <f>AU112+AT112+AS112+AR112+AQ112</f>
        <v>5.6658126000000006</v>
      </c>
      <c r="AW112" s="417">
        <f>AJ112*H112</f>
        <v>5.0000000000000008E-7</v>
      </c>
      <c r="AX112" s="417">
        <f>H112*AK112</f>
        <v>1.0000000000000002E-6</v>
      </c>
      <c r="AY112" s="417">
        <f>H112*AV112</f>
        <v>2.8329063000000008E-6</v>
      </c>
      <c r="AZ112" s="392">
        <f>AW112/[1]DB!$B$23</f>
        <v>6.0240963855421696E-10</v>
      </c>
      <c r="BA112" s="392">
        <f>AX112/[1]DB!$B$23</f>
        <v>1.2048192771084339E-9</v>
      </c>
    </row>
    <row r="113" spans="1:53" s="412" customFormat="1" x14ac:dyDescent="0.3">
      <c r="A113" s="402" t="s">
        <v>603</v>
      </c>
      <c r="B113" s="402" t="str">
        <f>B112</f>
        <v>Дренажные емкости УПН, нефть</v>
      </c>
      <c r="C113" s="404" t="s">
        <v>589</v>
      </c>
      <c r="D113" s="405" t="s">
        <v>28</v>
      </c>
      <c r="E113" s="418">
        <f>E112</f>
        <v>1.0000000000000001E-5</v>
      </c>
      <c r="F113" s="419">
        <f>F112</f>
        <v>1</v>
      </c>
      <c r="G113" s="402">
        <v>4.7500000000000001E-2</v>
      </c>
      <c r="H113" s="407">
        <f>E113*F113*G113</f>
        <v>4.7500000000000006E-7</v>
      </c>
      <c r="I113" s="420">
        <f>I112</f>
        <v>5.5</v>
      </c>
      <c r="J113" s="434">
        <f>POWER(10,-6)*35*SQRT(100)*3600*L112/1000*0.1</f>
        <v>6.2999999999999992E-3</v>
      </c>
      <c r="K113" s="207" t="s">
        <v>123</v>
      </c>
      <c r="L113" s="421">
        <v>0</v>
      </c>
      <c r="M113" s="412" t="str">
        <f t="shared" si="145"/>
        <v>C89</v>
      </c>
      <c r="N113" s="412" t="str">
        <f t="shared" si="145"/>
        <v>Дренажные емкости УПН, нефть</v>
      </c>
      <c r="O113" s="412" t="str">
        <f>D113</f>
        <v>Полное-взрыв</v>
      </c>
      <c r="P113" s="412" t="s">
        <v>46</v>
      </c>
      <c r="Q113" s="412" t="s">
        <v>46</v>
      </c>
      <c r="R113" s="412" t="s">
        <v>46</v>
      </c>
      <c r="S113" s="412" t="s">
        <v>46</v>
      </c>
      <c r="T113" s="412">
        <v>0</v>
      </c>
      <c r="U113" s="412">
        <v>0</v>
      </c>
      <c r="V113" s="412">
        <v>14.1</v>
      </c>
      <c r="W113" s="412">
        <v>46.6</v>
      </c>
      <c r="X113" s="412">
        <v>68.099999999999994</v>
      </c>
      <c r="Y113" s="412" t="s">
        <v>46</v>
      </c>
      <c r="Z113" s="412" t="s">
        <v>46</v>
      </c>
      <c r="AA113" s="412" t="s">
        <v>46</v>
      </c>
      <c r="AB113" s="412" t="s">
        <v>46</v>
      </c>
      <c r="AC113" s="412" t="s">
        <v>46</v>
      </c>
      <c r="AD113" s="412" t="s">
        <v>46</v>
      </c>
      <c r="AE113" s="412" t="s">
        <v>46</v>
      </c>
      <c r="AF113" s="412" t="s">
        <v>46</v>
      </c>
      <c r="AG113" s="412" t="s">
        <v>46</v>
      </c>
      <c r="AH113" s="412" t="s">
        <v>46</v>
      </c>
      <c r="AI113" s="412" t="s">
        <v>46</v>
      </c>
      <c r="AJ113" s="413">
        <v>1</v>
      </c>
      <c r="AK113" s="413">
        <v>2</v>
      </c>
      <c r="AL113" s="412">
        <f>AL112</f>
        <v>0.75</v>
      </c>
      <c r="AM113" s="412">
        <f>AM112</f>
        <v>2.7E-2</v>
      </c>
      <c r="AN113" s="412">
        <f>AN112</f>
        <v>3</v>
      </c>
      <c r="AQ113" s="415">
        <f>AM113*I113+AL113</f>
        <v>0.89849999999999997</v>
      </c>
      <c r="AR113" s="415">
        <f>0.1*AQ113</f>
        <v>8.9849999999999999E-2</v>
      </c>
      <c r="AS113" s="416">
        <f>AJ113*3+0.25*AK113</f>
        <v>3.5</v>
      </c>
      <c r="AT113" s="416">
        <f>SUM(AQ113:AS113)/4</f>
        <v>1.1220874999999999</v>
      </c>
      <c r="AU113" s="415">
        <f>10068.2*J113*POWER(10,-6)*10</f>
        <v>6.342966E-4</v>
      </c>
      <c r="AV113" s="416">
        <f>AU113+AT113+AS113+AR113+AQ113</f>
        <v>5.6110717966000001</v>
      </c>
      <c r="AW113" s="417">
        <f>AJ113*H113</f>
        <v>4.7500000000000006E-7</v>
      </c>
      <c r="AX113" s="417">
        <f>H113*AK113</f>
        <v>9.5000000000000012E-7</v>
      </c>
      <c r="AY113" s="417">
        <f>H113*AV113</f>
        <v>2.6652591033850003E-6</v>
      </c>
      <c r="AZ113" s="392">
        <f>AW113/[1]DB!$B$23</f>
        <v>5.7228915662650608E-10</v>
      </c>
      <c r="BA113" s="392">
        <f>AX113/[1]DB!$B$23</f>
        <v>1.1445783132530122E-9</v>
      </c>
    </row>
    <row r="114" spans="1:53" s="412" customFormat="1" x14ac:dyDescent="0.3">
      <c r="A114" s="402" t="s">
        <v>604</v>
      </c>
      <c r="B114" s="402" t="str">
        <f>B112</f>
        <v>Дренажные емкости УПН, нефть</v>
      </c>
      <c r="C114" s="404" t="s">
        <v>591</v>
      </c>
      <c r="D114" s="405" t="s">
        <v>26</v>
      </c>
      <c r="E114" s="418">
        <f>E112</f>
        <v>1.0000000000000001E-5</v>
      </c>
      <c r="F114" s="419">
        <f>F112</f>
        <v>1</v>
      </c>
      <c r="G114" s="402">
        <v>0.90249999999999997</v>
      </c>
      <c r="H114" s="407">
        <f>E114*F114*G114</f>
        <v>9.0250000000000008E-6</v>
      </c>
      <c r="I114" s="420">
        <f>I112</f>
        <v>5.5</v>
      </c>
      <c r="J114" s="422">
        <v>0</v>
      </c>
      <c r="K114" s="207" t="s">
        <v>124</v>
      </c>
      <c r="L114" s="421">
        <v>0</v>
      </c>
      <c r="M114" s="412" t="str">
        <f t="shared" si="145"/>
        <v>C90</v>
      </c>
      <c r="N114" s="412" t="str">
        <f t="shared" si="145"/>
        <v>Дренажные емкости УПН, нефть</v>
      </c>
      <c r="O114" s="412" t="str">
        <f>D114</f>
        <v>Полное-ликвидация</v>
      </c>
      <c r="P114" s="412" t="s">
        <v>46</v>
      </c>
      <c r="Q114" s="412" t="s">
        <v>46</v>
      </c>
      <c r="R114" s="412" t="s">
        <v>46</v>
      </c>
      <c r="S114" s="412" t="s">
        <v>46</v>
      </c>
      <c r="T114" s="412" t="s">
        <v>46</v>
      </c>
      <c r="U114" s="412" t="s">
        <v>46</v>
      </c>
      <c r="V114" s="412" t="s">
        <v>46</v>
      </c>
      <c r="W114" s="412" t="s">
        <v>46</v>
      </c>
      <c r="X114" s="412" t="s">
        <v>46</v>
      </c>
      <c r="Y114" s="412" t="s">
        <v>46</v>
      </c>
      <c r="Z114" s="412" t="s">
        <v>46</v>
      </c>
      <c r="AA114" s="412" t="s">
        <v>46</v>
      </c>
      <c r="AB114" s="412" t="s">
        <v>46</v>
      </c>
      <c r="AC114" s="412" t="s">
        <v>46</v>
      </c>
      <c r="AD114" s="412" t="s">
        <v>46</v>
      </c>
      <c r="AE114" s="412" t="s">
        <v>46</v>
      </c>
      <c r="AF114" s="412" t="s">
        <v>46</v>
      </c>
      <c r="AG114" s="412" t="s">
        <v>46</v>
      </c>
      <c r="AH114" s="412" t="s">
        <v>46</v>
      </c>
      <c r="AI114" s="412" t="s">
        <v>46</v>
      </c>
      <c r="AJ114" s="412">
        <v>0</v>
      </c>
      <c r="AK114" s="412">
        <v>0</v>
      </c>
      <c r="AL114" s="412">
        <f>AL112</f>
        <v>0.75</v>
      </c>
      <c r="AM114" s="412">
        <f>AM112</f>
        <v>2.7E-2</v>
      </c>
      <c r="AN114" s="412">
        <f>AN112</f>
        <v>3</v>
      </c>
      <c r="AQ114" s="415">
        <f>AM114*I114*0.1+AL114</f>
        <v>0.76485000000000003</v>
      </c>
      <c r="AR114" s="415">
        <f>0.1*AQ114</f>
        <v>7.6485000000000011E-2</v>
      </c>
      <c r="AS114" s="416">
        <f>AJ114*3+0.25*AK114</f>
        <v>0</v>
      </c>
      <c r="AT114" s="416">
        <f>SUM(AQ114:AS114)/4</f>
        <v>0.21033375000000001</v>
      </c>
      <c r="AU114" s="415">
        <f>1333*J112*POWER(10,-6)</f>
        <v>7.3314999999999995E-3</v>
      </c>
      <c r="AV114" s="416">
        <f>AU114+AT114+AS114+AR114+AQ114</f>
        <v>1.05900025</v>
      </c>
      <c r="AW114" s="417">
        <f>AJ114*H114</f>
        <v>0</v>
      </c>
      <c r="AX114" s="417">
        <f>H114*AK114</f>
        <v>0</v>
      </c>
      <c r="AY114" s="417">
        <f>H114*AV114</f>
        <v>9.557477256250001E-6</v>
      </c>
      <c r="AZ114" s="392">
        <f>AW114/[1]DB!$B$23</f>
        <v>0</v>
      </c>
      <c r="BA114" s="392">
        <f>AX114/[1]DB!$B$23</f>
        <v>0</v>
      </c>
    </row>
    <row r="115" spans="1:53" s="412" customFormat="1" x14ac:dyDescent="0.3">
      <c r="A115" s="402"/>
      <c r="B115" s="402"/>
      <c r="C115" s="404"/>
      <c r="D115" s="405"/>
      <c r="E115" s="406"/>
      <c r="F115" s="419"/>
      <c r="G115" s="402"/>
      <c r="H115" s="407"/>
      <c r="I115" s="420"/>
      <c r="J115" s="409"/>
      <c r="K115" s="207" t="s">
        <v>126</v>
      </c>
      <c r="L115" s="421">
        <v>45390</v>
      </c>
      <c r="AQ115" s="415"/>
      <c r="AR115" s="415"/>
      <c r="AS115" s="416"/>
      <c r="AT115" s="416"/>
      <c r="AU115" s="415"/>
      <c r="AV115" s="416"/>
      <c r="AW115" s="417"/>
      <c r="AX115" s="417"/>
      <c r="AY115" s="417"/>
    </row>
    <row r="116" spans="1:53" s="412" customFormat="1" x14ac:dyDescent="0.3">
      <c r="A116" s="402"/>
      <c r="B116" s="402"/>
      <c r="C116" s="404"/>
      <c r="D116" s="405"/>
      <c r="E116" s="418"/>
      <c r="F116" s="419"/>
      <c r="G116" s="402"/>
      <c r="H116" s="407"/>
      <c r="I116" s="420"/>
      <c r="J116" s="409"/>
      <c r="K116" s="207" t="s">
        <v>127</v>
      </c>
      <c r="L116" s="421">
        <v>3</v>
      </c>
      <c r="AQ116" s="415"/>
      <c r="AR116" s="415"/>
      <c r="AS116" s="416"/>
      <c r="AT116" s="416"/>
      <c r="AU116" s="415"/>
      <c r="AV116" s="416"/>
      <c r="AW116" s="417"/>
      <c r="AX116" s="417"/>
      <c r="AY116" s="417"/>
    </row>
    <row r="117" spans="1:53" s="412" customFormat="1" ht="15" thickBot="1" x14ac:dyDescent="0.35">
      <c r="A117" s="402"/>
      <c r="B117" s="402"/>
      <c r="C117" s="404"/>
      <c r="D117" s="405"/>
      <c r="E117" s="418"/>
      <c r="F117" s="419"/>
      <c r="G117" s="402"/>
      <c r="H117" s="407"/>
      <c r="I117" s="420"/>
      <c r="J117" s="409"/>
      <c r="K117" s="424" t="s">
        <v>138</v>
      </c>
      <c r="L117" s="435">
        <v>14</v>
      </c>
      <c r="AQ117" s="415"/>
      <c r="AR117" s="415"/>
      <c r="AS117" s="416"/>
      <c r="AT117" s="416"/>
      <c r="AU117" s="415"/>
      <c r="AV117" s="416"/>
      <c r="AW117" s="417"/>
      <c r="AX117" s="417"/>
      <c r="AY117" s="417"/>
    </row>
    <row r="118" spans="1:53" s="412" customFormat="1" x14ac:dyDescent="0.3">
      <c r="A118" s="413"/>
      <c r="B118" s="413"/>
      <c r="D118" s="436"/>
      <c r="E118" s="437"/>
      <c r="F118" s="438"/>
      <c r="G118" s="413"/>
      <c r="H118" s="417"/>
      <c r="I118" s="416"/>
      <c r="J118" s="416"/>
      <c r="K118" s="207" t="s">
        <v>467</v>
      </c>
      <c r="L118" s="283" t="s">
        <v>944</v>
      </c>
      <c r="AQ118" s="415"/>
      <c r="AR118" s="415"/>
      <c r="AS118" s="416"/>
      <c r="AT118" s="416"/>
      <c r="AU118" s="415"/>
      <c r="AV118" s="416"/>
      <c r="AW118" s="417"/>
      <c r="AX118" s="417"/>
      <c r="AY118" s="417"/>
    </row>
    <row r="119" spans="1:53" s="412" customFormat="1" x14ac:dyDescent="0.3">
      <c r="A119" s="413"/>
      <c r="B119" s="413"/>
      <c r="D119" s="436"/>
      <c r="E119" s="437"/>
      <c r="F119" s="438"/>
      <c r="G119" s="413"/>
      <c r="H119" s="417"/>
      <c r="I119" s="416"/>
      <c r="J119" s="416"/>
      <c r="K119" s="413"/>
      <c r="L119" s="438"/>
      <c r="AQ119" s="415"/>
      <c r="AR119" s="415"/>
      <c r="AS119" s="416"/>
      <c r="AT119" s="416"/>
      <c r="AU119" s="415"/>
      <c r="AV119" s="416"/>
      <c r="AW119" s="417"/>
      <c r="AX119" s="417"/>
      <c r="AY119" s="417"/>
    </row>
    <row r="120" spans="1:53" s="412" customFormat="1" x14ac:dyDescent="0.3">
      <c r="A120" s="413"/>
      <c r="B120" s="413"/>
      <c r="D120" s="436"/>
      <c r="E120" s="437"/>
      <c r="F120" s="438"/>
      <c r="G120" s="413"/>
      <c r="H120" s="417"/>
      <c r="I120" s="416"/>
      <c r="J120" s="416"/>
      <c r="K120" s="413"/>
      <c r="L120" s="438"/>
      <c r="AQ120" s="415"/>
      <c r="AR120" s="415"/>
      <c r="AS120" s="416"/>
      <c r="AT120" s="416"/>
      <c r="AU120" s="415"/>
      <c r="AV120" s="416"/>
      <c r="AW120" s="417"/>
      <c r="AX120" s="417"/>
      <c r="AY120" s="417"/>
    </row>
    <row r="121" spans="1:53" ht="15" thickBot="1" x14ac:dyDescent="0.35"/>
    <row r="122" spans="1:53" s="386" customFormat="1" ht="15" thickBot="1" x14ac:dyDescent="0.35">
      <c r="A122" s="376" t="s">
        <v>605</v>
      </c>
      <c r="B122" s="377" t="s">
        <v>593</v>
      </c>
      <c r="C122" s="378" t="s">
        <v>174</v>
      </c>
      <c r="D122" s="379" t="s">
        <v>130</v>
      </c>
      <c r="E122" s="380">
        <v>1.0000000000000001E-5</v>
      </c>
      <c r="F122" s="377">
        <v>21</v>
      </c>
      <c r="G122" s="376">
        <v>1.4999999999999999E-2</v>
      </c>
      <c r="H122" s="381">
        <f t="shared" ref="H122:H127" si="146">E122*F122*G122</f>
        <v>3.1499999999999999E-6</v>
      </c>
      <c r="I122" s="382">
        <v>1.2</v>
      </c>
      <c r="J122" s="383">
        <f>I122</f>
        <v>1.2</v>
      </c>
      <c r="K122" s="384" t="s">
        <v>122</v>
      </c>
      <c r="L122" s="385">
        <f>J122*36</f>
        <v>43.199999999999996</v>
      </c>
      <c r="M122" s="386" t="str">
        <f t="shared" ref="M122:N127" si="147">A122</f>
        <v>C91</v>
      </c>
      <c r="N122" s="386" t="str">
        <f t="shared" si="147"/>
        <v>Насосное оборудование УПН, нефть</v>
      </c>
      <c r="O122" s="386" t="str">
        <f t="shared" ref="O122:O127" si="148">D122</f>
        <v>Полное-факел</v>
      </c>
      <c r="P122" s="386" t="s">
        <v>46</v>
      </c>
      <c r="Q122" s="386" t="s">
        <v>46</v>
      </c>
      <c r="R122" s="386" t="s">
        <v>46</v>
      </c>
      <c r="S122" s="386" t="s">
        <v>46</v>
      </c>
      <c r="T122" s="386" t="s">
        <v>46</v>
      </c>
      <c r="U122" s="386" t="s">
        <v>46</v>
      </c>
      <c r="V122" s="386" t="s">
        <v>46</v>
      </c>
      <c r="W122" s="386" t="s">
        <v>46</v>
      </c>
      <c r="X122" s="386" t="s">
        <v>46</v>
      </c>
      <c r="Y122" s="386">
        <v>15</v>
      </c>
      <c r="Z122" s="386">
        <v>3</v>
      </c>
      <c r="AA122" s="386" t="s">
        <v>46</v>
      </c>
      <c r="AB122" s="386" t="s">
        <v>46</v>
      </c>
      <c r="AC122" s="386" t="s">
        <v>46</v>
      </c>
      <c r="AD122" s="386" t="s">
        <v>46</v>
      </c>
      <c r="AE122" s="386" t="s">
        <v>46</v>
      </c>
      <c r="AF122" s="386" t="s">
        <v>46</v>
      </c>
      <c r="AG122" s="386" t="s">
        <v>46</v>
      </c>
      <c r="AH122" s="386" t="s">
        <v>46</v>
      </c>
      <c r="AI122" s="386" t="s">
        <v>46</v>
      </c>
      <c r="AJ122" s="387">
        <v>1</v>
      </c>
      <c r="AK122" s="387">
        <v>1</v>
      </c>
      <c r="AL122" s="388">
        <v>0.75</v>
      </c>
      <c r="AM122" s="388">
        <v>2.7E-2</v>
      </c>
      <c r="AN122" s="388">
        <v>3</v>
      </c>
      <c r="AQ122" s="389">
        <f>AM122*I122+AL122</f>
        <v>0.78239999999999998</v>
      </c>
      <c r="AR122" s="389">
        <f t="shared" ref="AR122:AR127" si="149">0.1*AQ122</f>
        <v>7.8240000000000004E-2</v>
      </c>
      <c r="AS122" s="390">
        <f t="shared" ref="AS122:AS127" si="150">AJ122*3+0.25*AK122</f>
        <v>3.25</v>
      </c>
      <c r="AT122" s="390">
        <f t="shared" ref="AT122:AT127" si="151">SUM(AQ122:AS122)/4</f>
        <v>1.02766</v>
      </c>
      <c r="AU122" s="389">
        <f>10068.2*J122*POWER(10,-6)</f>
        <v>1.208184E-2</v>
      </c>
      <c r="AV122" s="390">
        <f t="shared" ref="AV122:AV127" si="152">AU122+AT122+AS122+AR122+AQ122</f>
        <v>5.1503818399999997</v>
      </c>
      <c r="AW122" s="391">
        <f t="shared" ref="AW122:AW127" si="153">AJ122*H122</f>
        <v>3.1499999999999999E-6</v>
      </c>
      <c r="AX122" s="391">
        <f t="shared" ref="AX122:AX127" si="154">H122*AK122</f>
        <v>3.1499999999999999E-6</v>
      </c>
      <c r="AY122" s="391">
        <f t="shared" ref="AY122:AY127" si="155">H122*AV122</f>
        <v>1.6223702795999999E-5</v>
      </c>
      <c r="AZ122" s="392">
        <f>AW122/[2]DB!$B$23</f>
        <v>3.7951807228915658E-9</v>
      </c>
      <c r="BA122" s="392">
        <f>AX122/[2]DB!$B$23</f>
        <v>3.7951807228915658E-9</v>
      </c>
    </row>
    <row r="123" spans="1:53" s="386" customFormat="1" ht="15" thickBot="1" x14ac:dyDescent="0.35">
      <c r="A123" s="376" t="s">
        <v>606</v>
      </c>
      <c r="B123" s="376" t="str">
        <f>B122</f>
        <v>Насосное оборудование УПН, нефть</v>
      </c>
      <c r="C123" s="378" t="s">
        <v>175</v>
      </c>
      <c r="D123" s="379" t="s">
        <v>173</v>
      </c>
      <c r="E123" s="393">
        <f>E122</f>
        <v>1.0000000000000001E-5</v>
      </c>
      <c r="F123" s="394">
        <f>F122</f>
        <v>21</v>
      </c>
      <c r="G123" s="376">
        <v>1.4249999999999999E-2</v>
      </c>
      <c r="H123" s="381">
        <f t="shared" si="146"/>
        <v>2.9924999999999997E-6</v>
      </c>
      <c r="I123" s="383">
        <f>I122</f>
        <v>1.2</v>
      </c>
      <c r="J123" s="395">
        <f>POWER(10,-6)*35*SQRT(100)*3600*L122/1000*0.1</f>
        <v>5.4431999999999987E-3</v>
      </c>
      <c r="K123" s="384" t="s">
        <v>123</v>
      </c>
      <c r="L123" s="385">
        <v>0</v>
      </c>
      <c r="M123" s="386" t="str">
        <f t="shared" si="147"/>
        <v>C92</v>
      </c>
      <c r="N123" s="386" t="str">
        <f t="shared" si="147"/>
        <v>Насосное оборудование УПН, нефть</v>
      </c>
      <c r="O123" s="386" t="str">
        <f t="shared" si="148"/>
        <v>Полное-взрыв облака ТВС</v>
      </c>
      <c r="P123" s="386" t="s">
        <v>46</v>
      </c>
      <c r="Q123" s="386" t="s">
        <v>46</v>
      </c>
      <c r="R123" s="386" t="s">
        <v>46</v>
      </c>
      <c r="S123" s="386" t="s">
        <v>46</v>
      </c>
      <c r="T123" s="386">
        <v>0</v>
      </c>
      <c r="U123" s="386">
        <v>0</v>
      </c>
      <c r="V123" s="386">
        <v>13.1</v>
      </c>
      <c r="W123" s="386">
        <v>44.6</v>
      </c>
      <c r="X123" s="386">
        <v>65.099999999999994</v>
      </c>
      <c r="Y123" s="386" t="s">
        <v>46</v>
      </c>
      <c r="Z123" s="386" t="s">
        <v>46</v>
      </c>
      <c r="AA123" s="386" t="s">
        <v>46</v>
      </c>
      <c r="AB123" s="386" t="s">
        <v>46</v>
      </c>
      <c r="AC123" s="386" t="s">
        <v>46</v>
      </c>
      <c r="AD123" s="386" t="s">
        <v>46</v>
      </c>
      <c r="AE123" s="386" t="s">
        <v>46</v>
      </c>
      <c r="AF123" s="386" t="s">
        <v>46</v>
      </c>
      <c r="AG123" s="386" t="s">
        <v>46</v>
      </c>
      <c r="AH123" s="386" t="s">
        <v>46</v>
      </c>
      <c r="AI123" s="386" t="s">
        <v>46</v>
      </c>
      <c r="AJ123" s="387">
        <v>0</v>
      </c>
      <c r="AK123" s="387">
        <v>1</v>
      </c>
      <c r="AL123" s="386">
        <f>AL122</f>
        <v>0.75</v>
      </c>
      <c r="AM123" s="386">
        <f>AM122</f>
        <v>2.7E-2</v>
      </c>
      <c r="AN123" s="386">
        <f>AN122</f>
        <v>3</v>
      </c>
      <c r="AQ123" s="389">
        <f>AM123*I123+AL123</f>
        <v>0.78239999999999998</v>
      </c>
      <c r="AR123" s="389">
        <f t="shared" si="149"/>
        <v>7.8240000000000004E-2</v>
      </c>
      <c r="AS123" s="390">
        <f t="shared" si="150"/>
        <v>0.25</v>
      </c>
      <c r="AT123" s="390">
        <f t="shared" si="151"/>
        <v>0.27766000000000002</v>
      </c>
      <c r="AU123" s="389">
        <f>10068.2*J123*POWER(10,-6)*10</f>
        <v>5.480322623999999E-4</v>
      </c>
      <c r="AV123" s="390">
        <f t="shared" si="152"/>
        <v>1.3888480322624002</v>
      </c>
      <c r="AW123" s="391">
        <f t="shared" si="153"/>
        <v>0</v>
      </c>
      <c r="AX123" s="391">
        <f t="shared" si="154"/>
        <v>2.9924999999999997E-6</v>
      </c>
      <c r="AY123" s="391">
        <f t="shared" si="155"/>
        <v>4.1561277365452323E-6</v>
      </c>
      <c r="AZ123" s="392">
        <f>AW123/[2]DB!$B$23</f>
        <v>0</v>
      </c>
      <c r="BA123" s="392">
        <f>AX123/[2]DB!$B$23</f>
        <v>3.6054216867469878E-9</v>
      </c>
    </row>
    <row r="124" spans="1:53" s="386" customFormat="1" x14ac:dyDescent="0.3">
      <c r="A124" s="376" t="s">
        <v>607</v>
      </c>
      <c r="B124" s="376" t="str">
        <f>B122</f>
        <v>Насосное оборудование УПН, нефть</v>
      </c>
      <c r="C124" s="378" t="s">
        <v>176</v>
      </c>
      <c r="D124" s="379" t="s">
        <v>26</v>
      </c>
      <c r="E124" s="393">
        <f>E122</f>
        <v>1.0000000000000001E-5</v>
      </c>
      <c r="F124" s="394">
        <f>F122</f>
        <v>21</v>
      </c>
      <c r="G124" s="376">
        <v>0.27074999999999999</v>
      </c>
      <c r="H124" s="381">
        <f t="shared" si="146"/>
        <v>5.6857500000000002E-5</v>
      </c>
      <c r="I124" s="383">
        <f>I122</f>
        <v>1.2</v>
      </c>
      <c r="J124" s="376">
        <v>0</v>
      </c>
      <c r="K124" s="384" t="s">
        <v>124</v>
      </c>
      <c r="L124" s="385">
        <v>1</v>
      </c>
      <c r="M124" s="386" t="str">
        <f t="shared" si="147"/>
        <v>C93</v>
      </c>
      <c r="N124" s="386" t="str">
        <f t="shared" si="147"/>
        <v>Насосное оборудование УПН, нефть</v>
      </c>
      <c r="O124" s="386" t="str">
        <f t="shared" si="148"/>
        <v>Полное-ликвидация</v>
      </c>
      <c r="P124" s="386" t="s">
        <v>46</v>
      </c>
      <c r="Q124" s="386" t="s">
        <v>46</v>
      </c>
      <c r="R124" s="386" t="s">
        <v>46</v>
      </c>
      <c r="S124" s="386" t="s">
        <v>46</v>
      </c>
      <c r="T124" s="386" t="s">
        <v>46</v>
      </c>
      <c r="U124" s="386" t="s">
        <v>46</v>
      </c>
      <c r="V124" s="386" t="s">
        <v>46</v>
      </c>
      <c r="W124" s="386" t="s">
        <v>46</v>
      </c>
      <c r="X124" s="386" t="s">
        <v>46</v>
      </c>
      <c r="Y124" s="386" t="s">
        <v>46</v>
      </c>
      <c r="Z124" s="386" t="s">
        <v>46</v>
      </c>
      <c r="AA124" s="386" t="s">
        <v>46</v>
      </c>
      <c r="AB124" s="386" t="s">
        <v>46</v>
      </c>
      <c r="AC124" s="386" t="s">
        <v>46</v>
      </c>
      <c r="AD124" s="386" t="s">
        <v>46</v>
      </c>
      <c r="AE124" s="386" t="s">
        <v>46</v>
      </c>
      <c r="AF124" s="386" t="s">
        <v>46</v>
      </c>
      <c r="AG124" s="386" t="s">
        <v>46</v>
      </c>
      <c r="AH124" s="386" t="s">
        <v>46</v>
      </c>
      <c r="AI124" s="386" t="s">
        <v>46</v>
      </c>
      <c r="AJ124" s="386">
        <v>0</v>
      </c>
      <c r="AK124" s="386">
        <v>0</v>
      </c>
      <c r="AL124" s="386">
        <f>AL122</f>
        <v>0.75</v>
      </c>
      <c r="AM124" s="386">
        <f>AM122</f>
        <v>2.7E-2</v>
      </c>
      <c r="AN124" s="386">
        <f>AN122</f>
        <v>3</v>
      </c>
      <c r="AQ124" s="389">
        <f>AM124*I124*0.1+AL124</f>
        <v>0.75324000000000002</v>
      </c>
      <c r="AR124" s="389">
        <f t="shared" si="149"/>
        <v>7.5324000000000002E-2</v>
      </c>
      <c r="AS124" s="390">
        <f t="shared" si="150"/>
        <v>0</v>
      </c>
      <c r="AT124" s="390">
        <f t="shared" si="151"/>
        <v>0.20714100000000002</v>
      </c>
      <c r="AU124" s="389">
        <f>1333*J123*POWER(10,-6)</f>
        <v>7.2557855999999978E-6</v>
      </c>
      <c r="AV124" s="390">
        <f t="shared" si="152"/>
        <v>1.0357122557856</v>
      </c>
      <c r="AW124" s="391">
        <f t="shared" si="153"/>
        <v>0</v>
      </c>
      <c r="AX124" s="391">
        <f t="shared" si="154"/>
        <v>0</v>
      </c>
      <c r="AY124" s="391">
        <f t="shared" si="155"/>
        <v>5.8888009583329751E-5</v>
      </c>
      <c r="AZ124" s="392">
        <f>AW124/[2]DB!$B$23</f>
        <v>0</v>
      </c>
      <c r="BA124" s="392">
        <f>AX124/[2]DB!$B$23</f>
        <v>0</v>
      </c>
    </row>
    <row r="125" spans="1:53" s="386" customFormat="1" x14ac:dyDescent="0.3">
      <c r="A125" s="376" t="s">
        <v>608</v>
      </c>
      <c r="B125" s="376" t="str">
        <f>B122</f>
        <v>Насосное оборудование УПН, нефть</v>
      </c>
      <c r="C125" s="378" t="s">
        <v>177</v>
      </c>
      <c r="D125" s="379" t="s">
        <v>47</v>
      </c>
      <c r="E125" s="393">
        <f>E123</f>
        <v>1.0000000000000001E-5</v>
      </c>
      <c r="F125" s="394">
        <f>F122</f>
        <v>21</v>
      </c>
      <c r="G125" s="376">
        <v>3.4999999999999996E-2</v>
      </c>
      <c r="H125" s="381">
        <f t="shared" si="146"/>
        <v>7.3499999999999999E-6</v>
      </c>
      <c r="I125" s="383">
        <f>0.15*I122</f>
        <v>0.18</v>
      </c>
      <c r="J125" s="383">
        <f>I125</f>
        <v>0.18</v>
      </c>
      <c r="K125" s="396" t="s">
        <v>126</v>
      </c>
      <c r="L125" s="397">
        <v>45390</v>
      </c>
      <c r="M125" s="386" t="str">
        <f t="shared" si="147"/>
        <v>C94</v>
      </c>
      <c r="N125" s="386" t="str">
        <f t="shared" si="147"/>
        <v>Насосное оборудование УПН, нефть</v>
      </c>
      <c r="O125" s="386" t="str">
        <f t="shared" si="148"/>
        <v>Частичное-пожар</v>
      </c>
      <c r="P125" s="386">
        <v>5.3</v>
      </c>
      <c r="Q125" s="386">
        <v>7.6</v>
      </c>
      <c r="R125" s="386">
        <v>11.5</v>
      </c>
      <c r="S125" s="386">
        <v>23.2</v>
      </c>
      <c r="T125" s="386" t="s">
        <v>46</v>
      </c>
      <c r="U125" s="386" t="s">
        <v>46</v>
      </c>
      <c r="V125" s="386" t="s">
        <v>46</v>
      </c>
      <c r="W125" s="386" t="s">
        <v>46</v>
      </c>
      <c r="X125" s="386" t="s">
        <v>46</v>
      </c>
      <c r="Y125" s="386" t="s">
        <v>46</v>
      </c>
      <c r="Z125" s="386" t="s">
        <v>46</v>
      </c>
      <c r="AA125" s="386" t="s">
        <v>46</v>
      </c>
      <c r="AB125" s="386" t="s">
        <v>46</v>
      </c>
      <c r="AC125" s="386" t="s">
        <v>46</v>
      </c>
      <c r="AD125" s="386" t="s">
        <v>46</v>
      </c>
      <c r="AE125" s="386" t="s">
        <v>46</v>
      </c>
      <c r="AF125" s="386" t="s">
        <v>46</v>
      </c>
      <c r="AG125" s="386" t="s">
        <v>46</v>
      </c>
      <c r="AH125" s="386" t="s">
        <v>46</v>
      </c>
      <c r="AI125" s="386" t="s">
        <v>46</v>
      </c>
      <c r="AJ125" s="386">
        <v>0</v>
      </c>
      <c r="AK125" s="386">
        <v>1</v>
      </c>
      <c r="AL125" s="386">
        <f>0.1*AL122</f>
        <v>7.5000000000000011E-2</v>
      </c>
      <c r="AM125" s="386">
        <f>AM122</f>
        <v>2.7E-2</v>
      </c>
      <c r="AN125" s="386">
        <f>ROUNDUP(AN122/3,0)</f>
        <v>1</v>
      </c>
      <c r="AQ125" s="389">
        <f>AM125*I125+AL125</f>
        <v>7.9860000000000014E-2</v>
      </c>
      <c r="AR125" s="389">
        <f t="shared" si="149"/>
        <v>7.9860000000000018E-3</v>
      </c>
      <c r="AS125" s="390">
        <f t="shared" si="150"/>
        <v>0.25</v>
      </c>
      <c r="AT125" s="390">
        <f t="shared" si="151"/>
        <v>8.4461500000000009E-2</v>
      </c>
      <c r="AU125" s="389">
        <f>10068.2*J125*POWER(10,-6)</f>
        <v>1.812276E-3</v>
      </c>
      <c r="AV125" s="390">
        <f t="shared" si="152"/>
        <v>0.42411977600000006</v>
      </c>
      <c r="AW125" s="391">
        <f t="shared" si="153"/>
        <v>0</v>
      </c>
      <c r="AX125" s="391">
        <f t="shared" si="154"/>
        <v>7.3499999999999999E-6</v>
      </c>
      <c r="AY125" s="391">
        <f t="shared" si="155"/>
        <v>3.1172803536000004E-6</v>
      </c>
      <c r="AZ125" s="392">
        <f>AW125/[2]DB!$B$23</f>
        <v>0</v>
      </c>
      <c r="BA125" s="392">
        <f>AX125/[2]DB!$B$23</f>
        <v>8.8554216867469876E-9</v>
      </c>
    </row>
    <row r="126" spans="1:53" s="386" customFormat="1" x14ac:dyDescent="0.3">
      <c r="A126" s="376" t="s">
        <v>609</v>
      </c>
      <c r="B126" s="376" t="str">
        <f>B122</f>
        <v>Насосное оборудование УПН, нефть</v>
      </c>
      <c r="C126" s="378" t="s">
        <v>423</v>
      </c>
      <c r="D126" s="379" t="s">
        <v>422</v>
      </c>
      <c r="E126" s="393">
        <f>E124</f>
        <v>1.0000000000000001E-5</v>
      </c>
      <c r="F126" s="394">
        <f>F122</f>
        <v>21</v>
      </c>
      <c r="G126" s="376">
        <v>3.3249999999999995E-2</v>
      </c>
      <c r="H126" s="381">
        <f t="shared" si="146"/>
        <v>6.9824999999999988E-6</v>
      </c>
      <c r="I126" s="383">
        <f>0.15*I122</f>
        <v>0.18</v>
      </c>
      <c r="J126" s="383">
        <v>0.01</v>
      </c>
      <c r="K126" s="396" t="s">
        <v>127</v>
      </c>
      <c r="L126" s="397">
        <v>3</v>
      </c>
      <c r="M126" s="386" t="str">
        <f t="shared" si="147"/>
        <v>C95</v>
      </c>
      <c r="N126" s="386" t="str">
        <f t="shared" si="147"/>
        <v>Насосное оборудование УПН, нефть</v>
      </c>
      <c r="O126" s="386" t="str">
        <f t="shared" si="148"/>
        <v>Частичное-вспышка</v>
      </c>
      <c r="P126" s="386" t="s">
        <v>46</v>
      </c>
      <c r="Q126" s="386" t="s">
        <v>46</v>
      </c>
      <c r="R126" s="386" t="s">
        <v>46</v>
      </c>
      <c r="S126" s="386" t="s">
        <v>46</v>
      </c>
      <c r="T126" s="386" t="s">
        <v>46</v>
      </c>
      <c r="U126" s="386" t="s">
        <v>46</v>
      </c>
      <c r="V126" s="386" t="s">
        <v>46</v>
      </c>
      <c r="W126" s="386" t="s">
        <v>46</v>
      </c>
      <c r="X126" s="386" t="s">
        <v>46</v>
      </c>
      <c r="Y126" s="386" t="s">
        <v>46</v>
      </c>
      <c r="Z126" s="386" t="s">
        <v>46</v>
      </c>
      <c r="AA126" s="386">
        <v>7.33</v>
      </c>
      <c r="AB126" s="386">
        <v>8.8000000000000007</v>
      </c>
      <c r="AC126" s="386" t="s">
        <v>46</v>
      </c>
      <c r="AD126" s="386" t="s">
        <v>46</v>
      </c>
      <c r="AE126" s="386" t="s">
        <v>46</v>
      </c>
      <c r="AF126" s="386" t="s">
        <v>46</v>
      </c>
      <c r="AG126" s="386" t="s">
        <v>46</v>
      </c>
      <c r="AH126" s="386" t="s">
        <v>46</v>
      </c>
      <c r="AI126" s="386" t="s">
        <v>46</v>
      </c>
      <c r="AJ126" s="386">
        <v>0</v>
      </c>
      <c r="AK126" s="386">
        <v>1</v>
      </c>
      <c r="AL126" s="386">
        <f t="shared" ref="AL126:AL127" si="156">0.1*AL123</f>
        <v>7.5000000000000011E-2</v>
      </c>
      <c r="AM126" s="386">
        <f>AM122</f>
        <v>2.7E-2</v>
      </c>
      <c r="AN126" s="386">
        <f>ROUNDUP(AN122/3,0)</f>
        <v>1</v>
      </c>
      <c r="AQ126" s="389">
        <f>AM126*I126+AL126</f>
        <v>7.9860000000000014E-2</v>
      </c>
      <c r="AR126" s="389">
        <f t="shared" si="149"/>
        <v>7.9860000000000018E-3</v>
      </c>
      <c r="AS126" s="390">
        <f t="shared" si="150"/>
        <v>0.25</v>
      </c>
      <c r="AT126" s="390">
        <f t="shared" si="151"/>
        <v>8.4461500000000009E-2</v>
      </c>
      <c r="AU126" s="389">
        <f>10068.2*J126*POWER(10,-6)*10</f>
        <v>1.0068200000000001E-3</v>
      </c>
      <c r="AV126" s="390">
        <f t="shared" si="152"/>
        <v>0.42331432000000002</v>
      </c>
      <c r="AW126" s="391">
        <f t="shared" si="153"/>
        <v>0</v>
      </c>
      <c r="AX126" s="391">
        <f t="shared" si="154"/>
        <v>6.9824999999999988E-6</v>
      </c>
      <c r="AY126" s="391">
        <f t="shared" si="155"/>
        <v>2.9557922393999995E-6</v>
      </c>
      <c r="AZ126" s="392">
        <f>AW126/[2]DB!$B$23</f>
        <v>0</v>
      </c>
      <c r="BA126" s="392">
        <f>AX126/[2]DB!$B$23</f>
        <v>8.4126506024096368E-9</v>
      </c>
    </row>
    <row r="127" spans="1:53" s="386" customFormat="1" ht="15" thickBot="1" x14ac:dyDescent="0.35">
      <c r="A127" s="376" t="s">
        <v>610</v>
      </c>
      <c r="B127" s="376" t="str">
        <f>B122</f>
        <v>Насосное оборудование УПН, нефть</v>
      </c>
      <c r="C127" s="378" t="s">
        <v>178</v>
      </c>
      <c r="D127" s="379" t="s">
        <v>27</v>
      </c>
      <c r="E127" s="393">
        <f>E125</f>
        <v>1.0000000000000001E-5</v>
      </c>
      <c r="F127" s="394">
        <f>F122</f>
        <v>21</v>
      </c>
      <c r="G127" s="376">
        <v>0.63174999999999992</v>
      </c>
      <c r="H127" s="381">
        <f t="shared" si="146"/>
        <v>1.3266749999999998E-4</v>
      </c>
      <c r="I127" s="383">
        <f>0.15*I122</f>
        <v>0.18</v>
      </c>
      <c r="J127" s="376">
        <v>0</v>
      </c>
      <c r="K127" s="398" t="s">
        <v>138</v>
      </c>
      <c r="L127" s="398">
        <v>16</v>
      </c>
      <c r="M127" s="386" t="str">
        <f t="shared" si="147"/>
        <v>C96</v>
      </c>
      <c r="N127" s="386" t="str">
        <f t="shared" si="147"/>
        <v>Насосное оборудование УПН, нефть</v>
      </c>
      <c r="O127" s="386" t="str">
        <f t="shared" si="148"/>
        <v>Частичное-ликвидация</v>
      </c>
      <c r="P127" s="386" t="s">
        <v>46</v>
      </c>
      <c r="Q127" s="386" t="s">
        <v>46</v>
      </c>
      <c r="R127" s="386" t="s">
        <v>46</v>
      </c>
      <c r="S127" s="386" t="s">
        <v>46</v>
      </c>
      <c r="T127" s="386" t="s">
        <v>46</v>
      </c>
      <c r="U127" s="386" t="s">
        <v>46</v>
      </c>
      <c r="V127" s="386" t="s">
        <v>46</v>
      </c>
      <c r="W127" s="386" t="s">
        <v>46</v>
      </c>
      <c r="X127" s="386" t="s">
        <v>46</v>
      </c>
      <c r="Y127" s="386" t="s">
        <v>46</v>
      </c>
      <c r="Z127" s="386" t="s">
        <v>46</v>
      </c>
      <c r="AA127" s="386" t="s">
        <v>46</v>
      </c>
      <c r="AB127" s="386" t="s">
        <v>46</v>
      </c>
      <c r="AC127" s="386" t="s">
        <v>46</v>
      </c>
      <c r="AD127" s="386" t="s">
        <v>46</v>
      </c>
      <c r="AE127" s="386" t="s">
        <v>46</v>
      </c>
      <c r="AF127" s="386" t="s">
        <v>46</v>
      </c>
      <c r="AG127" s="386" t="s">
        <v>46</v>
      </c>
      <c r="AH127" s="386" t="s">
        <v>46</v>
      </c>
      <c r="AI127" s="386" t="s">
        <v>46</v>
      </c>
      <c r="AJ127" s="386">
        <v>0</v>
      </c>
      <c r="AK127" s="386">
        <v>0</v>
      </c>
      <c r="AL127" s="386">
        <f t="shared" si="156"/>
        <v>7.5000000000000011E-2</v>
      </c>
      <c r="AM127" s="386">
        <f>AM122</f>
        <v>2.7E-2</v>
      </c>
      <c r="AN127" s="386">
        <f>ROUNDUP(AN122/3,0)</f>
        <v>1</v>
      </c>
      <c r="AQ127" s="389">
        <f>AM127*I127*0.1+AL127</f>
        <v>7.5486000000000011E-2</v>
      </c>
      <c r="AR127" s="389">
        <f t="shared" si="149"/>
        <v>7.5486000000000017E-3</v>
      </c>
      <c r="AS127" s="390">
        <f t="shared" si="150"/>
        <v>0</v>
      </c>
      <c r="AT127" s="390">
        <f t="shared" si="151"/>
        <v>2.0758650000000003E-2</v>
      </c>
      <c r="AU127" s="389">
        <f>1333*J126*POWER(10,-6)</f>
        <v>1.3329999999999999E-5</v>
      </c>
      <c r="AV127" s="390">
        <f t="shared" si="152"/>
        <v>0.10380658000000001</v>
      </c>
      <c r="AW127" s="391">
        <f t="shared" si="153"/>
        <v>0</v>
      </c>
      <c r="AX127" s="391">
        <f t="shared" si="154"/>
        <v>0</v>
      </c>
      <c r="AY127" s="391">
        <f t="shared" si="155"/>
        <v>1.3771759452149999E-5</v>
      </c>
      <c r="AZ127" s="392">
        <f>AW127/[2]DB!$B$23</f>
        <v>0</v>
      </c>
      <c r="BA127" s="392">
        <f>AX127/[2]DB!$B$23</f>
        <v>0</v>
      </c>
    </row>
    <row r="128" spans="1:53" s="386" customFormat="1" x14ac:dyDescent="0.3">
      <c r="A128" s="387"/>
      <c r="B128" s="387"/>
      <c r="D128" s="399"/>
      <c r="E128" s="400"/>
      <c r="F128" s="401"/>
      <c r="G128" s="387"/>
      <c r="H128" s="391"/>
      <c r="I128" s="390"/>
      <c r="J128" s="387"/>
      <c r="K128" s="207" t="s">
        <v>467</v>
      </c>
      <c r="L128" s="283" t="s">
        <v>944</v>
      </c>
      <c r="AQ128" s="389"/>
      <c r="AR128" s="389"/>
      <c r="AS128" s="390"/>
      <c r="AT128" s="390"/>
      <c r="AU128" s="389"/>
      <c r="AV128" s="390"/>
      <c r="AW128" s="391"/>
      <c r="AX128" s="391"/>
      <c r="AY128" s="391"/>
    </row>
    <row r="129" spans="1:53" s="386" customFormat="1" x14ac:dyDescent="0.3">
      <c r="A129" s="387"/>
      <c r="B129" s="387"/>
      <c r="D129" s="399"/>
      <c r="E129" s="400"/>
      <c r="F129" s="401"/>
      <c r="G129" s="387"/>
      <c r="H129" s="391"/>
      <c r="I129" s="390"/>
      <c r="J129" s="387"/>
      <c r="K129" s="387"/>
      <c r="L129" s="387"/>
      <c r="AQ129" s="389"/>
      <c r="AR129" s="389"/>
      <c r="AS129" s="390"/>
      <c r="AT129" s="390"/>
      <c r="AU129" s="389"/>
      <c r="AV129" s="390"/>
      <c r="AW129" s="391"/>
      <c r="AX129" s="391"/>
      <c r="AY129" s="391"/>
    </row>
    <row r="130" spans="1:53" s="386" customFormat="1" x14ac:dyDescent="0.3">
      <c r="A130" s="387"/>
      <c r="B130" s="387"/>
      <c r="D130" s="399"/>
      <c r="E130" s="400"/>
      <c r="F130" s="401"/>
      <c r="G130" s="387"/>
      <c r="H130" s="391"/>
      <c r="I130" s="390"/>
      <c r="J130" s="387"/>
      <c r="K130" s="387"/>
      <c r="L130" s="387"/>
      <c r="AQ130" s="389"/>
      <c r="AR130" s="389"/>
      <c r="AS130" s="390"/>
      <c r="AT130" s="390"/>
      <c r="AU130" s="389"/>
      <c r="AV130" s="390"/>
      <c r="AW130" s="391"/>
      <c r="AX130" s="391"/>
      <c r="AY130" s="391"/>
    </row>
    <row r="131" spans="1:53" ht="15" thickBot="1" x14ac:dyDescent="0.35">
      <c r="E131" s="348"/>
      <c r="F131" s="14"/>
      <c r="H131" s="349"/>
      <c r="I131" s="61"/>
      <c r="L131" s="6"/>
      <c r="AQ131" s="350"/>
      <c r="AR131" s="350"/>
      <c r="AS131" s="61"/>
      <c r="AT131" s="61"/>
      <c r="AU131" s="350"/>
      <c r="AV131" s="61"/>
      <c r="AW131" s="349"/>
      <c r="AX131" s="349"/>
      <c r="AY131" s="349"/>
    </row>
    <row r="132" spans="1:53" s="140" customFormat="1" ht="18" customHeight="1" x14ac:dyDescent="0.3">
      <c r="A132" s="131" t="s">
        <v>611</v>
      </c>
      <c r="B132" s="132" t="s">
        <v>1086</v>
      </c>
      <c r="C132" s="13" t="s">
        <v>143</v>
      </c>
      <c r="D132" s="133" t="s">
        <v>25</v>
      </c>
      <c r="E132" s="134">
        <v>9.9999999999999995E-7</v>
      </c>
      <c r="F132" s="132">
        <v>1</v>
      </c>
      <c r="G132" s="131">
        <v>0.05</v>
      </c>
      <c r="H132" s="135">
        <f>E132*F132*G132</f>
        <v>4.9999999999999998E-8</v>
      </c>
      <c r="I132" s="136">
        <v>20</v>
      </c>
      <c r="J132" s="137">
        <f>I132</f>
        <v>20</v>
      </c>
      <c r="K132" s="138" t="s">
        <v>122</v>
      </c>
      <c r="L132" s="139">
        <v>180</v>
      </c>
      <c r="M132" s="140" t="str">
        <f t="shared" ref="M132:N140" si="157">A132</f>
        <v>C97</v>
      </c>
      <c r="N132" s="140" t="str">
        <f t="shared" si="157"/>
        <v>Автоцистерна, нефть, попутный нефтяной газ, пластовая вода</v>
      </c>
      <c r="O132" s="140" t="str">
        <f t="shared" ref="O132:O139" si="158">D132</f>
        <v>Полное-пожар</v>
      </c>
      <c r="P132" s="140">
        <v>10.9</v>
      </c>
      <c r="Q132" s="140">
        <v>15.3</v>
      </c>
      <c r="R132" s="140">
        <v>22.4</v>
      </c>
      <c r="S132" s="140">
        <v>43.4</v>
      </c>
      <c r="T132" s="140" t="s">
        <v>46</v>
      </c>
      <c r="U132" s="140" t="s">
        <v>46</v>
      </c>
      <c r="V132" s="140" t="s">
        <v>46</v>
      </c>
      <c r="W132" s="140" t="s">
        <v>46</v>
      </c>
      <c r="X132" s="140" t="s">
        <v>46</v>
      </c>
      <c r="Y132" s="140" t="s">
        <v>46</v>
      </c>
      <c r="Z132" s="140" t="s">
        <v>46</v>
      </c>
      <c r="AA132" s="140" t="s">
        <v>46</v>
      </c>
      <c r="AB132" s="140" t="s">
        <v>46</v>
      </c>
      <c r="AC132" s="140" t="s">
        <v>46</v>
      </c>
      <c r="AD132" s="140" t="s">
        <v>46</v>
      </c>
      <c r="AE132" s="140" t="s">
        <v>46</v>
      </c>
      <c r="AF132" s="140" t="s">
        <v>46</v>
      </c>
      <c r="AG132" s="140" t="s">
        <v>46</v>
      </c>
      <c r="AH132" s="140" t="s">
        <v>46</v>
      </c>
      <c r="AI132" s="140" t="s">
        <v>46</v>
      </c>
      <c r="AJ132" s="141">
        <v>0</v>
      </c>
      <c r="AK132" s="141">
        <v>2</v>
      </c>
      <c r="AL132" s="142">
        <v>0.75</v>
      </c>
      <c r="AM132" s="142">
        <v>2.7E-2</v>
      </c>
      <c r="AN132" s="142">
        <v>3</v>
      </c>
      <c r="AQ132" s="143">
        <f>AM132*I132+AL132</f>
        <v>1.29</v>
      </c>
      <c r="AR132" s="143">
        <f>0.1*AQ132</f>
        <v>0.129</v>
      </c>
      <c r="AS132" s="144">
        <f>AJ132*3+0.25*AK132</f>
        <v>0.5</v>
      </c>
      <c r="AT132" s="144">
        <f>SUM(AQ132:AS132)/4</f>
        <v>0.47975000000000001</v>
      </c>
      <c r="AU132" s="143">
        <f>10068.2*J132*POWER(10,-6)</f>
        <v>0.20136399999999999</v>
      </c>
      <c r="AV132" s="144">
        <f t="shared" ref="AV132:AV140" si="159">AU132+AT132+AS132+AR132+AQ132</f>
        <v>2.600114</v>
      </c>
      <c r="AW132" s="145">
        <f>AJ132*H132</f>
        <v>0</v>
      </c>
      <c r="AX132" s="145">
        <f>H132*AK132</f>
        <v>9.9999999999999995E-8</v>
      </c>
      <c r="AY132" s="145">
        <f>H132*AV132</f>
        <v>1.300057E-7</v>
      </c>
      <c r="AZ132" s="285">
        <f>AW132/[4]DB!$B$23</f>
        <v>0</v>
      </c>
      <c r="BA132" s="285">
        <f>AX132/[4]DB!$B$23</f>
        <v>1.2048192771084336E-10</v>
      </c>
    </row>
    <row r="133" spans="1:53" s="140" customFormat="1" x14ac:dyDescent="0.3">
      <c r="A133" s="131" t="s">
        <v>612</v>
      </c>
      <c r="B133" s="131" t="str">
        <f>B132</f>
        <v>Автоцистерна, нефть, попутный нефтяной газ, пластовая вода</v>
      </c>
      <c r="C133" s="13" t="s">
        <v>149</v>
      </c>
      <c r="D133" s="133" t="s">
        <v>28</v>
      </c>
      <c r="E133" s="146">
        <f>E132</f>
        <v>9.9999999999999995E-7</v>
      </c>
      <c r="F133" s="147">
        <f>F132</f>
        <v>1</v>
      </c>
      <c r="G133" s="131">
        <v>0.19</v>
      </c>
      <c r="H133" s="135">
        <f t="shared" ref="H133:H140" si="160">E133*F133*G133</f>
        <v>1.8999999999999998E-7</v>
      </c>
      <c r="I133" s="148">
        <f>I132</f>
        <v>20</v>
      </c>
      <c r="J133" s="266">
        <f>POWER(10,-6)*35*SQRT(100)*L1*L132/1000*0.1</f>
        <v>7.5600000000000007E-3</v>
      </c>
      <c r="K133" s="149" t="s">
        <v>123</v>
      </c>
      <c r="L133" s="150">
        <v>2</v>
      </c>
      <c r="M133" s="140" t="str">
        <f t="shared" si="157"/>
        <v>C98</v>
      </c>
      <c r="N133" s="140" t="str">
        <f t="shared" si="157"/>
        <v>Автоцистерна, нефть, попутный нефтяной газ, пластовая вода</v>
      </c>
      <c r="O133" s="140" t="str">
        <f t="shared" si="158"/>
        <v>Полное-взрыв</v>
      </c>
      <c r="P133" s="140" t="s">
        <v>46</v>
      </c>
      <c r="Q133" s="140" t="s">
        <v>46</v>
      </c>
      <c r="R133" s="140" t="s">
        <v>46</v>
      </c>
      <c r="S133" s="140" t="s">
        <v>46</v>
      </c>
      <c r="T133" s="140">
        <v>0</v>
      </c>
      <c r="U133" s="140">
        <v>0</v>
      </c>
      <c r="V133" s="140">
        <v>15.1</v>
      </c>
      <c r="W133" s="140">
        <v>49.6</v>
      </c>
      <c r="X133" s="140">
        <v>72.599999999999994</v>
      </c>
      <c r="Y133" s="140" t="s">
        <v>46</v>
      </c>
      <c r="Z133" s="140" t="s">
        <v>46</v>
      </c>
      <c r="AA133" s="140" t="s">
        <v>46</v>
      </c>
      <c r="AB133" s="140" t="s">
        <v>46</v>
      </c>
      <c r="AC133" s="140" t="s">
        <v>46</v>
      </c>
      <c r="AD133" s="140" t="s">
        <v>46</v>
      </c>
      <c r="AE133" s="140" t="s">
        <v>46</v>
      </c>
      <c r="AF133" s="140" t="s">
        <v>46</v>
      </c>
      <c r="AG133" s="140" t="s">
        <v>46</v>
      </c>
      <c r="AH133" s="140" t="s">
        <v>46</v>
      </c>
      <c r="AI133" s="140" t="s">
        <v>46</v>
      </c>
      <c r="AJ133" s="141">
        <v>1</v>
      </c>
      <c r="AK133" s="141">
        <v>2</v>
      </c>
      <c r="AL133" s="140">
        <f>AL132</f>
        <v>0.75</v>
      </c>
      <c r="AM133" s="140">
        <f>AM132</f>
        <v>2.7E-2</v>
      </c>
      <c r="AN133" s="140">
        <f>AN132</f>
        <v>3</v>
      </c>
      <c r="AQ133" s="143">
        <f>AM133*I133+AL133</f>
        <v>1.29</v>
      </c>
      <c r="AR133" s="143">
        <f t="shared" ref="AR133:AR139" si="161">0.1*AQ133</f>
        <v>0.129</v>
      </c>
      <c r="AS133" s="144">
        <f t="shared" ref="AS133:AS139" si="162">AJ133*3+0.25*AK133</f>
        <v>3.5</v>
      </c>
      <c r="AT133" s="144">
        <f t="shared" ref="AT133:AT139" si="163">SUM(AQ133:AS133)/4</f>
        <v>1.2297500000000001</v>
      </c>
      <c r="AU133" s="143">
        <f>10068.2*J133*POWER(10,-6)*10</f>
        <v>7.6115592000000002E-4</v>
      </c>
      <c r="AV133" s="144">
        <f t="shared" si="159"/>
        <v>6.14951115592</v>
      </c>
      <c r="AW133" s="145">
        <f t="shared" ref="AW133:AW139" si="164">AJ133*H133</f>
        <v>1.8999999999999998E-7</v>
      </c>
      <c r="AX133" s="145">
        <f t="shared" ref="AX133:AX139" si="165">H133*AK133</f>
        <v>3.7999999999999996E-7</v>
      </c>
      <c r="AY133" s="145">
        <f t="shared" ref="AY133" si="166">H133*AV133</f>
        <v>1.1684071196247999E-6</v>
      </c>
      <c r="AZ133" s="285">
        <f>AW133/[4]DB!$B$23</f>
        <v>2.2891566265060238E-10</v>
      </c>
      <c r="BA133" s="285">
        <f>AX133/[4]DB!$B$23</f>
        <v>4.5783132530120476E-10</v>
      </c>
    </row>
    <row r="134" spans="1:53" s="140" customFormat="1" x14ac:dyDescent="0.3">
      <c r="A134" s="131" t="s">
        <v>613</v>
      </c>
      <c r="B134" s="131" t="str">
        <f>B132</f>
        <v>Автоцистерна, нефть, попутный нефтяной газ, пластовая вода</v>
      </c>
      <c r="C134" s="13" t="s">
        <v>188</v>
      </c>
      <c r="D134" s="133" t="s">
        <v>26</v>
      </c>
      <c r="E134" s="146">
        <f>E132</f>
        <v>9.9999999999999995E-7</v>
      </c>
      <c r="F134" s="147">
        <f t="shared" ref="F134:F139" si="167">F133</f>
        <v>1</v>
      </c>
      <c r="G134" s="131">
        <v>0.76</v>
      </c>
      <c r="H134" s="135">
        <f t="shared" si="160"/>
        <v>7.5999999999999992E-7</v>
      </c>
      <c r="I134" s="148">
        <f>I132</f>
        <v>20</v>
      </c>
      <c r="J134" s="151">
        <v>0</v>
      </c>
      <c r="K134" s="149" t="s">
        <v>124</v>
      </c>
      <c r="L134" s="150">
        <v>1.05</v>
      </c>
      <c r="M134" s="140" t="str">
        <f t="shared" si="157"/>
        <v>C99</v>
      </c>
      <c r="N134" s="140" t="str">
        <f t="shared" si="157"/>
        <v>Автоцистерна, нефть, попутный нефтяной газ, пластовая вода</v>
      </c>
      <c r="O134" s="140" t="str">
        <f t="shared" si="158"/>
        <v>Полное-ликвидация</v>
      </c>
      <c r="P134" s="140" t="s">
        <v>46</v>
      </c>
      <c r="Q134" s="140" t="s">
        <v>46</v>
      </c>
      <c r="R134" s="140" t="s">
        <v>46</v>
      </c>
      <c r="S134" s="140" t="s">
        <v>46</v>
      </c>
      <c r="T134" s="140" t="s">
        <v>46</v>
      </c>
      <c r="U134" s="140" t="s">
        <v>46</v>
      </c>
      <c r="V134" s="140" t="s">
        <v>46</v>
      </c>
      <c r="W134" s="140" t="s">
        <v>46</v>
      </c>
      <c r="X134" s="140" t="s">
        <v>46</v>
      </c>
      <c r="Y134" s="140" t="s">
        <v>46</v>
      </c>
      <c r="Z134" s="140" t="s">
        <v>46</v>
      </c>
      <c r="AA134" s="140" t="s">
        <v>46</v>
      </c>
      <c r="AB134" s="140" t="s">
        <v>46</v>
      </c>
      <c r="AC134" s="140" t="s">
        <v>46</v>
      </c>
      <c r="AD134" s="140" t="s">
        <v>46</v>
      </c>
      <c r="AE134" s="140" t="s">
        <v>46</v>
      </c>
      <c r="AF134" s="140" t="s">
        <v>46</v>
      </c>
      <c r="AG134" s="140" t="s">
        <v>46</v>
      </c>
      <c r="AH134" s="140" t="s">
        <v>46</v>
      </c>
      <c r="AI134" s="140" t="s">
        <v>46</v>
      </c>
      <c r="AJ134" s="140">
        <v>0</v>
      </c>
      <c r="AK134" s="140">
        <v>0</v>
      </c>
      <c r="AL134" s="140">
        <f>AL132</f>
        <v>0.75</v>
      </c>
      <c r="AM134" s="140">
        <f>AM132</f>
        <v>2.7E-2</v>
      </c>
      <c r="AN134" s="140">
        <f>AN132</f>
        <v>3</v>
      </c>
      <c r="AQ134" s="143">
        <f>AM134*I134*0.1+AL134</f>
        <v>0.80400000000000005</v>
      </c>
      <c r="AR134" s="143">
        <f t="shared" si="161"/>
        <v>8.0400000000000013E-2</v>
      </c>
      <c r="AS134" s="144">
        <f t="shared" si="162"/>
        <v>0</v>
      </c>
      <c r="AT134" s="144">
        <f t="shared" si="163"/>
        <v>0.22110000000000002</v>
      </c>
      <c r="AU134" s="143">
        <f>1333*J132*POWER(10,-6)</f>
        <v>2.666E-2</v>
      </c>
      <c r="AV134" s="144">
        <f t="shared" si="159"/>
        <v>1.1321600000000001</v>
      </c>
      <c r="AW134" s="145">
        <f t="shared" si="164"/>
        <v>0</v>
      </c>
      <c r="AX134" s="145">
        <f t="shared" si="165"/>
        <v>0</v>
      </c>
      <c r="AY134" s="145">
        <f>H134*AV134</f>
        <v>8.6044159999999997E-7</v>
      </c>
      <c r="AZ134" s="285">
        <f>AW134/[4]DB!$B$23</f>
        <v>0</v>
      </c>
      <c r="BA134" s="285">
        <f>AX134/[4]DB!$B$23</f>
        <v>0</v>
      </c>
    </row>
    <row r="135" spans="1:53" s="140" customFormat="1" x14ac:dyDescent="0.3">
      <c r="A135" s="131" t="s">
        <v>614</v>
      </c>
      <c r="B135" s="131" t="str">
        <f>B132</f>
        <v>Автоцистерна, нефть, попутный нефтяной газ, пластовая вода</v>
      </c>
      <c r="C135" s="13" t="s">
        <v>160</v>
      </c>
      <c r="D135" s="133" t="s">
        <v>161</v>
      </c>
      <c r="E135" s="134">
        <v>1.0000000000000001E-5</v>
      </c>
      <c r="F135" s="147">
        <f t="shared" si="167"/>
        <v>1</v>
      </c>
      <c r="G135" s="131">
        <v>4.0000000000000008E-2</v>
      </c>
      <c r="H135" s="135">
        <f t="shared" si="160"/>
        <v>4.0000000000000009E-7</v>
      </c>
      <c r="I135" s="148">
        <f>0.15*I132</f>
        <v>3</v>
      </c>
      <c r="J135" s="137">
        <f>I135</f>
        <v>3</v>
      </c>
      <c r="K135" s="149" t="s">
        <v>126</v>
      </c>
      <c r="L135" s="150">
        <v>45390</v>
      </c>
      <c r="M135" s="140" t="str">
        <f t="shared" si="157"/>
        <v>C100</v>
      </c>
      <c r="N135" s="140" t="str">
        <f t="shared" si="157"/>
        <v>Автоцистерна, нефть, попутный нефтяной газ, пластовая вода</v>
      </c>
      <c r="O135" s="140" t="str">
        <f t="shared" si="158"/>
        <v>Частичное факел</v>
      </c>
      <c r="P135" s="140" t="s">
        <v>46</v>
      </c>
      <c r="Q135" s="140" t="s">
        <v>46</v>
      </c>
      <c r="R135" s="140" t="s">
        <v>46</v>
      </c>
      <c r="S135" s="140" t="s">
        <v>46</v>
      </c>
      <c r="T135" s="140" t="s">
        <v>46</v>
      </c>
      <c r="U135" s="140" t="s">
        <v>46</v>
      </c>
      <c r="V135" s="140" t="s">
        <v>46</v>
      </c>
      <c r="W135" s="140" t="s">
        <v>46</v>
      </c>
      <c r="X135" s="140" t="s">
        <v>46</v>
      </c>
      <c r="Y135" s="140">
        <v>15</v>
      </c>
      <c r="Z135" s="140">
        <v>3</v>
      </c>
      <c r="AA135" s="140" t="s">
        <v>46</v>
      </c>
      <c r="AB135" s="140" t="s">
        <v>46</v>
      </c>
      <c r="AC135" s="140" t="s">
        <v>46</v>
      </c>
      <c r="AD135" s="140" t="s">
        <v>46</v>
      </c>
      <c r="AE135" s="140" t="s">
        <v>46</v>
      </c>
      <c r="AF135" s="140" t="s">
        <v>46</v>
      </c>
      <c r="AG135" s="140" t="s">
        <v>46</v>
      </c>
      <c r="AH135" s="140" t="s">
        <v>46</v>
      </c>
      <c r="AI135" s="140" t="s">
        <v>46</v>
      </c>
      <c r="AJ135" s="140">
        <v>0</v>
      </c>
      <c r="AK135" s="140">
        <v>1</v>
      </c>
      <c r="AL135" s="140">
        <f>0.1*$AL$2</f>
        <v>7.5000000000000011E-2</v>
      </c>
      <c r="AM135" s="140">
        <f>AM133</f>
        <v>2.7E-2</v>
      </c>
      <c r="AN135" s="140">
        <f>AN132</f>
        <v>3</v>
      </c>
      <c r="AQ135" s="143">
        <f>AM135*I135*0.1+AL135</f>
        <v>8.3100000000000007E-2</v>
      </c>
      <c r="AR135" s="143">
        <f t="shared" si="161"/>
        <v>8.3100000000000014E-3</v>
      </c>
      <c r="AS135" s="144">
        <f t="shared" si="162"/>
        <v>0.25</v>
      </c>
      <c r="AT135" s="144">
        <f t="shared" si="163"/>
        <v>8.5352499999999998E-2</v>
      </c>
      <c r="AU135" s="143">
        <f>10068.2*J135*POWER(10,-6)</f>
        <v>3.0204600000000002E-2</v>
      </c>
      <c r="AV135" s="144">
        <f t="shared" si="159"/>
        <v>0.45696709999999996</v>
      </c>
      <c r="AW135" s="145">
        <f t="shared" si="164"/>
        <v>0</v>
      </c>
      <c r="AX135" s="145">
        <f t="shared" si="165"/>
        <v>4.0000000000000009E-7</v>
      </c>
      <c r="AY135" s="145">
        <f t="shared" ref="AY135:AY139" si="168">H135*AV135</f>
        <v>1.8278684000000004E-7</v>
      </c>
      <c r="AZ135" s="285">
        <f>AW135/[4]DB!$B$23</f>
        <v>0</v>
      </c>
      <c r="BA135" s="285">
        <f>AX135/[4]DB!$B$23</f>
        <v>4.8192771084337365E-10</v>
      </c>
    </row>
    <row r="136" spans="1:53" s="140" customFormat="1" x14ac:dyDescent="0.3">
      <c r="A136" s="131" t="s">
        <v>615</v>
      </c>
      <c r="B136" s="131" t="str">
        <f>B132</f>
        <v>Автоцистерна, нефть, попутный нефтяной газ, пластовая вода</v>
      </c>
      <c r="C136" s="13" t="s">
        <v>189</v>
      </c>
      <c r="D136" s="133" t="s">
        <v>27</v>
      </c>
      <c r="E136" s="146">
        <f>E135</f>
        <v>1.0000000000000001E-5</v>
      </c>
      <c r="F136" s="147">
        <f t="shared" si="167"/>
        <v>1</v>
      </c>
      <c r="G136" s="131">
        <v>0.16000000000000003</v>
      </c>
      <c r="H136" s="135">
        <f t="shared" si="160"/>
        <v>1.6000000000000004E-6</v>
      </c>
      <c r="I136" s="148">
        <f>0.15*I132</f>
        <v>3</v>
      </c>
      <c r="J136" s="137">
        <v>0</v>
      </c>
      <c r="K136" s="149" t="s">
        <v>127</v>
      </c>
      <c r="L136" s="150">
        <v>3</v>
      </c>
      <c r="M136" s="140" t="str">
        <f t="shared" si="157"/>
        <v>C101</v>
      </c>
      <c r="N136" s="140" t="str">
        <f t="shared" si="157"/>
        <v>Автоцистерна, нефть, попутный нефтяной газ, пластовая вода</v>
      </c>
      <c r="O136" s="140" t="str">
        <f t="shared" si="158"/>
        <v>Частичное-ликвидация</v>
      </c>
      <c r="P136" s="140" t="s">
        <v>46</v>
      </c>
      <c r="Q136" s="140" t="s">
        <v>46</v>
      </c>
      <c r="R136" s="140" t="s">
        <v>46</v>
      </c>
      <c r="S136" s="140" t="s">
        <v>46</v>
      </c>
      <c r="T136" s="140" t="s">
        <v>46</v>
      </c>
      <c r="U136" s="140" t="s">
        <v>46</v>
      </c>
      <c r="V136" s="140" t="s">
        <v>46</v>
      </c>
      <c r="W136" s="140" t="s">
        <v>46</v>
      </c>
      <c r="X136" s="140" t="s">
        <v>46</v>
      </c>
      <c r="Y136" s="140" t="s">
        <v>46</v>
      </c>
      <c r="Z136" s="140" t="s">
        <v>46</v>
      </c>
      <c r="AA136" s="140" t="s">
        <v>46</v>
      </c>
      <c r="AB136" s="140" t="s">
        <v>46</v>
      </c>
      <c r="AC136" s="140" t="s">
        <v>46</v>
      </c>
      <c r="AD136" s="140" t="s">
        <v>46</v>
      </c>
      <c r="AE136" s="140" t="s">
        <v>46</v>
      </c>
      <c r="AF136" s="140" t="s">
        <v>46</v>
      </c>
      <c r="AG136" s="140" t="s">
        <v>46</v>
      </c>
      <c r="AH136" s="140" t="s">
        <v>46</v>
      </c>
      <c r="AI136" s="140" t="s">
        <v>46</v>
      </c>
      <c r="AJ136" s="140">
        <v>0</v>
      </c>
      <c r="AK136" s="140">
        <v>1</v>
      </c>
      <c r="AL136" s="140">
        <f>0.1*$AL$2</f>
        <v>7.5000000000000011E-2</v>
      </c>
      <c r="AM136" s="140">
        <f>AM132</f>
        <v>2.7E-2</v>
      </c>
      <c r="AN136" s="140">
        <f>ROUNDUP(AN132/3,0)</f>
        <v>1</v>
      </c>
      <c r="AQ136" s="143">
        <f>AM136*I136+AL136</f>
        <v>0.15600000000000003</v>
      </c>
      <c r="AR136" s="143">
        <f t="shared" si="161"/>
        <v>1.5600000000000003E-2</v>
      </c>
      <c r="AS136" s="144">
        <f t="shared" si="162"/>
        <v>0.25</v>
      </c>
      <c r="AT136" s="144">
        <f t="shared" si="163"/>
        <v>0.10540000000000001</v>
      </c>
      <c r="AU136" s="143">
        <f>1333*J133*POWER(10,-6)*10</f>
        <v>1.0077480000000001E-4</v>
      </c>
      <c r="AV136" s="144">
        <f t="shared" si="159"/>
        <v>0.52710077480000006</v>
      </c>
      <c r="AW136" s="145">
        <f t="shared" si="164"/>
        <v>0</v>
      </c>
      <c r="AX136" s="145">
        <f t="shared" si="165"/>
        <v>1.6000000000000004E-6</v>
      </c>
      <c r="AY136" s="145">
        <f t="shared" si="168"/>
        <v>8.4336123968000032E-7</v>
      </c>
      <c r="AZ136" s="285">
        <f>AW136/[4]DB!$B$23</f>
        <v>0</v>
      </c>
      <c r="BA136" s="285">
        <f>AX136/[4]DB!$B$23</f>
        <v>1.9277108433734946E-9</v>
      </c>
    </row>
    <row r="137" spans="1:53" s="140" customFormat="1" x14ac:dyDescent="0.3">
      <c r="A137" s="131" t="s">
        <v>616</v>
      </c>
      <c r="B137" s="131" t="str">
        <f>B132</f>
        <v>Автоцистерна, нефть, попутный нефтяной газ, пластовая вода</v>
      </c>
      <c r="C137" s="13" t="s">
        <v>162</v>
      </c>
      <c r="D137" s="133" t="s">
        <v>161</v>
      </c>
      <c r="E137" s="146">
        <f>E136</f>
        <v>1.0000000000000001E-5</v>
      </c>
      <c r="F137" s="147">
        <f t="shared" si="167"/>
        <v>1</v>
      </c>
      <c r="G137" s="131">
        <v>4.0000000000000008E-2</v>
      </c>
      <c r="H137" s="135">
        <f t="shared" si="160"/>
        <v>4.0000000000000009E-7</v>
      </c>
      <c r="I137" s="148">
        <f>I135*0.15</f>
        <v>0.44999999999999996</v>
      </c>
      <c r="J137" s="137">
        <f>I137</f>
        <v>0.44999999999999996</v>
      </c>
      <c r="K137" s="152" t="s">
        <v>138</v>
      </c>
      <c r="L137" s="153">
        <v>12</v>
      </c>
      <c r="M137" s="140" t="str">
        <f t="shared" si="157"/>
        <v>C102</v>
      </c>
      <c r="N137" s="140" t="str">
        <f t="shared" si="157"/>
        <v>Автоцистерна, нефть, попутный нефтяной газ, пластовая вода</v>
      </c>
      <c r="O137" s="140" t="str">
        <f t="shared" si="158"/>
        <v>Частичное факел</v>
      </c>
      <c r="P137" s="140" t="s">
        <v>46</v>
      </c>
      <c r="Q137" s="140" t="s">
        <v>46</v>
      </c>
      <c r="R137" s="140" t="s">
        <v>46</v>
      </c>
      <c r="S137" s="140" t="s">
        <v>46</v>
      </c>
      <c r="T137" s="140" t="s">
        <v>46</v>
      </c>
      <c r="U137" s="140" t="s">
        <v>46</v>
      </c>
      <c r="V137" s="140" t="s">
        <v>46</v>
      </c>
      <c r="W137" s="140" t="s">
        <v>46</v>
      </c>
      <c r="X137" s="140" t="s">
        <v>46</v>
      </c>
      <c r="Y137" s="140">
        <v>11</v>
      </c>
      <c r="Z137" s="140">
        <v>2</v>
      </c>
      <c r="AA137" s="140" t="s">
        <v>46</v>
      </c>
      <c r="AB137" s="140" t="s">
        <v>46</v>
      </c>
      <c r="AC137" s="140" t="s">
        <v>46</v>
      </c>
      <c r="AD137" s="140" t="s">
        <v>46</v>
      </c>
      <c r="AE137" s="140" t="s">
        <v>46</v>
      </c>
      <c r="AF137" s="140" t="s">
        <v>46</v>
      </c>
      <c r="AG137" s="140" t="s">
        <v>46</v>
      </c>
      <c r="AH137" s="140" t="s">
        <v>46</v>
      </c>
      <c r="AI137" s="140" t="s">
        <v>46</v>
      </c>
      <c r="AJ137" s="140">
        <v>0</v>
      </c>
      <c r="AK137" s="140">
        <v>1</v>
      </c>
      <c r="AL137" s="140">
        <f>0.1*$AL$2</f>
        <v>7.5000000000000011E-2</v>
      </c>
      <c r="AM137" s="140">
        <f>AM132</f>
        <v>2.7E-2</v>
      </c>
      <c r="AN137" s="140">
        <f>AN136</f>
        <v>1</v>
      </c>
      <c r="AQ137" s="143">
        <f>AM137*I137+AL137</f>
        <v>8.7150000000000005E-2</v>
      </c>
      <c r="AR137" s="143">
        <f t="shared" si="161"/>
        <v>8.7150000000000005E-3</v>
      </c>
      <c r="AS137" s="144">
        <f t="shared" si="162"/>
        <v>0.25</v>
      </c>
      <c r="AT137" s="144">
        <f t="shared" si="163"/>
        <v>8.6466249999999995E-2</v>
      </c>
      <c r="AU137" s="143">
        <f>10068.2*J137*POWER(10,-6)</f>
        <v>4.5306899999999995E-3</v>
      </c>
      <c r="AV137" s="144">
        <f t="shared" si="159"/>
        <v>0.43686194000000006</v>
      </c>
      <c r="AW137" s="145">
        <f t="shared" si="164"/>
        <v>0</v>
      </c>
      <c r="AX137" s="145">
        <f t="shared" si="165"/>
        <v>4.0000000000000009E-7</v>
      </c>
      <c r="AY137" s="145">
        <f t="shared" si="168"/>
        <v>1.7474477600000006E-7</v>
      </c>
      <c r="AZ137" s="285">
        <f>AW137/[4]DB!$B$23</f>
        <v>0</v>
      </c>
      <c r="BA137" s="285">
        <f>AX137/[4]DB!$B$23</f>
        <v>4.8192771084337365E-10</v>
      </c>
    </row>
    <row r="138" spans="1:53" s="140" customFormat="1" x14ac:dyDescent="0.3">
      <c r="A138" s="131" t="s">
        <v>617</v>
      </c>
      <c r="B138" s="131" t="str">
        <f>B132</f>
        <v>Автоцистерна, нефть, попутный нефтяной газ, пластовая вода</v>
      </c>
      <c r="C138" s="13" t="s">
        <v>163</v>
      </c>
      <c r="D138" s="133" t="s">
        <v>112</v>
      </c>
      <c r="E138" s="146">
        <f>E136</f>
        <v>1.0000000000000001E-5</v>
      </c>
      <c r="F138" s="147">
        <f t="shared" si="167"/>
        <v>1</v>
      </c>
      <c r="G138" s="131">
        <v>0.15200000000000002</v>
      </c>
      <c r="H138" s="135">
        <f t="shared" si="160"/>
        <v>1.5200000000000003E-6</v>
      </c>
      <c r="I138" s="148">
        <f>I135*0.15</f>
        <v>0.44999999999999996</v>
      </c>
      <c r="J138" s="137">
        <f>I138</f>
        <v>0.44999999999999996</v>
      </c>
      <c r="K138" s="207" t="s">
        <v>467</v>
      </c>
      <c r="L138" s="283" t="s">
        <v>944</v>
      </c>
      <c r="M138" s="140" t="str">
        <f t="shared" si="157"/>
        <v>C103</v>
      </c>
      <c r="N138" s="140" t="str">
        <f t="shared" si="157"/>
        <v>Автоцистерна, нефть, попутный нефтяной газ, пластовая вода</v>
      </c>
      <c r="O138" s="140" t="str">
        <f t="shared" si="158"/>
        <v>Частичное-пожар-вспышка</v>
      </c>
      <c r="P138" s="140" t="s">
        <v>46</v>
      </c>
      <c r="Q138" s="140" t="s">
        <v>46</v>
      </c>
      <c r="R138" s="140" t="s">
        <v>46</v>
      </c>
      <c r="S138" s="140" t="s">
        <v>46</v>
      </c>
      <c r="T138" s="140" t="s">
        <v>46</v>
      </c>
      <c r="U138" s="140" t="s">
        <v>46</v>
      </c>
      <c r="V138" s="140" t="s">
        <v>46</v>
      </c>
      <c r="W138" s="140" t="s">
        <v>46</v>
      </c>
      <c r="X138" s="140" t="s">
        <v>46</v>
      </c>
      <c r="Y138" s="140" t="s">
        <v>46</v>
      </c>
      <c r="Z138" s="140" t="s">
        <v>46</v>
      </c>
      <c r="AA138" s="140">
        <v>25.75</v>
      </c>
      <c r="AB138" s="140">
        <v>30.9</v>
      </c>
      <c r="AC138" s="140" t="s">
        <v>46</v>
      </c>
      <c r="AD138" s="140" t="s">
        <v>46</v>
      </c>
      <c r="AE138" s="140" t="s">
        <v>46</v>
      </c>
      <c r="AF138" s="140" t="s">
        <v>46</v>
      </c>
      <c r="AG138" s="140" t="s">
        <v>46</v>
      </c>
      <c r="AH138" s="140" t="s">
        <v>46</v>
      </c>
      <c r="AI138" s="140" t="s">
        <v>46</v>
      </c>
      <c r="AJ138" s="140">
        <v>0</v>
      </c>
      <c r="AK138" s="140">
        <v>1</v>
      </c>
      <c r="AL138" s="140">
        <f>0.1*$AL$2</f>
        <v>7.5000000000000011E-2</v>
      </c>
      <c r="AM138" s="140">
        <f>AM132</f>
        <v>2.7E-2</v>
      </c>
      <c r="AN138" s="140">
        <f>ROUNDUP(AN132/3,0)</f>
        <v>1</v>
      </c>
      <c r="AQ138" s="143">
        <f>AM138*I138+AL138</f>
        <v>8.7150000000000005E-2</v>
      </c>
      <c r="AR138" s="143">
        <f t="shared" si="161"/>
        <v>8.7150000000000005E-3</v>
      </c>
      <c r="AS138" s="144">
        <f t="shared" si="162"/>
        <v>0.25</v>
      </c>
      <c r="AT138" s="144">
        <f t="shared" si="163"/>
        <v>8.6466249999999995E-2</v>
      </c>
      <c r="AU138" s="143">
        <f>10068.2*J138*POWER(10,-6)</f>
        <v>4.5306899999999995E-3</v>
      </c>
      <c r="AV138" s="144">
        <f t="shared" si="159"/>
        <v>0.43686194000000006</v>
      </c>
      <c r="AW138" s="145">
        <f t="shared" si="164"/>
        <v>0</v>
      </c>
      <c r="AX138" s="145">
        <f t="shared" si="165"/>
        <v>1.5200000000000003E-6</v>
      </c>
      <c r="AY138" s="145">
        <f t="shared" si="168"/>
        <v>6.6403014880000018E-7</v>
      </c>
      <c r="AZ138" s="285">
        <f>AW138/[4]DB!$B$23</f>
        <v>0</v>
      </c>
      <c r="BA138" s="285">
        <f>AX138/[4]DB!$B$23</f>
        <v>1.8313253012048197E-9</v>
      </c>
    </row>
    <row r="139" spans="1:53" s="140" customFormat="1" ht="15" thickBot="1" x14ac:dyDescent="0.35">
      <c r="A139" s="131" t="s">
        <v>618</v>
      </c>
      <c r="B139" s="131" t="str">
        <f>B132</f>
        <v>Автоцистерна, нефть, попутный нефтяной газ, пластовая вода</v>
      </c>
      <c r="C139" s="13" t="s">
        <v>164</v>
      </c>
      <c r="D139" s="133" t="s">
        <v>27</v>
      </c>
      <c r="E139" s="146">
        <f>E136</f>
        <v>1.0000000000000001E-5</v>
      </c>
      <c r="F139" s="147">
        <f t="shared" si="167"/>
        <v>1</v>
      </c>
      <c r="G139" s="131">
        <v>0.6080000000000001</v>
      </c>
      <c r="H139" s="135">
        <f t="shared" si="160"/>
        <v>6.0800000000000011E-6</v>
      </c>
      <c r="I139" s="148">
        <f>I135*0.15</f>
        <v>0.44999999999999996</v>
      </c>
      <c r="J139" s="151">
        <v>0</v>
      </c>
      <c r="K139" s="154"/>
      <c r="L139" s="155"/>
      <c r="M139" s="140" t="str">
        <f t="shared" si="157"/>
        <v>C104</v>
      </c>
      <c r="N139" s="140" t="str">
        <f t="shared" si="157"/>
        <v>Автоцистерна, нефть, попутный нефтяной газ, пластовая вода</v>
      </c>
      <c r="O139" s="140" t="str">
        <f t="shared" si="158"/>
        <v>Частичное-ликвидация</v>
      </c>
      <c r="P139" s="140" t="s">
        <v>46</v>
      </c>
      <c r="Q139" s="140" t="s">
        <v>46</v>
      </c>
      <c r="R139" s="140" t="s">
        <v>46</v>
      </c>
      <c r="S139" s="140" t="s">
        <v>46</v>
      </c>
      <c r="T139" s="140" t="s">
        <v>46</v>
      </c>
      <c r="U139" s="140" t="s">
        <v>46</v>
      </c>
      <c r="V139" s="140" t="s">
        <v>46</v>
      </c>
      <c r="W139" s="140" t="s">
        <v>46</v>
      </c>
      <c r="X139" s="140" t="s">
        <v>46</v>
      </c>
      <c r="Y139" s="140" t="s">
        <v>46</v>
      </c>
      <c r="Z139" s="140" t="s">
        <v>46</v>
      </c>
      <c r="AA139" s="140" t="s">
        <v>46</v>
      </c>
      <c r="AB139" s="140" t="s">
        <v>46</v>
      </c>
      <c r="AC139" s="140" t="s">
        <v>46</v>
      </c>
      <c r="AD139" s="140" t="s">
        <v>46</v>
      </c>
      <c r="AE139" s="140" t="s">
        <v>46</v>
      </c>
      <c r="AF139" s="140" t="s">
        <v>46</v>
      </c>
      <c r="AG139" s="140" t="s">
        <v>46</v>
      </c>
      <c r="AH139" s="140" t="s">
        <v>46</v>
      </c>
      <c r="AI139" s="140" t="s">
        <v>46</v>
      </c>
      <c r="AJ139" s="140">
        <v>0</v>
      </c>
      <c r="AK139" s="140">
        <v>0</v>
      </c>
      <c r="AL139" s="140">
        <f>0.1*$AL$2</f>
        <v>7.5000000000000011E-2</v>
      </c>
      <c r="AM139" s="140">
        <f>AM132</f>
        <v>2.7E-2</v>
      </c>
      <c r="AN139" s="140">
        <f>ROUNDUP(AN132/3,0)</f>
        <v>1</v>
      </c>
      <c r="AQ139" s="143">
        <f>AM139*I139*0.1+AL139</f>
        <v>7.6215000000000005E-2</v>
      </c>
      <c r="AR139" s="143">
        <f t="shared" si="161"/>
        <v>7.6215000000000007E-3</v>
      </c>
      <c r="AS139" s="144">
        <f t="shared" si="162"/>
        <v>0</v>
      </c>
      <c r="AT139" s="144">
        <f t="shared" si="163"/>
        <v>2.0959125000000002E-2</v>
      </c>
      <c r="AU139" s="143">
        <f>1333*J137*POWER(10,-6)</f>
        <v>5.9984999999999986E-4</v>
      </c>
      <c r="AV139" s="144">
        <f t="shared" si="159"/>
        <v>0.105395475</v>
      </c>
      <c r="AW139" s="145">
        <f t="shared" si="164"/>
        <v>0</v>
      </c>
      <c r="AX139" s="145">
        <f t="shared" si="165"/>
        <v>0</v>
      </c>
      <c r="AY139" s="145">
        <f t="shared" si="168"/>
        <v>6.4080448800000015E-7</v>
      </c>
      <c r="AZ139" s="285">
        <f>AW139/[4]DB!$B$23</f>
        <v>0</v>
      </c>
      <c r="BA139" s="285">
        <f>AX139/[4]DB!$B$23</f>
        <v>0</v>
      </c>
    </row>
    <row r="140" spans="1:53" s="140" customFormat="1" x14ac:dyDescent="0.3">
      <c r="A140" s="194" t="s">
        <v>619</v>
      </c>
      <c r="B140" s="194" t="str">
        <f>B132</f>
        <v>Автоцистерна, нефть, попутный нефтяной газ, пластовая вода</v>
      </c>
      <c r="C140" s="194" t="s">
        <v>341</v>
      </c>
      <c r="D140" s="194" t="s">
        <v>342</v>
      </c>
      <c r="E140" s="195">
        <v>2.5000000000000001E-5</v>
      </c>
      <c r="F140" s="147">
        <v>1</v>
      </c>
      <c r="G140" s="194">
        <v>1</v>
      </c>
      <c r="H140" s="196">
        <f t="shared" si="160"/>
        <v>2.5000000000000001E-5</v>
      </c>
      <c r="I140" s="197">
        <f>I132</f>
        <v>20</v>
      </c>
      <c r="J140" s="197">
        <f>J132*0.1</f>
        <v>2</v>
      </c>
      <c r="K140" s="194"/>
      <c r="L140" s="194"/>
      <c r="M140" s="198" t="str">
        <f t="shared" si="157"/>
        <v>C105</v>
      </c>
      <c r="N140" s="198"/>
      <c r="O140" s="198"/>
      <c r="P140" s="198">
        <v>10.9</v>
      </c>
      <c r="Q140" s="198">
        <v>15.3</v>
      </c>
      <c r="R140" s="198">
        <v>22.4</v>
      </c>
      <c r="S140" s="198">
        <v>43.4</v>
      </c>
      <c r="T140" s="198"/>
      <c r="U140" s="198"/>
      <c r="V140" s="198" t="s">
        <v>46</v>
      </c>
      <c r="W140" s="198" t="s">
        <v>46</v>
      </c>
      <c r="X140" s="198" t="s">
        <v>46</v>
      </c>
      <c r="Y140" s="198" t="s">
        <v>46</v>
      </c>
      <c r="Z140" s="198"/>
      <c r="AA140" s="198"/>
      <c r="AB140" s="198"/>
      <c r="AC140" s="198"/>
      <c r="AD140" s="198"/>
      <c r="AE140" s="198">
        <v>29.5</v>
      </c>
      <c r="AF140" s="198">
        <v>58</v>
      </c>
      <c r="AG140" s="198">
        <v>73.5</v>
      </c>
      <c r="AH140" s="198">
        <v>100</v>
      </c>
      <c r="AI140" s="198"/>
      <c r="AJ140" s="198">
        <v>0</v>
      </c>
      <c r="AK140" s="198">
        <v>2</v>
      </c>
      <c r="AL140" s="198">
        <f>AL132</f>
        <v>0.75</v>
      </c>
      <c r="AM140" s="198">
        <f>AM132</f>
        <v>2.7E-2</v>
      </c>
      <c r="AN140" s="198">
        <v>5</v>
      </c>
      <c r="AO140" s="198"/>
      <c r="AP140" s="198"/>
      <c r="AQ140" s="199">
        <f>AM140*I140+AL140</f>
        <v>1.29</v>
      </c>
      <c r="AR140" s="199">
        <f>0.1*AQ140</f>
        <v>0.129</v>
      </c>
      <c r="AS140" s="200">
        <f>AJ140*3+0.25*AK140</f>
        <v>0.5</v>
      </c>
      <c r="AT140" s="200">
        <f>SUM(AQ140:AS140)/4</f>
        <v>0.47975000000000001</v>
      </c>
      <c r="AU140" s="199">
        <f>10068.2*J140*POWER(10,-6)</f>
        <v>2.0136400000000002E-2</v>
      </c>
      <c r="AV140" s="200">
        <f t="shared" si="159"/>
        <v>2.4188863999999999</v>
      </c>
      <c r="AW140" s="201">
        <f>AJ140*H140</f>
        <v>0</v>
      </c>
      <c r="AX140" s="201">
        <f>H140*AK140</f>
        <v>5.0000000000000002E-5</v>
      </c>
      <c r="AY140" s="201">
        <f>H140*AV140</f>
        <v>6.0472159999999997E-5</v>
      </c>
      <c r="AZ140" s="285">
        <f>AW140/[4]DB!$B$23</f>
        <v>0</v>
      </c>
      <c r="BA140" s="285">
        <f>AX140/[4]DB!$B$23</f>
        <v>6.0240963855421685E-8</v>
      </c>
    </row>
    <row r="141" spans="1:53" ht="15" thickBot="1" x14ac:dyDescent="0.35"/>
    <row r="142" spans="1:53" s="1" customFormat="1" ht="15" thickBot="1" x14ac:dyDescent="0.35">
      <c r="A142" s="474" t="s">
        <v>620</v>
      </c>
      <c r="B142" s="475" t="s">
        <v>760</v>
      </c>
      <c r="C142" s="476" t="s">
        <v>106</v>
      </c>
      <c r="D142" s="477" t="s">
        <v>25</v>
      </c>
      <c r="E142" s="478">
        <v>2.9999999999999999E-7</v>
      </c>
      <c r="F142" s="475">
        <v>132</v>
      </c>
      <c r="G142" s="474">
        <v>0.2</v>
      </c>
      <c r="H142" s="479">
        <f t="shared" ref="H142:H147" si="169">E142*F142*G142</f>
        <v>7.9200000000000004E-6</v>
      </c>
      <c r="I142" s="480">
        <v>2.97</v>
      </c>
      <c r="J142" s="481">
        <f>I142</f>
        <v>2.97</v>
      </c>
      <c r="K142" s="482" t="s">
        <v>122</v>
      </c>
      <c r="L142" s="483">
        <f>I142*20</f>
        <v>59.400000000000006</v>
      </c>
      <c r="M142" s="484" t="str">
        <f t="shared" ref="M142:N147" si="170">A142</f>
        <v>C106</v>
      </c>
      <c r="N142" s="484" t="str">
        <f t="shared" si="170"/>
        <v>Нефтепровод от ТВО до СО-1.2 (девон), нефть</v>
      </c>
      <c r="O142" s="484" t="str">
        <f t="shared" ref="O142:O147" si="171">D142</f>
        <v>Полное-пожар</v>
      </c>
      <c r="P142" s="484">
        <v>6.3</v>
      </c>
      <c r="Q142" s="484">
        <v>8.9</v>
      </c>
      <c r="R142" s="484">
        <v>13.4</v>
      </c>
      <c r="S142" s="484">
        <v>26.7</v>
      </c>
      <c r="T142" s="484" t="s">
        <v>46</v>
      </c>
      <c r="U142" s="484" t="s">
        <v>46</v>
      </c>
      <c r="V142" s="484" t="s">
        <v>46</v>
      </c>
      <c r="W142" s="484" t="s">
        <v>46</v>
      </c>
      <c r="X142" s="484" t="s">
        <v>46</v>
      </c>
      <c r="Y142" s="484" t="s">
        <v>46</v>
      </c>
      <c r="Z142" s="484" t="s">
        <v>46</v>
      </c>
      <c r="AA142" s="484" t="s">
        <v>46</v>
      </c>
      <c r="AB142" s="484" t="s">
        <v>46</v>
      </c>
      <c r="AC142" s="484" t="s">
        <v>46</v>
      </c>
      <c r="AD142" s="484" t="s">
        <v>46</v>
      </c>
      <c r="AE142" s="484" t="s">
        <v>46</v>
      </c>
      <c r="AF142" s="484" t="s">
        <v>46</v>
      </c>
      <c r="AG142" s="484" t="s">
        <v>46</v>
      </c>
      <c r="AH142" s="484" t="s">
        <v>46</v>
      </c>
      <c r="AI142" s="484" t="s">
        <v>46</v>
      </c>
      <c r="AJ142" s="485">
        <v>0</v>
      </c>
      <c r="AK142" s="485">
        <v>1</v>
      </c>
      <c r="AL142" s="486">
        <v>0.75</v>
      </c>
      <c r="AM142" s="486">
        <v>2.7E-2</v>
      </c>
      <c r="AN142" s="486">
        <v>3</v>
      </c>
      <c r="AO142" s="484"/>
      <c r="AP142" s="484"/>
      <c r="AQ142" s="487">
        <f>AM142*I142+AL142</f>
        <v>0.83018999999999998</v>
      </c>
      <c r="AR142" s="487">
        <f t="shared" ref="AR142:AR147" si="172">0.1*AQ142</f>
        <v>8.3019000000000009E-2</v>
      </c>
      <c r="AS142" s="488">
        <f t="shared" ref="AS142:AS147" si="173">AJ142*3+0.25*AK142</f>
        <v>0.25</v>
      </c>
      <c r="AT142" s="488">
        <f t="shared" ref="AT142:AT147" si="174">SUM(AQ142:AS142)/4</f>
        <v>0.29080224999999998</v>
      </c>
      <c r="AU142" s="487">
        <f>10068.2*J142*POWER(10,-6)</f>
        <v>2.9902554000000001E-2</v>
      </c>
      <c r="AV142" s="488">
        <f t="shared" ref="AV142:AV147" si="175">AU142+AT142+AS142+AR142+AQ142</f>
        <v>1.4839138039999999</v>
      </c>
      <c r="AW142" s="489">
        <f t="shared" ref="AW142:AW147" si="176">AJ142*H142</f>
        <v>0</v>
      </c>
      <c r="AX142" s="489">
        <f t="shared" ref="AX142:AX147" si="177">H142*AK142</f>
        <v>7.9200000000000004E-6</v>
      </c>
      <c r="AY142" s="489">
        <f t="shared" ref="AY142:AY147" si="178">H142*AV142</f>
        <v>1.175259732768E-5</v>
      </c>
      <c r="AZ142" s="392">
        <f>AW142/[2]DB!$B$23</f>
        <v>0</v>
      </c>
      <c r="BA142" s="392">
        <f>AX142/[2]DB!$B$23</f>
        <v>9.5421686746987962E-9</v>
      </c>
    </row>
    <row r="143" spans="1:53" s="1" customFormat="1" ht="15" thickBot="1" x14ac:dyDescent="0.35">
      <c r="A143" s="474" t="s">
        <v>621</v>
      </c>
      <c r="B143" s="474" t="str">
        <f>B142</f>
        <v>Нефтепровод от ТВО до СО-1.2 (девон), нефть</v>
      </c>
      <c r="C143" s="476" t="s">
        <v>107</v>
      </c>
      <c r="D143" s="477" t="s">
        <v>28</v>
      </c>
      <c r="E143" s="490">
        <f>E142</f>
        <v>2.9999999999999999E-7</v>
      </c>
      <c r="F143" s="491">
        <f>F142</f>
        <v>132</v>
      </c>
      <c r="G143" s="474">
        <v>0.04</v>
      </c>
      <c r="H143" s="479">
        <f t="shared" si="169"/>
        <v>1.584E-6</v>
      </c>
      <c r="I143" s="492">
        <f>I142</f>
        <v>2.97</v>
      </c>
      <c r="J143" s="493">
        <f>POWER(10,-6)*35*SQRT(100)*3600*L142/1000*0.1</f>
        <v>7.4843999999999996E-3</v>
      </c>
      <c r="K143" s="482" t="s">
        <v>123</v>
      </c>
      <c r="L143" s="483">
        <v>0</v>
      </c>
      <c r="M143" s="484" t="str">
        <f t="shared" si="170"/>
        <v>C107</v>
      </c>
      <c r="N143" s="484" t="str">
        <f t="shared" si="170"/>
        <v>Нефтепровод от ТВО до СО-1.2 (девон), нефть</v>
      </c>
      <c r="O143" s="484" t="str">
        <f t="shared" si="171"/>
        <v>Полное-взрыв</v>
      </c>
      <c r="P143" s="484" t="s">
        <v>46</v>
      </c>
      <c r="Q143" s="484" t="s">
        <v>46</v>
      </c>
      <c r="R143" s="484" t="s">
        <v>46</v>
      </c>
      <c r="S143" s="484" t="s">
        <v>46</v>
      </c>
      <c r="T143" s="484">
        <v>0</v>
      </c>
      <c r="U143" s="484">
        <v>0</v>
      </c>
      <c r="V143" s="484">
        <v>14.6</v>
      </c>
      <c r="W143" s="484">
        <v>49.6</v>
      </c>
      <c r="X143" s="484">
        <v>72.099999999999994</v>
      </c>
      <c r="Y143" s="484" t="s">
        <v>46</v>
      </c>
      <c r="Z143" s="484" t="s">
        <v>46</v>
      </c>
      <c r="AA143" s="484" t="s">
        <v>46</v>
      </c>
      <c r="AB143" s="484" t="s">
        <v>46</v>
      </c>
      <c r="AC143" s="484" t="s">
        <v>46</v>
      </c>
      <c r="AD143" s="484" t="s">
        <v>46</v>
      </c>
      <c r="AE143" s="484" t="s">
        <v>46</v>
      </c>
      <c r="AF143" s="484" t="s">
        <v>46</v>
      </c>
      <c r="AG143" s="484" t="s">
        <v>46</v>
      </c>
      <c r="AH143" s="484" t="s">
        <v>46</v>
      </c>
      <c r="AI143" s="484" t="s">
        <v>46</v>
      </c>
      <c r="AJ143" s="485">
        <v>0</v>
      </c>
      <c r="AK143" s="485">
        <v>1</v>
      </c>
      <c r="AL143" s="484">
        <f>AL142</f>
        <v>0.75</v>
      </c>
      <c r="AM143" s="484">
        <f>AM142</f>
        <v>2.7E-2</v>
      </c>
      <c r="AN143" s="484">
        <f>AN142</f>
        <v>3</v>
      </c>
      <c r="AO143" s="484"/>
      <c r="AP143" s="484"/>
      <c r="AQ143" s="487">
        <f>AM143*I143+AL143</f>
        <v>0.83018999999999998</v>
      </c>
      <c r="AR143" s="487">
        <f t="shared" si="172"/>
        <v>8.3019000000000009E-2</v>
      </c>
      <c r="AS143" s="488">
        <f t="shared" si="173"/>
        <v>0.25</v>
      </c>
      <c r="AT143" s="488">
        <f t="shared" si="174"/>
        <v>0.29080224999999998</v>
      </c>
      <c r="AU143" s="487">
        <f>10068.2*J143*POWER(10,-6)*10</f>
        <v>7.5354436079999999E-4</v>
      </c>
      <c r="AV143" s="488">
        <f t="shared" si="175"/>
        <v>1.4547647943608</v>
      </c>
      <c r="AW143" s="489">
        <f t="shared" si="176"/>
        <v>0</v>
      </c>
      <c r="AX143" s="489">
        <f t="shared" si="177"/>
        <v>1.584E-6</v>
      </c>
      <c r="AY143" s="489">
        <f t="shared" si="178"/>
        <v>2.304347434267507E-6</v>
      </c>
      <c r="AZ143" s="392">
        <f>AW143/[2]DB!$B$23</f>
        <v>0</v>
      </c>
      <c r="BA143" s="392">
        <f>AX143/[2]DB!$B$23</f>
        <v>1.9084337349397589E-9</v>
      </c>
    </row>
    <row r="144" spans="1:53" s="1" customFormat="1" x14ac:dyDescent="0.3">
      <c r="A144" s="474" t="s">
        <v>622</v>
      </c>
      <c r="B144" s="474" t="str">
        <f>B142</f>
        <v>Нефтепровод от ТВО до СО-1.2 (девон), нефть</v>
      </c>
      <c r="C144" s="476" t="s">
        <v>108</v>
      </c>
      <c r="D144" s="477" t="s">
        <v>26</v>
      </c>
      <c r="E144" s="490">
        <f>E142</f>
        <v>2.9999999999999999E-7</v>
      </c>
      <c r="F144" s="491">
        <f>F142</f>
        <v>132</v>
      </c>
      <c r="G144" s="474">
        <v>0.76</v>
      </c>
      <c r="H144" s="479">
        <f t="shared" si="169"/>
        <v>3.0096000000000001E-5</v>
      </c>
      <c r="I144" s="492">
        <f>I142</f>
        <v>2.97</v>
      </c>
      <c r="J144" s="494">
        <v>0</v>
      </c>
      <c r="K144" s="482" t="s">
        <v>124</v>
      </c>
      <c r="L144" s="483">
        <v>0</v>
      </c>
      <c r="M144" s="484" t="str">
        <f t="shared" si="170"/>
        <v>C108</v>
      </c>
      <c r="N144" s="484" t="str">
        <f t="shared" si="170"/>
        <v>Нефтепровод от ТВО до СО-1.2 (девон), нефть</v>
      </c>
      <c r="O144" s="484" t="str">
        <f t="shared" si="171"/>
        <v>Полное-ликвидация</v>
      </c>
      <c r="P144" s="484" t="s">
        <v>46</v>
      </c>
      <c r="Q144" s="484" t="s">
        <v>46</v>
      </c>
      <c r="R144" s="484" t="s">
        <v>46</v>
      </c>
      <c r="S144" s="484" t="s">
        <v>46</v>
      </c>
      <c r="T144" s="484" t="s">
        <v>46</v>
      </c>
      <c r="U144" s="484" t="s">
        <v>46</v>
      </c>
      <c r="V144" s="484" t="s">
        <v>46</v>
      </c>
      <c r="W144" s="484" t="s">
        <v>46</v>
      </c>
      <c r="X144" s="484" t="s">
        <v>46</v>
      </c>
      <c r="Y144" s="484" t="s">
        <v>46</v>
      </c>
      <c r="Z144" s="484" t="s">
        <v>46</v>
      </c>
      <c r="AA144" s="484" t="s">
        <v>46</v>
      </c>
      <c r="AB144" s="484" t="s">
        <v>46</v>
      </c>
      <c r="AC144" s="484" t="s">
        <v>46</v>
      </c>
      <c r="AD144" s="484" t="s">
        <v>46</v>
      </c>
      <c r="AE144" s="484" t="s">
        <v>46</v>
      </c>
      <c r="AF144" s="484" t="s">
        <v>46</v>
      </c>
      <c r="AG144" s="484" t="s">
        <v>46</v>
      </c>
      <c r="AH144" s="484" t="s">
        <v>46</v>
      </c>
      <c r="AI144" s="484" t="s">
        <v>46</v>
      </c>
      <c r="AJ144" s="484">
        <v>0</v>
      </c>
      <c r="AK144" s="484">
        <v>0</v>
      </c>
      <c r="AL144" s="484">
        <f>AL142</f>
        <v>0.75</v>
      </c>
      <c r="AM144" s="484">
        <f>AM142</f>
        <v>2.7E-2</v>
      </c>
      <c r="AN144" s="484">
        <f>AN142</f>
        <v>3</v>
      </c>
      <c r="AO144" s="484"/>
      <c r="AP144" s="484"/>
      <c r="AQ144" s="487">
        <f>AM144*I144*0.1+AL144</f>
        <v>0.758019</v>
      </c>
      <c r="AR144" s="487">
        <f t="shared" si="172"/>
        <v>7.5801900000000005E-2</v>
      </c>
      <c r="AS144" s="488">
        <f t="shared" si="173"/>
        <v>0</v>
      </c>
      <c r="AT144" s="488">
        <f t="shared" si="174"/>
        <v>0.20845522499999999</v>
      </c>
      <c r="AU144" s="487">
        <f>1333*J143*POWER(10,-6)</f>
        <v>9.9767051999999991E-6</v>
      </c>
      <c r="AV144" s="488">
        <f t="shared" si="175"/>
        <v>1.0422861017052001</v>
      </c>
      <c r="AW144" s="489">
        <f t="shared" si="176"/>
        <v>0</v>
      </c>
      <c r="AX144" s="489">
        <f t="shared" si="177"/>
        <v>0</v>
      </c>
      <c r="AY144" s="489">
        <f t="shared" si="178"/>
        <v>3.1368642516919703E-5</v>
      </c>
      <c r="AZ144" s="392">
        <f>AW144/[2]DB!$B$23</f>
        <v>0</v>
      </c>
      <c r="BA144" s="392">
        <f>AX144/[2]DB!$B$23</f>
        <v>0</v>
      </c>
    </row>
    <row r="145" spans="1:53" s="1" customFormat="1" x14ac:dyDescent="0.3">
      <c r="A145" s="474" t="s">
        <v>623</v>
      </c>
      <c r="B145" s="474" t="str">
        <f>B142</f>
        <v>Нефтепровод от ТВО до СО-1.2 (девон), нефть</v>
      </c>
      <c r="C145" s="476" t="s">
        <v>109</v>
      </c>
      <c r="D145" s="477" t="s">
        <v>47</v>
      </c>
      <c r="E145" s="478">
        <v>1.9999999999999999E-6</v>
      </c>
      <c r="F145" s="491">
        <f>F142</f>
        <v>132</v>
      </c>
      <c r="G145" s="474">
        <v>0.2</v>
      </c>
      <c r="H145" s="479">
        <f t="shared" si="169"/>
        <v>5.2799999999999996E-5</v>
      </c>
      <c r="I145" s="492">
        <f>0.15*I142</f>
        <v>0.44550000000000001</v>
      </c>
      <c r="J145" s="481">
        <f>I145</f>
        <v>0.44550000000000001</v>
      </c>
      <c r="K145" s="495" t="s">
        <v>126</v>
      </c>
      <c r="L145" s="496">
        <v>45390</v>
      </c>
      <c r="M145" s="484" t="str">
        <f t="shared" si="170"/>
        <v>C109</v>
      </c>
      <c r="N145" s="484" t="str">
        <f t="shared" si="170"/>
        <v>Нефтепровод от ТВО до СО-1.2 (девон), нефть</v>
      </c>
      <c r="O145" s="484" t="str">
        <f t="shared" si="171"/>
        <v>Частичное-пожар</v>
      </c>
      <c r="P145" s="484">
        <v>3.1</v>
      </c>
      <c r="Q145" s="484">
        <v>4.5999999999999996</v>
      </c>
      <c r="R145" s="484">
        <v>6.8</v>
      </c>
      <c r="S145" s="484">
        <v>12.2</v>
      </c>
      <c r="T145" s="484" t="s">
        <v>46</v>
      </c>
      <c r="U145" s="484" t="s">
        <v>46</v>
      </c>
      <c r="V145" s="484" t="s">
        <v>46</v>
      </c>
      <c r="W145" s="484" t="s">
        <v>46</v>
      </c>
      <c r="X145" s="484" t="s">
        <v>46</v>
      </c>
      <c r="Y145" s="484" t="s">
        <v>46</v>
      </c>
      <c r="Z145" s="484" t="s">
        <v>46</v>
      </c>
      <c r="AA145" s="484" t="s">
        <v>46</v>
      </c>
      <c r="AB145" s="484" t="s">
        <v>46</v>
      </c>
      <c r="AC145" s="484" t="s">
        <v>46</v>
      </c>
      <c r="AD145" s="484" t="s">
        <v>46</v>
      </c>
      <c r="AE145" s="484" t="s">
        <v>46</v>
      </c>
      <c r="AF145" s="484" t="s">
        <v>46</v>
      </c>
      <c r="AG145" s="484" t="s">
        <v>46</v>
      </c>
      <c r="AH145" s="484" t="s">
        <v>46</v>
      </c>
      <c r="AI145" s="484" t="s">
        <v>46</v>
      </c>
      <c r="AJ145" s="484">
        <v>0</v>
      </c>
      <c r="AK145" s="484">
        <v>1</v>
      </c>
      <c r="AL145" s="386">
        <f>0.1*AL142</f>
        <v>7.5000000000000011E-2</v>
      </c>
      <c r="AM145" s="484">
        <f>AM142</f>
        <v>2.7E-2</v>
      </c>
      <c r="AN145" s="484">
        <f>ROUNDUP(AN142/3,0)</f>
        <v>1</v>
      </c>
      <c r="AO145" s="484"/>
      <c r="AP145" s="484"/>
      <c r="AQ145" s="487">
        <f>AM145*I145+AL145</f>
        <v>8.7028500000000009E-2</v>
      </c>
      <c r="AR145" s="487">
        <f t="shared" si="172"/>
        <v>8.7028500000000016E-3</v>
      </c>
      <c r="AS145" s="488">
        <f t="shared" si="173"/>
        <v>0.25</v>
      </c>
      <c r="AT145" s="488">
        <f t="shared" si="174"/>
        <v>8.6432837499999998E-2</v>
      </c>
      <c r="AU145" s="487">
        <f>10068.2*J145*POWER(10,-6)</f>
        <v>4.4853830999999995E-3</v>
      </c>
      <c r="AV145" s="488">
        <f t="shared" si="175"/>
        <v>0.43664957059999998</v>
      </c>
      <c r="AW145" s="489">
        <f t="shared" si="176"/>
        <v>0</v>
      </c>
      <c r="AX145" s="489">
        <f t="shared" si="177"/>
        <v>5.2799999999999996E-5</v>
      </c>
      <c r="AY145" s="489">
        <f t="shared" si="178"/>
        <v>2.3055097327679999E-5</v>
      </c>
      <c r="AZ145" s="392">
        <f>AW145/[2]DB!$B$23</f>
        <v>0</v>
      </c>
      <c r="BA145" s="392">
        <f>AX145/[2]DB!$B$23</f>
        <v>6.3614457831325297E-8</v>
      </c>
    </row>
    <row r="146" spans="1:53" s="1" customFormat="1" x14ac:dyDescent="0.3">
      <c r="A146" s="474" t="s">
        <v>624</v>
      </c>
      <c r="B146" s="474" t="str">
        <f>B142</f>
        <v>Нефтепровод от ТВО до СО-1.2 (девон), нефть</v>
      </c>
      <c r="C146" s="476" t="s">
        <v>110</v>
      </c>
      <c r="D146" s="477" t="s">
        <v>112</v>
      </c>
      <c r="E146" s="490">
        <f>E145</f>
        <v>1.9999999999999999E-6</v>
      </c>
      <c r="F146" s="491">
        <f>F142</f>
        <v>132</v>
      </c>
      <c r="G146" s="474">
        <v>0.04</v>
      </c>
      <c r="H146" s="479">
        <f t="shared" si="169"/>
        <v>1.0559999999999999E-5</v>
      </c>
      <c r="I146" s="492">
        <f>0.15*I142</f>
        <v>0.44550000000000001</v>
      </c>
      <c r="J146" s="481">
        <f>0.9*J143</f>
        <v>6.73596E-3</v>
      </c>
      <c r="K146" s="495" t="s">
        <v>127</v>
      </c>
      <c r="L146" s="496">
        <v>3</v>
      </c>
      <c r="M146" s="484" t="str">
        <f t="shared" si="170"/>
        <v>C110</v>
      </c>
      <c r="N146" s="484" t="str">
        <f t="shared" si="170"/>
        <v>Нефтепровод от ТВО до СО-1.2 (девон), нефть</v>
      </c>
      <c r="O146" s="484" t="str">
        <f t="shared" si="171"/>
        <v>Частичное-пожар-вспышка</v>
      </c>
      <c r="P146" s="484" t="s">
        <v>46</v>
      </c>
      <c r="Q146" s="484" t="s">
        <v>46</v>
      </c>
      <c r="R146" s="484" t="s">
        <v>46</v>
      </c>
      <c r="S146" s="484" t="s">
        <v>46</v>
      </c>
      <c r="T146" s="484" t="s">
        <v>46</v>
      </c>
      <c r="U146" s="484" t="s">
        <v>46</v>
      </c>
      <c r="V146" s="484" t="s">
        <v>46</v>
      </c>
      <c r="W146" s="484" t="s">
        <v>46</v>
      </c>
      <c r="X146" s="484" t="s">
        <v>46</v>
      </c>
      <c r="Y146" s="484" t="s">
        <v>46</v>
      </c>
      <c r="Z146" s="484" t="s">
        <v>46</v>
      </c>
      <c r="AA146" s="484">
        <v>6.44</v>
      </c>
      <c r="AB146" s="484">
        <v>7.73</v>
      </c>
      <c r="AC146" s="484" t="s">
        <v>46</v>
      </c>
      <c r="AD146" s="484" t="s">
        <v>46</v>
      </c>
      <c r="AE146" s="484" t="s">
        <v>46</v>
      </c>
      <c r="AF146" s="484" t="s">
        <v>46</v>
      </c>
      <c r="AG146" s="484" t="s">
        <v>46</v>
      </c>
      <c r="AH146" s="484" t="s">
        <v>46</v>
      </c>
      <c r="AI146" s="484" t="s">
        <v>46</v>
      </c>
      <c r="AJ146" s="484">
        <v>0</v>
      </c>
      <c r="AK146" s="484">
        <v>1</v>
      </c>
      <c r="AL146" s="386">
        <f t="shared" ref="AL146:AL147" si="179">0.1*AL143</f>
        <v>7.5000000000000011E-2</v>
      </c>
      <c r="AM146" s="484">
        <f>AM142</f>
        <v>2.7E-2</v>
      </c>
      <c r="AN146" s="484">
        <f>ROUNDUP(AN142/3,0)</f>
        <v>1</v>
      </c>
      <c r="AO146" s="484"/>
      <c r="AP146" s="484"/>
      <c r="AQ146" s="487">
        <f>AM146*I146+AL146</f>
        <v>8.7028500000000009E-2</v>
      </c>
      <c r="AR146" s="487">
        <f t="shared" si="172"/>
        <v>8.7028500000000016E-3</v>
      </c>
      <c r="AS146" s="488">
        <f t="shared" si="173"/>
        <v>0.25</v>
      </c>
      <c r="AT146" s="488">
        <f t="shared" si="174"/>
        <v>8.6432837499999998E-2</v>
      </c>
      <c r="AU146" s="487">
        <f>10068.2*J146*POWER(10,-6)*10</f>
        <v>6.7818992472000006E-4</v>
      </c>
      <c r="AV146" s="488">
        <f t="shared" si="175"/>
        <v>0.43284237742471998</v>
      </c>
      <c r="AW146" s="489">
        <f t="shared" si="176"/>
        <v>0</v>
      </c>
      <c r="AX146" s="489">
        <f t="shared" si="177"/>
        <v>1.0559999999999999E-5</v>
      </c>
      <c r="AY146" s="489">
        <f t="shared" si="178"/>
        <v>4.5708155056050426E-6</v>
      </c>
      <c r="AZ146" s="392">
        <f>AW146/[2]DB!$B$23</f>
        <v>0</v>
      </c>
      <c r="BA146" s="392">
        <f>AX146/[2]DB!$B$23</f>
        <v>1.2722891566265059E-8</v>
      </c>
    </row>
    <row r="147" spans="1:53" s="1" customFormat="1" x14ac:dyDescent="0.3">
      <c r="A147" s="497" t="s">
        <v>625</v>
      </c>
      <c r="B147" s="497" t="str">
        <f>B142</f>
        <v>Нефтепровод от ТВО до СО-1.2 (девон), нефть</v>
      </c>
      <c r="C147" s="498" t="s">
        <v>111</v>
      </c>
      <c r="D147" s="499" t="s">
        <v>27</v>
      </c>
      <c r="E147" s="500">
        <f>E145</f>
        <v>1.9999999999999999E-6</v>
      </c>
      <c r="F147" s="501">
        <f>F142</f>
        <v>132</v>
      </c>
      <c r="G147" s="497">
        <v>0.76</v>
      </c>
      <c r="H147" s="502">
        <f t="shared" si="169"/>
        <v>2.0063999999999998E-4</v>
      </c>
      <c r="I147" s="503">
        <f>0.15*I142</f>
        <v>0.44550000000000001</v>
      </c>
      <c r="J147" s="504">
        <v>0</v>
      </c>
      <c r="K147" s="505" t="s">
        <v>138</v>
      </c>
      <c r="L147" s="506">
        <v>1</v>
      </c>
      <c r="M147" s="484" t="str">
        <f t="shared" si="170"/>
        <v>C111</v>
      </c>
      <c r="N147" s="484" t="str">
        <f t="shared" si="170"/>
        <v>Нефтепровод от ТВО до СО-1.2 (девон), нефть</v>
      </c>
      <c r="O147" s="484" t="str">
        <f t="shared" si="171"/>
        <v>Частичное-ликвидация</v>
      </c>
      <c r="P147" s="484" t="s">
        <v>46</v>
      </c>
      <c r="Q147" s="484" t="s">
        <v>46</v>
      </c>
      <c r="R147" s="484" t="s">
        <v>46</v>
      </c>
      <c r="S147" s="484" t="s">
        <v>46</v>
      </c>
      <c r="T147" s="484" t="s">
        <v>46</v>
      </c>
      <c r="U147" s="484" t="s">
        <v>46</v>
      </c>
      <c r="V147" s="484" t="s">
        <v>46</v>
      </c>
      <c r="W147" s="484" t="s">
        <v>46</v>
      </c>
      <c r="X147" s="484" t="s">
        <v>46</v>
      </c>
      <c r="Y147" s="484" t="s">
        <v>46</v>
      </c>
      <c r="Z147" s="484" t="s">
        <v>46</v>
      </c>
      <c r="AA147" s="484" t="s">
        <v>46</v>
      </c>
      <c r="AB147" s="484" t="s">
        <v>46</v>
      </c>
      <c r="AC147" s="484" t="s">
        <v>46</v>
      </c>
      <c r="AD147" s="484" t="s">
        <v>46</v>
      </c>
      <c r="AE147" s="484" t="s">
        <v>46</v>
      </c>
      <c r="AF147" s="484" t="s">
        <v>46</v>
      </c>
      <c r="AG147" s="484" t="s">
        <v>46</v>
      </c>
      <c r="AH147" s="484" t="s">
        <v>46</v>
      </c>
      <c r="AI147" s="484" t="s">
        <v>46</v>
      </c>
      <c r="AJ147" s="484">
        <v>0</v>
      </c>
      <c r="AK147" s="484">
        <v>0</v>
      </c>
      <c r="AL147" s="386">
        <f t="shared" si="179"/>
        <v>7.5000000000000011E-2</v>
      </c>
      <c r="AM147" s="484">
        <f>AM142</f>
        <v>2.7E-2</v>
      </c>
      <c r="AN147" s="484">
        <f>ROUNDUP(AN142/3,0)</f>
        <v>1</v>
      </c>
      <c r="AO147" s="484"/>
      <c r="AP147" s="484"/>
      <c r="AQ147" s="487">
        <f>AM147*I147*0.1+AL147</f>
        <v>7.6202850000000016E-2</v>
      </c>
      <c r="AR147" s="487">
        <f t="shared" si="172"/>
        <v>7.6202850000000018E-3</v>
      </c>
      <c r="AS147" s="488">
        <f t="shared" si="173"/>
        <v>0</v>
      </c>
      <c r="AT147" s="488">
        <f t="shared" si="174"/>
        <v>2.0955783750000005E-2</v>
      </c>
      <c r="AU147" s="487">
        <f>1333*J146*POWER(10,-6)</f>
        <v>8.9790346799999995E-6</v>
      </c>
      <c r="AV147" s="488">
        <f t="shared" si="175"/>
        <v>0.10478789778468002</v>
      </c>
      <c r="AW147" s="489">
        <f t="shared" si="176"/>
        <v>0</v>
      </c>
      <c r="AX147" s="489">
        <f t="shared" si="177"/>
        <v>0</v>
      </c>
      <c r="AY147" s="489">
        <f t="shared" si="178"/>
        <v>2.1024643811518197E-5</v>
      </c>
      <c r="AZ147" s="392">
        <f>AW147/[2]DB!$B$23</f>
        <v>0</v>
      </c>
      <c r="BA147" s="392">
        <f>AX147/[2]DB!$B$23</f>
        <v>0</v>
      </c>
    </row>
    <row r="148" spans="1:53" s="507" customFormat="1" x14ac:dyDescent="0.3">
      <c r="A148" s="474"/>
      <c r="B148" s="474"/>
      <c r="C148" s="474"/>
      <c r="D148" s="474"/>
      <c r="E148" s="474"/>
      <c r="F148" s="474"/>
      <c r="G148" s="474"/>
      <c r="H148" s="474"/>
      <c r="I148" s="474"/>
      <c r="J148" s="474"/>
      <c r="K148" s="284" t="s">
        <v>467</v>
      </c>
      <c r="L148" s="283" t="s">
        <v>944</v>
      </c>
      <c r="M148" s="474"/>
      <c r="N148" s="474"/>
      <c r="O148" s="474"/>
      <c r="P148" s="474"/>
      <c r="Q148" s="474"/>
      <c r="R148" s="474"/>
      <c r="S148" s="474"/>
      <c r="T148" s="474"/>
      <c r="U148" s="474"/>
      <c r="V148" s="474"/>
      <c r="W148" s="474"/>
      <c r="X148" s="474"/>
      <c r="Y148" s="474"/>
      <c r="Z148" s="474"/>
      <c r="AA148" s="474"/>
      <c r="AB148" s="474"/>
      <c r="AC148" s="474"/>
      <c r="AD148" s="474"/>
      <c r="AE148" s="474"/>
      <c r="AF148" s="474"/>
      <c r="AG148" s="474"/>
      <c r="AH148" s="474"/>
      <c r="AI148" s="474"/>
      <c r="AJ148" s="474"/>
      <c r="AK148" s="474"/>
      <c r="AL148" s="474"/>
      <c r="AM148" s="474"/>
      <c r="AN148" s="474"/>
      <c r="AO148" s="474"/>
      <c r="AP148" s="474"/>
      <c r="AQ148" s="474"/>
      <c r="AR148" s="474"/>
      <c r="AS148" s="474"/>
      <c r="AT148" s="474"/>
      <c r="AU148" s="474"/>
      <c r="AV148" s="474"/>
      <c r="AW148" s="474"/>
      <c r="AX148" s="474"/>
      <c r="AY148" s="474"/>
    </row>
    <row r="149" spans="1:53" s="507" customFormat="1" x14ac:dyDescent="0.3">
      <c r="A149" s="474"/>
      <c r="B149" s="474"/>
      <c r="C149" s="474"/>
      <c r="D149" s="474"/>
      <c r="E149" s="474"/>
      <c r="F149" s="474"/>
      <c r="G149" s="474"/>
      <c r="H149" s="474"/>
      <c r="I149" s="474"/>
      <c r="J149" s="474"/>
      <c r="K149" s="474"/>
      <c r="L149" s="474"/>
      <c r="M149" s="474"/>
      <c r="N149" s="474"/>
      <c r="O149" s="474"/>
      <c r="P149" s="474"/>
      <c r="Q149" s="474"/>
      <c r="R149" s="474"/>
      <c r="S149" s="474"/>
      <c r="T149" s="474"/>
      <c r="U149" s="474"/>
      <c r="V149" s="474"/>
      <c r="W149" s="474"/>
      <c r="X149" s="474"/>
      <c r="Y149" s="474"/>
      <c r="Z149" s="474"/>
      <c r="AA149" s="474"/>
      <c r="AB149" s="474"/>
      <c r="AC149" s="474"/>
      <c r="AD149" s="474"/>
      <c r="AE149" s="474"/>
      <c r="AF149" s="474"/>
      <c r="AG149" s="474"/>
      <c r="AH149" s="474"/>
      <c r="AI149" s="474"/>
      <c r="AJ149" s="474"/>
      <c r="AK149" s="474"/>
      <c r="AL149" s="474"/>
      <c r="AM149" s="474"/>
      <c r="AN149" s="474"/>
      <c r="AO149" s="474"/>
      <c r="AP149" s="474"/>
      <c r="AQ149" s="474"/>
      <c r="AR149" s="474"/>
      <c r="AS149" s="474"/>
      <c r="AT149" s="474"/>
      <c r="AU149" s="474"/>
      <c r="AV149" s="474"/>
      <c r="AW149" s="474"/>
      <c r="AX149" s="474"/>
      <c r="AY149" s="474"/>
    </row>
    <row r="150" spans="1:53" s="507" customFormat="1" x14ac:dyDescent="0.3">
      <c r="A150" s="474"/>
      <c r="B150" s="474"/>
      <c r="C150" s="474"/>
      <c r="D150" s="474"/>
      <c r="E150" s="474"/>
      <c r="F150" s="474"/>
      <c r="G150" s="474"/>
      <c r="H150" s="474"/>
      <c r="I150" s="474"/>
      <c r="J150" s="474"/>
      <c r="K150" s="474"/>
      <c r="L150" s="474"/>
      <c r="M150" s="474"/>
      <c r="N150" s="474"/>
      <c r="O150" s="474"/>
      <c r="P150" s="474"/>
      <c r="Q150" s="474"/>
      <c r="R150" s="474"/>
      <c r="S150" s="474"/>
      <c r="T150" s="474"/>
      <c r="U150" s="474"/>
      <c r="V150" s="474"/>
      <c r="W150" s="474"/>
      <c r="X150" s="474"/>
      <c r="Y150" s="474"/>
      <c r="Z150" s="474"/>
      <c r="AA150" s="474"/>
      <c r="AB150" s="474"/>
      <c r="AC150" s="474"/>
      <c r="AD150" s="474"/>
      <c r="AE150" s="474"/>
      <c r="AF150" s="474"/>
      <c r="AG150" s="474"/>
      <c r="AH150" s="474"/>
      <c r="AI150" s="474"/>
      <c r="AJ150" s="474"/>
      <c r="AK150" s="474"/>
      <c r="AL150" s="474"/>
      <c r="AM150" s="474"/>
      <c r="AN150" s="474"/>
      <c r="AO150" s="474"/>
      <c r="AP150" s="474"/>
      <c r="AQ150" s="474"/>
      <c r="AR150" s="474"/>
      <c r="AS150" s="474"/>
      <c r="AT150" s="474"/>
      <c r="AU150" s="474"/>
      <c r="AV150" s="474"/>
      <c r="AW150" s="474"/>
      <c r="AX150" s="474"/>
      <c r="AY150" s="474"/>
    </row>
    <row r="151" spans="1:53" ht="15" thickBot="1" x14ac:dyDescent="0.35"/>
    <row r="152" spans="1:53" s="1" customFormat="1" ht="15" thickBot="1" x14ac:dyDescent="0.35">
      <c r="A152" s="474" t="s">
        <v>626</v>
      </c>
      <c r="B152" s="475" t="s">
        <v>940</v>
      </c>
      <c r="C152" s="476" t="s">
        <v>106</v>
      </c>
      <c r="D152" s="477" t="s">
        <v>25</v>
      </c>
      <c r="E152" s="478">
        <v>2.9999999999999999E-7</v>
      </c>
      <c r="F152" s="475">
        <v>299</v>
      </c>
      <c r="G152" s="474">
        <v>0.2</v>
      </c>
      <c r="H152" s="479">
        <f t="shared" ref="H152:H157" si="180">E152*F152*G152</f>
        <v>1.7940000000000001E-5</v>
      </c>
      <c r="I152" s="480">
        <v>2.0299999999999998</v>
      </c>
      <c r="J152" s="481">
        <f>I152</f>
        <v>2.0299999999999998</v>
      </c>
      <c r="K152" s="482" t="s">
        <v>122</v>
      </c>
      <c r="L152" s="483">
        <f>I152*20</f>
        <v>40.599999999999994</v>
      </c>
      <c r="M152" s="484" t="str">
        <f t="shared" ref="M152:N157" si="181">A152</f>
        <v>C112</v>
      </c>
      <c r="N152" s="484" t="str">
        <f t="shared" si="181"/>
        <v>Нефтепровод от С-1 до РВС № 12 (девон), нефть, нефть</v>
      </c>
      <c r="O152" s="484" t="str">
        <f t="shared" ref="O152:O157" si="182">D152</f>
        <v>Полное-пожар</v>
      </c>
      <c r="P152" s="484">
        <v>5.2</v>
      </c>
      <c r="Q152" s="484">
        <v>7.4</v>
      </c>
      <c r="R152" s="484">
        <v>11.2</v>
      </c>
      <c r="S152" s="484">
        <v>22.6</v>
      </c>
      <c r="T152" s="484" t="s">
        <v>46</v>
      </c>
      <c r="U152" s="484" t="s">
        <v>46</v>
      </c>
      <c r="V152" s="484" t="s">
        <v>46</v>
      </c>
      <c r="W152" s="484" t="s">
        <v>46</v>
      </c>
      <c r="X152" s="484" t="s">
        <v>46</v>
      </c>
      <c r="Y152" s="484" t="s">
        <v>46</v>
      </c>
      <c r="Z152" s="484" t="s">
        <v>46</v>
      </c>
      <c r="AA152" s="484" t="s">
        <v>46</v>
      </c>
      <c r="AB152" s="484" t="s">
        <v>46</v>
      </c>
      <c r="AC152" s="484" t="s">
        <v>46</v>
      </c>
      <c r="AD152" s="484" t="s">
        <v>46</v>
      </c>
      <c r="AE152" s="484" t="s">
        <v>46</v>
      </c>
      <c r="AF152" s="484" t="s">
        <v>46</v>
      </c>
      <c r="AG152" s="484" t="s">
        <v>46</v>
      </c>
      <c r="AH152" s="484" t="s">
        <v>46</v>
      </c>
      <c r="AI152" s="484" t="s">
        <v>46</v>
      </c>
      <c r="AJ152" s="485">
        <v>0</v>
      </c>
      <c r="AK152" s="485">
        <v>1</v>
      </c>
      <c r="AL152" s="486">
        <v>0.75</v>
      </c>
      <c r="AM152" s="486">
        <v>2.7E-2</v>
      </c>
      <c r="AN152" s="486">
        <v>3</v>
      </c>
      <c r="AO152" s="484"/>
      <c r="AP152" s="484"/>
      <c r="AQ152" s="487">
        <f>AM152*I152+AL152</f>
        <v>0.80481000000000003</v>
      </c>
      <c r="AR152" s="487">
        <f t="shared" ref="AR152:AR157" si="183">0.1*AQ152</f>
        <v>8.0481000000000011E-2</v>
      </c>
      <c r="AS152" s="488">
        <f t="shared" ref="AS152:AS157" si="184">AJ152*3+0.25*AK152</f>
        <v>0.25</v>
      </c>
      <c r="AT152" s="488">
        <f t="shared" ref="AT152:AT157" si="185">SUM(AQ152:AS152)/4</f>
        <v>0.28382275000000001</v>
      </c>
      <c r="AU152" s="487">
        <f>10068.2*J152*POWER(10,-6)</f>
        <v>2.0438445999999999E-2</v>
      </c>
      <c r="AV152" s="488">
        <f t="shared" ref="AV152:AV157" si="186">AU152+AT152+AS152+AR152+AQ152</f>
        <v>1.4395521960000002</v>
      </c>
      <c r="AW152" s="489">
        <f t="shared" ref="AW152:AW157" si="187">AJ152*H152</f>
        <v>0</v>
      </c>
      <c r="AX152" s="489">
        <f t="shared" ref="AX152:AX157" si="188">H152*AK152</f>
        <v>1.7940000000000001E-5</v>
      </c>
      <c r="AY152" s="489">
        <f t="shared" ref="AY152:AY157" si="189">H152*AV152</f>
        <v>2.5825566396240006E-5</v>
      </c>
      <c r="AZ152" s="392">
        <f>AW152/[2]DB!$B$23</f>
        <v>0</v>
      </c>
      <c r="BA152" s="392">
        <f>AX152/[2]DB!$B$23</f>
        <v>2.1614457831325301E-8</v>
      </c>
    </row>
    <row r="153" spans="1:53" s="1" customFormat="1" ht="15" thickBot="1" x14ac:dyDescent="0.35">
      <c r="A153" s="474" t="s">
        <v>627</v>
      </c>
      <c r="B153" s="474" t="str">
        <f>B152</f>
        <v>Нефтепровод от С-1 до РВС № 12 (девон), нефть, нефть</v>
      </c>
      <c r="C153" s="476" t="s">
        <v>107</v>
      </c>
      <c r="D153" s="477" t="s">
        <v>28</v>
      </c>
      <c r="E153" s="490">
        <f>E152</f>
        <v>2.9999999999999999E-7</v>
      </c>
      <c r="F153" s="491">
        <f>F152</f>
        <v>299</v>
      </c>
      <c r="G153" s="474">
        <v>0.04</v>
      </c>
      <c r="H153" s="479">
        <f t="shared" si="180"/>
        <v>3.5880000000000002E-6</v>
      </c>
      <c r="I153" s="492">
        <f>I152</f>
        <v>2.0299999999999998</v>
      </c>
      <c r="J153" s="493">
        <f>POWER(10,-6)*35*SQRT(100)*3600*L152/1000*0.1</f>
        <v>5.1155999999999988E-3</v>
      </c>
      <c r="K153" s="482" t="s">
        <v>123</v>
      </c>
      <c r="L153" s="483">
        <v>0</v>
      </c>
      <c r="M153" s="484" t="str">
        <f t="shared" si="181"/>
        <v>C113</v>
      </c>
      <c r="N153" s="484" t="str">
        <f t="shared" si="181"/>
        <v>Нефтепровод от С-1 до РВС № 12 (девон), нефть, нефть</v>
      </c>
      <c r="O153" s="484" t="str">
        <f t="shared" si="182"/>
        <v>Полное-взрыв</v>
      </c>
      <c r="P153" s="484" t="s">
        <v>46</v>
      </c>
      <c r="Q153" s="484" t="s">
        <v>46</v>
      </c>
      <c r="R153" s="484" t="s">
        <v>46</v>
      </c>
      <c r="S153" s="484" t="s">
        <v>46</v>
      </c>
      <c r="T153" s="484">
        <v>0</v>
      </c>
      <c r="U153" s="484">
        <v>0</v>
      </c>
      <c r="V153" s="484">
        <v>13.1</v>
      </c>
      <c r="W153" s="484">
        <v>43.6</v>
      </c>
      <c r="X153" s="484">
        <v>63.6</v>
      </c>
      <c r="Y153" s="484" t="s">
        <v>46</v>
      </c>
      <c r="Z153" s="484" t="s">
        <v>46</v>
      </c>
      <c r="AA153" s="484" t="s">
        <v>46</v>
      </c>
      <c r="AB153" s="484" t="s">
        <v>46</v>
      </c>
      <c r="AC153" s="484" t="s">
        <v>46</v>
      </c>
      <c r="AD153" s="484" t="s">
        <v>46</v>
      </c>
      <c r="AE153" s="484" t="s">
        <v>46</v>
      </c>
      <c r="AF153" s="484" t="s">
        <v>46</v>
      </c>
      <c r="AG153" s="484" t="s">
        <v>46</v>
      </c>
      <c r="AH153" s="484" t="s">
        <v>46</v>
      </c>
      <c r="AI153" s="484" t="s">
        <v>46</v>
      </c>
      <c r="AJ153" s="485">
        <v>0</v>
      </c>
      <c r="AK153" s="485">
        <v>1</v>
      </c>
      <c r="AL153" s="484">
        <f>AL152</f>
        <v>0.75</v>
      </c>
      <c r="AM153" s="484">
        <f>AM152</f>
        <v>2.7E-2</v>
      </c>
      <c r="AN153" s="484">
        <f>AN152</f>
        <v>3</v>
      </c>
      <c r="AO153" s="484"/>
      <c r="AP153" s="484"/>
      <c r="AQ153" s="487">
        <f>AM153*I153+AL153</f>
        <v>0.80481000000000003</v>
      </c>
      <c r="AR153" s="487">
        <f t="shared" si="183"/>
        <v>8.0481000000000011E-2</v>
      </c>
      <c r="AS153" s="488">
        <f t="shared" si="184"/>
        <v>0.25</v>
      </c>
      <c r="AT153" s="488">
        <f t="shared" si="185"/>
        <v>0.28382275000000001</v>
      </c>
      <c r="AU153" s="487">
        <f>10068.2*J153*POWER(10,-6)*10</f>
        <v>5.150488391999999E-4</v>
      </c>
      <c r="AV153" s="488">
        <f t="shared" si="186"/>
        <v>1.4196287988392</v>
      </c>
      <c r="AW153" s="489">
        <f t="shared" si="187"/>
        <v>0</v>
      </c>
      <c r="AX153" s="489">
        <f t="shared" si="188"/>
        <v>3.5880000000000002E-6</v>
      </c>
      <c r="AY153" s="489">
        <f t="shared" si="189"/>
        <v>5.09362813023505E-6</v>
      </c>
      <c r="AZ153" s="392">
        <f>AW153/[2]DB!$B$23</f>
        <v>0</v>
      </c>
      <c r="BA153" s="392">
        <f>AX153/[2]DB!$B$23</f>
        <v>4.3228915662650602E-9</v>
      </c>
    </row>
    <row r="154" spans="1:53" s="1" customFormat="1" x14ac:dyDescent="0.3">
      <c r="A154" s="474" t="s">
        <v>628</v>
      </c>
      <c r="B154" s="474" t="str">
        <f>B152</f>
        <v>Нефтепровод от С-1 до РВС № 12 (девон), нефть, нефть</v>
      </c>
      <c r="C154" s="476" t="s">
        <v>108</v>
      </c>
      <c r="D154" s="477" t="s">
        <v>26</v>
      </c>
      <c r="E154" s="490">
        <f>E152</f>
        <v>2.9999999999999999E-7</v>
      </c>
      <c r="F154" s="491">
        <f>F152</f>
        <v>299</v>
      </c>
      <c r="G154" s="474">
        <v>0.76</v>
      </c>
      <c r="H154" s="479">
        <f t="shared" si="180"/>
        <v>6.8171999999999997E-5</v>
      </c>
      <c r="I154" s="492">
        <f>I152</f>
        <v>2.0299999999999998</v>
      </c>
      <c r="J154" s="494">
        <v>0</v>
      </c>
      <c r="K154" s="482" t="s">
        <v>124</v>
      </c>
      <c r="L154" s="483">
        <v>0</v>
      </c>
      <c r="M154" s="484" t="str">
        <f t="shared" si="181"/>
        <v>C114</v>
      </c>
      <c r="N154" s="484" t="str">
        <f t="shared" si="181"/>
        <v>Нефтепровод от С-1 до РВС № 12 (девон), нефть, нефть</v>
      </c>
      <c r="O154" s="484" t="str">
        <f t="shared" si="182"/>
        <v>Полное-ликвидация</v>
      </c>
      <c r="P154" s="484" t="s">
        <v>46</v>
      </c>
      <c r="Q154" s="484" t="s">
        <v>46</v>
      </c>
      <c r="R154" s="484" t="s">
        <v>46</v>
      </c>
      <c r="S154" s="484" t="s">
        <v>46</v>
      </c>
      <c r="T154" s="484" t="s">
        <v>46</v>
      </c>
      <c r="U154" s="484" t="s">
        <v>46</v>
      </c>
      <c r="V154" s="484" t="s">
        <v>46</v>
      </c>
      <c r="W154" s="484" t="s">
        <v>46</v>
      </c>
      <c r="X154" s="484" t="s">
        <v>46</v>
      </c>
      <c r="Y154" s="484" t="s">
        <v>46</v>
      </c>
      <c r="Z154" s="484" t="s">
        <v>46</v>
      </c>
      <c r="AA154" s="484" t="s">
        <v>46</v>
      </c>
      <c r="AB154" s="484" t="s">
        <v>46</v>
      </c>
      <c r="AC154" s="484" t="s">
        <v>46</v>
      </c>
      <c r="AD154" s="484" t="s">
        <v>46</v>
      </c>
      <c r="AE154" s="484" t="s">
        <v>46</v>
      </c>
      <c r="AF154" s="484" t="s">
        <v>46</v>
      </c>
      <c r="AG154" s="484" t="s">
        <v>46</v>
      </c>
      <c r="AH154" s="484" t="s">
        <v>46</v>
      </c>
      <c r="AI154" s="484" t="s">
        <v>46</v>
      </c>
      <c r="AJ154" s="484">
        <v>0</v>
      </c>
      <c r="AK154" s="484">
        <v>0</v>
      </c>
      <c r="AL154" s="484">
        <f>AL152</f>
        <v>0.75</v>
      </c>
      <c r="AM154" s="484">
        <f>AM152</f>
        <v>2.7E-2</v>
      </c>
      <c r="AN154" s="484">
        <f>AN152</f>
        <v>3</v>
      </c>
      <c r="AO154" s="484"/>
      <c r="AP154" s="484"/>
      <c r="AQ154" s="487">
        <f>AM154*I154*0.1+AL154</f>
        <v>0.75548099999999996</v>
      </c>
      <c r="AR154" s="487">
        <f t="shared" si="183"/>
        <v>7.5548100000000007E-2</v>
      </c>
      <c r="AS154" s="488">
        <f t="shared" si="184"/>
        <v>0</v>
      </c>
      <c r="AT154" s="488">
        <f t="shared" si="185"/>
        <v>0.20775727499999999</v>
      </c>
      <c r="AU154" s="487">
        <f>1333*J153*POWER(10,-6)</f>
        <v>6.8190947999999986E-6</v>
      </c>
      <c r="AV154" s="488">
        <f t="shared" si="186"/>
        <v>1.0387931940947999</v>
      </c>
      <c r="AW154" s="489">
        <f t="shared" si="187"/>
        <v>0</v>
      </c>
      <c r="AX154" s="489">
        <f t="shared" si="188"/>
        <v>0</v>
      </c>
      <c r="AY154" s="489">
        <f t="shared" si="189"/>
        <v>7.0816609627830687E-5</v>
      </c>
      <c r="AZ154" s="392">
        <f>AW154/[2]DB!$B$23</f>
        <v>0</v>
      </c>
      <c r="BA154" s="392">
        <f>AX154/[2]DB!$B$23</f>
        <v>0</v>
      </c>
    </row>
    <row r="155" spans="1:53" s="1" customFormat="1" x14ac:dyDescent="0.3">
      <c r="A155" s="474" t="s">
        <v>629</v>
      </c>
      <c r="B155" s="474" t="str">
        <f>B152</f>
        <v>Нефтепровод от С-1 до РВС № 12 (девон), нефть, нефть</v>
      </c>
      <c r="C155" s="476" t="s">
        <v>109</v>
      </c>
      <c r="D155" s="477" t="s">
        <v>47</v>
      </c>
      <c r="E155" s="478">
        <v>1.9999999999999999E-6</v>
      </c>
      <c r="F155" s="491">
        <f>F152</f>
        <v>299</v>
      </c>
      <c r="G155" s="474">
        <v>0.2</v>
      </c>
      <c r="H155" s="479">
        <f t="shared" si="180"/>
        <v>1.1960000000000001E-4</v>
      </c>
      <c r="I155" s="492">
        <f>0.15*I152</f>
        <v>0.30449999999999994</v>
      </c>
      <c r="J155" s="481">
        <f>I155</f>
        <v>0.30449999999999994</v>
      </c>
      <c r="K155" s="495" t="s">
        <v>126</v>
      </c>
      <c r="L155" s="496">
        <v>45390</v>
      </c>
      <c r="M155" s="484" t="str">
        <f t="shared" si="181"/>
        <v>C115</v>
      </c>
      <c r="N155" s="484" t="str">
        <f t="shared" si="181"/>
        <v>Нефтепровод от С-1 до РВС № 12 (девон), нефть, нефть</v>
      </c>
      <c r="O155" s="484" t="str">
        <f t="shared" si="182"/>
        <v>Частичное-пожар</v>
      </c>
      <c r="P155" s="484">
        <v>2.7</v>
      </c>
      <c r="Q155" s="484">
        <v>4</v>
      </c>
      <c r="R155" s="484">
        <v>5.9</v>
      </c>
      <c r="S155" s="484">
        <v>10.6</v>
      </c>
      <c r="T155" s="484" t="s">
        <v>46</v>
      </c>
      <c r="U155" s="484" t="s">
        <v>46</v>
      </c>
      <c r="V155" s="484" t="s">
        <v>46</v>
      </c>
      <c r="W155" s="484" t="s">
        <v>46</v>
      </c>
      <c r="X155" s="484" t="s">
        <v>46</v>
      </c>
      <c r="Y155" s="484" t="s">
        <v>46</v>
      </c>
      <c r="Z155" s="484" t="s">
        <v>46</v>
      </c>
      <c r="AA155" s="484" t="s">
        <v>46</v>
      </c>
      <c r="AB155" s="484" t="s">
        <v>46</v>
      </c>
      <c r="AC155" s="484" t="s">
        <v>46</v>
      </c>
      <c r="AD155" s="484" t="s">
        <v>46</v>
      </c>
      <c r="AE155" s="484" t="s">
        <v>46</v>
      </c>
      <c r="AF155" s="484" t="s">
        <v>46</v>
      </c>
      <c r="AG155" s="484" t="s">
        <v>46</v>
      </c>
      <c r="AH155" s="484" t="s">
        <v>46</v>
      </c>
      <c r="AI155" s="484" t="s">
        <v>46</v>
      </c>
      <c r="AJ155" s="484">
        <v>0</v>
      </c>
      <c r="AK155" s="484">
        <v>1</v>
      </c>
      <c r="AL155" s="386">
        <f>0.1*AL152</f>
        <v>7.5000000000000011E-2</v>
      </c>
      <c r="AM155" s="484">
        <f>AM152</f>
        <v>2.7E-2</v>
      </c>
      <c r="AN155" s="484">
        <f>ROUNDUP(AN152/3,0)</f>
        <v>1</v>
      </c>
      <c r="AO155" s="484"/>
      <c r="AP155" s="484"/>
      <c r="AQ155" s="487">
        <f>AM155*I155+AL155</f>
        <v>8.3221500000000004E-2</v>
      </c>
      <c r="AR155" s="487">
        <f t="shared" si="183"/>
        <v>8.3221500000000004E-3</v>
      </c>
      <c r="AS155" s="488">
        <f t="shared" si="184"/>
        <v>0.25</v>
      </c>
      <c r="AT155" s="488">
        <f t="shared" si="185"/>
        <v>8.5385912499999994E-2</v>
      </c>
      <c r="AU155" s="487">
        <f>10068.2*J155*POWER(10,-6)</f>
        <v>3.0657668999999996E-3</v>
      </c>
      <c r="AV155" s="488">
        <f t="shared" si="186"/>
        <v>0.42999532940000001</v>
      </c>
      <c r="AW155" s="489">
        <f t="shared" si="187"/>
        <v>0</v>
      </c>
      <c r="AX155" s="489">
        <f t="shared" si="188"/>
        <v>1.1960000000000001E-4</v>
      </c>
      <c r="AY155" s="489">
        <f t="shared" si="189"/>
        <v>5.1427441396240007E-5</v>
      </c>
      <c r="AZ155" s="392">
        <f>AW155/[2]DB!$B$23</f>
        <v>0</v>
      </c>
      <c r="BA155" s="392">
        <f>AX155/[2]DB!$B$23</f>
        <v>1.4409638554216868E-7</v>
      </c>
    </row>
    <row r="156" spans="1:53" s="1" customFormat="1" x14ac:dyDescent="0.3">
      <c r="A156" s="474" t="s">
        <v>630</v>
      </c>
      <c r="B156" s="474" t="str">
        <f>B152</f>
        <v>Нефтепровод от С-1 до РВС № 12 (девон), нефть, нефть</v>
      </c>
      <c r="C156" s="476" t="s">
        <v>110</v>
      </c>
      <c r="D156" s="477" t="s">
        <v>112</v>
      </c>
      <c r="E156" s="490">
        <f>E155</f>
        <v>1.9999999999999999E-6</v>
      </c>
      <c r="F156" s="491">
        <f>F152</f>
        <v>299</v>
      </c>
      <c r="G156" s="474">
        <v>0.04</v>
      </c>
      <c r="H156" s="479">
        <f t="shared" si="180"/>
        <v>2.3920000000000001E-5</v>
      </c>
      <c r="I156" s="492">
        <f>0.15*I152</f>
        <v>0.30449999999999994</v>
      </c>
      <c r="J156" s="481">
        <f>1*J153</f>
        <v>5.1155999999999988E-3</v>
      </c>
      <c r="K156" s="495" t="s">
        <v>127</v>
      </c>
      <c r="L156" s="496">
        <v>3</v>
      </c>
      <c r="M156" s="484" t="str">
        <f t="shared" si="181"/>
        <v>C116</v>
      </c>
      <c r="N156" s="484" t="str">
        <f t="shared" si="181"/>
        <v>Нефтепровод от С-1 до РВС № 12 (девон), нефть, нефть</v>
      </c>
      <c r="O156" s="484" t="str">
        <f t="shared" si="182"/>
        <v>Частичное-пожар-вспышка</v>
      </c>
      <c r="P156" s="484" t="s">
        <v>46</v>
      </c>
      <c r="Q156" s="484" t="s">
        <v>46</v>
      </c>
      <c r="R156" s="484" t="s">
        <v>46</v>
      </c>
      <c r="S156" s="484" t="s">
        <v>46</v>
      </c>
      <c r="T156" s="484" t="s">
        <v>46</v>
      </c>
      <c r="U156" s="484" t="s">
        <v>46</v>
      </c>
      <c r="V156" s="484" t="s">
        <v>46</v>
      </c>
      <c r="W156" s="484" t="s">
        <v>46</v>
      </c>
      <c r="X156" s="484" t="s">
        <v>46</v>
      </c>
      <c r="Y156" s="484" t="s">
        <v>46</v>
      </c>
      <c r="Z156" s="484" t="s">
        <v>46</v>
      </c>
      <c r="AA156" s="484">
        <v>5.88</v>
      </c>
      <c r="AB156" s="484">
        <v>7.06</v>
      </c>
      <c r="AC156" s="484" t="s">
        <v>46</v>
      </c>
      <c r="AD156" s="484" t="s">
        <v>46</v>
      </c>
      <c r="AE156" s="484" t="s">
        <v>46</v>
      </c>
      <c r="AF156" s="484" t="s">
        <v>46</v>
      </c>
      <c r="AG156" s="484" t="s">
        <v>46</v>
      </c>
      <c r="AH156" s="484" t="s">
        <v>46</v>
      </c>
      <c r="AI156" s="484" t="s">
        <v>46</v>
      </c>
      <c r="AJ156" s="484">
        <v>0</v>
      </c>
      <c r="AK156" s="484">
        <v>1</v>
      </c>
      <c r="AL156" s="386">
        <f t="shared" ref="AL156:AL157" si="190">0.1*AL153</f>
        <v>7.5000000000000011E-2</v>
      </c>
      <c r="AM156" s="484">
        <f>AM152</f>
        <v>2.7E-2</v>
      </c>
      <c r="AN156" s="484">
        <f>ROUNDUP(AN152/3,0)</f>
        <v>1</v>
      </c>
      <c r="AO156" s="484"/>
      <c r="AP156" s="484"/>
      <c r="AQ156" s="487">
        <f>AM156*I156+AL156</f>
        <v>8.3221500000000004E-2</v>
      </c>
      <c r="AR156" s="487">
        <f t="shared" si="183"/>
        <v>8.3221500000000004E-3</v>
      </c>
      <c r="AS156" s="488">
        <f t="shared" si="184"/>
        <v>0.25</v>
      </c>
      <c r="AT156" s="488">
        <f t="shared" si="185"/>
        <v>8.5385912499999994E-2</v>
      </c>
      <c r="AU156" s="487">
        <f>10068.2*J156*POWER(10,-6)*10</f>
        <v>5.150488391999999E-4</v>
      </c>
      <c r="AV156" s="488">
        <f t="shared" si="186"/>
        <v>0.42744461133920003</v>
      </c>
      <c r="AW156" s="489">
        <f t="shared" si="187"/>
        <v>0</v>
      </c>
      <c r="AX156" s="489">
        <f t="shared" si="188"/>
        <v>2.3920000000000001E-5</v>
      </c>
      <c r="AY156" s="489">
        <f t="shared" si="189"/>
        <v>1.0224475103233665E-5</v>
      </c>
      <c r="AZ156" s="392">
        <f>AW156/[2]DB!$B$23</f>
        <v>0</v>
      </c>
      <c r="BA156" s="392">
        <f>AX156/[2]DB!$B$23</f>
        <v>2.8819277108433737E-8</v>
      </c>
    </row>
    <row r="157" spans="1:53" s="1" customFormat="1" x14ac:dyDescent="0.3">
      <c r="A157" s="497" t="s">
        <v>631</v>
      </c>
      <c r="B157" s="497" t="str">
        <f>B152</f>
        <v>Нефтепровод от С-1 до РВС № 12 (девон), нефть, нефть</v>
      </c>
      <c r="C157" s="498" t="s">
        <v>111</v>
      </c>
      <c r="D157" s="499" t="s">
        <v>27</v>
      </c>
      <c r="E157" s="500">
        <f>E155</f>
        <v>1.9999999999999999E-6</v>
      </c>
      <c r="F157" s="501">
        <f>F152</f>
        <v>299</v>
      </c>
      <c r="G157" s="497">
        <v>0.76</v>
      </c>
      <c r="H157" s="502">
        <f t="shared" si="180"/>
        <v>4.5448E-4</v>
      </c>
      <c r="I157" s="503">
        <f>0.15*I152</f>
        <v>0.30449999999999994</v>
      </c>
      <c r="J157" s="504">
        <v>0</v>
      </c>
      <c r="K157" s="505" t="s">
        <v>138</v>
      </c>
      <c r="L157" s="506">
        <v>1</v>
      </c>
      <c r="M157" s="484" t="str">
        <f t="shared" si="181"/>
        <v>C117</v>
      </c>
      <c r="N157" s="484" t="str">
        <f t="shared" si="181"/>
        <v>Нефтепровод от С-1 до РВС № 12 (девон), нефть, нефть</v>
      </c>
      <c r="O157" s="484" t="str">
        <f t="shared" si="182"/>
        <v>Частичное-ликвидация</v>
      </c>
      <c r="P157" s="484" t="s">
        <v>46</v>
      </c>
      <c r="Q157" s="484" t="s">
        <v>46</v>
      </c>
      <c r="R157" s="484" t="s">
        <v>46</v>
      </c>
      <c r="S157" s="484" t="s">
        <v>46</v>
      </c>
      <c r="T157" s="484" t="s">
        <v>46</v>
      </c>
      <c r="U157" s="484" t="s">
        <v>46</v>
      </c>
      <c r="V157" s="484" t="s">
        <v>46</v>
      </c>
      <c r="W157" s="484" t="s">
        <v>46</v>
      </c>
      <c r="X157" s="484" t="s">
        <v>46</v>
      </c>
      <c r="Y157" s="484" t="s">
        <v>46</v>
      </c>
      <c r="Z157" s="484" t="s">
        <v>46</v>
      </c>
      <c r="AA157" s="484" t="s">
        <v>46</v>
      </c>
      <c r="AB157" s="484" t="s">
        <v>46</v>
      </c>
      <c r="AC157" s="484" t="s">
        <v>46</v>
      </c>
      <c r="AD157" s="484" t="s">
        <v>46</v>
      </c>
      <c r="AE157" s="484" t="s">
        <v>46</v>
      </c>
      <c r="AF157" s="484" t="s">
        <v>46</v>
      </c>
      <c r="AG157" s="484" t="s">
        <v>46</v>
      </c>
      <c r="AH157" s="484" t="s">
        <v>46</v>
      </c>
      <c r="AI157" s="484" t="s">
        <v>46</v>
      </c>
      <c r="AJ157" s="484">
        <v>0</v>
      </c>
      <c r="AK157" s="484">
        <v>0</v>
      </c>
      <c r="AL157" s="386">
        <f t="shared" si="190"/>
        <v>7.5000000000000011E-2</v>
      </c>
      <c r="AM157" s="484">
        <f>AM152</f>
        <v>2.7E-2</v>
      </c>
      <c r="AN157" s="484">
        <f>ROUNDUP(AN152/3,0)</f>
        <v>1</v>
      </c>
      <c r="AO157" s="484"/>
      <c r="AP157" s="484"/>
      <c r="AQ157" s="487">
        <f>AM157*I157*0.1+AL157</f>
        <v>7.5822150000000005E-2</v>
      </c>
      <c r="AR157" s="487">
        <f t="shared" si="183"/>
        <v>7.5822150000000007E-3</v>
      </c>
      <c r="AS157" s="488">
        <f t="shared" si="184"/>
        <v>0</v>
      </c>
      <c r="AT157" s="488">
        <f t="shared" si="185"/>
        <v>2.0851091250000002E-2</v>
      </c>
      <c r="AU157" s="487">
        <f>1333*J156*POWER(10,-6)</f>
        <v>6.8190947999999986E-6</v>
      </c>
      <c r="AV157" s="488">
        <f t="shared" si="186"/>
        <v>0.10426227534480001</v>
      </c>
      <c r="AW157" s="489">
        <f t="shared" si="187"/>
        <v>0</v>
      </c>
      <c r="AX157" s="489">
        <f t="shared" si="188"/>
        <v>0</v>
      </c>
      <c r="AY157" s="489">
        <f t="shared" si="189"/>
        <v>4.7385118898704705E-5</v>
      </c>
      <c r="AZ157" s="392">
        <f>AW157/[2]DB!$B$23</f>
        <v>0</v>
      </c>
      <c r="BA157" s="392">
        <f>AX157/[2]DB!$B$23</f>
        <v>0</v>
      </c>
    </row>
    <row r="158" spans="1:53" s="507" customFormat="1" x14ac:dyDescent="0.3">
      <c r="A158" s="474"/>
      <c r="B158" s="474"/>
      <c r="C158" s="474"/>
      <c r="D158" s="474"/>
      <c r="E158" s="474"/>
      <c r="F158" s="474"/>
      <c r="G158" s="474"/>
      <c r="H158" s="474"/>
      <c r="I158" s="474"/>
      <c r="J158" s="474"/>
      <c r="K158" s="284" t="s">
        <v>467</v>
      </c>
      <c r="L158" s="283" t="s">
        <v>944</v>
      </c>
      <c r="M158" s="474"/>
      <c r="N158" s="474"/>
      <c r="O158" s="474"/>
      <c r="P158" s="474"/>
      <c r="Q158" s="474"/>
      <c r="R158" s="474"/>
      <c r="S158" s="474"/>
      <c r="T158" s="474"/>
      <c r="U158" s="474"/>
      <c r="V158" s="474"/>
      <c r="W158" s="474"/>
      <c r="X158" s="474"/>
      <c r="Y158" s="474"/>
      <c r="Z158" s="474"/>
      <c r="AA158" s="474"/>
      <c r="AB158" s="474"/>
      <c r="AC158" s="474"/>
      <c r="AD158" s="474"/>
      <c r="AE158" s="474"/>
      <c r="AF158" s="474"/>
      <c r="AG158" s="474"/>
      <c r="AH158" s="474"/>
      <c r="AI158" s="474"/>
      <c r="AJ158" s="474"/>
      <c r="AK158" s="474"/>
      <c r="AL158" s="474"/>
      <c r="AM158" s="474"/>
      <c r="AN158" s="474"/>
      <c r="AO158" s="474"/>
      <c r="AP158" s="474"/>
      <c r="AQ158" s="474"/>
      <c r="AR158" s="474"/>
      <c r="AS158" s="474"/>
      <c r="AT158" s="474"/>
      <c r="AU158" s="474"/>
      <c r="AV158" s="474"/>
      <c r="AW158" s="474"/>
      <c r="AX158" s="474"/>
      <c r="AY158" s="474"/>
    </row>
    <row r="159" spans="1:53" s="507" customFormat="1" x14ac:dyDescent="0.3">
      <c r="A159" s="474"/>
      <c r="B159" s="474"/>
      <c r="C159" s="474"/>
      <c r="D159" s="474"/>
      <c r="E159" s="474"/>
      <c r="F159" s="474"/>
      <c r="G159" s="474"/>
      <c r="H159" s="474"/>
      <c r="I159" s="474"/>
      <c r="J159" s="474"/>
      <c r="K159" s="474"/>
      <c r="L159" s="474"/>
      <c r="M159" s="474"/>
      <c r="N159" s="474"/>
      <c r="O159" s="474"/>
      <c r="P159" s="474"/>
      <c r="Q159" s="474"/>
      <c r="R159" s="474"/>
      <c r="S159" s="474"/>
      <c r="T159" s="474"/>
      <c r="U159" s="474"/>
      <c r="V159" s="474"/>
      <c r="W159" s="474"/>
      <c r="X159" s="474"/>
      <c r="Y159" s="474"/>
      <c r="Z159" s="474"/>
      <c r="AA159" s="474"/>
      <c r="AB159" s="474"/>
      <c r="AC159" s="474"/>
      <c r="AD159" s="474"/>
      <c r="AE159" s="474"/>
      <c r="AF159" s="474"/>
      <c r="AG159" s="474"/>
      <c r="AH159" s="474"/>
      <c r="AI159" s="474"/>
      <c r="AJ159" s="474"/>
      <c r="AK159" s="474"/>
      <c r="AL159" s="474"/>
      <c r="AM159" s="474"/>
      <c r="AN159" s="474"/>
      <c r="AO159" s="474"/>
      <c r="AP159" s="474"/>
      <c r="AQ159" s="474"/>
      <c r="AR159" s="474"/>
      <c r="AS159" s="474"/>
      <c r="AT159" s="474"/>
      <c r="AU159" s="474"/>
      <c r="AV159" s="474"/>
      <c r="AW159" s="474"/>
      <c r="AX159" s="474"/>
      <c r="AY159" s="474"/>
    </row>
    <row r="160" spans="1:53" s="507" customFormat="1" x14ac:dyDescent="0.3">
      <c r="A160" s="474"/>
      <c r="B160" s="474"/>
      <c r="C160" s="474"/>
      <c r="D160" s="474"/>
      <c r="E160" s="474"/>
      <c r="F160" s="474"/>
      <c r="G160" s="474"/>
      <c r="H160" s="474"/>
      <c r="I160" s="474"/>
      <c r="J160" s="474"/>
      <c r="K160" s="474"/>
      <c r="L160" s="474"/>
      <c r="M160" s="474"/>
      <c r="N160" s="474"/>
      <c r="O160" s="474"/>
      <c r="P160" s="474"/>
      <c r="Q160" s="474"/>
      <c r="R160" s="474"/>
      <c r="S160" s="474"/>
      <c r="T160" s="474"/>
      <c r="U160" s="474"/>
      <c r="V160" s="474"/>
      <c r="W160" s="474"/>
      <c r="X160" s="474"/>
      <c r="Y160" s="474"/>
      <c r="Z160" s="474"/>
      <c r="AA160" s="474"/>
      <c r="AB160" s="474"/>
      <c r="AC160" s="474"/>
      <c r="AD160" s="474"/>
      <c r="AE160" s="474"/>
      <c r="AF160" s="474"/>
      <c r="AG160" s="474"/>
      <c r="AH160" s="474"/>
      <c r="AI160" s="474"/>
      <c r="AJ160" s="474"/>
      <c r="AK160" s="474"/>
      <c r="AL160" s="474"/>
      <c r="AM160" s="474"/>
      <c r="AN160" s="474"/>
      <c r="AO160" s="474"/>
      <c r="AP160" s="474"/>
      <c r="AQ160" s="474"/>
      <c r="AR160" s="474"/>
      <c r="AS160" s="474"/>
      <c r="AT160" s="474"/>
      <c r="AU160" s="474"/>
      <c r="AV160" s="474"/>
      <c r="AW160" s="474"/>
      <c r="AX160" s="474"/>
      <c r="AY160" s="474"/>
    </row>
    <row r="161" spans="1:53" ht="15" thickBot="1" x14ac:dyDescent="0.35"/>
    <row r="162" spans="1:53" s="1" customFormat="1" ht="15" thickBot="1" x14ac:dyDescent="0.35">
      <c r="A162" s="474" t="s">
        <v>632</v>
      </c>
      <c r="B162" s="475" t="s">
        <v>763</v>
      </c>
      <c r="C162" s="476" t="s">
        <v>106</v>
      </c>
      <c r="D162" s="477" t="s">
        <v>25</v>
      </c>
      <c r="E162" s="478">
        <v>2.9999999999999999E-7</v>
      </c>
      <c r="F162" s="475">
        <v>270</v>
      </c>
      <c r="G162" s="474">
        <v>0.2</v>
      </c>
      <c r="H162" s="479">
        <f t="shared" ref="H162:H167" si="191">E162*F162*G162</f>
        <v>1.6199999999999997E-5</v>
      </c>
      <c r="I162" s="480">
        <v>2.66</v>
      </c>
      <c r="J162" s="481">
        <f>I162</f>
        <v>2.66</v>
      </c>
      <c r="K162" s="482" t="s">
        <v>122</v>
      </c>
      <c r="L162" s="483">
        <f>I162*20</f>
        <v>53.2</v>
      </c>
      <c r="M162" s="484" t="str">
        <f t="shared" ref="M162:N167" si="192">A162</f>
        <v>C118</v>
      </c>
      <c r="N162" s="484" t="str">
        <f t="shared" si="192"/>
        <v>Нефтепровод сырьевой нефти от гребенки до насосной (девон), нефть</v>
      </c>
      <c r="O162" s="484" t="str">
        <f t="shared" ref="O162:O167" si="193">D162</f>
        <v>Полное-пожар</v>
      </c>
      <c r="P162" s="484">
        <v>5.9</v>
      </c>
      <c r="Q162" s="484">
        <v>8.5</v>
      </c>
      <c r="R162" s="484">
        <v>12.7</v>
      </c>
      <c r="S162" s="484">
        <v>25.5</v>
      </c>
      <c r="T162" s="484" t="s">
        <v>46</v>
      </c>
      <c r="U162" s="484" t="s">
        <v>46</v>
      </c>
      <c r="V162" s="484" t="s">
        <v>46</v>
      </c>
      <c r="W162" s="484" t="s">
        <v>46</v>
      </c>
      <c r="X162" s="484" t="s">
        <v>46</v>
      </c>
      <c r="Y162" s="484" t="s">
        <v>46</v>
      </c>
      <c r="Z162" s="484" t="s">
        <v>46</v>
      </c>
      <c r="AA162" s="484" t="s">
        <v>46</v>
      </c>
      <c r="AB162" s="484" t="s">
        <v>46</v>
      </c>
      <c r="AC162" s="484" t="s">
        <v>46</v>
      </c>
      <c r="AD162" s="484" t="s">
        <v>46</v>
      </c>
      <c r="AE162" s="484" t="s">
        <v>46</v>
      </c>
      <c r="AF162" s="484" t="s">
        <v>46</v>
      </c>
      <c r="AG162" s="484" t="s">
        <v>46</v>
      </c>
      <c r="AH162" s="484" t="s">
        <v>46</v>
      </c>
      <c r="AI162" s="484" t="s">
        <v>46</v>
      </c>
      <c r="AJ162" s="485">
        <v>0</v>
      </c>
      <c r="AK162" s="485">
        <v>1</v>
      </c>
      <c r="AL162" s="486">
        <v>0.75</v>
      </c>
      <c r="AM162" s="486">
        <v>2.7E-2</v>
      </c>
      <c r="AN162" s="486">
        <v>3</v>
      </c>
      <c r="AO162" s="484"/>
      <c r="AP162" s="484"/>
      <c r="AQ162" s="487">
        <f>AM162*I162+AL162</f>
        <v>0.82181999999999999</v>
      </c>
      <c r="AR162" s="487">
        <f t="shared" ref="AR162:AR167" si="194">0.1*AQ162</f>
        <v>8.2182000000000005E-2</v>
      </c>
      <c r="AS162" s="488">
        <f t="shared" ref="AS162:AS167" si="195">AJ162*3+0.25*AK162</f>
        <v>0.25</v>
      </c>
      <c r="AT162" s="488">
        <f t="shared" ref="AT162:AT167" si="196">SUM(AQ162:AS162)/4</f>
        <v>0.28850049999999999</v>
      </c>
      <c r="AU162" s="487">
        <f>10068.2*J162*POWER(10,-6)</f>
        <v>2.6781412000000001E-2</v>
      </c>
      <c r="AV162" s="488">
        <f t="shared" ref="AV162:AV167" si="197">AU162+AT162+AS162+AR162+AQ162</f>
        <v>1.4692839119999999</v>
      </c>
      <c r="AW162" s="489">
        <f t="shared" ref="AW162:AW167" si="198">AJ162*H162</f>
        <v>0</v>
      </c>
      <c r="AX162" s="489">
        <f t="shared" ref="AX162:AX167" si="199">H162*AK162</f>
        <v>1.6199999999999997E-5</v>
      </c>
      <c r="AY162" s="489">
        <f t="shared" ref="AY162:AY167" si="200">H162*AV162</f>
        <v>2.3802399374399992E-5</v>
      </c>
      <c r="AZ162" s="392">
        <f>AW162/[2]DB!$B$23</f>
        <v>0</v>
      </c>
      <c r="BA162" s="392">
        <f>AX162/[2]DB!$B$23</f>
        <v>1.9518072289156623E-8</v>
      </c>
    </row>
    <row r="163" spans="1:53" s="1" customFormat="1" ht="15" thickBot="1" x14ac:dyDescent="0.35">
      <c r="A163" s="474" t="s">
        <v>633</v>
      </c>
      <c r="B163" s="474" t="str">
        <f>B162</f>
        <v>Нефтепровод сырьевой нефти от гребенки до насосной (девон), нефть</v>
      </c>
      <c r="C163" s="476" t="s">
        <v>107</v>
      </c>
      <c r="D163" s="477" t="s">
        <v>28</v>
      </c>
      <c r="E163" s="490">
        <f>E162</f>
        <v>2.9999999999999999E-7</v>
      </c>
      <c r="F163" s="491">
        <f>F162</f>
        <v>270</v>
      </c>
      <c r="G163" s="474">
        <v>0.04</v>
      </c>
      <c r="H163" s="479">
        <f t="shared" si="191"/>
        <v>3.2399999999999995E-6</v>
      </c>
      <c r="I163" s="492">
        <f>I162</f>
        <v>2.66</v>
      </c>
      <c r="J163" s="493">
        <f>POWER(10,-6)*35*SQRT(100)*3600*L162/1000*0.1</f>
        <v>6.7031999999999994E-3</v>
      </c>
      <c r="K163" s="482" t="s">
        <v>123</v>
      </c>
      <c r="L163" s="483">
        <v>0</v>
      </c>
      <c r="M163" s="484" t="str">
        <f t="shared" si="192"/>
        <v>C119</v>
      </c>
      <c r="N163" s="484" t="str">
        <f t="shared" si="192"/>
        <v>Нефтепровод сырьевой нефти от гребенки до насосной (девон), нефть</v>
      </c>
      <c r="O163" s="484" t="str">
        <f t="shared" si="193"/>
        <v>Полное-взрыв</v>
      </c>
      <c r="P163" s="484" t="s">
        <v>46</v>
      </c>
      <c r="Q163" s="484" t="s">
        <v>46</v>
      </c>
      <c r="R163" s="484" t="s">
        <v>46</v>
      </c>
      <c r="S163" s="484" t="s">
        <v>46</v>
      </c>
      <c r="T163" s="484">
        <v>0</v>
      </c>
      <c r="U163" s="484">
        <v>0</v>
      </c>
      <c r="V163" s="484">
        <v>14.1</v>
      </c>
      <c r="W163" s="484">
        <v>47.6</v>
      </c>
      <c r="X163" s="484">
        <v>69.599999999999994</v>
      </c>
      <c r="Y163" s="484" t="s">
        <v>46</v>
      </c>
      <c r="Z163" s="484" t="s">
        <v>46</v>
      </c>
      <c r="AA163" s="484" t="s">
        <v>46</v>
      </c>
      <c r="AB163" s="484" t="s">
        <v>46</v>
      </c>
      <c r="AC163" s="484" t="s">
        <v>46</v>
      </c>
      <c r="AD163" s="484" t="s">
        <v>46</v>
      </c>
      <c r="AE163" s="484" t="s">
        <v>46</v>
      </c>
      <c r="AF163" s="484" t="s">
        <v>46</v>
      </c>
      <c r="AG163" s="484" t="s">
        <v>46</v>
      </c>
      <c r="AH163" s="484" t="s">
        <v>46</v>
      </c>
      <c r="AI163" s="484" t="s">
        <v>46</v>
      </c>
      <c r="AJ163" s="485">
        <v>0</v>
      </c>
      <c r="AK163" s="485">
        <v>1</v>
      </c>
      <c r="AL163" s="484">
        <f>AL162</f>
        <v>0.75</v>
      </c>
      <c r="AM163" s="484">
        <f>AM162</f>
        <v>2.7E-2</v>
      </c>
      <c r="AN163" s="484">
        <f>AN162</f>
        <v>3</v>
      </c>
      <c r="AO163" s="484"/>
      <c r="AP163" s="484"/>
      <c r="AQ163" s="487">
        <f>AM163*I163+AL163</f>
        <v>0.82181999999999999</v>
      </c>
      <c r="AR163" s="487">
        <f t="shared" si="194"/>
        <v>8.2182000000000005E-2</v>
      </c>
      <c r="AS163" s="488">
        <f t="shared" si="195"/>
        <v>0.25</v>
      </c>
      <c r="AT163" s="488">
        <f t="shared" si="196"/>
        <v>0.28850049999999999</v>
      </c>
      <c r="AU163" s="487">
        <f>10068.2*J163*POWER(10,-6)*10</f>
        <v>6.7489158239999992E-4</v>
      </c>
      <c r="AV163" s="488">
        <f t="shared" si="197"/>
        <v>1.4431773915824</v>
      </c>
      <c r="AW163" s="489">
        <f t="shared" si="198"/>
        <v>0</v>
      </c>
      <c r="AX163" s="489">
        <f t="shared" si="199"/>
        <v>3.2399999999999995E-6</v>
      </c>
      <c r="AY163" s="489">
        <f t="shared" si="200"/>
        <v>4.6758947487269749E-6</v>
      </c>
      <c r="AZ163" s="392">
        <f>AW163/[2]DB!$B$23</f>
        <v>0</v>
      </c>
      <c r="BA163" s="392">
        <f>AX163/[2]DB!$B$23</f>
        <v>3.9036144578313243E-9</v>
      </c>
    </row>
    <row r="164" spans="1:53" s="1" customFormat="1" x14ac:dyDescent="0.3">
      <c r="A164" s="474" t="s">
        <v>634</v>
      </c>
      <c r="B164" s="474" t="str">
        <f>B162</f>
        <v>Нефтепровод сырьевой нефти от гребенки до насосной (девон), нефть</v>
      </c>
      <c r="C164" s="476" t="s">
        <v>108</v>
      </c>
      <c r="D164" s="477" t="s">
        <v>26</v>
      </c>
      <c r="E164" s="490">
        <f>E162</f>
        <v>2.9999999999999999E-7</v>
      </c>
      <c r="F164" s="491">
        <f>F162</f>
        <v>270</v>
      </c>
      <c r="G164" s="474">
        <v>0.76</v>
      </c>
      <c r="H164" s="479">
        <f t="shared" si="191"/>
        <v>6.1559999999999987E-5</v>
      </c>
      <c r="I164" s="492">
        <f>I162</f>
        <v>2.66</v>
      </c>
      <c r="J164" s="494">
        <v>0</v>
      </c>
      <c r="K164" s="482" t="s">
        <v>124</v>
      </c>
      <c r="L164" s="483">
        <v>0</v>
      </c>
      <c r="M164" s="484" t="str">
        <f t="shared" si="192"/>
        <v>C120</v>
      </c>
      <c r="N164" s="484" t="str">
        <f t="shared" si="192"/>
        <v>Нефтепровод сырьевой нефти от гребенки до насосной (девон), нефть</v>
      </c>
      <c r="O164" s="484" t="str">
        <f t="shared" si="193"/>
        <v>Полное-ликвидация</v>
      </c>
      <c r="P164" s="484" t="s">
        <v>46</v>
      </c>
      <c r="Q164" s="484" t="s">
        <v>46</v>
      </c>
      <c r="R164" s="484" t="s">
        <v>46</v>
      </c>
      <c r="S164" s="484" t="s">
        <v>46</v>
      </c>
      <c r="T164" s="484" t="s">
        <v>46</v>
      </c>
      <c r="U164" s="484" t="s">
        <v>46</v>
      </c>
      <c r="V164" s="484" t="s">
        <v>46</v>
      </c>
      <c r="W164" s="484" t="s">
        <v>46</v>
      </c>
      <c r="X164" s="484" t="s">
        <v>46</v>
      </c>
      <c r="Y164" s="484" t="s">
        <v>46</v>
      </c>
      <c r="Z164" s="484" t="s">
        <v>46</v>
      </c>
      <c r="AA164" s="484" t="s">
        <v>46</v>
      </c>
      <c r="AB164" s="484" t="s">
        <v>46</v>
      </c>
      <c r="AC164" s="484" t="s">
        <v>46</v>
      </c>
      <c r="AD164" s="484" t="s">
        <v>46</v>
      </c>
      <c r="AE164" s="484" t="s">
        <v>46</v>
      </c>
      <c r="AF164" s="484" t="s">
        <v>46</v>
      </c>
      <c r="AG164" s="484" t="s">
        <v>46</v>
      </c>
      <c r="AH164" s="484" t="s">
        <v>46</v>
      </c>
      <c r="AI164" s="484" t="s">
        <v>46</v>
      </c>
      <c r="AJ164" s="484">
        <v>0</v>
      </c>
      <c r="AK164" s="484">
        <v>0</v>
      </c>
      <c r="AL164" s="484">
        <f>AL162</f>
        <v>0.75</v>
      </c>
      <c r="AM164" s="484">
        <f>AM162</f>
        <v>2.7E-2</v>
      </c>
      <c r="AN164" s="484">
        <f>AN162</f>
        <v>3</v>
      </c>
      <c r="AO164" s="484"/>
      <c r="AP164" s="484"/>
      <c r="AQ164" s="487">
        <f>AM164*I164*0.1+AL164</f>
        <v>0.75718200000000002</v>
      </c>
      <c r="AR164" s="487">
        <f t="shared" si="194"/>
        <v>7.5718200000000013E-2</v>
      </c>
      <c r="AS164" s="488">
        <f t="shared" si="195"/>
        <v>0</v>
      </c>
      <c r="AT164" s="488">
        <f t="shared" si="196"/>
        <v>0.20822505000000002</v>
      </c>
      <c r="AU164" s="487">
        <f>1333*J163*POWER(10,-6)</f>
        <v>8.9353655999999981E-6</v>
      </c>
      <c r="AV164" s="488">
        <f t="shared" si="197"/>
        <v>1.0411341853656002</v>
      </c>
      <c r="AW164" s="489">
        <f t="shared" si="198"/>
        <v>0</v>
      </c>
      <c r="AX164" s="489">
        <f t="shared" si="199"/>
        <v>0</v>
      </c>
      <c r="AY164" s="489">
        <f t="shared" si="200"/>
        <v>6.409222045110634E-5</v>
      </c>
      <c r="AZ164" s="392">
        <f>AW164/[2]DB!$B$23</f>
        <v>0</v>
      </c>
      <c r="BA164" s="392">
        <f>AX164/[2]DB!$B$23</f>
        <v>0</v>
      </c>
    </row>
    <row r="165" spans="1:53" s="1" customFormat="1" x14ac:dyDescent="0.3">
      <c r="A165" s="474" t="s">
        <v>635</v>
      </c>
      <c r="B165" s="474" t="str">
        <f>B162</f>
        <v>Нефтепровод сырьевой нефти от гребенки до насосной (девон), нефть</v>
      </c>
      <c r="C165" s="476" t="s">
        <v>109</v>
      </c>
      <c r="D165" s="477" t="s">
        <v>47</v>
      </c>
      <c r="E165" s="478">
        <v>1.9999999999999999E-6</v>
      </c>
      <c r="F165" s="491">
        <f>F162</f>
        <v>270</v>
      </c>
      <c r="G165" s="474">
        <v>0.2</v>
      </c>
      <c r="H165" s="479">
        <f t="shared" si="191"/>
        <v>1.0800000000000001E-4</v>
      </c>
      <c r="I165" s="492">
        <f>0.15*I162</f>
        <v>0.39900000000000002</v>
      </c>
      <c r="J165" s="481">
        <f>I165</f>
        <v>0.39900000000000002</v>
      </c>
      <c r="K165" s="495" t="s">
        <v>126</v>
      </c>
      <c r="L165" s="496">
        <v>45390</v>
      </c>
      <c r="M165" s="484" t="str">
        <f t="shared" si="192"/>
        <v>C121</v>
      </c>
      <c r="N165" s="484" t="str">
        <f t="shared" si="192"/>
        <v>Нефтепровод сырьевой нефти от гребенки до насосной (девон), нефть</v>
      </c>
      <c r="O165" s="484" t="str">
        <f t="shared" si="193"/>
        <v>Частичное-пожар</v>
      </c>
      <c r="P165" s="484">
        <v>3</v>
      </c>
      <c r="Q165" s="484">
        <v>4.4000000000000004</v>
      </c>
      <c r="R165" s="484">
        <v>6.5</v>
      </c>
      <c r="S165" s="484">
        <v>11.7</v>
      </c>
      <c r="T165" s="484" t="s">
        <v>46</v>
      </c>
      <c r="U165" s="484" t="s">
        <v>46</v>
      </c>
      <c r="V165" s="484" t="s">
        <v>46</v>
      </c>
      <c r="W165" s="484" t="s">
        <v>46</v>
      </c>
      <c r="X165" s="484" t="s">
        <v>46</v>
      </c>
      <c r="Y165" s="484" t="s">
        <v>46</v>
      </c>
      <c r="Z165" s="484" t="s">
        <v>46</v>
      </c>
      <c r="AA165" s="484" t="s">
        <v>46</v>
      </c>
      <c r="AB165" s="484" t="s">
        <v>46</v>
      </c>
      <c r="AC165" s="484" t="s">
        <v>46</v>
      </c>
      <c r="AD165" s="484" t="s">
        <v>46</v>
      </c>
      <c r="AE165" s="484" t="s">
        <v>46</v>
      </c>
      <c r="AF165" s="484" t="s">
        <v>46</v>
      </c>
      <c r="AG165" s="484" t="s">
        <v>46</v>
      </c>
      <c r="AH165" s="484" t="s">
        <v>46</v>
      </c>
      <c r="AI165" s="484" t="s">
        <v>46</v>
      </c>
      <c r="AJ165" s="484">
        <v>0</v>
      </c>
      <c r="AK165" s="484">
        <v>1</v>
      </c>
      <c r="AL165" s="386">
        <f>0.1*AL162</f>
        <v>7.5000000000000011E-2</v>
      </c>
      <c r="AM165" s="484">
        <f>AM162</f>
        <v>2.7E-2</v>
      </c>
      <c r="AN165" s="484">
        <f>ROUNDUP(AN162/3,0)</f>
        <v>1</v>
      </c>
      <c r="AO165" s="484"/>
      <c r="AP165" s="484"/>
      <c r="AQ165" s="487">
        <f>AM165*I165+AL165</f>
        <v>8.5773000000000016E-2</v>
      </c>
      <c r="AR165" s="487">
        <f t="shared" si="194"/>
        <v>8.5773000000000012E-3</v>
      </c>
      <c r="AS165" s="488">
        <f t="shared" si="195"/>
        <v>0.25</v>
      </c>
      <c r="AT165" s="488">
        <f t="shared" si="196"/>
        <v>8.6087575E-2</v>
      </c>
      <c r="AU165" s="487">
        <f>10068.2*J165*POWER(10,-6)</f>
        <v>4.0172118E-3</v>
      </c>
      <c r="AV165" s="488">
        <f t="shared" si="197"/>
        <v>0.4344550868</v>
      </c>
      <c r="AW165" s="489">
        <f t="shared" si="198"/>
        <v>0</v>
      </c>
      <c r="AX165" s="489">
        <f t="shared" si="199"/>
        <v>1.0800000000000001E-4</v>
      </c>
      <c r="AY165" s="489">
        <f t="shared" si="200"/>
        <v>4.6921149374400002E-5</v>
      </c>
      <c r="AZ165" s="392">
        <f>AW165/[2]DB!$B$23</f>
        <v>0</v>
      </c>
      <c r="BA165" s="392">
        <f>AX165/[2]DB!$B$23</f>
        <v>1.3012048192771085E-7</v>
      </c>
    </row>
    <row r="166" spans="1:53" s="1" customFormat="1" x14ac:dyDescent="0.3">
      <c r="A166" s="474" t="s">
        <v>636</v>
      </c>
      <c r="B166" s="474" t="str">
        <f>B162</f>
        <v>Нефтепровод сырьевой нефти от гребенки до насосной (девон), нефть</v>
      </c>
      <c r="C166" s="476" t="s">
        <v>110</v>
      </c>
      <c r="D166" s="477" t="s">
        <v>112</v>
      </c>
      <c r="E166" s="490">
        <f>E165</f>
        <v>1.9999999999999999E-6</v>
      </c>
      <c r="F166" s="491">
        <f>F162</f>
        <v>270</v>
      </c>
      <c r="G166" s="474">
        <v>0.04</v>
      </c>
      <c r="H166" s="479">
        <f t="shared" si="191"/>
        <v>2.16E-5</v>
      </c>
      <c r="I166" s="492">
        <f>0.15*I162</f>
        <v>0.39900000000000002</v>
      </c>
      <c r="J166" s="481">
        <f>0.9*J163</f>
        <v>6.03288E-3</v>
      </c>
      <c r="K166" s="495" t="s">
        <v>127</v>
      </c>
      <c r="L166" s="496">
        <v>3</v>
      </c>
      <c r="M166" s="484" t="str">
        <f t="shared" si="192"/>
        <v>C122</v>
      </c>
      <c r="N166" s="484" t="str">
        <f t="shared" si="192"/>
        <v>Нефтепровод сырьевой нефти от гребенки до насосной (девон), нефть</v>
      </c>
      <c r="O166" s="484" t="str">
        <f t="shared" si="193"/>
        <v>Частичное-пожар-вспышка</v>
      </c>
      <c r="P166" s="484" t="s">
        <v>46</v>
      </c>
      <c r="Q166" s="484" t="s">
        <v>46</v>
      </c>
      <c r="R166" s="484" t="s">
        <v>46</v>
      </c>
      <c r="S166" s="484" t="s">
        <v>46</v>
      </c>
      <c r="T166" s="484" t="s">
        <v>46</v>
      </c>
      <c r="U166" s="484" t="s">
        <v>46</v>
      </c>
      <c r="V166" s="484" t="s">
        <v>46</v>
      </c>
      <c r="W166" s="484" t="s">
        <v>46</v>
      </c>
      <c r="X166" s="484" t="s">
        <v>46</v>
      </c>
      <c r="Y166" s="484" t="s">
        <v>46</v>
      </c>
      <c r="Z166" s="484" t="s">
        <v>46</v>
      </c>
      <c r="AA166" s="484">
        <v>6.21</v>
      </c>
      <c r="AB166" s="484">
        <v>7.45</v>
      </c>
      <c r="AC166" s="484" t="s">
        <v>46</v>
      </c>
      <c r="AD166" s="484" t="s">
        <v>46</v>
      </c>
      <c r="AE166" s="484" t="s">
        <v>46</v>
      </c>
      <c r="AF166" s="484" t="s">
        <v>46</v>
      </c>
      <c r="AG166" s="484" t="s">
        <v>46</v>
      </c>
      <c r="AH166" s="484" t="s">
        <v>46</v>
      </c>
      <c r="AI166" s="484" t="s">
        <v>46</v>
      </c>
      <c r="AJ166" s="484">
        <v>0</v>
      </c>
      <c r="AK166" s="484">
        <v>1</v>
      </c>
      <c r="AL166" s="386">
        <f t="shared" ref="AL166:AL167" si="201">0.1*AL163</f>
        <v>7.5000000000000011E-2</v>
      </c>
      <c r="AM166" s="484">
        <f>AM162</f>
        <v>2.7E-2</v>
      </c>
      <c r="AN166" s="484">
        <f>ROUNDUP(AN162/3,0)</f>
        <v>1</v>
      </c>
      <c r="AO166" s="484"/>
      <c r="AP166" s="484"/>
      <c r="AQ166" s="487">
        <f>AM166*I166+AL166</f>
        <v>8.5773000000000016E-2</v>
      </c>
      <c r="AR166" s="487">
        <f t="shared" si="194"/>
        <v>8.5773000000000012E-3</v>
      </c>
      <c r="AS166" s="488">
        <f t="shared" si="195"/>
        <v>0.25</v>
      </c>
      <c r="AT166" s="488">
        <f t="shared" si="196"/>
        <v>8.6087575E-2</v>
      </c>
      <c r="AU166" s="487">
        <f>10068.2*J166*POWER(10,-6)*10</f>
        <v>6.0740242416000003E-4</v>
      </c>
      <c r="AV166" s="488">
        <f t="shared" si="197"/>
        <v>0.43104527742415999</v>
      </c>
      <c r="AW166" s="489">
        <f t="shared" si="198"/>
        <v>0</v>
      </c>
      <c r="AX166" s="489">
        <f t="shared" si="199"/>
        <v>2.16E-5</v>
      </c>
      <c r="AY166" s="489">
        <f t="shared" si="200"/>
        <v>9.3105779923618551E-6</v>
      </c>
      <c r="AZ166" s="392">
        <f>AW166/[2]DB!$B$23</f>
        <v>0</v>
      </c>
      <c r="BA166" s="392">
        <f>AX166/[2]DB!$B$23</f>
        <v>2.602409638554217E-8</v>
      </c>
    </row>
    <row r="167" spans="1:53" s="1" customFormat="1" x14ac:dyDescent="0.3">
      <c r="A167" s="497" t="s">
        <v>637</v>
      </c>
      <c r="B167" s="497" t="str">
        <f>B162</f>
        <v>Нефтепровод сырьевой нефти от гребенки до насосной (девон), нефть</v>
      </c>
      <c r="C167" s="498" t="s">
        <v>111</v>
      </c>
      <c r="D167" s="499" t="s">
        <v>27</v>
      </c>
      <c r="E167" s="500">
        <f>E165</f>
        <v>1.9999999999999999E-6</v>
      </c>
      <c r="F167" s="501">
        <f>F162</f>
        <v>270</v>
      </c>
      <c r="G167" s="497">
        <v>0.76</v>
      </c>
      <c r="H167" s="502">
        <f t="shared" si="191"/>
        <v>4.104E-4</v>
      </c>
      <c r="I167" s="503">
        <f>0.15*I162</f>
        <v>0.39900000000000002</v>
      </c>
      <c r="J167" s="504">
        <v>0</v>
      </c>
      <c r="K167" s="505" t="s">
        <v>138</v>
      </c>
      <c r="L167" s="506">
        <v>1</v>
      </c>
      <c r="M167" s="484" t="str">
        <f t="shared" si="192"/>
        <v>C123</v>
      </c>
      <c r="N167" s="484" t="str">
        <f t="shared" si="192"/>
        <v>Нефтепровод сырьевой нефти от гребенки до насосной (девон), нефть</v>
      </c>
      <c r="O167" s="484" t="str">
        <f t="shared" si="193"/>
        <v>Частичное-ликвидация</v>
      </c>
      <c r="P167" s="484" t="s">
        <v>46</v>
      </c>
      <c r="Q167" s="484" t="s">
        <v>46</v>
      </c>
      <c r="R167" s="484" t="s">
        <v>46</v>
      </c>
      <c r="S167" s="484" t="s">
        <v>46</v>
      </c>
      <c r="T167" s="484" t="s">
        <v>46</v>
      </c>
      <c r="U167" s="484" t="s">
        <v>46</v>
      </c>
      <c r="V167" s="484" t="s">
        <v>46</v>
      </c>
      <c r="W167" s="484" t="s">
        <v>46</v>
      </c>
      <c r="X167" s="484" t="s">
        <v>46</v>
      </c>
      <c r="Y167" s="484" t="s">
        <v>46</v>
      </c>
      <c r="Z167" s="484" t="s">
        <v>46</v>
      </c>
      <c r="AA167" s="484" t="s">
        <v>46</v>
      </c>
      <c r="AB167" s="484" t="s">
        <v>46</v>
      </c>
      <c r="AC167" s="484" t="s">
        <v>46</v>
      </c>
      <c r="AD167" s="484" t="s">
        <v>46</v>
      </c>
      <c r="AE167" s="484" t="s">
        <v>46</v>
      </c>
      <c r="AF167" s="484" t="s">
        <v>46</v>
      </c>
      <c r="AG167" s="484" t="s">
        <v>46</v>
      </c>
      <c r="AH167" s="484" t="s">
        <v>46</v>
      </c>
      <c r="AI167" s="484" t="s">
        <v>46</v>
      </c>
      <c r="AJ167" s="484">
        <v>0</v>
      </c>
      <c r="AK167" s="484">
        <v>0</v>
      </c>
      <c r="AL167" s="386">
        <f t="shared" si="201"/>
        <v>7.5000000000000011E-2</v>
      </c>
      <c r="AM167" s="484">
        <f>AM162</f>
        <v>2.7E-2</v>
      </c>
      <c r="AN167" s="484">
        <f>ROUNDUP(AN162/3,0)</f>
        <v>1</v>
      </c>
      <c r="AO167" s="484"/>
      <c r="AP167" s="484"/>
      <c r="AQ167" s="487">
        <f>AM167*I167*0.1+AL167</f>
        <v>7.6077300000000014E-2</v>
      </c>
      <c r="AR167" s="487">
        <f t="shared" si="194"/>
        <v>7.6077300000000018E-3</v>
      </c>
      <c r="AS167" s="488">
        <f t="shared" si="195"/>
        <v>0</v>
      </c>
      <c r="AT167" s="488">
        <f t="shared" si="196"/>
        <v>2.0921257500000005E-2</v>
      </c>
      <c r="AU167" s="487">
        <f>1333*J166*POWER(10,-6)</f>
        <v>8.0418290400000001E-6</v>
      </c>
      <c r="AV167" s="488">
        <f t="shared" si="197"/>
        <v>0.10461432932904002</v>
      </c>
      <c r="AW167" s="489">
        <f t="shared" si="198"/>
        <v>0</v>
      </c>
      <c r="AX167" s="489">
        <f t="shared" si="199"/>
        <v>0</v>
      </c>
      <c r="AY167" s="489">
        <f t="shared" si="200"/>
        <v>4.2933720756638025E-5</v>
      </c>
      <c r="AZ167" s="392">
        <f>AW167/[2]DB!$B$23</f>
        <v>0</v>
      </c>
      <c r="BA167" s="392">
        <f>AX167/[2]DB!$B$23</f>
        <v>0</v>
      </c>
    </row>
    <row r="168" spans="1:53" s="507" customFormat="1" x14ac:dyDescent="0.3">
      <c r="A168" s="474"/>
      <c r="B168" s="474"/>
      <c r="C168" s="474"/>
      <c r="D168" s="474"/>
      <c r="E168" s="474"/>
      <c r="F168" s="474"/>
      <c r="G168" s="474"/>
      <c r="H168" s="474"/>
      <c r="I168" s="474"/>
      <c r="J168" s="474"/>
      <c r="K168" s="284" t="s">
        <v>467</v>
      </c>
      <c r="L168" s="283" t="s">
        <v>944</v>
      </c>
      <c r="M168" s="474"/>
      <c r="N168" s="474"/>
      <c r="O168" s="474"/>
      <c r="P168" s="474"/>
      <c r="Q168" s="474"/>
      <c r="R168" s="474"/>
      <c r="S168" s="474"/>
      <c r="T168" s="474"/>
      <c r="U168" s="474"/>
      <c r="V168" s="474"/>
      <c r="W168" s="474"/>
      <c r="X168" s="474"/>
      <c r="Y168" s="474"/>
      <c r="Z168" s="474"/>
      <c r="AA168" s="474"/>
      <c r="AB168" s="474"/>
      <c r="AC168" s="474"/>
      <c r="AD168" s="474"/>
      <c r="AE168" s="474"/>
      <c r="AF168" s="474"/>
      <c r="AG168" s="474"/>
      <c r="AH168" s="474"/>
      <c r="AI168" s="474"/>
      <c r="AJ168" s="474"/>
      <c r="AK168" s="474"/>
      <c r="AL168" s="474"/>
      <c r="AM168" s="474"/>
      <c r="AN168" s="474"/>
      <c r="AO168" s="474"/>
      <c r="AP168" s="474"/>
      <c r="AQ168" s="474"/>
      <c r="AR168" s="474"/>
      <c r="AS168" s="474"/>
      <c r="AT168" s="474"/>
      <c r="AU168" s="474"/>
      <c r="AV168" s="474"/>
      <c r="AW168" s="474"/>
      <c r="AX168" s="474"/>
      <c r="AY168" s="474"/>
    </row>
    <row r="169" spans="1:53" s="507" customFormat="1" x14ac:dyDescent="0.3">
      <c r="A169" s="474"/>
      <c r="B169" s="474"/>
      <c r="C169" s="474"/>
      <c r="D169" s="474"/>
      <c r="E169" s="474"/>
      <c r="F169" s="474"/>
      <c r="G169" s="474"/>
      <c r="H169" s="474"/>
      <c r="I169" s="474"/>
      <c r="J169" s="474"/>
      <c r="K169" s="474"/>
      <c r="L169" s="474"/>
      <c r="M169" s="474"/>
      <c r="N169" s="474"/>
      <c r="O169" s="474"/>
      <c r="P169" s="474"/>
      <c r="Q169" s="474"/>
      <c r="R169" s="474"/>
      <c r="S169" s="474"/>
      <c r="T169" s="474"/>
      <c r="U169" s="474"/>
      <c r="V169" s="474"/>
      <c r="W169" s="474"/>
      <c r="X169" s="474"/>
      <c r="Y169" s="474"/>
      <c r="Z169" s="474"/>
      <c r="AA169" s="474"/>
      <c r="AB169" s="474"/>
      <c r="AC169" s="474"/>
      <c r="AD169" s="474"/>
      <c r="AE169" s="474"/>
      <c r="AF169" s="474"/>
      <c r="AG169" s="474"/>
      <c r="AH169" s="474"/>
      <c r="AI169" s="474"/>
      <c r="AJ169" s="474"/>
      <c r="AK169" s="474"/>
      <c r="AL169" s="474"/>
      <c r="AM169" s="474"/>
      <c r="AN169" s="474"/>
      <c r="AO169" s="474"/>
      <c r="AP169" s="474"/>
      <c r="AQ169" s="474"/>
      <c r="AR169" s="474"/>
      <c r="AS169" s="474"/>
      <c r="AT169" s="474"/>
      <c r="AU169" s="474"/>
      <c r="AV169" s="474"/>
      <c r="AW169" s="474"/>
      <c r="AX169" s="474"/>
      <c r="AY169" s="474"/>
    </row>
    <row r="170" spans="1:53" s="507" customFormat="1" x14ac:dyDescent="0.3">
      <c r="A170" s="474"/>
      <c r="B170" s="474"/>
      <c r="C170" s="474"/>
      <c r="D170" s="474"/>
      <c r="E170" s="474"/>
      <c r="F170" s="474"/>
      <c r="G170" s="474"/>
      <c r="H170" s="474"/>
      <c r="I170" s="474"/>
      <c r="J170" s="474"/>
      <c r="K170" s="474"/>
      <c r="L170" s="474"/>
      <c r="M170" s="474"/>
      <c r="N170" s="474"/>
      <c r="O170" s="474"/>
      <c r="P170" s="474"/>
      <c r="Q170" s="474"/>
      <c r="R170" s="474"/>
      <c r="S170" s="474"/>
      <c r="T170" s="474"/>
      <c r="U170" s="474"/>
      <c r="V170" s="474"/>
      <c r="W170" s="474"/>
      <c r="X170" s="474"/>
      <c r="Y170" s="474"/>
      <c r="Z170" s="474"/>
      <c r="AA170" s="474"/>
      <c r="AB170" s="474"/>
      <c r="AC170" s="474"/>
      <c r="AD170" s="474"/>
      <c r="AE170" s="474"/>
      <c r="AF170" s="474"/>
      <c r="AG170" s="474"/>
      <c r="AH170" s="474"/>
      <c r="AI170" s="474"/>
      <c r="AJ170" s="474"/>
      <c r="AK170" s="474"/>
      <c r="AL170" s="474"/>
      <c r="AM170" s="474"/>
      <c r="AN170" s="474"/>
      <c r="AO170" s="474"/>
      <c r="AP170" s="474"/>
      <c r="AQ170" s="474"/>
      <c r="AR170" s="474"/>
      <c r="AS170" s="474"/>
      <c r="AT170" s="474"/>
      <c r="AU170" s="474"/>
      <c r="AV170" s="474"/>
      <c r="AW170" s="474"/>
      <c r="AX170" s="474"/>
      <c r="AY170" s="474"/>
    </row>
    <row r="171" spans="1:53" ht="15" thickBot="1" x14ac:dyDescent="0.35"/>
    <row r="172" spans="1:53" s="1" customFormat="1" ht="15" thickBot="1" x14ac:dyDescent="0.35">
      <c r="A172" s="474" t="s">
        <v>638</v>
      </c>
      <c r="B172" s="475" t="s">
        <v>941</v>
      </c>
      <c r="C172" s="476" t="s">
        <v>106</v>
      </c>
      <c r="D172" s="477" t="s">
        <v>25</v>
      </c>
      <c r="E172" s="478">
        <v>2.9999999999999999E-7</v>
      </c>
      <c r="F172" s="475">
        <v>459</v>
      </c>
      <c r="G172" s="474">
        <v>0.2</v>
      </c>
      <c r="H172" s="479">
        <f t="shared" ref="H172:H177" si="202">E172*F172*G172</f>
        <v>2.7539999999999997E-5</v>
      </c>
      <c r="I172" s="480">
        <v>3.98</v>
      </c>
      <c r="J172" s="481">
        <f>I172</f>
        <v>3.98</v>
      </c>
      <c r="K172" s="482" t="s">
        <v>122</v>
      </c>
      <c r="L172" s="483">
        <f>I172*20</f>
        <v>79.599999999999994</v>
      </c>
      <c r="M172" s="484" t="str">
        <f t="shared" ref="M172:N177" si="203">A172</f>
        <v>C124</v>
      </c>
      <c r="N172" s="484" t="str">
        <f t="shared" si="203"/>
        <v>Нефтепровод от печи П-1 до теплообменников (девон) , нефть</v>
      </c>
      <c r="O172" s="484" t="str">
        <f t="shared" ref="O172:O177" si="204">D172</f>
        <v>Полное-пожар</v>
      </c>
      <c r="P172" s="484">
        <v>7.2</v>
      </c>
      <c r="Q172" s="484">
        <v>10.3</v>
      </c>
      <c r="R172" s="484">
        <v>15.3</v>
      </c>
      <c r="S172" s="484">
        <v>30.4</v>
      </c>
      <c r="T172" s="484" t="s">
        <v>46</v>
      </c>
      <c r="U172" s="484" t="s">
        <v>46</v>
      </c>
      <c r="V172" s="484" t="s">
        <v>46</v>
      </c>
      <c r="W172" s="484" t="s">
        <v>46</v>
      </c>
      <c r="X172" s="484" t="s">
        <v>46</v>
      </c>
      <c r="Y172" s="484" t="s">
        <v>46</v>
      </c>
      <c r="Z172" s="484" t="s">
        <v>46</v>
      </c>
      <c r="AA172" s="484" t="s">
        <v>46</v>
      </c>
      <c r="AB172" s="484" t="s">
        <v>46</v>
      </c>
      <c r="AC172" s="484" t="s">
        <v>46</v>
      </c>
      <c r="AD172" s="484" t="s">
        <v>46</v>
      </c>
      <c r="AE172" s="484" t="s">
        <v>46</v>
      </c>
      <c r="AF172" s="484" t="s">
        <v>46</v>
      </c>
      <c r="AG172" s="484" t="s">
        <v>46</v>
      </c>
      <c r="AH172" s="484" t="s">
        <v>46</v>
      </c>
      <c r="AI172" s="484" t="s">
        <v>46</v>
      </c>
      <c r="AJ172" s="485">
        <v>0</v>
      </c>
      <c r="AK172" s="485">
        <v>1</v>
      </c>
      <c r="AL172" s="486">
        <v>0.75</v>
      </c>
      <c r="AM172" s="486">
        <v>2.7E-2</v>
      </c>
      <c r="AN172" s="486">
        <v>3</v>
      </c>
      <c r="AO172" s="484"/>
      <c r="AP172" s="484"/>
      <c r="AQ172" s="487">
        <f>AM172*I172+AL172</f>
        <v>0.85746</v>
      </c>
      <c r="AR172" s="487">
        <f t="shared" ref="AR172:AR177" si="205">0.1*AQ172</f>
        <v>8.5746000000000003E-2</v>
      </c>
      <c r="AS172" s="488">
        <f t="shared" ref="AS172:AS177" si="206">AJ172*3+0.25*AK172</f>
        <v>0.25</v>
      </c>
      <c r="AT172" s="488">
        <f t="shared" ref="AT172:AT177" si="207">SUM(AQ172:AS172)/4</f>
        <v>0.2983015</v>
      </c>
      <c r="AU172" s="487">
        <f>10068.2*J172*POWER(10,-6)</f>
        <v>4.0071436000000002E-2</v>
      </c>
      <c r="AV172" s="488">
        <f t="shared" ref="AV172:AV177" si="208">AU172+AT172+AS172+AR172+AQ172</f>
        <v>1.5315789360000001</v>
      </c>
      <c r="AW172" s="489">
        <f t="shared" ref="AW172:AW177" si="209">AJ172*H172</f>
        <v>0</v>
      </c>
      <c r="AX172" s="489">
        <f t="shared" ref="AX172:AX177" si="210">H172*AK172</f>
        <v>2.7539999999999997E-5</v>
      </c>
      <c r="AY172" s="489">
        <f t="shared" ref="AY172:AY177" si="211">H172*AV172</f>
        <v>4.2179683897439999E-5</v>
      </c>
      <c r="AZ172" s="392">
        <f>AW172/[2]DB!$B$23</f>
        <v>0</v>
      </c>
      <c r="BA172" s="392">
        <f>AX172/[2]DB!$B$23</f>
        <v>3.3180722891566262E-8</v>
      </c>
    </row>
    <row r="173" spans="1:53" s="1" customFormat="1" ht="15" thickBot="1" x14ac:dyDescent="0.35">
      <c r="A173" s="474" t="s">
        <v>639</v>
      </c>
      <c r="B173" s="474" t="str">
        <f>B172</f>
        <v>Нефтепровод от печи П-1 до теплообменников (девон) , нефть</v>
      </c>
      <c r="C173" s="476" t="s">
        <v>107</v>
      </c>
      <c r="D173" s="477" t="s">
        <v>28</v>
      </c>
      <c r="E173" s="490">
        <f>E172</f>
        <v>2.9999999999999999E-7</v>
      </c>
      <c r="F173" s="491">
        <f>F172</f>
        <v>459</v>
      </c>
      <c r="G173" s="474">
        <v>0.04</v>
      </c>
      <c r="H173" s="479">
        <f t="shared" si="202"/>
        <v>5.5079999999999996E-6</v>
      </c>
      <c r="I173" s="492">
        <f>I172</f>
        <v>3.98</v>
      </c>
      <c r="J173" s="493">
        <f>POWER(10,-6)*35*SQRT(100)*3600*L172/1000*0.1</f>
        <v>1.00296E-2</v>
      </c>
      <c r="K173" s="482" t="s">
        <v>123</v>
      </c>
      <c r="L173" s="483">
        <v>0</v>
      </c>
      <c r="M173" s="484" t="str">
        <f t="shared" si="203"/>
        <v>C125</v>
      </c>
      <c r="N173" s="484" t="str">
        <f t="shared" si="203"/>
        <v>Нефтепровод от печи П-1 до теплообменников (девон) , нефть</v>
      </c>
      <c r="O173" s="484" t="str">
        <f t="shared" si="204"/>
        <v>Полное-взрыв</v>
      </c>
      <c r="P173" s="484" t="s">
        <v>46</v>
      </c>
      <c r="Q173" s="484" t="s">
        <v>46</v>
      </c>
      <c r="R173" s="484" t="s">
        <v>46</v>
      </c>
      <c r="S173" s="484" t="s">
        <v>46</v>
      </c>
      <c r="T173" s="484">
        <v>0</v>
      </c>
      <c r="U173" s="484">
        <v>0</v>
      </c>
      <c r="V173" s="484">
        <v>16.600000000000001</v>
      </c>
      <c r="W173" s="484">
        <v>54.6</v>
      </c>
      <c r="X173" s="484">
        <v>79.599999999999994</v>
      </c>
      <c r="Y173" s="484" t="s">
        <v>46</v>
      </c>
      <c r="Z173" s="484" t="s">
        <v>46</v>
      </c>
      <c r="AA173" s="484" t="s">
        <v>46</v>
      </c>
      <c r="AB173" s="484" t="s">
        <v>46</v>
      </c>
      <c r="AC173" s="484" t="s">
        <v>46</v>
      </c>
      <c r="AD173" s="484" t="s">
        <v>46</v>
      </c>
      <c r="AE173" s="484" t="s">
        <v>46</v>
      </c>
      <c r="AF173" s="484" t="s">
        <v>46</v>
      </c>
      <c r="AG173" s="484" t="s">
        <v>46</v>
      </c>
      <c r="AH173" s="484" t="s">
        <v>46</v>
      </c>
      <c r="AI173" s="484" t="s">
        <v>46</v>
      </c>
      <c r="AJ173" s="485">
        <v>0</v>
      </c>
      <c r="AK173" s="485">
        <v>1</v>
      </c>
      <c r="AL173" s="484">
        <f>AL172</f>
        <v>0.75</v>
      </c>
      <c r="AM173" s="484">
        <f>AM172</f>
        <v>2.7E-2</v>
      </c>
      <c r="AN173" s="484">
        <f>AN172</f>
        <v>3</v>
      </c>
      <c r="AO173" s="484"/>
      <c r="AP173" s="484"/>
      <c r="AQ173" s="487">
        <f>AM173*I173+AL173</f>
        <v>0.85746</v>
      </c>
      <c r="AR173" s="487">
        <f t="shared" si="205"/>
        <v>8.5746000000000003E-2</v>
      </c>
      <c r="AS173" s="488">
        <f t="shared" si="206"/>
        <v>0.25</v>
      </c>
      <c r="AT173" s="488">
        <f t="shared" si="207"/>
        <v>0.2983015</v>
      </c>
      <c r="AU173" s="487">
        <f>10068.2*J173*POWER(10,-6)*10</f>
        <v>1.0098001872E-3</v>
      </c>
      <c r="AV173" s="488">
        <f t="shared" si="208"/>
        <v>1.4925173001871999</v>
      </c>
      <c r="AW173" s="489">
        <f t="shared" si="209"/>
        <v>0</v>
      </c>
      <c r="AX173" s="489">
        <f t="shared" si="210"/>
        <v>5.5079999999999996E-6</v>
      </c>
      <c r="AY173" s="489">
        <f t="shared" si="211"/>
        <v>8.220785289431097E-6</v>
      </c>
      <c r="AZ173" s="392">
        <f>AW173/[2]DB!$B$23</f>
        <v>0</v>
      </c>
      <c r="BA173" s="392">
        <f>AX173/[2]DB!$B$23</f>
        <v>6.6361445783132529E-9</v>
      </c>
    </row>
    <row r="174" spans="1:53" s="1" customFormat="1" x14ac:dyDescent="0.3">
      <c r="A174" s="474" t="s">
        <v>640</v>
      </c>
      <c r="B174" s="474" t="str">
        <f>B172</f>
        <v>Нефтепровод от печи П-1 до теплообменников (девон) , нефть</v>
      </c>
      <c r="C174" s="476" t="s">
        <v>108</v>
      </c>
      <c r="D174" s="477" t="s">
        <v>26</v>
      </c>
      <c r="E174" s="490">
        <f>E172</f>
        <v>2.9999999999999999E-7</v>
      </c>
      <c r="F174" s="491">
        <f>F172</f>
        <v>459</v>
      </c>
      <c r="G174" s="474">
        <v>0.76</v>
      </c>
      <c r="H174" s="479">
        <f t="shared" si="202"/>
        <v>1.0465199999999999E-4</v>
      </c>
      <c r="I174" s="492">
        <f>I172</f>
        <v>3.98</v>
      </c>
      <c r="J174" s="494">
        <v>0</v>
      </c>
      <c r="K174" s="482" t="s">
        <v>124</v>
      </c>
      <c r="L174" s="483">
        <v>0</v>
      </c>
      <c r="M174" s="484" t="str">
        <f t="shared" si="203"/>
        <v>C126</v>
      </c>
      <c r="N174" s="484" t="str">
        <f t="shared" si="203"/>
        <v>Нефтепровод от печи П-1 до теплообменников (девон) , нефть</v>
      </c>
      <c r="O174" s="484" t="str">
        <f t="shared" si="204"/>
        <v>Полное-ликвидация</v>
      </c>
      <c r="P174" s="484" t="s">
        <v>46</v>
      </c>
      <c r="Q174" s="484" t="s">
        <v>46</v>
      </c>
      <c r="R174" s="484" t="s">
        <v>46</v>
      </c>
      <c r="S174" s="484" t="s">
        <v>46</v>
      </c>
      <c r="T174" s="484" t="s">
        <v>46</v>
      </c>
      <c r="U174" s="484" t="s">
        <v>46</v>
      </c>
      <c r="V174" s="484" t="s">
        <v>46</v>
      </c>
      <c r="W174" s="484" t="s">
        <v>46</v>
      </c>
      <c r="X174" s="484" t="s">
        <v>46</v>
      </c>
      <c r="Y174" s="484" t="s">
        <v>46</v>
      </c>
      <c r="Z174" s="484" t="s">
        <v>46</v>
      </c>
      <c r="AA174" s="484" t="s">
        <v>46</v>
      </c>
      <c r="AB174" s="484" t="s">
        <v>46</v>
      </c>
      <c r="AC174" s="484" t="s">
        <v>46</v>
      </c>
      <c r="AD174" s="484" t="s">
        <v>46</v>
      </c>
      <c r="AE174" s="484" t="s">
        <v>46</v>
      </c>
      <c r="AF174" s="484" t="s">
        <v>46</v>
      </c>
      <c r="AG174" s="484" t="s">
        <v>46</v>
      </c>
      <c r="AH174" s="484" t="s">
        <v>46</v>
      </c>
      <c r="AI174" s="484" t="s">
        <v>46</v>
      </c>
      <c r="AJ174" s="484">
        <v>0</v>
      </c>
      <c r="AK174" s="484">
        <v>0</v>
      </c>
      <c r="AL174" s="484">
        <f>AL172</f>
        <v>0.75</v>
      </c>
      <c r="AM174" s="484">
        <f>AM172</f>
        <v>2.7E-2</v>
      </c>
      <c r="AN174" s="484">
        <f>AN172</f>
        <v>3</v>
      </c>
      <c r="AO174" s="484"/>
      <c r="AP174" s="484"/>
      <c r="AQ174" s="487">
        <f>AM174*I174*0.1+AL174</f>
        <v>0.76074600000000003</v>
      </c>
      <c r="AR174" s="487">
        <f t="shared" si="205"/>
        <v>7.6074600000000006E-2</v>
      </c>
      <c r="AS174" s="488">
        <f t="shared" si="206"/>
        <v>0</v>
      </c>
      <c r="AT174" s="488">
        <f t="shared" si="207"/>
        <v>0.20920515000000001</v>
      </c>
      <c r="AU174" s="487">
        <f>1333*J173*POWER(10,-6)</f>
        <v>1.3369456799999999E-5</v>
      </c>
      <c r="AV174" s="488">
        <f t="shared" si="208"/>
        <v>1.0460391194567999</v>
      </c>
      <c r="AW174" s="489">
        <f t="shared" si="209"/>
        <v>0</v>
      </c>
      <c r="AX174" s="489">
        <f t="shared" si="210"/>
        <v>0</v>
      </c>
      <c r="AY174" s="489">
        <f t="shared" si="211"/>
        <v>1.0947008592939302E-4</v>
      </c>
      <c r="AZ174" s="392">
        <f>AW174/[2]DB!$B$23</f>
        <v>0</v>
      </c>
      <c r="BA174" s="392">
        <f>AX174/[2]DB!$B$23</f>
        <v>0</v>
      </c>
    </row>
    <row r="175" spans="1:53" s="1" customFormat="1" x14ac:dyDescent="0.3">
      <c r="A175" s="474" t="s">
        <v>641</v>
      </c>
      <c r="B175" s="474" t="str">
        <f>B172</f>
        <v>Нефтепровод от печи П-1 до теплообменников (девон) , нефть</v>
      </c>
      <c r="C175" s="476" t="s">
        <v>109</v>
      </c>
      <c r="D175" s="477" t="s">
        <v>47</v>
      </c>
      <c r="E175" s="478">
        <v>1.9999999999999999E-6</v>
      </c>
      <c r="F175" s="491">
        <f>F172</f>
        <v>459</v>
      </c>
      <c r="G175" s="474">
        <v>0.2</v>
      </c>
      <c r="H175" s="479">
        <f t="shared" si="202"/>
        <v>1.8360000000000002E-4</v>
      </c>
      <c r="I175" s="492">
        <f>0.15*I172</f>
        <v>0.59699999999999998</v>
      </c>
      <c r="J175" s="481">
        <f>I175</f>
        <v>0.59699999999999998</v>
      </c>
      <c r="K175" s="495" t="s">
        <v>126</v>
      </c>
      <c r="L175" s="496">
        <v>45390</v>
      </c>
      <c r="M175" s="484" t="str">
        <f t="shared" si="203"/>
        <v>C127</v>
      </c>
      <c r="N175" s="484" t="str">
        <f t="shared" si="203"/>
        <v>Нефтепровод от печи П-1 до теплообменников (девон) , нефть</v>
      </c>
      <c r="O175" s="484" t="str">
        <f t="shared" si="204"/>
        <v>Частичное-пожар</v>
      </c>
      <c r="P175" s="484">
        <v>3.4</v>
      </c>
      <c r="Q175" s="484">
        <v>5</v>
      </c>
      <c r="R175" s="484">
        <v>7.5</v>
      </c>
      <c r="S175" s="484">
        <v>13.6</v>
      </c>
      <c r="T175" s="484" t="s">
        <v>46</v>
      </c>
      <c r="U175" s="484" t="s">
        <v>46</v>
      </c>
      <c r="V175" s="484" t="s">
        <v>46</v>
      </c>
      <c r="W175" s="484" t="s">
        <v>46</v>
      </c>
      <c r="X175" s="484" t="s">
        <v>46</v>
      </c>
      <c r="Y175" s="484" t="s">
        <v>46</v>
      </c>
      <c r="Z175" s="484" t="s">
        <v>46</v>
      </c>
      <c r="AA175" s="484" t="s">
        <v>46</v>
      </c>
      <c r="AB175" s="484" t="s">
        <v>46</v>
      </c>
      <c r="AC175" s="484" t="s">
        <v>46</v>
      </c>
      <c r="AD175" s="484" t="s">
        <v>46</v>
      </c>
      <c r="AE175" s="484" t="s">
        <v>46</v>
      </c>
      <c r="AF175" s="484" t="s">
        <v>46</v>
      </c>
      <c r="AG175" s="484" t="s">
        <v>46</v>
      </c>
      <c r="AH175" s="484" t="s">
        <v>46</v>
      </c>
      <c r="AI175" s="484" t="s">
        <v>46</v>
      </c>
      <c r="AJ175" s="484">
        <v>0</v>
      </c>
      <c r="AK175" s="484">
        <v>1</v>
      </c>
      <c r="AL175" s="386">
        <f>0.1*AL172</f>
        <v>7.5000000000000011E-2</v>
      </c>
      <c r="AM175" s="484">
        <f>AM172</f>
        <v>2.7E-2</v>
      </c>
      <c r="AN175" s="484">
        <f>ROUNDUP(AN172/3,0)</f>
        <v>1</v>
      </c>
      <c r="AO175" s="484"/>
      <c r="AP175" s="484"/>
      <c r="AQ175" s="487">
        <f>AM175*I175+AL175</f>
        <v>9.1119000000000006E-2</v>
      </c>
      <c r="AR175" s="487">
        <f t="shared" si="205"/>
        <v>9.1119000000000009E-3</v>
      </c>
      <c r="AS175" s="488">
        <f t="shared" si="206"/>
        <v>0.25</v>
      </c>
      <c r="AT175" s="488">
        <f t="shared" si="207"/>
        <v>8.7557725000000003E-2</v>
      </c>
      <c r="AU175" s="487">
        <f>10068.2*J175*POWER(10,-6)</f>
        <v>6.0107153999999999E-3</v>
      </c>
      <c r="AV175" s="488">
        <f t="shared" si="208"/>
        <v>0.44379934040000002</v>
      </c>
      <c r="AW175" s="489">
        <f t="shared" si="209"/>
        <v>0</v>
      </c>
      <c r="AX175" s="489">
        <f t="shared" si="210"/>
        <v>1.8360000000000002E-4</v>
      </c>
      <c r="AY175" s="489">
        <f t="shared" si="211"/>
        <v>8.1481558897440008E-5</v>
      </c>
      <c r="AZ175" s="392">
        <f>AW175/[2]DB!$B$23</f>
        <v>0</v>
      </c>
      <c r="BA175" s="392">
        <f>AX175/[2]DB!$B$23</f>
        <v>2.2120481927710845E-7</v>
      </c>
    </row>
    <row r="176" spans="1:53" s="1" customFormat="1" x14ac:dyDescent="0.3">
      <c r="A176" s="474" t="s">
        <v>642</v>
      </c>
      <c r="B176" s="474" t="str">
        <f>B172</f>
        <v>Нефтепровод от печи П-1 до теплообменников (девон) , нефть</v>
      </c>
      <c r="C176" s="476" t="s">
        <v>110</v>
      </c>
      <c r="D176" s="477" t="s">
        <v>112</v>
      </c>
      <c r="E176" s="490">
        <f>E175</f>
        <v>1.9999999999999999E-6</v>
      </c>
      <c r="F176" s="491">
        <f>F172</f>
        <v>459</v>
      </c>
      <c r="G176" s="474">
        <v>0.04</v>
      </c>
      <c r="H176" s="479">
        <f t="shared" si="202"/>
        <v>3.6720000000000001E-5</v>
      </c>
      <c r="I176" s="492">
        <f>0.15*I172</f>
        <v>0.59699999999999998</v>
      </c>
      <c r="J176" s="481">
        <f>0.9*J173</f>
        <v>9.0266400000000007E-3</v>
      </c>
      <c r="K176" s="495" t="s">
        <v>127</v>
      </c>
      <c r="L176" s="496">
        <v>3</v>
      </c>
      <c r="M176" s="484" t="str">
        <f t="shared" si="203"/>
        <v>C128</v>
      </c>
      <c r="N176" s="484" t="str">
        <f t="shared" si="203"/>
        <v>Нефтепровод от печи П-1 до теплообменников (девон) , нефть</v>
      </c>
      <c r="O176" s="484" t="str">
        <f t="shared" si="204"/>
        <v>Частичное-пожар-вспышка</v>
      </c>
      <c r="P176" s="484" t="s">
        <v>46</v>
      </c>
      <c r="Q176" s="484" t="s">
        <v>46</v>
      </c>
      <c r="R176" s="484" t="s">
        <v>46</v>
      </c>
      <c r="S176" s="484" t="s">
        <v>46</v>
      </c>
      <c r="T176" s="484" t="s">
        <v>46</v>
      </c>
      <c r="U176" s="484" t="s">
        <v>46</v>
      </c>
      <c r="V176" s="484" t="s">
        <v>46</v>
      </c>
      <c r="W176" s="484" t="s">
        <v>46</v>
      </c>
      <c r="X176" s="484" t="s">
        <v>46</v>
      </c>
      <c r="Y176" s="484" t="s">
        <v>46</v>
      </c>
      <c r="Z176" s="484" t="s">
        <v>46</v>
      </c>
      <c r="AA176" s="484">
        <v>7.09</v>
      </c>
      <c r="AB176" s="484">
        <v>8.51</v>
      </c>
      <c r="AC176" s="484" t="s">
        <v>46</v>
      </c>
      <c r="AD176" s="484" t="s">
        <v>46</v>
      </c>
      <c r="AE176" s="484" t="s">
        <v>46</v>
      </c>
      <c r="AF176" s="484" t="s">
        <v>46</v>
      </c>
      <c r="AG176" s="484" t="s">
        <v>46</v>
      </c>
      <c r="AH176" s="484" t="s">
        <v>46</v>
      </c>
      <c r="AI176" s="484" t="s">
        <v>46</v>
      </c>
      <c r="AJ176" s="484">
        <v>0</v>
      </c>
      <c r="AK176" s="484">
        <v>1</v>
      </c>
      <c r="AL176" s="386">
        <f t="shared" ref="AL176:AL177" si="212">0.1*AL173</f>
        <v>7.5000000000000011E-2</v>
      </c>
      <c r="AM176" s="484">
        <f>AM172</f>
        <v>2.7E-2</v>
      </c>
      <c r="AN176" s="484">
        <f>ROUNDUP(AN172/3,0)</f>
        <v>1</v>
      </c>
      <c r="AO176" s="484"/>
      <c r="AP176" s="484"/>
      <c r="AQ176" s="487">
        <f>AM176*I176+AL176</f>
        <v>9.1119000000000006E-2</v>
      </c>
      <c r="AR176" s="487">
        <f t="shared" si="205"/>
        <v>9.1119000000000009E-3</v>
      </c>
      <c r="AS176" s="488">
        <f t="shared" si="206"/>
        <v>0.25</v>
      </c>
      <c r="AT176" s="488">
        <f t="shared" si="207"/>
        <v>8.7557725000000003E-2</v>
      </c>
      <c r="AU176" s="487">
        <f>10068.2*J176*POWER(10,-6)*10</f>
        <v>9.088201684800002E-4</v>
      </c>
      <c r="AV176" s="488">
        <f t="shared" si="208"/>
        <v>0.43869744516848003</v>
      </c>
      <c r="AW176" s="489">
        <f t="shared" si="209"/>
        <v>0</v>
      </c>
      <c r="AX176" s="489">
        <f t="shared" si="210"/>
        <v>3.6720000000000001E-5</v>
      </c>
      <c r="AY176" s="489">
        <f t="shared" si="211"/>
        <v>1.6108970186586588E-5</v>
      </c>
      <c r="AZ176" s="392">
        <f>AW176/[2]DB!$B$23</f>
        <v>0</v>
      </c>
      <c r="BA176" s="392">
        <f>AX176/[2]DB!$B$23</f>
        <v>4.4240963855421687E-8</v>
      </c>
    </row>
    <row r="177" spans="1:53" s="1" customFormat="1" x14ac:dyDescent="0.3">
      <c r="A177" s="497" t="s">
        <v>643</v>
      </c>
      <c r="B177" s="497" t="str">
        <f>B172</f>
        <v>Нефтепровод от печи П-1 до теплообменников (девон) , нефть</v>
      </c>
      <c r="C177" s="498" t="s">
        <v>111</v>
      </c>
      <c r="D177" s="499" t="s">
        <v>27</v>
      </c>
      <c r="E177" s="500">
        <f>E175</f>
        <v>1.9999999999999999E-6</v>
      </c>
      <c r="F177" s="501">
        <f>F172</f>
        <v>459</v>
      </c>
      <c r="G177" s="497">
        <v>0.76</v>
      </c>
      <c r="H177" s="502">
        <f t="shared" si="202"/>
        <v>6.9768E-4</v>
      </c>
      <c r="I177" s="503">
        <f>0.15*I172</f>
        <v>0.59699999999999998</v>
      </c>
      <c r="J177" s="504">
        <v>0</v>
      </c>
      <c r="K177" s="505" t="s">
        <v>138</v>
      </c>
      <c r="L177" s="506">
        <v>1</v>
      </c>
      <c r="M177" s="484" t="str">
        <f t="shared" si="203"/>
        <v>C129</v>
      </c>
      <c r="N177" s="484" t="str">
        <f t="shared" si="203"/>
        <v>Нефтепровод от печи П-1 до теплообменников (девон) , нефть</v>
      </c>
      <c r="O177" s="484" t="str">
        <f t="shared" si="204"/>
        <v>Частичное-ликвидация</v>
      </c>
      <c r="P177" s="484" t="s">
        <v>46</v>
      </c>
      <c r="Q177" s="484" t="s">
        <v>46</v>
      </c>
      <c r="R177" s="484" t="s">
        <v>46</v>
      </c>
      <c r="S177" s="484" t="s">
        <v>46</v>
      </c>
      <c r="T177" s="484" t="s">
        <v>46</v>
      </c>
      <c r="U177" s="484" t="s">
        <v>46</v>
      </c>
      <c r="V177" s="484" t="s">
        <v>46</v>
      </c>
      <c r="W177" s="484" t="s">
        <v>46</v>
      </c>
      <c r="X177" s="484" t="s">
        <v>46</v>
      </c>
      <c r="Y177" s="484" t="s">
        <v>46</v>
      </c>
      <c r="Z177" s="484" t="s">
        <v>46</v>
      </c>
      <c r="AA177" s="484" t="s">
        <v>46</v>
      </c>
      <c r="AB177" s="484" t="s">
        <v>46</v>
      </c>
      <c r="AC177" s="484" t="s">
        <v>46</v>
      </c>
      <c r="AD177" s="484" t="s">
        <v>46</v>
      </c>
      <c r="AE177" s="484" t="s">
        <v>46</v>
      </c>
      <c r="AF177" s="484" t="s">
        <v>46</v>
      </c>
      <c r="AG177" s="484" t="s">
        <v>46</v>
      </c>
      <c r="AH177" s="484" t="s">
        <v>46</v>
      </c>
      <c r="AI177" s="484" t="s">
        <v>46</v>
      </c>
      <c r="AJ177" s="484">
        <v>0</v>
      </c>
      <c r="AK177" s="484">
        <v>0</v>
      </c>
      <c r="AL177" s="386">
        <f t="shared" si="212"/>
        <v>7.5000000000000011E-2</v>
      </c>
      <c r="AM177" s="484">
        <f>AM172</f>
        <v>2.7E-2</v>
      </c>
      <c r="AN177" s="484">
        <f>ROUNDUP(AN172/3,0)</f>
        <v>1</v>
      </c>
      <c r="AO177" s="484"/>
      <c r="AP177" s="484"/>
      <c r="AQ177" s="487">
        <f>AM177*I177*0.1+AL177</f>
        <v>7.6611900000000011E-2</v>
      </c>
      <c r="AR177" s="487">
        <f t="shared" si="205"/>
        <v>7.6611900000000017E-3</v>
      </c>
      <c r="AS177" s="488">
        <f t="shared" si="206"/>
        <v>0</v>
      </c>
      <c r="AT177" s="488">
        <f t="shared" si="207"/>
        <v>2.1068272500000002E-2</v>
      </c>
      <c r="AU177" s="487">
        <f>1333*J176*POWER(10,-6)</f>
        <v>1.203251112E-5</v>
      </c>
      <c r="AV177" s="488">
        <f t="shared" si="208"/>
        <v>0.10535339501112001</v>
      </c>
      <c r="AW177" s="489">
        <f t="shared" si="209"/>
        <v>0</v>
      </c>
      <c r="AX177" s="489">
        <f t="shared" si="210"/>
        <v>0</v>
      </c>
      <c r="AY177" s="489">
        <f t="shared" si="211"/>
        <v>7.350295663135821E-5</v>
      </c>
      <c r="AZ177" s="392">
        <f>AW177/[2]DB!$B$23</f>
        <v>0</v>
      </c>
      <c r="BA177" s="392">
        <f>AX177/[2]DB!$B$23</f>
        <v>0</v>
      </c>
    </row>
    <row r="178" spans="1:53" s="507" customFormat="1" x14ac:dyDescent="0.3">
      <c r="A178" s="474"/>
      <c r="B178" s="474"/>
      <c r="C178" s="474"/>
      <c r="D178" s="474"/>
      <c r="E178" s="474"/>
      <c r="F178" s="474"/>
      <c r="G178" s="474"/>
      <c r="H178" s="474"/>
      <c r="I178" s="474"/>
      <c r="J178" s="474"/>
      <c r="K178" s="284" t="s">
        <v>467</v>
      </c>
      <c r="L178" s="283" t="s">
        <v>944</v>
      </c>
      <c r="M178" s="474"/>
      <c r="N178" s="474"/>
      <c r="O178" s="474"/>
      <c r="P178" s="474"/>
      <c r="Q178" s="474"/>
      <c r="R178" s="474"/>
      <c r="S178" s="474"/>
      <c r="T178" s="474"/>
      <c r="U178" s="474"/>
      <c r="V178" s="474"/>
      <c r="W178" s="474"/>
      <c r="X178" s="474"/>
      <c r="Y178" s="474"/>
      <c r="Z178" s="474"/>
      <c r="AA178" s="474"/>
      <c r="AB178" s="474"/>
      <c r="AC178" s="474"/>
      <c r="AD178" s="474"/>
      <c r="AE178" s="474"/>
      <c r="AF178" s="474"/>
      <c r="AG178" s="474"/>
      <c r="AH178" s="474"/>
      <c r="AI178" s="474"/>
      <c r="AJ178" s="474"/>
      <c r="AK178" s="474"/>
      <c r="AL178" s="474"/>
      <c r="AM178" s="474"/>
      <c r="AN178" s="474"/>
      <c r="AO178" s="474"/>
      <c r="AP178" s="474"/>
      <c r="AQ178" s="474"/>
      <c r="AR178" s="474"/>
      <c r="AS178" s="474"/>
      <c r="AT178" s="474"/>
      <c r="AU178" s="474"/>
      <c r="AV178" s="474"/>
      <c r="AW178" s="474"/>
      <c r="AX178" s="474"/>
      <c r="AY178" s="474"/>
    </row>
    <row r="179" spans="1:53" s="507" customFormat="1" x14ac:dyDescent="0.3">
      <c r="A179" s="474"/>
      <c r="B179" s="474"/>
      <c r="C179" s="474"/>
      <c r="D179" s="474"/>
      <c r="E179" s="474"/>
      <c r="F179" s="474"/>
      <c r="G179" s="474"/>
      <c r="H179" s="474"/>
      <c r="I179" s="474"/>
      <c r="J179" s="474"/>
      <c r="K179" s="474"/>
      <c r="L179" s="474"/>
      <c r="M179" s="474"/>
      <c r="N179" s="474"/>
      <c r="O179" s="474"/>
      <c r="P179" s="474"/>
      <c r="Q179" s="474"/>
      <c r="R179" s="474"/>
      <c r="S179" s="474"/>
      <c r="T179" s="474"/>
      <c r="U179" s="474"/>
      <c r="V179" s="474"/>
      <c r="W179" s="474"/>
      <c r="X179" s="474"/>
      <c r="Y179" s="474"/>
      <c r="Z179" s="474"/>
      <c r="AA179" s="474"/>
      <c r="AB179" s="474"/>
      <c r="AC179" s="474"/>
      <c r="AD179" s="474"/>
      <c r="AE179" s="474"/>
      <c r="AF179" s="474"/>
      <c r="AG179" s="474"/>
      <c r="AH179" s="474"/>
      <c r="AI179" s="474"/>
      <c r="AJ179" s="474"/>
      <c r="AK179" s="474"/>
      <c r="AL179" s="474"/>
      <c r="AM179" s="474"/>
      <c r="AN179" s="474"/>
      <c r="AO179" s="474"/>
      <c r="AP179" s="474"/>
      <c r="AQ179" s="474"/>
      <c r="AR179" s="474"/>
      <c r="AS179" s="474"/>
      <c r="AT179" s="474"/>
      <c r="AU179" s="474"/>
      <c r="AV179" s="474"/>
      <c r="AW179" s="474"/>
      <c r="AX179" s="474"/>
      <c r="AY179" s="474"/>
    </row>
    <row r="180" spans="1:53" s="507" customFormat="1" x14ac:dyDescent="0.3">
      <c r="A180" s="474"/>
      <c r="B180" s="474"/>
      <c r="C180" s="474"/>
      <c r="D180" s="474"/>
      <c r="E180" s="474"/>
      <c r="F180" s="474"/>
      <c r="G180" s="474"/>
      <c r="H180" s="474"/>
      <c r="I180" s="474"/>
      <c r="J180" s="474"/>
      <c r="K180" s="474"/>
      <c r="L180" s="474"/>
      <c r="M180" s="474"/>
      <c r="N180" s="474"/>
      <c r="O180" s="474"/>
      <c r="P180" s="474"/>
      <c r="Q180" s="474"/>
      <c r="R180" s="474"/>
      <c r="S180" s="474"/>
      <c r="T180" s="474"/>
      <c r="U180" s="474"/>
      <c r="V180" s="474"/>
      <c r="W180" s="474"/>
      <c r="X180" s="474"/>
      <c r="Y180" s="474"/>
      <c r="Z180" s="474"/>
      <c r="AA180" s="474"/>
      <c r="AB180" s="474"/>
      <c r="AC180" s="474"/>
      <c r="AD180" s="474"/>
      <c r="AE180" s="474"/>
      <c r="AF180" s="474"/>
      <c r="AG180" s="474"/>
      <c r="AH180" s="474"/>
      <c r="AI180" s="474"/>
      <c r="AJ180" s="474"/>
      <c r="AK180" s="474"/>
      <c r="AL180" s="474"/>
      <c r="AM180" s="474"/>
      <c r="AN180" s="474"/>
      <c r="AO180" s="474"/>
      <c r="AP180" s="474"/>
      <c r="AQ180" s="474"/>
      <c r="AR180" s="474"/>
      <c r="AS180" s="474"/>
      <c r="AT180" s="474"/>
      <c r="AU180" s="474"/>
      <c r="AV180" s="474"/>
      <c r="AW180" s="474"/>
      <c r="AX180" s="474"/>
      <c r="AY180" s="474"/>
    </row>
    <row r="181" spans="1:53" ht="15" thickBot="1" x14ac:dyDescent="0.35"/>
    <row r="182" spans="1:53" s="1" customFormat="1" ht="15" thickBot="1" x14ac:dyDescent="0.35">
      <c r="A182" s="474" t="s">
        <v>644</v>
      </c>
      <c r="B182" s="475" t="s">
        <v>767</v>
      </c>
      <c r="C182" s="476" t="s">
        <v>106</v>
      </c>
      <c r="D182" s="477" t="s">
        <v>25</v>
      </c>
      <c r="E182" s="478">
        <v>2.9999999999999999E-7</v>
      </c>
      <c r="F182" s="475">
        <v>315</v>
      </c>
      <c r="G182" s="474">
        <v>0.2</v>
      </c>
      <c r="H182" s="479">
        <f t="shared" ref="H182:H187" si="213">E182*F182*G182</f>
        <v>1.8899999999999999E-5</v>
      </c>
      <c r="I182" s="480">
        <v>4.3600000000000003</v>
      </c>
      <c r="J182" s="481">
        <f>I182</f>
        <v>4.3600000000000003</v>
      </c>
      <c r="K182" s="482" t="s">
        <v>122</v>
      </c>
      <c r="L182" s="483">
        <f>I182*20</f>
        <v>87.2</v>
      </c>
      <c r="M182" s="484" t="str">
        <f t="shared" ref="M182:N187" si="214">A182</f>
        <v>C130</v>
      </c>
      <c r="N182" s="484" t="str">
        <f t="shared" si="214"/>
        <v>Нефтепровод от О-1, О-2 до печи П-1 (девон), нефть</v>
      </c>
      <c r="O182" s="484" t="str">
        <f t="shared" ref="O182:O187" si="215">D182</f>
        <v>Полное-пожар</v>
      </c>
      <c r="P182" s="484">
        <v>7.6</v>
      </c>
      <c r="Q182" s="484">
        <v>10.8</v>
      </c>
      <c r="R182" s="484">
        <v>16</v>
      </c>
      <c r="S182" s="484">
        <v>31.6</v>
      </c>
      <c r="T182" s="484" t="s">
        <v>46</v>
      </c>
      <c r="U182" s="484" t="s">
        <v>46</v>
      </c>
      <c r="V182" s="484" t="s">
        <v>46</v>
      </c>
      <c r="W182" s="484" t="s">
        <v>46</v>
      </c>
      <c r="X182" s="484" t="s">
        <v>46</v>
      </c>
      <c r="Y182" s="484" t="s">
        <v>46</v>
      </c>
      <c r="Z182" s="484" t="s">
        <v>46</v>
      </c>
      <c r="AA182" s="484" t="s">
        <v>46</v>
      </c>
      <c r="AB182" s="484" t="s">
        <v>46</v>
      </c>
      <c r="AC182" s="484" t="s">
        <v>46</v>
      </c>
      <c r="AD182" s="484" t="s">
        <v>46</v>
      </c>
      <c r="AE182" s="484" t="s">
        <v>46</v>
      </c>
      <c r="AF182" s="484" t="s">
        <v>46</v>
      </c>
      <c r="AG182" s="484" t="s">
        <v>46</v>
      </c>
      <c r="AH182" s="484" t="s">
        <v>46</v>
      </c>
      <c r="AI182" s="484" t="s">
        <v>46</v>
      </c>
      <c r="AJ182" s="485">
        <v>0</v>
      </c>
      <c r="AK182" s="485">
        <v>1</v>
      </c>
      <c r="AL182" s="486">
        <v>0.75</v>
      </c>
      <c r="AM182" s="486">
        <v>2.7E-2</v>
      </c>
      <c r="AN182" s="486">
        <v>3</v>
      </c>
      <c r="AO182" s="484"/>
      <c r="AP182" s="484"/>
      <c r="AQ182" s="487">
        <f>AM182*I182+AL182</f>
        <v>0.86772000000000005</v>
      </c>
      <c r="AR182" s="487">
        <f t="shared" ref="AR182:AR187" si="216">0.1*AQ182</f>
        <v>8.6772000000000016E-2</v>
      </c>
      <c r="AS182" s="488">
        <f t="shared" ref="AS182:AS187" si="217">AJ182*3+0.25*AK182</f>
        <v>0.25</v>
      </c>
      <c r="AT182" s="488">
        <f t="shared" ref="AT182:AT187" si="218">SUM(AQ182:AS182)/4</f>
        <v>0.30112300000000003</v>
      </c>
      <c r="AU182" s="487">
        <f>10068.2*J182*POWER(10,-6)</f>
        <v>4.3897352000000008E-2</v>
      </c>
      <c r="AV182" s="488">
        <f t="shared" ref="AV182:AV187" si="219">AU182+AT182+AS182+AR182+AQ182</f>
        <v>1.549512352</v>
      </c>
      <c r="AW182" s="489">
        <f t="shared" ref="AW182:AW187" si="220">AJ182*H182</f>
        <v>0</v>
      </c>
      <c r="AX182" s="489">
        <f t="shared" ref="AX182:AX187" si="221">H182*AK182</f>
        <v>1.8899999999999999E-5</v>
      </c>
      <c r="AY182" s="489">
        <f t="shared" ref="AY182:AY187" si="222">H182*AV182</f>
        <v>2.9285783452799999E-5</v>
      </c>
      <c r="AZ182" s="392">
        <f>AW182/[2]DB!$B$23</f>
        <v>0</v>
      </c>
      <c r="BA182" s="392">
        <f>AX182/[2]DB!$B$23</f>
        <v>2.2771084337349396E-8</v>
      </c>
    </row>
    <row r="183" spans="1:53" s="1" customFormat="1" ht="15" thickBot="1" x14ac:dyDescent="0.35">
      <c r="A183" s="474" t="s">
        <v>645</v>
      </c>
      <c r="B183" s="474" t="str">
        <f>B182</f>
        <v>Нефтепровод от О-1, О-2 до печи П-1 (девон), нефть</v>
      </c>
      <c r="C183" s="476" t="s">
        <v>107</v>
      </c>
      <c r="D183" s="477" t="s">
        <v>28</v>
      </c>
      <c r="E183" s="490">
        <f>E182</f>
        <v>2.9999999999999999E-7</v>
      </c>
      <c r="F183" s="491">
        <f>F182</f>
        <v>315</v>
      </c>
      <c r="G183" s="474">
        <v>0.04</v>
      </c>
      <c r="H183" s="479">
        <f t="shared" si="213"/>
        <v>3.7799999999999998E-6</v>
      </c>
      <c r="I183" s="492">
        <f>I182</f>
        <v>4.3600000000000003</v>
      </c>
      <c r="J183" s="493">
        <f>POWER(10,-6)*35*SQRT(100)*3600*L182/1000*0.1</f>
        <v>1.0987199999999999E-2</v>
      </c>
      <c r="K183" s="482" t="s">
        <v>123</v>
      </c>
      <c r="L183" s="483">
        <v>0</v>
      </c>
      <c r="M183" s="484" t="str">
        <f t="shared" si="214"/>
        <v>C131</v>
      </c>
      <c r="N183" s="484" t="str">
        <f t="shared" si="214"/>
        <v>Нефтепровод от О-1, О-2 до печи П-1 (девон), нефть</v>
      </c>
      <c r="O183" s="484" t="str">
        <f t="shared" si="215"/>
        <v>Полное-взрыв</v>
      </c>
      <c r="P183" s="484" t="s">
        <v>46</v>
      </c>
      <c r="Q183" s="484" t="s">
        <v>46</v>
      </c>
      <c r="R183" s="484" t="s">
        <v>46</v>
      </c>
      <c r="S183" s="484" t="s">
        <v>46</v>
      </c>
      <c r="T183" s="484">
        <v>0</v>
      </c>
      <c r="U183" s="484">
        <v>0</v>
      </c>
      <c r="V183" s="484">
        <v>17.100000000000001</v>
      </c>
      <c r="W183" s="484">
        <v>56.1</v>
      </c>
      <c r="X183" s="484">
        <v>82.1</v>
      </c>
      <c r="Y183" s="484" t="s">
        <v>46</v>
      </c>
      <c r="Z183" s="484" t="s">
        <v>46</v>
      </c>
      <c r="AA183" s="484" t="s">
        <v>46</v>
      </c>
      <c r="AB183" s="484" t="s">
        <v>46</v>
      </c>
      <c r="AC183" s="484" t="s">
        <v>46</v>
      </c>
      <c r="AD183" s="484" t="s">
        <v>46</v>
      </c>
      <c r="AE183" s="484" t="s">
        <v>46</v>
      </c>
      <c r="AF183" s="484" t="s">
        <v>46</v>
      </c>
      <c r="AG183" s="484" t="s">
        <v>46</v>
      </c>
      <c r="AH183" s="484" t="s">
        <v>46</v>
      </c>
      <c r="AI183" s="484" t="s">
        <v>46</v>
      </c>
      <c r="AJ183" s="485">
        <v>0</v>
      </c>
      <c r="AK183" s="485">
        <v>1</v>
      </c>
      <c r="AL183" s="484">
        <f>AL182</f>
        <v>0.75</v>
      </c>
      <c r="AM183" s="484">
        <f>AM182</f>
        <v>2.7E-2</v>
      </c>
      <c r="AN183" s="484">
        <f>AN182</f>
        <v>3</v>
      </c>
      <c r="AO183" s="484"/>
      <c r="AP183" s="484"/>
      <c r="AQ183" s="487">
        <f>AM183*I183+AL183</f>
        <v>0.86772000000000005</v>
      </c>
      <c r="AR183" s="487">
        <f t="shared" si="216"/>
        <v>8.6772000000000016E-2</v>
      </c>
      <c r="AS183" s="488">
        <f t="shared" si="217"/>
        <v>0.25</v>
      </c>
      <c r="AT183" s="488">
        <f t="shared" si="218"/>
        <v>0.30112300000000003</v>
      </c>
      <c r="AU183" s="487">
        <f>10068.2*J183*POWER(10,-6)*10</f>
        <v>1.1062132703999999E-3</v>
      </c>
      <c r="AV183" s="488">
        <f t="shared" si="219"/>
        <v>1.5067212132704002</v>
      </c>
      <c r="AW183" s="489">
        <f t="shared" si="220"/>
        <v>0</v>
      </c>
      <c r="AX183" s="489">
        <f t="shared" si="221"/>
        <v>3.7799999999999998E-6</v>
      </c>
      <c r="AY183" s="489">
        <f t="shared" si="222"/>
        <v>5.6954061861621127E-6</v>
      </c>
      <c r="AZ183" s="392">
        <f>AW183/[2]DB!$B$23</f>
        <v>0</v>
      </c>
      <c r="BA183" s="392">
        <f>AX183/[2]DB!$B$23</f>
        <v>4.5542168674698794E-9</v>
      </c>
    </row>
    <row r="184" spans="1:53" s="1" customFormat="1" x14ac:dyDescent="0.3">
      <c r="A184" s="474" t="s">
        <v>646</v>
      </c>
      <c r="B184" s="474" t="str">
        <f>B182</f>
        <v>Нефтепровод от О-1, О-2 до печи П-1 (девон), нефть</v>
      </c>
      <c r="C184" s="476" t="s">
        <v>108</v>
      </c>
      <c r="D184" s="477" t="s">
        <v>26</v>
      </c>
      <c r="E184" s="490">
        <f>E182</f>
        <v>2.9999999999999999E-7</v>
      </c>
      <c r="F184" s="491">
        <f>F182</f>
        <v>315</v>
      </c>
      <c r="G184" s="474">
        <v>0.76</v>
      </c>
      <c r="H184" s="479">
        <f t="shared" si="213"/>
        <v>7.182E-5</v>
      </c>
      <c r="I184" s="492">
        <f>I182</f>
        <v>4.3600000000000003</v>
      </c>
      <c r="J184" s="494">
        <v>0</v>
      </c>
      <c r="K184" s="482" t="s">
        <v>124</v>
      </c>
      <c r="L184" s="483">
        <v>0</v>
      </c>
      <c r="M184" s="484" t="str">
        <f t="shared" si="214"/>
        <v>C132</v>
      </c>
      <c r="N184" s="484" t="str">
        <f t="shared" si="214"/>
        <v>Нефтепровод от О-1, О-2 до печи П-1 (девон), нефть</v>
      </c>
      <c r="O184" s="484" t="str">
        <f t="shared" si="215"/>
        <v>Полное-ликвидация</v>
      </c>
      <c r="P184" s="484" t="s">
        <v>46</v>
      </c>
      <c r="Q184" s="484" t="s">
        <v>46</v>
      </c>
      <c r="R184" s="484" t="s">
        <v>46</v>
      </c>
      <c r="S184" s="484" t="s">
        <v>46</v>
      </c>
      <c r="T184" s="484" t="s">
        <v>46</v>
      </c>
      <c r="U184" s="484" t="s">
        <v>46</v>
      </c>
      <c r="V184" s="484" t="s">
        <v>46</v>
      </c>
      <c r="W184" s="484" t="s">
        <v>46</v>
      </c>
      <c r="X184" s="484" t="s">
        <v>46</v>
      </c>
      <c r="Y184" s="484" t="s">
        <v>46</v>
      </c>
      <c r="Z184" s="484" t="s">
        <v>46</v>
      </c>
      <c r="AA184" s="484" t="s">
        <v>46</v>
      </c>
      <c r="AB184" s="484" t="s">
        <v>46</v>
      </c>
      <c r="AC184" s="484" t="s">
        <v>46</v>
      </c>
      <c r="AD184" s="484" t="s">
        <v>46</v>
      </c>
      <c r="AE184" s="484" t="s">
        <v>46</v>
      </c>
      <c r="AF184" s="484" t="s">
        <v>46</v>
      </c>
      <c r="AG184" s="484" t="s">
        <v>46</v>
      </c>
      <c r="AH184" s="484" t="s">
        <v>46</v>
      </c>
      <c r="AI184" s="484" t="s">
        <v>46</v>
      </c>
      <c r="AJ184" s="484">
        <v>0</v>
      </c>
      <c r="AK184" s="484">
        <v>0</v>
      </c>
      <c r="AL184" s="484">
        <f>AL182</f>
        <v>0.75</v>
      </c>
      <c r="AM184" s="484">
        <f>AM182</f>
        <v>2.7E-2</v>
      </c>
      <c r="AN184" s="484">
        <f>AN182</f>
        <v>3</v>
      </c>
      <c r="AO184" s="484"/>
      <c r="AP184" s="484"/>
      <c r="AQ184" s="487">
        <f>AM184*I184*0.1+AL184</f>
        <v>0.761772</v>
      </c>
      <c r="AR184" s="487">
        <f t="shared" si="216"/>
        <v>7.61772E-2</v>
      </c>
      <c r="AS184" s="488">
        <f t="shared" si="217"/>
        <v>0</v>
      </c>
      <c r="AT184" s="488">
        <f t="shared" si="218"/>
        <v>0.20948729999999999</v>
      </c>
      <c r="AU184" s="487">
        <f>1333*J183*POWER(10,-6)</f>
        <v>1.4645937599999997E-5</v>
      </c>
      <c r="AV184" s="488">
        <f t="shared" si="219"/>
        <v>1.0474511459375999</v>
      </c>
      <c r="AW184" s="489">
        <f t="shared" si="220"/>
        <v>0</v>
      </c>
      <c r="AX184" s="489">
        <f t="shared" si="221"/>
        <v>0</v>
      </c>
      <c r="AY184" s="489">
        <f t="shared" si="222"/>
        <v>7.5227941301238429E-5</v>
      </c>
      <c r="AZ184" s="392">
        <f>AW184/[2]DB!$B$23</f>
        <v>0</v>
      </c>
      <c r="BA184" s="392">
        <f>AX184/[2]DB!$B$23</f>
        <v>0</v>
      </c>
    </row>
    <row r="185" spans="1:53" s="1" customFormat="1" x14ac:dyDescent="0.3">
      <c r="A185" s="474" t="s">
        <v>647</v>
      </c>
      <c r="B185" s="474" t="str">
        <f>B182</f>
        <v>Нефтепровод от О-1, О-2 до печи П-1 (девон), нефть</v>
      </c>
      <c r="C185" s="476" t="s">
        <v>109</v>
      </c>
      <c r="D185" s="477" t="s">
        <v>47</v>
      </c>
      <c r="E185" s="478">
        <v>1.9999999999999999E-6</v>
      </c>
      <c r="F185" s="491">
        <f>F182</f>
        <v>315</v>
      </c>
      <c r="G185" s="474">
        <v>0.2</v>
      </c>
      <c r="H185" s="479">
        <f t="shared" si="213"/>
        <v>1.26E-4</v>
      </c>
      <c r="I185" s="492">
        <f>0.15*I182</f>
        <v>0.65400000000000003</v>
      </c>
      <c r="J185" s="481">
        <f>I185</f>
        <v>0.65400000000000003</v>
      </c>
      <c r="K185" s="495" t="s">
        <v>126</v>
      </c>
      <c r="L185" s="496">
        <v>45390</v>
      </c>
      <c r="M185" s="484" t="str">
        <f t="shared" si="214"/>
        <v>C133</v>
      </c>
      <c r="N185" s="484" t="str">
        <f t="shared" si="214"/>
        <v>Нефтепровод от О-1, О-2 до печи П-1 (девон), нефть</v>
      </c>
      <c r="O185" s="484" t="str">
        <f t="shared" si="215"/>
        <v>Частичное-пожар</v>
      </c>
      <c r="P185" s="484">
        <v>3.5</v>
      </c>
      <c r="Q185" s="484">
        <v>5.2</v>
      </c>
      <c r="R185" s="484">
        <v>7.7</v>
      </c>
      <c r="S185" s="484">
        <v>14</v>
      </c>
      <c r="T185" s="484" t="s">
        <v>46</v>
      </c>
      <c r="U185" s="484" t="s">
        <v>46</v>
      </c>
      <c r="V185" s="484" t="s">
        <v>46</v>
      </c>
      <c r="W185" s="484" t="s">
        <v>46</v>
      </c>
      <c r="X185" s="484" t="s">
        <v>46</v>
      </c>
      <c r="Y185" s="484" t="s">
        <v>46</v>
      </c>
      <c r="Z185" s="484" t="s">
        <v>46</v>
      </c>
      <c r="AA185" s="484" t="s">
        <v>46</v>
      </c>
      <c r="AB185" s="484" t="s">
        <v>46</v>
      </c>
      <c r="AC185" s="484" t="s">
        <v>46</v>
      </c>
      <c r="AD185" s="484" t="s">
        <v>46</v>
      </c>
      <c r="AE185" s="484" t="s">
        <v>46</v>
      </c>
      <c r="AF185" s="484" t="s">
        <v>46</v>
      </c>
      <c r="AG185" s="484" t="s">
        <v>46</v>
      </c>
      <c r="AH185" s="484" t="s">
        <v>46</v>
      </c>
      <c r="AI185" s="484" t="s">
        <v>46</v>
      </c>
      <c r="AJ185" s="484">
        <v>0</v>
      </c>
      <c r="AK185" s="484">
        <v>1</v>
      </c>
      <c r="AL185" s="386">
        <f>0.1*AL182</f>
        <v>7.5000000000000011E-2</v>
      </c>
      <c r="AM185" s="484">
        <f>AM182</f>
        <v>2.7E-2</v>
      </c>
      <c r="AN185" s="484">
        <f>ROUNDUP(AN182/3,0)</f>
        <v>1</v>
      </c>
      <c r="AO185" s="484"/>
      <c r="AP185" s="484"/>
      <c r="AQ185" s="487">
        <f>AM185*I185+AL185</f>
        <v>9.2658000000000018E-2</v>
      </c>
      <c r="AR185" s="487">
        <f t="shared" si="216"/>
        <v>9.2658000000000029E-3</v>
      </c>
      <c r="AS185" s="488">
        <f t="shared" si="217"/>
        <v>0.25</v>
      </c>
      <c r="AT185" s="488">
        <f t="shared" si="218"/>
        <v>8.7980950000000002E-2</v>
      </c>
      <c r="AU185" s="487">
        <f>10068.2*J185*POWER(10,-6)</f>
        <v>6.5846028000000004E-3</v>
      </c>
      <c r="AV185" s="488">
        <f t="shared" si="219"/>
        <v>0.44648935280000002</v>
      </c>
      <c r="AW185" s="489">
        <f t="shared" si="220"/>
        <v>0</v>
      </c>
      <c r="AX185" s="489">
        <f t="shared" si="221"/>
        <v>1.26E-4</v>
      </c>
      <c r="AY185" s="489">
        <f t="shared" si="222"/>
        <v>5.6257658452800002E-5</v>
      </c>
      <c r="AZ185" s="392">
        <f>AW185/[2]DB!$B$23</f>
        <v>0</v>
      </c>
      <c r="BA185" s="392">
        <f>AX185/[2]DB!$B$23</f>
        <v>1.5180722891566264E-7</v>
      </c>
    </row>
    <row r="186" spans="1:53" s="1" customFormat="1" x14ac:dyDescent="0.3">
      <c r="A186" s="474" t="s">
        <v>648</v>
      </c>
      <c r="B186" s="474" t="str">
        <f>B182</f>
        <v>Нефтепровод от О-1, О-2 до печи П-1 (девон), нефть</v>
      </c>
      <c r="C186" s="476" t="s">
        <v>110</v>
      </c>
      <c r="D186" s="477" t="s">
        <v>112</v>
      </c>
      <c r="E186" s="490">
        <f>E185</f>
        <v>1.9999999999999999E-6</v>
      </c>
      <c r="F186" s="491">
        <f>F182</f>
        <v>315</v>
      </c>
      <c r="G186" s="474">
        <v>0.04</v>
      </c>
      <c r="H186" s="479">
        <f t="shared" si="213"/>
        <v>2.5199999999999996E-5</v>
      </c>
      <c r="I186" s="492">
        <f>0.15*I182</f>
        <v>0.65400000000000003</v>
      </c>
      <c r="J186" s="481">
        <f>0.9*J183</f>
        <v>9.8884799999999998E-3</v>
      </c>
      <c r="K186" s="495" t="s">
        <v>127</v>
      </c>
      <c r="L186" s="496">
        <v>3</v>
      </c>
      <c r="M186" s="484" t="str">
        <f t="shared" si="214"/>
        <v>C134</v>
      </c>
      <c r="N186" s="484" t="str">
        <f t="shared" si="214"/>
        <v>Нефтепровод от О-1, О-2 до печи П-1 (девон), нефть</v>
      </c>
      <c r="O186" s="484" t="str">
        <f t="shared" si="215"/>
        <v>Частичное-пожар-вспышка</v>
      </c>
      <c r="P186" s="484" t="s">
        <v>46</v>
      </c>
      <c r="Q186" s="484" t="s">
        <v>46</v>
      </c>
      <c r="R186" s="484" t="s">
        <v>46</v>
      </c>
      <c r="S186" s="484" t="s">
        <v>46</v>
      </c>
      <c r="T186" s="484" t="s">
        <v>46</v>
      </c>
      <c r="U186" s="484" t="s">
        <v>46</v>
      </c>
      <c r="V186" s="484" t="s">
        <v>46</v>
      </c>
      <c r="W186" s="484" t="s">
        <v>46</v>
      </c>
      <c r="X186" s="484" t="s">
        <v>46</v>
      </c>
      <c r="Y186" s="484" t="s">
        <v>46</v>
      </c>
      <c r="Z186" s="484" t="s">
        <v>46</v>
      </c>
      <c r="AA186" s="484">
        <v>7.31</v>
      </c>
      <c r="AB186" s="484">
        <v>8.77</v>
      </c>
      <c r="AC186" s="484" t="s">
        <v>46</v>
      </c>
      <c r="AD186" s="484" t="s">
        <v>46</v>
      </c>
      <c r="AE186" s="484" t="s">
        <v>46</v>
      </c>
      <c r="AF186" s="484" t="s">
        <v>46</v>
      </c>
      <c r="AG186" s="484" t="s">
        <v>46</v>
      </c>
      <c r="AH186" s="484" t="s">
        <v>46</v>
      </c>
      <c r="AI186" s="484" t="s">
        <v>46</v>
      </c>
      <c r="AJ186" s="484">
        <v>0</v>
      </c>
      <c r="AK186" s="484">
        <v>1</v>
      </c>
      <c r="AL186" s="386">
        <f t="shared" ref="AL186:AL187" si="223">0.1*AL183</f>
        <v>7.5000000000000011E-2</v>
      </c>
      <c r="AM186" s="484">
        <f>AM182</f>
        <v>2.7E-2</v>
      </c>
      <c r="AN186" s="484">
        <f>ROUNDUP(AN182/3,0)</f>
        <v>1</v>
      </c>
      <c r="AO186" s="484"/>
      <c r="AP186" s="484"/>
      <c r="AQ186" s="487">
        <f>AM186*I186+AL186</f>
        <v>9.2658000000000018E-2</v>
      </c>
      <c r="AR186" s="487">
        <f t="shared" si="216"/>
        <v>9.2658000000000029E-3</v>
      </c>
      <c r="AS186" s="488">
        <f t="shared" si="217"/>
        <v>0.25</v>
      </c>
      <c r="AT186" s="488">
        <f t="shared" si="218"/>
        <v>8.7980950000000002E-2</v>
      </c>
      <c r="AU186" s="487">
        <f>10068.2*J186*POWER(10,-6)*10</f>
        <v>9.9559194336000002E-4</v>
      </c>
      <c r="AV186" s="488">
        <f t="shared" si="219"/>
        <v>0.44090034194336003</v>
      </c>
      <c r="AW186" s="489">
        <f t="shared" si="220"/>
        <v>0</v>
      </c>
      <c r="AX186" s="489">
        <f t="shared" si="221"/>
        <v>2.5199999999999996E-5</v>
      </c>
      <c r="AY186" s="489">
        <f t="shared" si="222"/>
        <v>1.111068861697267E-5</v>
      </c>
      <c r="AZ186" s="392">
        <f>AW186/[2]DB!$B$23</f>
        <v>0</v>
      </c>
      <c r="BA186" s="392">
        <f>AX186/[2]DB!$B$23</f>
        <v>3.0361445783132526E-8</v>
      </c>
    </row>
    <row r="187" spans="1:53" s="1" customFormat="1" x14ac:dyDescent="0.3">
      <c r="A187" s="497" t="s">
        <v>649</v>
      </c>
      <c r="B187" s="497" t="str">
        <f>B182</f>
        <v>Нефтепровод от О-1, О-2 до печи П-1 (девон), нефть</v>
      </c>
      <c r="C187" s="498" t="s">
        <v>111</v>
      </c>
      <c r="D187" s="499" t="s">
        <v>27</v>
      </c>
      <c r="E187" s="500">
        <f>E185</f>
        <v>1.9999999999999999E-6</v>
      </c>
      <c r="F187" s="501">
        <f>F182</f>
        <v>315</v>
      </c>
      <c r="G187" s="497">
        <v>0.76</v>
      </c>
      <c r="H187" s="502">
        <f t="shared" si="213"/>
        <v>4.7879999999999993E-4</v>
      </c>
      <c r="I187" s="503">
        <f>0.15*I182</f>
        <v>0.65400000000000003</v>
      </c>
      <c r="J187" s="504">
        <v>0</v>
      </c>
      <c r="K187" s="505" t="s">
        <v>138</v>
      </c>
      <c r="L187" s="506">
        <v>1</v>
      </c>
      <c r="M187" s="484" t="str">
        <f t="shared" si="214"/>
        <v>C135</v>
      </c>
      <c r="N187" s="484" t="str">
        <f t="shared" si="214"/>
        <v>Нефтепровод от О-1, О-2 до печи П-1 (девон), нефть</v>
      </c>
      <c r="O187" s="484" t="str">
        <f t="shared" si="215"/>
        <v>Частичное-ликвидация</v>
      </c>
      <c r="P187" s="484" t="s">
        <v>46</v>
      </c>
      <c r="Q187" s="484" t="s">
        <v>46</v>
      </c>
      <c r="R187" s="484" t="s">
        <v>46</v>
      </c>
      <c r="S187" s="484" t="s">
        <v>46</v>
      </c>
      <c r="T187" s="484" t="s">
        <v>46</v>
      </c>
      <c r="U187" s="484" t="s">
        <v>46</v>
      </c>
      <c r="V187" s="484" t="s">
        <v>46</v>
      </c>
      <c r="W187" s="484" t="s">
        <v>46</v>
      </c>
      <c r="X187" s="484" t="s">
        <v>46</v>
      </c>
      <c r="Y187" s="484" t="s">
        <v>46</v>
      </c>
      <c r="Z187" s="484" t="s">
        <v>46</v>
      </c>
      <c r="AA187" s="484" t="s">
        <v>46</v>
      </c>
      <c r="AB187" s="484" t="s">
        <v>46</v>
      </c>
      <c r="AC187" s="484" t="s">
        <v>46</v>
      </c>
      <c r="AD187" s="484" t="s">
        <v>46</v>
      </c>
      <c r="AE187" s="484" t="s">
        <v>46</v>
      </c>
      <c r="AF187" s="484" t="s">
        <v>46</v>
      </c>
      <c r="AG187" s="484" t="s">
        <v>46</v>
      </c>
      <c r="AH187" s="484" t="s">
        <v>46</v>
      </c>
      <c r="AI187" s="484" t="s">
        <v>46</v>
      </c>
      <c r="AJ187" s="484">
        <v>0</v>
      </c>
      <c r="AK187" s="484">
        <v>0</v>
      </c>
      <c r="AL187" s="386">
        <f t="shared" si="223"/>
        <v>7.5000000000000011E-2</v>
      </c>
      <c r="AM187" s="484">
        <f>AM182</f>
        <v>2.7E-2</v>
      </c>
      <c r="AN187" s="484">
        <f>ROUNDUP(AN182/3,0)</f>
        <v>1</v>
      </c>
      <c r="AO187" s="484"/>
      <c r="AP187" s="484"/>
      <c r="AQ187" s="487">
        <f>AM187*I187*0.1+AL187</f>
        <v>7.6765800000000009E-2</v>
      </c>
      <c r="AR187" s="487">
        <f t="shared" si="216"/>
        <v>7.6765800000000014E-3</v>
      </c>
      <c r="AS187" s="488">
        <f t="shared" si="217"/>
        <v>0</v>
      </c>
      <c r="AT187" s="488">
        <f t="shared" si="218"/>
        <v>2.1110595000000003E-2</v>
      </c>
      <c r="AU187" s="487">
        <f>1333*J186*POWER(10,-6)</f>
        <v>1.318134384E-5</v>
      </c>
      <c r="AV187" s="488">
        <f t="shared" si="219"/>
        <v>0.10556615634384001</v>
      </c>
      <c r="AW187" s="489">
        <f t="shared" si="220"/>
        <v>0</v>
      </c>
      <c r="AX187" s="489">
        <f t="shared" si="221"/>
        <v>0</v>
      </c>
      <c r="AY187" s="489">
        <f t="shared" si="222"/>
        <v>5.0545075657430588E-5</v>
      </c>
      <c r="AZ187" s="392">
        <f>AW187/[2]DB!$B$23</f>
        <v>0</v>
      </c>
      <c r="BA187" s="392">
        <f>AX187/[2]DB!$B$23</f>
        <v>0</v>
      </c>
    </row>
    <row r="188" spans="1:53" s="507" customFormat="1" x14ac:dyDescent="0.3">
      <c r="A188" s="474"/>
      <c r="B188" s="474"/>
      <c r="C188" s="474"/>
      <c r="D188" s="474"/>
      <c r="E188" s="474"/>
      <c r="F188" s="474"/>
      <c r="G188" s="474"/>
      <c r="H188" s="474"/>
      <c r="I188" s="474"/>
      <c r="J188" s="474"/>
      <c r="K188" s="284" t="s">
        <v>467</v>
      </c>
      <c r="L188" s="283" t="s">
        <v>944</v>
      </c>
      <c r="M188" s="474"/>
      <c r="N188" s="474"/>
      <c r="O188" s="474"/>
      <c r="P188" s="474"/>
      <c r="Q188" s="474"/>
      <c r="R188" s="474"/>
      <c r="S188" s="474"/>
      <c r="T188" s="474"/>
      <c r="U188" s="474"/>
      <c r="V188" s="474"/>
      <c r="W188" s="474"/>
      <c r="X188" s="474"/>
      <c r="Y188" s="474"/>
      <c r="Z188" s="474"/>
      <c r="AA188" s="474"/>
      <c r="AB188" s="474"/>
      <c r="AC188" s="474"/>
      <c r="AD188" s="474"/>
      <c r="AE188" s="474"/>
      <c r="AF188" s="474"/>
      <c r="AG188" s="474"/>
      <c r="AH188" s="474"/>
      <c r="AI188" s="474"/>
      <c r="AJ188" s="474"/>
      <c r="AK188" s="474"/>
      <c r="AL188" s="474"/>
      <c r="AM188" s="474"/>
      <c r="AN188" s="474"/>
      <c r="AO188" s="474"/>
      <c r="AP188" s="474"/>
      <c r="AQ188" s="474"/>
      <c r="AR188" s="474"/>
      <c r="AS188" s="474"/>
      <c r="AT188" s="474"/>
      <c r="AU188" s="474"/>
      <c r="AV188" s="474"/>
      <c r="AW188" s="474"/>
      <c r="AX188" s="474"/>
      <c r="AY188" s="474"/>
    </row>
    <row r="189" spans="1:53" s="507" customFormat="1" x14ac:dyDescent="0.3">
      <c r="A189" s="474"/>
      <c r="B189" s="474"/>
      <c r="C189" s="474"/>
      <c r="D189" s="474"/>
      <c r="E189" s="474"/>
      <c r="F189" s="474"/>
      <c r="G189" s="474"/>
      <c r="H189" s="474"/>
      <c r="I189" s="474"/>
      <c r="J189" s="474"/>
      <c r="K189" s="474"/>
      <c r="L189" s="474"/>
      <c r="M189" s="474"/>
      <c r="N189" s="474"/>
      <c r="O189" s="474"/>
      <c r="P189" s="474"/>
      <c r="Q189" s="474"/>
      <c r="R189" s="474"/>
      <c r="S189" s="474"/>
      <c r="T189" s="474"/>
      <c r="U189" s="474"/>
      <c r="V189" s="474"/>
      <c r="W189" s="474"/>
      <c r="X189" s="474"/>
      <c r="Y189" s="474"/>
      <c r="Z189" s="474"/>
      <c r="AA189" s="474"/>
      <c r="AB189" s="474"/>
      <c r="AC189" s="474"/>
      <c r="AD189" s="474"/>
      <c r="AE189" s="474"/>
      <c r="AF189" s="474"/>
      <c r="AG189" s="474"/>
      <c r="AH189" s="474"/>
      <c r="AI189" s="474"/>
      <c r="AJ189" s="474"/>
      <c r="AK189" s="474"/>
      <c r="AL189" s="474"/>
      <c r="AM189" s="474"/>
      <c r="AN189" s="474"/>
      <c r="AO189" s="474"/>
      <c r="AP189" s="474"/>
      <c r="AQ189" s="474"/>
      <c r="AR189" s="474"/>
      <c r="AS189" s="474"/>
      <c r="AT189" s="474"/>
      <c r="AU189" s="474"/>
      <c r="AV189" s="474"/>
      <c r="AW189" s="474"/>
      <c r="AX189" s="474"/>
      <c r="AY189" s="474"/>
    </row>
    <row r="190" spans="1:53" s="507" customFormat="1" x14ac:dyDescent="0.3">
      <c r="A190" s="474"/>
      <c r="B190" s="474"/>
      <c r="C190" s="474"/>
      <c r="D190" s="474"/>
      <c r="E190" s="474"/>
      <c r="F190" s="474"/>
      <c r="G190" s="474"/>
      <c r="H190" s="474"/>
      <c r="I190" s="474"/>
      <c r="J190" s="474"/>
      <c r="K190" s="474"/>
      <c r="L190" s="474"/>
      <c r="M190" s="474"/>
      <c r="N190" s="474"/>
      <c r="O190" s="474"/>
      <c r="P190" s="474"/>
      <c r="Q190" s="474"/>
      <c r="R190" s="474"/>
      <c r="S190" s="474"/>
      <c r="T190" s="474"/>
      <c r="U190" s="474"/>
      <c r="V190" s="474"/>
      <c r="W190" s="474"/>
      <c r="X190" s="474"/>
      <c r="Y190" s="474"/>
      <c r="Z190" s="474"/>
      <c r="AA190" s="474"/>
      <c r="AB190" s="474"/>
      <c r="AC190" s="474"/>
      <c r="AD190" s="474"/>
      <c r="AE190" s="474"/>
      <c r="AF190" s="474"/>
      <c r="AG190" s="474"/>
      <c r="AH190" s="474"/>
      <c r="AI190" s="474"/>
      <c r="AJ190" s="474"/>
      <c r="AK190" s="474"/>
      <c r="AL190" s="474"/>
      <c r="AM190" s="474"/>
      <c r="AN190" s="474"/>
      <c r="AO190" s="474"/>
      <c r="AP190" s="474"/>
      <c r="AQ190" s="474"/>
      <c r="AR190" s="474"/>
      <c r="AS190" s="474"/>
      <c r="AT190" s="474"/>
      <c r="AU190" s="474"/>
      <c r="AV190" s="474"/>
      <c r="AW190" s="474"/>
      <c r="AX190" s="474"/>
      <c r="AY190" s="474"/>
    </row>
    <row r="191" spans="1:53" ht="15" thickBot="1" x14ac:dyDescent="0.35"/>
    <row r="192" spans="1:53" s="1" customFormat="1" ht="15" thickBot="1" x14ac:dyDescent="0.35">
      <c r="A192" s="474" t="s">
        <v>650</v>
      </c>
      <c r="B192" s="475" t="s">
        <v>771</v>
      </c>
      <c r="C192" s="476" t="s">
        <v>106</v>
      </c>
      <c r="D192" s="477" t="s">
        <v>25</v>
      </c>
      <c r="E192" s="478">
        <v>2.9999999999999999E-7</v>
      </c>
      <c r="F192" s="475">
        <v>253</v>
      </c>
      <c r="G192" s="474">
        <v>0.2</v>
      </c>
      <c r="H192" s="479">
        <f t="shared" ref="H192:H197" si="224">E192*F192*G192</f>
        <v>1.518E-5</v>
      </c>
      <c r="I192" s="480">
        <v>5.88</v>
      </c>
      <c r="J192" s="481">
        <f>I192</f>
        <v>5.88</v>
      </c>
      <c r="K192" s="482" t="s">
        <v>122</v>
      </c>
      <c r="L192" s="483">
        <f>I192*20</f>
        <v>117.6</v>
      </c>
      <c r="M192" s="484" t="str">
        <f t="shared" ref="M192:N197" si="225">A192</f>
        <v>C136</v>
      </c>
      <c r="N192" s="484" t="str">
        <f t="shared" si="225"/>
        <v>Нефтепровод товарной нефти от гребенки до насосной (девон), нефть</v>
      </c>
      <c r="O192" s="484" t="str">
        <f t="shared" ref="O192:O197" si="226">D192</f>
        <v>Полное-пожар</v>
      </c>
      <c r="P192" s="484">
        <v>8.8000000000000007</v>
      </c>
      <c r="Q192" s="484">
        <v>12.4</v>
      </c>
      <c r="R192" s="484">
        <v>18.399999999999999</v>
      </c>
      <c r="S192" s="484">
        <v>36</v>
      </c>
      <c r="T192" s="484" t="s">
        <v>46</v>
      </c>
      <c r="U192" s="484" t="s">
        <v>46</v>
      </c>
      <c r="V192" s="484" t="s">
        <v>46</v>
      </c>
      <c r="W192" s="484" t="s">
        <v>46</v>
      </c>
      <c r="X192" s="484" t="s">
        <v>46</v>
      </c>
      <c r="Y192" s="484" t="s">
        <v>46</v>
      </c>
      <c r="Z192" s="484" t="s">
        <v>46</v>
      </c>
      <c r="AA192" s="484" t="s">
        <v>46</v>
      </c>
      <c r="AB192" s="484" t="s">
        <v>46</v>
      </c>
      <c r="AC192" s="484" t="s">
        <v>46</v>
      </c>
      <c r="AD192" s="484" t="s">
        <v>46</v>
      </c>
      <c r="AE192" s="484" t="s">
        <v>46</v>
      </c>
      <c r="AF192" s="484" t="s">
        <v>46</v>
      </c>
      <c r="AG192" s="484" t="s">
        <v>46</v>
      </c>
      <c r="AH192" s="484" t="s">
        <v>46</v>
      </c>
      <c r="AI192" s="484" t="s">
        <v>46</v>
      </c>
      <c r="AJ192" s="485">
        <v>0</v>
      </c>
      <c r="AK192" s="485">
        <v>1</v>
      </c>
      <c r="AL192" s="486">
        <v>0.75</v>
      </c>
      <c r="AM192" s="486">
        <v>2.7E-2</v>
      </c>
      <c r="AN192" s="486">
        <v>3</v>
      </c>
      <c r="AO192" s="484"/>
      <c r="AP192" s="484"/>
      <c r="AQ192" s="487">
        <f>AM192*I192+AL192</f>
        <v>0.90876000000000001</v>
      </c>
      <c r="AR192" s="487">
        <f t="shared" ref="AR192:AR197" si="227">0.1*AQ192</f>
        <v>9.0876000000000012E-2</v>
      </c>
      <c r="AS192" s="488">
        <f t="shared" ref="AS192:AS197" si="228">AJ192*3+0.25*AK192</f>
        <v>0.25</v>
      </c>
      <c r="AT192" s="488">
        <f t="shared" ref="AT192:AT197" si="229">SUM(AQ192:AS192)/4</f>
        <v>0.31240899999999999</v>
      </c>
      <c r="AU192" s="487">
        <f>10068.2*J192*POWER(10,-6)</f>
        <v>5.9201016000000002E-2</v>
      </c>
      <c r="AV192" s="488">
        <f t="shared" ref="AV192:AV197" si="230">AU192+AT192+AS192+AR192+AQ192</f>
        <v>1.621246016</v>
      </c>
      <c r="AW192" s="489">
        <f t="shared" ref="AW192:AW197" si="231">AJ192*H192</f>
        <v>0</v>
      </c>
      <c r="AX192" s="489">
        <f t="shared" ref="AX192:AX197" si="232">H192*AK192</f>
        <v>1.518E-5</v>
      </c>
      <c r="AY192" s="489">
        <f t="shared" ref="AY192:AY197" si="233">H192*AV192</f>
        <v>2.461051452288E-5</v>
      </c>
      <c r="AZ192" s="392">
        <f>AW192/[2]DB!$B$23</f>
        <v>0</v>
      </c>
      <c r="BA192" s="392">
        <f>AX192/[2]DB!$B$23</f>
        <v>1.8289156626506026E-8</v>
      </c>
    </row>
    <row r="193" spans="1:53" s="1" customFormat="1" ht="15" thickBot="1" x14ac:dyDescent="0.35">
      <c r="A193" s="474" t="s">
        <v>651</v>
      </c>
      <c r="B193" s="474" t="str">
        <f>B192</f>
        <v>Нефтепровод товарной нефти от гребенки до насосной (девон), нефть</v>
      </c>
      <c r="C193" s="476" t="s">
        <v>107</v>
      </c>
      <c r="D193" s="477" t="s">
        <v>28</v>
      </c>
      <c r="E193" s="490">
        <f>E192</f>
        <v>2.9999999999999999E-7</v>
      </c>
      <c r="F193" s="491">
        <f>F192</f>
        <v>253</v>
      </c>
      <c r="G193" s="474">
        <v>0.04</v>
      </c>
      <c r="H193" s="479">
        <f t="shared" si="224"/>
        <v>3.0360000000000002E-6</v>
      </c>
      <c r="I193" s="492">
        <f>I192</f>
        <v>5.88</v>
      </c>
      <c r="J193" s="493">
        <f>POWER(10,-6)*35*SQRT(100)*3600*L192/1000*0.1</f>
        <v>1.4817599999999995E-2</v>
      </c>
      <c r="K193" s="482" t="s">
        <v>123</v>
      </c>
      <c r="L193" s="483">
        <v>0</v>
      </c>
      <c r="M193" s="484" t="str">
        <f t="shared" si="225"/>
        <v>C137</v>
      </c>
      <c r="N193" s="484" t="str">
        <f t="shared" si="225"/>
        <v>Нефтепровод товарной нефти от гребенки до насосной (девон), нефть</v>
      </c>
      <c r="O193" s="484" t="str">
        <f t="shared" si="226"/>
        <v>Полное-взрыв</v>
      </c>
      <c r="P193" s="484" t="s">
        <v>46</v>
      </c>
      <c r="Q193" s="484" t="s">
        <v>46</v>
      </c>
      <c r="R193" s="484" t="s">
        <v>46</v>
      </c>
      <c r="S193" s="484" t="s">
        <v>46</v>
      </c>
      <c r="T193" s="484">
        <v>0</v>
      </c>
      <c r="U193" s="484">
        <v>0</v>
      </c>
      <c r="V193" s="484">
        <v>18.600000000000001</v>
      </c>
      <c r="W193" s="484">
        <v>62.1</v>
      </c>
      <c r="X193" s="484">
        <v>90.6</v>
      </c>
      <c r="Y193" s="484" t="s">
        <v>46</v>
      </c>
      <c r="Z193" s="484" t="s">
        <v>46</v>
      </c>
      <c r="AA193" s="484" t="s">
        <v>46</v>
      </c>
      <c r="AB193" s="484" t="s">
        <v>46</v>
      </c>
      <c r="AC193" s="484" t="s">
        <v>46</v>
      </c>
      <c r="AD193" s="484" t="s">
        <v>46</v>
      </c>
      <c r="AE193" s="484" t="s">
        <v>46</v>
      </c>
      <c r="AF193" s="484" t="s">
        <v>46</v>
      </c>
      <c r="AG193" s="484" t="s">
        <v>46</v>
      </c>
      <c r="AH193" s="484" t="s">
        <v>46</v>
      </c>
      <c r="AI193" s="484" t="s">
        <v>46</v>
      </c>
      <c r="AJ193" s="485">
        <v>0</v>
      </c>
      <c r="AK193" s="485">
        <v>1</v>
      </c>
      <c r="AL193" s="484">
        <f>AL192</f>
        <v>0.75</v>
      </c>
      <c r="AM193" s="484">
        <f>AM192</f>
        <v>2.7E-2</v>
      </c>
      <c r="AN193" s="484">
        <f>AN192</f>
        <v>3</v>
      </c>
      <c r="AO193" s="484"/>
      <c r="AP193" s="484"/>
      <c r="AQ193" s="487">
        <f>AM193*I193+AL193</f>
        <v>0.90876000000000001</v>
      </c>
      <c r="AR193" s="487">
        <f t="shared" si="227"/>
        <v>9.0876000000000012E-2</v>
      </c>
      <c r="AS193" s="488">
        <f t="shared" si="228"/>
        <v>0.25</v>
      </c>
      <c r="AT193" s="488">
        <f t="shared" si="229"/>
        <v>0.31240899999999999</v>
      </c>
      <c r="AU193" s="487">
        <f>10068.2*J193*POWER(10,-6)*10</f>
        <v>1.4918656031999995E-3</v>
      </c>
      <c r="AV193" s="488">
        <f t="shared" si="230"/>
        <v>1.5635368656032</v>
      </c>
      <c r="AW193" s="489">
        <f t="shared" si="231"/>
        <v>0</v>
      </c>
      <c r="AX193" s="489">
        <f t="shared" si="232"/>
        <v>3.0360000000000002E-6</v>
      </c>
      <c r="AY193" s="489">
        <f t="shared" si="233"/>
        <v>4.746897923971316E-6</v>
      </c>
      <c r="AZ193" s="392">
        <f>AW193/[2]DB!$B$23</f>
        <v>0</v>
      </c>
      <c r="BA193" s="392">
        <f>AX193/[2]DB!$B$23</f>
        <v>3.657831325301205E-9</v>
      </c>
    </row>
    <row r="194" spans="1:53" s="1" customFormat="1" x14ac:dyDescent="0.3">
      <c r="A194" s="474" t="s">
        <v>652</v>
      </c>
      <c r="B194" s="474" t="str">
        <f>B192</f>
        <v>Нефтепровод товарной нефти от гребенки до насосной (девон), нефть</v>
      </c>
      <c r="C194" s="476" t="s">
        <v>108</v>
      </c>
      <c r="D194" s="477" t="s">
        <v>26</v>
      </c>
      <c r="E194" s="490">
        <f>E192</f>
        <v>2.9999999999999999E-7</v>
      </c>
      <c r="F194" s="491">
        <f>F192</f>
        <v>253</v>
      </c>
      <c r="G194" s="474">
        <v>0.76</v>
      </c>
      <c r="H194" s="479">
        <f t="shared" si="224"/>
        <v>5.7683999999999999E-5</v>
      </c>
      <c r="I194" s="492">
        <f>I192</f>
        <v>5.88</v>
      </c>
      <c r="J194" s="494">
        <v>0</v>
      </c>
      <c r="K194" s="482" t="s">
        <v>124</v>
      </c>
      <c r="L194" s="483">
        <v>0</v>
      </c>
      <c r="M194" s="484" t="str">
        <f t="shared" si="225"/>
        <v>C138</v>
      </c>
      <c r="N194" s="484" t="str">
        <f t="shared" si="225"/>
        <v>Нефтепровод товарной нефти от гребенки до насосной (девон), нефть</v>
      </c>
      <c r="O194" s="484" t="str">
        <f t="shared" si="226"/>
        <v>Полное-ликвидация</v>
      </c>
      <c r="P194" s="484" t="s">
        <v>46</v>
      </c>
      <c r="Q194" s="484" t="s">
        <v>46</v>
      </c>
      <c r="R194" s="484" t="s">
        <v>46</v>
      </c>
      <c r="S194" s="484" t="s">
        <v>46</v>
      </c>
      <c r="T194" s="484" t="s">
        <v>46</v>
      </c>
      <c r="U194" s="484" t="s">
        <v>46</v>
      </c>
      <c r="V194" s="484" t="s">
        <v>46</v>
      </c>
      <c r="W194" s="484" t="s">
        <v>46</v>
      </c>
      <c r="X194" s="484" t="s">
        <v>46</v>
      </c>
      <c r="Y194" s="484" t="s">
        <v>46</v>
      </c>
      <c r="Z194" s="484" t="s">
        <v>46</v>
      </c>
      <c r="AA194" s="484" t="s">
        <v>46</v>
      </c>
      <c r="AB194" s="484" t="s">
        <v>46</v>
      </c>
      <c r="AC194" s="484" t="s">
        <v>46</v>
      </c>
      <c r="AD194" s="484" t="s">
        <v>46</v>
      </c>
      <c r="AE194" s="484" t="s">
        <v>46</v>
      </c>
      <c r="AF194" s="484" t="s">
        <v>46</v>
      </c>
      <c r="AG194" s="484" t="s">
        <v>46</v>
      </c>
      <c r="AH194" s="484" t="s">
        <v>46</v>
      </c>
      <c r="AI194" s="484" t="s">
        <v>46</v>
      </c>
      <c r="AJ194" s="484">
        <v>0</v>
      </c>
      <c r="AK194" s="484">
        <v>0</v>
      </c>
      <c r="AL194" s="484">
        <f>AL192</f>
        <v>0.75</v>
      </c>
      <c r="AM194" s="484">
        <f>AM192</f>
        <v>2.7E-2</v>
      </c>
      <c r="AN194" s="484">
        <f>AN192</f>
        <v>3</v>
      </c>
      <c r="AO194" s="484"/>
      <c r="AP194" s="484"/>
      <c r="AQ194" s="487">
        <f>AM194*I194*0.1+AL194</f>
        <v>0.765876</v>
      </c>
      <c r="AR194" s="487">
        <f t="shared" si="227"/>
        <v>7.6587600000000006E-2</v>
      </c>
      <c r="AS194" s="488">
        <f t="shared" si="228"/>
        <v>0</v>
      </c>
      <c r="AT194" s="488">
        <f t="shared" si="229"/>
        <v>0.21061589999999999</v>
      </c>
      <c r="AU194" s="487">
        <f>1333*J193*POWER(10,-6)</f>
        <v>1.975186079999999E-5</v>
      </c>
      <c r="AV194" s="488">
        <f t="shared" si="230"/>
        <v>1.0530992518608</v>
      </c>
      <c r="AW194" s="489">
        <f t="shared" si="231"/>
        <v>0</v>
      </c>
      <c r="AX194" s="489">
        <f t="shared" si="232"/>
        <v>0</v>
      </c>
      <c r="AY194" s="489">
        <f t="shared" si="233"/>
        <v>6.0746977244338387E-5</v>
      </c>
      <c r="AZ194" s="392">
        <f>AW194/[2]DB!$B$23</f>
        <v>0</v>
      </c>
      <c r="BA194" s="392">
        <f>AX194/[2]DB!$B$23</f>
        <v>0</v>
      </c>
    </row>
    <row r="195" spans="1:53" s="1" customFormat="1" x14ac:dyDescent="0.3">
      <c r="A195" s="474" t="s">
        <v>653</v>
      </c>
      <c r="B195" s="474" t="str">
        <f>B192</f>
        <v>Нефтепровод товарной нефти от гребенки до насосной (девон), нефть</v>
      </c>
      <c r="C195" s="476" t="s">
        <v>109</v>
      </c>
      <c r="D195" s="477" t="s">
        <v>47</v>
      </c>
      <c r="E195" s="478">
        <v>1.9999999999999999E-6</v>
      </c>
      <c r="F195" s="491">
        <f>F192</f>
        <v>253</v>
      </c>
      <c r="G195" s="474">
        <v>0.2</v>
      </c>
      <c r="H195" s="479">
        <f t="shared" si="224"/>
        <v>1.0119999999999999E-4</v>
      </c>
      <c r="I195" s="492">
        <f>0.15*I192</f>
        <v>0.88200000000000001</v>
      </c>
      <c r="J195" s="481">
        <f>I195</f>
        <v>0.88200000000000001</v>
      </c>
      <c r="K195" s="495" t="s">
        <v>126</v>
      </c>
      <c r="L195" s="496">
        <v>45390</v>
      </c>
      <c r="M195" s="484" t="str">
        <f t="shared" si="225"/>
        <v>C139</v>
      </c>
      <c r="N195" s="484" t="str">
        <f t="shared" si="225"/>
        <v>Нефтепровод товарной нефти от гребенки до насосной (девон), нефть</v>
      </c>
      <c r="O195" s="484" t="str">
        <f t="shared" si="226"/>
        <v>Частичное-пожар</v>
      </c>
      <c r="P195" s="484">
        <v>3.9</v>
      </c>
      <c r="Q195" s="484">
        <v>5.7</v>
      </c>
      <c r="R195" s="484">
        <v>8.5</v>
      </c>
      <c r="S195" s="484">
        <v>15.6</v>
      </c>
      <c r="T195" s="484" t="s">
        <v>46</v>
      </c>
      <c r="U195" s="484" t="s">
        <v>46</v>
      </c>
      <c r="V195" s="484" t="s">
        <v>46</v>
      </c>
      <c r="W195" s="484" t="s">
        <v>46</v>
      </c>
      <c r="X195" s="484" t="s">
        <v>46</v>
      </c>
      <c r="Y195" s="484" t="s">
        <v>46</v>
      </c>
      <c r="Z195" s="484" t="s">
        <v>46</v>
      </c>
      <c r="AA195" s="484" t="s">
        <v>46</v>
      </c>
      <c r="AB195" s="484" t="s">
        <v>46</v>
      </c>
      <c r="AC195" s="484" t="s">
        <v>46</v>
      </c>
      <c r="AD195" s="484" t="s">
        <v>46</v>
      </c>
      <c r="AE195" s="484" t="s">
        <v>46</v>
      </c>
      <c r="AF195" s="484" t="s">
        <v>46</v>
      </c>
      <c r="AG195" s="484" t="s">
        <v>46</v>
      </c>
      <c r="AH195" s="484" t="s">
        <v>46</v>
      </c>
      <c r="AI195" s="484" t="s">
        <v>46</v>
      </c>
      <c r="AJ195" s="484">
        <v>0</v>
      </c>
      <c r="AK195" s="484">
        <v>1</v>
      </c>
      <c r="AL195" s="386">
        <f>0.1*AL192</f>
        <v>7.5000000000000011E-2</v>
      </c>
      <c r="AM195" s="484">
        <f>AM192</f>
        <v>2.7E-2</v>
      </c>
      <c r="AN195" s="484">
        <f>ROUNDUP(AN192/3,0)</f>
        <v>1</v>
      </c>
      <c r="AO195" s="484"/>
      <c r="AP195" s="484"/>
      <c r="AQ195" s="487">
        <f>AM195*I195+AL195</f>
        <v>9.8814000000000013E-2</v>
      </c>
      <c r="AR195" s="487">
        <f t="shared" si="227"/>
        <v>9.881400000000002E-3</v>
      </c>
      <c r="AS195" s="488">
        <f t="shared" si="228"/>
        <v>0.25</v>
      </c>
      <c r="AT195" s="488">
        <f t="shared" si="229"/>
        <v>8.9673849999999999E-2</v>
      </c>
      <c r="AU195" s="487">
        <f>10068.2*J195*POWER(10,-6)</f>
        <v>8.8801524000000007E-3</v>
      </c>
      <c r="AV195" s="488">
        <f t="shared" si="230"/>
        <v>0.4572494024</v>
      </c>
      <c r="AW195" s="489">
        <f t="shared" si="231"/>
        <v>0</v>
      </c>
      <c r="AX195" s="489">
        <f t="shared" si="232"/>
        <v>1.0119999999999999E-4</v>
      </c>
      <c r="AY195" s="489">
        <f t="shared" si="233"/>
        <v>4.6273639522879995E-5</v>
      </c>
      <c r="AZ195" s="392">
        <f>AW195/[2]DB!$B$23</f>
        <v>0</v>
      </c>
      <c r="BA195" s="392">
        <f>AX195/[2]DB!$B$23</f>
        <v>1.2192771084337349E-7</v>
      </c>
    </row>
    <row r="196" spans="1:53" s="1" customFormat="1" x14ac:dyDescent="0.3">
      <c r="A196" s="474" t="s">
        <v>654</v>
      </c>
      <c r="B196" s="474" t="str">
        <f>B192</f>
        <v>Нефтепровод товарной нефти от гребенки до насосной (девон), нефть</v>
      </c>
      <c r="C196" s="476" t="s">
        <v>110</v>
      </c>
      <c r="D196" s="477" t="s">
        <v>112</v>
      </c>
      <c r="E196" s="490">
        <f>E195</f>
        <v>1.9999999999999999E-6</v>
      </c>
      <c r="F196" s="491">
        <f>F192</f>
        <v>253</v>
      </c>
      <c r="G196" s="474">
        <v>0.04</v>
      </c>
      <c r="H196" s="479">
        <f t="shared" si="224"/>
        <v>2.0239999999999999E-5</v>
      </c>
      <c r="I196" s="492">
        <f>0.15*I192</f>
        <v>0.88200000000000001</v>
      </c>
      <c r="J196" s="481">
        <f>0.9*J193</f>
        <v>1.3335839999999996E-2</v>
      </c>
      <c r="K196" s="495" t="s">
        <v>127</v>
      </c>
      <c r="L196" s="496">
        <v>3</v>
      </c>
      <c r="M196" s="484" t="str">
        <f t="shared" si="225"/>
        <v>C140</v>
      </c>
      <c r="N196" s="484" t="str">
        <f t="shared" si="225"/>
        <v>Нефтепровод товарной нефти от гребенки до насосной (девон), нефть</v>
      </c>
      <c r="O196" s="484" t="str">
        <f t="shared" si="226"/>
        <v>Частичное-пожар-вспышка</v>
      </c>
      <c r="P196" s="484" t="s">
        <v>46</v>
      </c>
      <c r="Q196" s="484" t="s">
        <v>46</v>
      </c>
      <c r="R196" s="484" t="s">
        <v>46</v>
      </c>
      <c r="S196" s="484" t="s">
        <v>46</v>
      </c>
      <c r="T196" s="484" t="s">
        <v>46</v>
      </c>
      <c r="U196" s="484" t="s">
        <v>46</v>
      </c>
      <c r="V196" s="484" t="s">
        <v>46</v>
      </c>
      <c r="W196" s="484" t="s">
        <v>46</v>
      </c>
      <c r="X196" s="484" t="s">
        <v>46</v>
      </c>
      <c r="Y196" s="484" t="s">
        <v>46</v>
      </c>
      <c r="Z196" s="484" t="s">
        <v>46</v>
      </c>
      <c r="AA196" s="484">
        <v>8.06</v>
      </c>
      <c r="AB196" s="484">
        <v>9.67</v>
      </c>
      <c r="AC196" s="484" t="s">
        <v>46</v>
      </c>
      <c r="AD196" s="484" t="s">
        <v>46</v>
      </c>
      <c r="AE196" s="484" t="s">
        <v>46</v>
      </c>
      <c r="AF196" s="484" t="s">
        <v>46</v>
      </c>
      <c r="AG196" s="484" t="s">
        <v>46</v>
      </c>
      <c r="AH196" s="484" t="s">
        <v>46</v>
      </c>
      <c r="AI196" s="484" t="s">
        <v>46</v>
      </c>
      <c r="AJ196" s="484">
        <v>0</v>
      </c>
      <c r="AK196" s="484">
        <v>1</v>
      </c>
      <c r="AL196" s="386">
        <f t="shared" ref="AL196:AL197" si="234">0.1*AL193</f>
        <v>7.5000000000000011E-2</v>
      </c>
      <c r="AM196" s="484">
        <f>AM192</f>
        <v>2.7E-2</v>
      </c>
      <c r="AN196" s="484">
        <f>ROUNDUP(AN192/3,0)</f>
        <v>1</v>
      </c>
      <c r="AO196" s="484"/>
      <c r="AP196" s="484"/>
      <c r="AQ196" s="487">
        <f>AM196*I196+AL196</f>
        <v>9.8814000000000013E-2</v>
      </c>
      <c r="AR196" s="487">
        <f t="shared" si="227"/>
        <v>9.881400000000002E-3</v>
      </c>
      <c r="AS196" s="488">
        <f t="shared" si="228"/>
        <v>0.25</v>
      </c>
      <c r="AT196" s="488">
        <f t="shared" si="229"/>
        <v>8.9673849999999999E-2</v>
      </c>
      <c r="AU196" s="487">
        <f>10068.2*J196*POWER(10,-6)*10</f>
        <v>1.3426790428799997E-3</v>
      </c>
      <c r="AV196" s="488">
        <f t="shared" si="230"/>
        <v>0.44971192904287999</v>
      </c>
      <c r="AW196" s="489">
        <f t="shared" si="231"/>
        <v>0</v>
      </c>
      <c r="AX196" s="489">
        <f t="shared" si="232"/>
        <v>2.0239999999999999E-5</v>
      </c>
      <c r="AY196" s="489">
        <f t="shared" si="233"/>
        <v>9.1021694438278909E-6</v>
      </c>
      <c r="AZ196" s="392">
        <f>AW196/[2]DB!$B$23</f>
        <v>0</v>
      </c>
      <c r="BA196" s="392">
        <f>AX196/[2]DB!$B$23</f>
        <v>2.4385542168674697E-8</v>
      </c>
    </row>
    <row r="197" spans="1:53" s="1" customFormat="1" x14ac:dyDescent="0.3">
      <c r="A197" s="497" t="s">
        <v>655</v>
      </c>
      <c r="B197" s="497" t="str">
        <f>B192</f>
        <v>Нефтепровод товарной нефти от гребенки до насосной (девон), нефть</v>
      </c>
      <c r="C197" s="498" t="s">
        <v>111</v>
      </c>
      <c r="D197" s="499" t="s">
        <v>27</v>
      </c>
      <c r="E197" s="500">
        <f>E195</f>
        <v>1.9999999999999999E-6</v>
      </c>
      <c r="F197" s="501">
        <f>F192</f>
        <v>253</v>
      </c>
      <c r="G197" s="497">
        <v>0.76</v>
      </c>
      <c r="H197" s="502">
        <f t="shared" si="224"/>
        <v>3.8455999999999994E-4</v>
      </c>
      <c r="I197" s="503">
        <f>0.15*I192</f>
        <v>0.88200000000000001</v>
      </c>
      <c r="J197" s="504">
        <v>0</v>
      </c>
      <c r="K197" s="505" t="s">
        <v>138</v>
      </c>
      <c r="L197" s="506">
        <v>1</v>
      </c>
      <c r="M197" s="484" t="str">
        <f t="shared" si="225"/>
        <v>C141</v>
      </c>
      <c r="N197" s="484" t="str">
        <f t="shared" si="225"/>
        <v>Нефтепровод товарной нефти от гребенки до насосной (девон), нефть</v>
      </c>
      <c r="O197" s="484" t="str">
        <f t="shared" si="226"/>
        <v>Частичное-ликвидация</v>
      </c>
      <c r="P197" s="484" t="s">
        <v>46</v>
      </c>
      <c r="Q197" s="484" t="s">
        <v>46</v>
      </c>
      <c r="R197" s="484" t="s">
        <v>46</v>
      </c>
      <c r="S197" s="484" t="s">
        <v>46</v>
      </c>
      <c r="T197" s="484" t="s">
        <v>46</v>
      </c>
      <c r="U197" s="484" t="s">
        <v>46</v>
      </c>
      <c r="V197" s="484" t="s">
        <v>46</v>
      </c>
      <c r="W197" s="484" t="s">
        <v>46</v>
      </c>
      <c r="X197" s="484" t="s">
        <v>46</v>
      </c>
      <c r="Y197" s="484" t="s">
        <v>46</v>
      </c>
      <c r="Z197" s="484" t="s">
        <v>46</v>
      </c>
      <c r="AA197" s="484" t="s">
        <v>46</v>
      </c>
      <c r="AB197" s="484" t="s">
        <v>46</v>
      </c>
      <c r="AC197" s="484" t="s">
        <v>46</v>
      </c>
      <c r="AD197" s="484" t="s">
        <v>46</v>
      </c>
      <c r="AE197" s="484" t="s">
        <v>46</v>
      </c>
      <c r="AF197" s="484" t="s">
        <v>46</v>
      </c>
      <c r="AG197" s="484" t="s">
        <v>46</v>
      </c>
      <c r="AH197" s="484" t="s">
        <v>46</v>
      </c>
      <c r="AI197" s="484" t="s">
        <v>46</v>
      </c>
      <c r="AJ197" s="484">
        <v>0</v>
      </c>
      <c r="AK197" s="484">
        <v>0</v>
      </c>
      <c r="AL197" s="386">
        <f t="shared" si="234"/>
        <v>7.5000000000000011E-2</v>
      </c>
      <c r="AM197" s="484">
        <f>AM192</f>
        <v>2.7E-2</v>
      </c>
      <c r="AN197" s="484">
        <f>ROUNDUP(AN192/3,0)</f>
        <v>1</v>
      </c>
      <c r="AO197" s="484"/>
      <c r="AP197" s="484"/>
      <c r="AQ197" s="487">
        <f>AM197*I197*0.1+AL197</f>
        <v>7.7381400000000017E-2</v>
      </c>
      <c r="AR197" s="487">
        <f t="shared" si="227"/>
        <v>7.7381400000000019E-3</v>
      </c>
      <c r="AS197" s="488">
        <f t="shared" si="228"/>
        <v>0</v>
      </c>
      <c r="AT197" s="488">
        <f t="shared" si="229"/>
        <v>2.1279885000000005E-2</v>
      </c>
      <c r="AU197" s="487">
        <f>1333*J196*POWER(10,-6)</f>
        <v>1.7776674719999995E-5</v>
      </c>
      <c r="AV197" s="488">
        <f t="shared" si="230"/>
        <v>0.10641720167472002</v>
      </c>
      <c r="AW197" s="489">
        <f t="shared" si="231"/>
        <v>0</v>
      </c>
      <c r="AX197" s="489">
        <f t="shared" si="232"/>
        <v>0</v>
      </c>
      <c r="AY197" s="489">
        <f t="shared" si="233"/>
        <v>4.0923799076030321E-5</v>
      </c>
      <c r="AZ197" s="392">
        <f>AW197/[2]DB!$B$23</f>
        <v>0</v>
      </c>
      <c r="BA197" s="392">
        <f>AX197/[2]DB!$B$23</f>
        <v>0</v>
      </c>
    </row>
    <row r="198" spans="1:53" s="507" customFormat="1" x14ac:dyDescent="0.3">
      <c r="A198" s="474"/>
      <c r="B198" s="474"/>
      <c r="C198" s="474"/>
      <c r="D198" s="474"/>
      <c r="E198" s="474"/>
      <c r="F198" s="474"/>
      <c r="G198" s="474"/>
      <c r="H198" s="474"/>
      <c r="I198" s="474"/>
      <c r="J198" s="474"/>
      <c r="K198" s="284" t="s">
        <v>467</v>
      </c>
      <c r="L198" s="283" t="s">
        <v>944</v>
      </c>
      <c r="M198" s="474"/>
      <c r="N198" s="474"/>
      <c r="O198" s="474"/>
      <c r="P198" s="474"/>
      <c r="Q198" s="474"/>
      <c r="R198" s="474"/>
      <c r="S198" s="474"/>
      <c r="T198" s="474"/>
      <c r="U198" s="474"/>
      <c r="V198" s="474"/>
      <c r="W198" s="474"/>
      <c r="X198" s="474"/>
      <c r="Y198" s="474"/>
      <c r="Z198" s="474"/>
      <c r="AA198" s="474"/>
      <c r="AB198" s="474"/>
      <c r="AC198" s="474"/>
      <c r="AD198" s="474"/>
      <c r="AE198" s="474"/>
      <c r="AF198" s="474"/>
      <c r="AG198" s="474"/>
      <c r="AH198" s="474"/>
      <c r="AI198" s="474"/>
      <c r="AJ198" s="474"/>
      <c r="AK198" s="474"/>
      <c r="AL198" s="474"/>
      <c r="AM198" s="474"/>
      <c r="AN198" s="474"/>
      <c r="AO198" s="474"/>
      <c r="AP198" s="474"/>
      <c r="AQ198" s="474"/>
      <c r="AR198" s="474"/>
      <c r="AS198" s="474"/>
      <c r="AT198" s="474"/>
      <c r="AU198" s="474"/>
      <c r="AV198" s="474"/>
      <c r="AW198" s="474"/>
      <c r="AX198" s="474"/>
      <c r="AY198" s="474"/>
    </row>
    <row r="199" spans="1:53" s="507" customFormat="1" x14ac:dyDescent="0.3">
      <c r="A199" s="474"/>
      <c r="B199" s="474"/>
      <c r="C199" s="474"/>
      <c r="D199" s="474"/>
      <c r="E199" s="474"/>
      <c r="F199" s="474"/>
      <c r="G199" s="474"/>
      <c r="H199" s="474"/>
      <c r="I199" s="474"/>
      <c r="J199" s="474"/>
      <c r="K199" s="474"/>
      <c r="L199" s="474"/>
      <c r="M199" s="474"/>
      <c r="N199" s="474"/>
      <c r="O199" s="474"/>
      <c r="P199" s="474"/>
      <c r="Q199" s="474"/>
      <c r="R199" s="474"/>
      <c r="S199" s="474"/>
      <c r="T199" s="474"/>
      <c r="U199" s="474"/>
      <c r="V199" s="474"/>
      <c r="W199" s="474"/>
      <c r="X199" s="474"/>
      <c r="Y199" s="474"/>
      <c r="Z199" s="474"/>
      <c r="AA199" s="474"/>
      <c r="AB199" s="474"/>
      <c r="AC199" s="474"/>
      <c r="AD199" s="474"/>
      <c r="AE199" s="474"/>
      <c r="AF199" s="474"/>
      <c r="AG199" s="474"/>
      <c r="AH199" s="474"/>
      <c r="AI199" s="474"/>
      <c r="AJ199" s="474"/>
      <c r="AK199" s="474"/>
      <c r="AL199" s="474"/>
      <c r="AM199" s="474"/>
      <c r="AN199" s="474"/>
      <c r="AO199" s="474"/>
      <c r="AP199" s="474"/>
      <c r="AQ199" s="474"/>
      <c r="AR199" s="474"/>
      <c r="AS199" s="474"/>
      <c r="AT199" s="474"/>
      <c r="AU199" s="474"/>
      <c r="AV199" s="474"/>
      <c r="AW199" s="474"/>
      <c r="AX199" s="474"/>
      <c r="AY199" s="474"/>
    </row>
    <row r="200" spans="1:53" s="507" customFormat="1" x14ac:dyDescent="0.3">
      <c r="A200" s="474"/>
      <c r="B200" s="474"/>
      <c r="C200" s="474"/>
      <c r="D200" s="474"/>
      <c r="E200" s="474"/>
      <c r="F200" s="474"/>
      <c r="G200" s="474"/>
      <c r="H200" s="474"/>
      <c r="I200" s="474"/>
      <c r="J200" s="474"/>
      <c r="K200" s="474"/>
      <c r="L200" s="474"/>
      <c r="M200" s="474"/>
      <c r="N200" s="474"/>
      <c r="O200" s="474"/>
      <c r="P200" s="474"/>
      <c r="Q200" s="474"/>
      <c r="R200" s="474"/>
      <c r="S200" s="474"/>
      <c r="T200" s="474"/>
      <c r="U200" s="474"/>
      <c r="V200" s="474"/>
      <c r="W200" s="474"/>
      <c r="X200" s="474"/>
      <c r="Y200" s="474"/>
      <c r="Z200" s="474"/>
      <c r="AA200" s="474"/>
      <c r="AB200" s="474"/>
      <c r="AC200" s="474"/>
      <c r="AD200" s="474"/>
      <c r="AE200" s="474"/>
      <c r="AF200" s="474"/>
      <c r="AG200" s="474"/>
      <c r="AH200" s="474"/>
      <c r="AI200" s="474"/>
      <c r="AJ200" s="474"/>
      <c r="AK200" s="474"/>
      <c r="AL200" s="474"/>
      <c r="AM200" s="474"/>
      <c r="AN200" s="474"/>
      <c r="AO200" s="474"/>
      <c r="AP200" s="474"/>
      <c r="AQ200" s="474"/>
      <c r="AR200" s="474"/>
      <c r="AS200" s="474"/>
      <c r="AT200" s="474"/>
      <c r="AU200" s="474"/>
      <c r="AV200" s="474"/>
      <c r="AW200" s="474"/>
      <c r="AX200" s="474"/>
      <c r="AY200" s="474"/>
    </row>
    <row r="201" spans="1:53" ht="15" thickBot="1" x14ac:dyDescent="0.35"/>
    <row r="202" spans="1:53" s="1" customFormat="1" ht="15" thickBot="1" x14ac:dyDescent="0.35">
      <c r="A202" s="474" t="s">
        <v>656</v>
      </c>
      <c r="B202" s="475" t="s">
        <v>943</v>
      </c>
      <c r="C202" s="476" t="s">
        <v>106</v>
      </c>
      <c r="D202" s="477" t="s">
        <v>25</v>
      </c>
      <c r="E202" s="478">
        <v>2.9999999999999999E-7</v>
      </c>
      <c r="F202" s="475">
        <v>215</v>
      </c>
      <c r="G202" s="474">
        <v>0.2</v>
      </c>
      <c r="H202" s="479">
        <f t="shared" ref="H202:H207" si="235">E202*F202*G202</f>
        <v>1.29E-5</v>
      </c>
      <c r="I202" s="480">
        <v>2.69</v>
      </c>
      <c r="J202" s="481">
        <f>I202</f>
        <v>2.69</v>
      </c>
      <c r="K202" s="482" t="s">
        <v>122</v>
      </c>
      <c r="L202" s="483">
        <f>I202*20</f>
        <v>53.8</v>
      </c>
      <c r="M202" s="484" t="str">
        <f t="shared" ref="M202:M207" si="236">A202</f>
        <v>C142</v>
      </c>
      <c r="N202" s="484" t="str">
        <f t="shared" ref="N202:N207" si="237">B202</f>
        <v>Нефтепровод от РВС №15 до технологической насосной, нефть</v>
      </c>
      <c r="O202" s="484" t="str">
        <f t="shared" ref="O202:O207" si="238">D202</f>
        <v>Полное-пожар</v>
      </c>
      <c r="P202" s="484">
        <v>6</v>
      </c>
      <c r="Q202" s="484">
        <v>8.5</v>
      </c>
      <c r="R202" s="484">
        <v>12.8</v>
      </c>
      <c r="S202" s="484">
        <v>25.6</v>
      </c>
      <c r="T202" s="484" t="s">
        <v>46</v>
      </c>
      <c r="U202" s="484" t="s">
        <v>46</v>
      </c>
      <c r="V202" s="484" t="s">
        <v>46</v>
      </c>
      <c r="W202" s="484" t="s">
        <v>46</v>
      </c>
      <c r="X202" s="484" t="s">
        <v>46</v>
      </c>
      <c r="Y202" s="484" t="s">
        <v>46</v>
      </c>
      <c r="Z202" s="484" t="s">
        <v>46</v>
      </c>
      <c r="AA202" s="484" t="s">
        <v>46</v>
      </c>
      <c r="AB202" s="484" t="s">
        <v>46</v>
      </c>
      <c r="AC202" s="484" t="s">
        <v>46</v>
      </c>
      <c r="AD202" s="484" t="s">
        <v>46</v>
      </c>
      <c r="AE202" s="484" t="s">
        <v>46</v>
      </c>
      <c r="AF202" s="484" t="s">
        <v>46</v>
      </c>
      <c r="AG202" s="484" t="s">
        <v>46</v>
      </c>
      <c r="AH202" s="484" t="s">
        <v>46</v>
      </c>
      <c r="AI202" s="484" t="s">
        <v>46</v>
      </c>
      <c r="AJ202" s="485">
        <v>0</v>
      </c>
      <c r="AK202" s="485">
        <v>1</v>
      </c>
      <c r="AL202" s="486">
        <v>0.75</v>
      </c>
      <c r="AM202" s="486">
        <v>2.7E-2</v>
      </c>
      <c r="AN202" s="486">
        <v>3</v>
      </c>
      <c r="AO202" s="484"/>
      <c r="AP202" s="484"/>
      <c r="AQ202" s="487">
        <f>AM202*I202+AL202</f>
        <v>0.82262999999999997</v>
      </c>
      <c r="AR202" s="487">
        <f t="shared" ref="AR202:AR207" si="239">0.1*AQ202</f>
        <v>8.2263000000000003E-2</v>
      </c>
      <c r="AS202" s="488">
        <f t="shared" ref="AS202:AS207" si="240">AJ202*3+0.25*AK202</f>
        <v>0.25</v>
      </c>
      <c r="AT202" s="488">
        <f t="shared" ref="AT202:AT207" si="241">SUM(AQ202:AS202)/4</f>
        <v>0.28872324999999999</v>
      </c>
      <c r="AU202" s="487">
        <f>10068.2*J202*POWER(10,-6)</f>
        <v>2.7083458000000001E-2</v>
      </c>
      <c r="AV202" s="488">
        <f t="shared" ref="AV202:AV207" si="242">AU202+AT202+AS202+AR202+AQ202</f>
        <v>1.4706997079999999</v>
      </c>
      <c r="AW202" s="489">
        <f t="shared" ref="AW202:AW207" si="243">AJ202*H202</f>
        <v>0</v>
      </c>
      <c r="AX202" s="489">
        <f t="shared" ref="AX202:AX207" si="244">H202*AK202</f>
        <v>1.29E-5</v>
      </c>
      <c r="AY202" s="489">
        <f t="shared" ref="AY202:AY207" si="245">H202*AV202</f>
        <v>1.89720262332E-5</v>
      </c>
      <c r="AZ202" s="392">
        <f>AW202/[2]DB!$B$23</f>
        <v>0</v>
      </c>
      <c r="BA202" s="392">
        <f>AX202/[2]DB!$B$23</f>
        <v>1.5542168674698795E-8</v>
      </c>
    </row>
    <row r="203" spans="1:53" s="1" customFormat="1" ht="15" thickBot="1" x14ac:dyDescent="0.35">
      <c r="A203" s="474" t="s">
        <v>657</v>
      </c>
      <c r="B203" s="474" t="str">
        <f>B202</f>
        <v>Нефтепровод от РВС №15 до технологической насосной, нефть</v>
      </c>
      <c r="C203" s="476" t="s">
        <v>107</v>
      </c>
      <c r="D203" s="477" t="s">
        <v>28</v>
      </c>
      <c r="E203" s="490">
        <f>E202</f>
        <v>2.9999999999999999E-7</v>
      </c>
      <c r="F203" s="491">
        <f>F202</f>
        <v>215</v>
      </c>
      <c r="G203" s="474">
        <v>0.04</v>
      </c>
      <c r="H203" s="479">
        <f t="shared" si="235"/>
        <v>2.5799999999999999E-6</v>
      </c>
      <c r="I203" s="492">
        <f>I202</f>
        <v>2.69</v>
      </c>
      <c r="J203" s="493">
        <f>POWER(10,-6)*35*SQRT(100)*3600*L202/1000*0.1</f>
        <v>6.7787999999999989E-3</v>
      </c>
      <c r="K203" s="482" t="s">
        <v>123</v>
      </c>
      <c r="L203" s="483">
        <v>0</v>
      </c>
      <c r="M203" s="484" t="str">
        <f t="shared" si="236"/>
        <v>C143</v>
      </c>
      <c r="N203" s="484" t="str">
        <f t="shared" si="237"/>
        <v>Нефтепровод от РВС №15 до технологической насосной, нефть</v>
      </c>
      <c r="O203" s="484" t="str">
        <f t="shared" si="238"/>
        <v>Полное-взрыв</v>
      </c>
      <c r="P203" s="484" t="s">
        <v>46</v>
      </c>
      <c r="Q203" s="484" t="s">
        <v>46</v>
      </c>
      <c r="R203" s="484" t="s">
        <v>46</v>
      </c>
      <c r="S203" s="484" t="s">
        <v>46</v>
      </c>
      <c r="T203" s="484">
        <v>0</v>
      </c>
      <c r="U203" s="484">
        <v>0</v>
      </c>
      <c r="V203" s="484">
        <v>14.6</v>
      </c>
      <c r="W203" s="484">
        <v>48.1</v>
      </c>
      <c r="X203" s="484">
        <v>69.599999999999994</v>
      </c>
      <c r="Y203" s="484" t="s">
        <v>46</v>
      </c>
      <c r="Z203" s="484" t="s">
        <v>46</v>
      </c>
      <c r="AA203" s="484" t="s">
        <v>46</v>
      </c>
      <c r="AB203" s="484" t="s">
        <v>46</v>
      </c>
      <c r="AC203" s="484" t="s">
        <v>46</v>
      </c>
      <c r="AD203" s="484" t="s">
        <v>46</v>
      </c>
      <c r="AE203" s="484" t="s">
        <v>46</v>
      </c>
      <c r="AF203" s="484" t="s">
        <v>46</v>
      </c>
      <c r="AG203" s="484" t="s">
        <v>46</v>
      </c>
      <c r="AH203" s="484" t="s">
        <v>46</v>
      </c>
      <c r="AI203" s="484" t="s">
        <v>46</v>
      </c>
      <c r="AJ203" s="485">
        <v>0</v>
      </c>
      <c r="AK203" s="485">
        <v>1</v>
      </c>
      <c r="AL203" s="484">
        <f>AL202</f>
        <v>0.75</v>
      </c>
      <c r="AM203" s="484">
        <f>AM202</f>
        <v>2.7E-2</v>
      </c>
      <c r="AN203" s="484">
        <f>AN202</f>
        <v>3</v>
      </c>
      <c r="AO203" s="484"/>
      <c r="AP203" s="484"/>
      <c r="AQ203" s="487">
        <f>AM203*I203+AL203</f>
        <v>0.82262999999999997</v>
      </c>
      <c r="AR203" s="487">
        <f t="shared" si="239"/>
        <v>8.2263000000000003E-2</v>
      </c>
      <c r="AS203" s="488">
        <f t="shared" si="240"/>
        <v>0.25</v>
      </c>
      <c r="AT203" s="488">
        <f t="shared" si="241"/>
        <v>0.28872324999999999</v>
      </c>
      <c r="AU203" s="487">
        <f>10068.2*J203*POWER(10,-6)*10</f>
        <v>6.8250314159999984E-4</v>
      </c>
      <c r="AV203" s="488">
        <f t="shared" si="242"/>
        <v>1.4442987531416001</v>
      </c>
      <c r="AW203" s="489">
        <f t="shared" si="243"/>
        <v>0</v>
      </c>
      <c r="AX203" s="489">
        <f t="shared" si="244"/>
        <v>2.5799999999999999E-6</v>
      </c>
      <c r="AY203" s="489">
        <f t="shared" si="245"/>
        <v>3.726290783105328E-6</v>
      </c>
      <c r="AZ203" s="392">
        <f>AW203/[2]DB!$B$23</f>
        <v>0</v>
      </c>
      <c r="BA203" s="392">
        <f>AX203/[2]DB!$B$23</f>
        <v>3.1084337349397589E-9</v>
      </c>
    </row>
    <row r="204" spans="1:53" s="1" customFormat="1" x14ac:dyDescent="0.3">
      <c r="A204" s="474" t="s">
        <v>658</v>
      </c>
      <c r="B204" s="474" t="str">
        <f>B202</f>
        <v>Нефтепровод от РВС №15 до технологической насосной, нефть</v>
      </c>
      <c r="C204" s="476" t="s">
        <v>108</v>
      </c>
      <c r="D204" s="477" t="s">
        <v>26</v>
      </c>
      <c r="E204" s="490">
        <f>E202</f>
        <v>2.9999999999999999E-7</v>
      </c>
      <c r="F204" s="491">
        <f>F202</f>
        <v>215</v>
      </c>
      <c r="G204" s="474">
        <v>0.76</v>
      </c>
      <c r="H204" s="479">
        <f t="shared" si="235"/>
        <v>4.9019999999999995E-5</v>
      </c>
      <c r="I204" s="492">
        <f>I202</f>
        <v>2.69</v>
      </c>
      <c r="J204" s="494">
        <v>0</v>
      </c>
      <c r="K204" s="482" t="s">
        <v>124</v>
      </c>
      <c r="L204" s="483">
        <v>0</v>
      </c>
      <c r="M204" s="484" t="str">
        <f t="shared" si="236"/>
        <v>C144</v>
      </c>
      <c r="N204" s="484" t="str">
        <f t="shared" si="237"/>
        <v>Нефтепровод от РВС №15 до технологической насосной, нефть</v>
      </c>
      <c r="O204" s="484" t="str">
        <f t="shared" si="238"/>
        <v>Полное-ликвидация</v>
      </c>
      <c r="P204" s="484" t="s">
        <v>46</v>
      </c>
      <c r="Q204" s="484" t="s">
        <v>46</v>
      </c>
      <c r="R204" s="484" t="s">
        <v>46</v>
      </c>
      <c r="S204" s="484" t="s">
        <v>46</v>
      </c>
      <c r="T204" s="484" t="s">
        <v>46</v>
      </c>
      <c r="U204" s="484" t="s">
        <v>46</v>
      </c>
      <c r="V204" s="484" t="s">
        <v>46</v>
      </c>
      <c r="W204" s="484" t="s">
        <v>46</v>
      </c>
      <c r="X204" s="484" t="s">
        <v>46</v>
      </c>
      <c r="Y204" s="484" t="s">
        <v>46</v>
      </c>
      <c r="Z204" s="484" t="s">
        <v>46</v>
      </c>
      <c r="AA204" s="484" t="s">
        <v>46</v>
      </c>
      <c r="AB204" s="484" t="s">
        <v>46</v>
      </c>
      <c r="AC204" s="484" t="s">
        <v>46</v>
      </c>
      <c r="AD204" s="484" t="s">
        <v>46</v>
      </c>
      <c r="AE204" s="484" t="s">
        <v>46</v>
      </c>
      <c r="AF204" s="484" t="s">
        <v>46</v>
      </c>
      <c r="AG204" s="484" t="s">
        <v>46</v>
      </c>
      <c r="AH204" s="484" t="s">
        <v>46</v>
      </c>
      <c r="AI204" s="484" t="s">
        <v>46</v>
      </c>
      <c r="AJ204" s="484">
        <v>0</v>
      </c>
      <c r="AK204" s="484">
        <v>0</v>
      </c>
      <c r="AL204" s="484">
        <f>AL202</f>
        <v>0.75</v>
      </c>
      <c r="AM204" s="484">
        <f>AM202</f>
        <v>2.7E-2</v>
      </c>
      <c r="AN204" s="484">
        <f>AN202</f>
        <v>3</v>
      </c>
      <c r="AO204" s="484"/>
      <c r="AP204" s="484"/>
      <c r="AQ204" s="487">
        <f>AM204*I204*0.1+AL204</f>
        <v>0.75726300000000002</v>
      </c>
      <c r="AR204" s="487">
        <f t="shared" si="239"/>
        <v>7.572630000000001E-2</v>
      </c>
      <c r="AS204" s="488">
        <f t="shared" si="240"/>
        <v>0</v>
      </c>
      <c r="AT204" s="488">
        <f t="shared" si="241"/>
        <v>0.20824732500000001</v>
      </c>
      <c r="AU204" s="487">
        <f>1333*J203*POWER(10,-6)</f>
        <v>9.0361403999999989E-6</v>
      </c>
      <c r="AV204" s="488">
        <f t="shared" si="242"/>
        <v>1.0412456611404</v>
      </c>
      <c r="AW204" s="489">
        <f t="shared" si="243"/>
        <v>0</v>
      </c>
      <c r="AX204" s="489">
        <f t="shared" si="244"/>
        <v>0</v>
      </c>
      <c r="AY204" s="489">
        <f t="shared" si="245"/>
        <v>5.10418623091024E-5</v>
      </c>
      <c r="AZ204" s="392">
        <f>AW204/[2]DB!$B$23</f>
        <v>0</v>
      </c>
      <c r="BA204" s="392">
        <f>AX204/[2]DB!$B$23</f>
        <v>0</v>
      </c>
    </row>
    <row r="205" spans="1:53" s="1" customFormat="1" x14ac:dyDescent="0.3">
      <c r="A205" s="474" t="s">
        <v>659</v>
      </c>
      <c r="B205" s="474" t="str">
        <f>B202</f>
        <v>Нефтепровод от РВС №15 до технологической насосной, нефть</v>
      </c>
      <c r="C205" s="476" t="s">
        <v>109</v>
      </c>
      <c r="D205" s="477" t="s">
        <v>47</v>
      </c>
      <c r="E205" s="478">
        <v>1.9999999999999999E-6</v>
      </c>
      <c r="F205" s="491">
        <f>F202</f>
        <v>215</v>
      </c>
      <c r="G205" s="474">
        <v>0.2</v>
      </c>
      <c r="H205" s="479">
        <f t="shared" si="235"/>
        <v>8.6000000000000003E-5</v>
      </c>
      <c r="I205" s="492">
        <f>0.15*I202</f>
        <v>0.40349999999999997</v>
      </c>
      <c r="J205" s="481">
        <f>I205</f>
        <v>0.40349999999999997</v>
      </c>
      <c r="K205" s="495" t="s">
        <v>126</v>
      </c>
      <c r="L205" s="496">
        <v>45390</v>
      </c>
      <c r="M205" s="484" t="str">
        <f t="shared" si="236"/>
        <v>C145</v>
      </c>
      <c r="N205" s="484" t="str">
        <f t="shared" si="237"/>
        <v>Нефтепровод от РВС №15 до технологической насосной, нефть</v>
      </c>
      <c r="O205" s="484" t="str">
        <f t="shared" si="238"/>
        <v>Частичное-пожар</v>
      </c>
      <c r="P205" s="484">
        <v>3</v>
      </c>
      <c r="Q205" s="484">
        <v>4.4000000000000004</v>
      </c>
      <c r="R205" s="484">
        <v>6.5</v>
      </c>
      <c r="S205" s="484">
        <v>11.8</v>
      </c>
      <c r="T205" s="484" t="s">
        <v>46</v>
      </c>
      <c r="U205" s="484" t="s">
        <v>46</v>
      </c>
      <c r="V205" s="484" t="s">
        <v>46</v>
      </c>
      <c r="W205" s="484" t="s">
        <v>46</v>
      </c>
      <c r="X205" s="484" t="s">
        <v>46</v>
      </c>
      <c r="Y205" s="484" t="s">
        <v>46</v>
      </c>
      <c r="Z205" s="484" t="s">
        <v>46</v>
      </c>
      <c r="AA205" s="484" t="s">
        <v>46</v>
      </c>
      <c r="AB205" s="484" t="s">
        <v>46</v>
      </c>
      <c r="AC205" s="484" t="s">
        <v>46</v>
      </c>
      <c r="AD205" s="484" t="s">
        <v>46</v>
      </c>
      <c r="AE205" s="484" t="s">
        <v>46</v>
      </c>
      <c r="AF205" s="484" t="s">
        <v>46</v>
      </c>
      <c r="AG205" s="484" t="s">
        <v>46</v>
      </c>
      <c r="AH205" s="484" t="s">
        <v>46</v>
      </c>
      <c r="AI205" s="484" t="s">
        <v>46</v>
      </c>
      <c r="AJ205" s="484">
        <v>0</v>
      </c>
      <c r="AK205" s="484">
        <v>1</v>
      </c>
      <c r="AL205" s="386">
        <f>0.1*AL202</f>
        <v>7.5000000000000011E-2</v>
      </c>
      <c r="AM205" s="484">
        <f>AM202</f>
        <v>2.7E-2</v>
      </c>
      <c r="AN205" s="484">
        <f>ROUNDUP(AN202/3,0)</f>
        <v>1</v>
      </c>
      <c r="AO205" s="484"/>
      <c r="AP205" s="484"/>
      <c r="AQ205" s="487">
        <f>AM205*I205+AL205</f>
        <v>8.5894500000000013E-2</v>
      </c>
      <c r="AR205" s="487">
        <f t="shared" si="239"/>
        <v>8.5894500000000019E-3</v>
      </c>
      <c r="AS205" s="488">
        <f t="shared" si="240"/>
        <v>0.25</v>
      </c>
      <c r="AT205" s="488">
        <f t="shared" si="241"/>
        <v>8.6120987499999996E-2</v>
      </c>
      <c r="AU205" s="487">
        <f>10068.2*J205*POWER(10,-6)</f>
        <v>4.0625187E-3</v>
      </c>
      <c r="AV205" s="488">
        <f t="shared" si="242"/>
        <v>0.43466745620000002</v>
      </c>
      <c r="AW205" s="489">
        <f t="shared" si="243"/>
        <v>0</v>
      </c>
      <c r="AX205" s="489">
        <f t="shared" si="244"/>
        <v>8.6000000000000003E-5</v>
      </c>
      <c r="AY205" s="489">
        <f t="shared" si="245"/>
        <v>3.7381401233200005E-5</v>
      </c>
      <c r="AZ205" s="392">
        <f>AW205/[2]DB!$B$23</f>
        <v>0</v>
      </c>
      <c r="BA205" s="392">
        <f>AX205/[2]DB!$B$23</f>
        <v>1.0361445783132531E-7</v>
      </c>
    </row>
    <row r="206" spans="1:53" s="1" customFormat="1" x14ac:dyDescent="0.3">
      <c r="A206" s="474" t="s">
        <v>660</v>
      </c>
      <c r="B206" s="474" t="str">
        <f>B202</f>
        <v>Нефтепровод от РВС №15 до технологической насосной, нефть</v>
      </c>
      <c r="C206" s="476" t="s">
        <v>110</v>
      </c>
      <c r="D206" s="477" t="s">
        <v>112</v>
      </c>
      <c r="E206" s="490">
        <f>E205</f>
        <v>1.9999999999999999E-6</v>
      </c>
      <c r="F206" s="491">
        <f>F202</f>
        <v>215</v>
      </c>
      <c r="G206" s="474">
        <v>0.04</v>
      </c>
      <c r="H206" s="479">
        <f t="shared" si="235"/>
        <v>1.7200000000000001E-5</v>
      </c>
      <c r="I206" s="492">
        <f>0.15*I202</f>
        <v>0.40349999999999997</v>
      </c>
      <c r="J206" s="481">
        <f>0.9*J203</f>
        <v>6.1009199999999993E-3</v>
      </c>
      <c r="K206" s="495" t="s">
        <v>127</v>
      </c>
      <c r="L206" s="496">
        <v>3</v>
      </c>
      <c r="M206" s="484" t="str">
        <f t="shared" si="236"/>
        <v>C146</v>
      </c>
      <c r="N206" s="484" t="str">
        <f t="shared" si="237"/>
        <v>Нефтепровод от РВС №15 до технологической насосной, нефть</v>
      </c>
      <c r="O206" s="484" t="str">
        <f t="shared" si="238"/>
        <v>Частичное-пожар-вспышка</v>
      </c>
      <c r="P206" s="484" t="s">
        <v>46</v>
      </c>
      <c r="Q206" s="484" t="s">
        <v>46</v>
      </c>
      <c r="R206" s="484" t="s">
        <v>46</v>
      </c>
      <c r="S206" s="484" t="s">
        <v>46</v>
      </c>
      <c r="T206" s="484" t="s">
        <v>46</v>
      </c>
      <c r="U206" s="484" t="s">
        <v>46</v>
      </c>
      <c r="V206" s="484" t="s">
        <v>46</v>
      </c>
      <c r="W206" s="484" t="s">
        <v>46</v>
      </c>
      <c r="X206" s="484" t="s">
        <v>46</v>
      </c>
      <c r="Y206" s="484" t="s">
        <v>46</v>
      </c>
      <c r="Z206" s="484" t="s">
        <v>46</v>
      </c>
      <c r="AA206" s="484">
        <v>6.23</v>
      </c>
      <c r="AB206" s="484">
        <v>7.48</v>
      </c>
      <c r="AC206" s="484" t="s">
        <v>46</v>
      </c>
      <c r="AD206" s="484" t="s">
        <v>46</v>
      </c>
      <c r="AE206" s="484" t="s">
        <v>46</v>
      </c>
      <c r="AF206" s="484" t="s">
        <v>46</v>
      </c>
      <c r="AG206" s="484" t="s">
        <v>46</v>
      </c>
      <c r="AH206" s="484" t="s">
        <v>46</v>
      </c>
      <c r="AI206" s="484" t="s">
        <v>46</v>
      </c>
      <c r="AJ206" s="484">
        <v>0</v>
      </c>
      <c r="AK206" s="484">
        <v>1</v>
      </c>
      <c r="AL206" s="386">
        <f t="shared" ref="AL206:AL207" si="246">0.1*AL203</f>
        <v>7.5000000000000011E-2</v>
      </c>
      <c r="AM206" s="484">
        <f>AM202</f>
        <v>2.7E-2</v>
      </c>
      <c r="AN206" s="484">
        <f>ROUNDUP(AN202/3,0)</f>
        <v>1</v>
      </c>
      <c r="AO206" s="484"/>
      <c r="AP206" s="484"/>
      <c r="AQ206" s="487">
        <f>AM206*I206+AL206</f>
        <v>8.5894500000000013E-2</v>
      </c>
      <c r="AR206" s="487">
        <f t="shared" si="239"/>
        <v>8.5894500000000019E-3</v>
      </c>
      <c r="AS206" s="488">
        <f t="shared" si="240"/>
        <v>0.25</v>
      </c>
      <c r="AT206" s="488">
        <f t="shared" si="241"/>
        <v>8.6120987499999996E-2</v>
      </c>
      <c r="AU206" s="487">
        <f>10068.2*J206*POWER(10,-6)*10</f>
        <v>6.1425282744000001E-4</v>
      </c>
      <c r="AV206" s="488">
        <f t="shared" si="242"/>
        <v>0.43121919032744005</v>
      </c>
      <c r="AW206" s="489">
        <f t="shared" si="243"/>
        <v>0</v>
      </c>
      <c r="AX206" s="489">
        <f t="shared" si="244"/>
        <v>1.7200000000000001E-5</v>
      </c>
      <c r="AY206" s="489">
        <f t="shared" si="245"/>
        <v>7.4169700736319692E-6</v>
      </c>
      <c r="AZ206" s="392">
        <f>AW206/[2]DB!$B$23</f>
        <v>0</v>
      </c>
      <c r="BA206" s="392">
        <f>AX206/[2]DB!$B$23</f>
        <v>2.0722891566265062E-8</v>
      </c>
    </row>
    <row r="207" spans="1:53" s="1" customFormat="1" x14ac:dyDescent="0.3">
      <c r="A207" s="497" t="s">
        <v>661</v>
      </c>
      <c r="B207" s="497" t="str">
        <f>B202</f>
        <v>Нефтепровод от РВС №15 до технологической насосной, нефть</v>
      </c>
      <c r="C207" s="498" t="s">
        <v>111</v>
      </c>
      <c r="D207" s="499" t="s">
        <v>27</v>
      </c>
      <c r="E207" s="500">
        <f>E205</f>
        <v>1.9999999999999999E-6</v>
      </c>
      <c r="F207" s="501">
        <f>F202</f>
        <v>215</v>
      </c>
      <c r="G207" s="497">
        <v>0.76</v>
      </c>
      <c r="H207" s="502">
        <f t="shared" si="235"/>
        <v>3.2679999999999997E-4</v>
      </c>
      <c r="I207" s="503">
        <f>0.15*I202</f>
        <v>0.40349999999999997</v>
      </c>
      <c r="J207" s="504">
        <v>0</v>
      </c>
      <c r="K207" s="505" t="s">
        <v>138</v>
      </c>
      <c r="L207" s="506">
        <v>1</v>
      </c>
      <c r="M207" s="484" t="str">
        <f t="shared" si="236"/>
        <v>C147</v>
      </c>
      <c r="N207" s="484" t="str">
        <f t="shared" si="237"/>
        <v>Нефтепровод от РВС №15 до технологической насосной, нефть</v>
      </c>
      <c r="O207" s="484" t="str">
        <f t="shared" si="238"/>
        <v>Частичное-ликвидация</v>
      </c>
      <c r="P207" s="484" t="s">
        <v>46</v>
      </c>
      <c r="Q207" s="484" t="s">
        <v>46</v>
      </c>
      <c r="R207" s="484" t="s">
        <v>46</v>
      </c>
      <c r="S207" s="484" t="s">
        <v>46</v>
      </c>
      <c r="T207" s="484" t="s">
        <v>46</v>
      </c>
      <c r="U207" s="484" t="s">
        <v>46</v>
      </c>
      <c r="V207" s="484" t="s">
        <v>46</v>
      </c>
      <c r="W207" s="484" t="s">
        <v>46</v>
      </c>
      <c r="X207" s="484" t="s">
        <v>46</v>
      </c>
      <c r="Y207" s="484" t="s">
        <v>46</v>
      </c>
      <c r="Z207" s="484" t="s">
        <v>46</v>
      </c>
      <c r="AA207" s="484" t="s">
        <v>46</v>
      </c>
      <c r="AB207" s="484" t="s">
        <v>46</v>
      </c>
      <c r="AC207" s="484" t="s">
        <v>46</v>
      </c>
      <c r="AD207" s="484" t="s">
        <v>46</v>
      </c>
      <c r="AE207" s="484" t="s">
        <v>46</v>
      </c>
      <c r="AF207" s="484" t="s">
        <v>46</v>
      </c>
      <c r="AG207" s="484" t="s">
        <v>46</v>
      </c>
      <c r="AH207" s="484" t="s">
        <v>46</v>
      </c>
      <c r="AI207" s="484" t="s">
        <v>46</v>
      </c>
      <c r="AJ207" s="484">
        <v>0</v>
      </c>
      <c r="AK207" s="484">
        <v>0</v>
      </c>
      <c r="AL207" s="386">
        <f t="shared" si="246"/>
        <v>7.5000000000000011E-2</v>
      </c>
      <c r="AM207" s="484">
        <f>AM202</f>
        <v>2.7E-2</v>
      </c>
      <c r="AN207" s="484">
        <f>ROUNDUP(AN202/3,0)</f>
        <v>1</v>
      </c>
      <c r="AO207" s="484"/>
      <c r="AP207" s="484"/>
      <c r="AQ207" s="487">
        <f>AM207*I207*0.1+AL207</f>
        <v>7.6089450000000017E-2</v>
      </c>
      <c r="AR207" s="487">
        <f t="shared" si="239"/>
        <v>7.6089450000000024E-3</v>
      </c>
      <c r="AS207" s="488">
        <f t="shared" si="240"/>
        <v>0</v>
      </c>
      <c r="AT207" s="488">
        <f t="shared" si="241"/>
        <v>2.0924598750000006E-2</v>
      </c>
      <c r="AU207" s="487">
        <f>1333*J206*POWER(10,-6)</f>
        <v>8.132526359999997E-6</v>
      </c>
      <c r="AV207" s="488">
        <f t="shared" si="242"/>
        <v>0.10463112627636002</v>
      </c>
      <c r="AW207" s="489">
        <f t="shared" si="243"/>
        <v>0</v>
      </c>
      <c r="AX207" s="489">
        <f t="shared" si="244"/>
        <v>0</v>
      </c>
      <c r="AY207" s="489">
        <f t="shared" si="245"/>
        <v>3.4193452067114451E-5</v>
      </c>
      <c r="AZ207" s="392">
        <f>AW207/[2]DB!$B$23</f>
        <v>0</v>
      </c>
      <c r="BA207" s="392">
        <f>AX207/[2]DB!$B$23</f>
        <v>0</v>
      </c>
    </row>
    <row r="208" spans="1:53" s="507" customFormat="1" x14ac:dyDescent="0.3">
      <c r="A208" s="474"/>
      <c r="B208" s="474"/>
      <c r="C208" s="474"/>
      <c r="D208" s="474"/>
      <c r="E208" s="474"/>
      <c r="F208" s="474"/>
      <c r="G208" s="474"/>
      <c r="H208" s="474"/>
      <c r="I208" s="474"/>
      <c r="J208" s="474"/>
      <c r="K208" s="284" t="s">
        <v>467</v>
      </c>
      <c r="L208" s="283" t="s">
        <v>944</v>
      </c>
      <c r="M208" s="474"/>
      <c r="N208" s="474"/>
      <c r="O208" s="474"/>
      <c r="P208" s="474"/>
      <c r="Q208" s="474"/>
      <c r="R208" s="474"/>
      <c r="S208" s="474"/>
      <c r="T208" s="474"/>
      <c r="U208" s="474"/>
      <c r="V208" s="474"/>
      <c r="W208" s="474"/>
      <c r="X208" s="474"/>
      <c r="Y208" s="474"/>
      <c r="Z208" s="474"/>
      <c r="AA208" s="474"/>
      <c r="AB208" s="474"/>
      <c r="AC208" s="474"/>
      <c r="AD208" s="474"/>
      <c r="AE208" s="474"/>
      <c r="AF208" s="474"/>
      <c r="AG208" s="474"/>
      <c r="AH208" s="474"/>
      <c r="AI208" s="474"/>
      <c r="AJ208" s="474"/>
      <c r="AK208" s="474"/>
      <c r="AL208" s="474"/>
      <c r="AM208" s="474"/>
      <c r="AN208" s="474"/>
      <c r="AO208" s="474"/>
      <c r="AP208" s="474"/>
      <c r="AQ208" s="474"/>
      <c r="AR208" s="474"/>
      <c r="AS208" s="474"/>
      <c r="AT208" s="474"/>
      <c r="AU208" s="474"/>
      <c r="AV208" s="474"/>
      <c r="AW208" s="474"/>
      <c r="AX208" s="474"/>
      <c r="AY208" s="474"/>
    </row>
    <row r="209" spans="1:53" s="507" customFormat="1" x14ac:dyDescent="0.3">
      <c r="A209" s="474"/>
      <c r="B209" s="474"/>
      <c r="C209" s="474"/>
      <c r="D209" s="474"/>
      <c r="E209" s="474"/>
      <c r="F209" s="474"/>
      <c r="G209" s="474"/>
      <c r="H209" s="474"/>
      <c r="I209" s="474"/>
      <c r="J209" s="474"/>
      <c r="K209" s="474"/>
      <c r="L209" s="474"/>
      <c r="M209" s="474"/>
      <c r="N209" s="474"/>
      <c r="O209" s="474"/>
      <c r="P209" s="474"/>
      <c r="Q209" s="474"/>
      <c r="R209" s="474"/>
      <c r="S209" s="474"/>
      <c r="T209" s="474"/>
      <c r="U209" s="474"/>
      <c r="V209" s="474"/>
      <c r="W209" s="474"/>
      <c r="X209" s="474"/>
      <c r="Y209" s="474"/>
      <c r="Z209" s="474"/>
      <c r="AA209" s="474"/>
      <c r="AB209" s="474"/>
      <c r="AC209" s="474"/>
      <c r="AD209" s="474"/>
      <c r="AE209" s="474"/>
      <c r="AF209" s="474"/>
      <c r="AG209" s="474"/>
      <c r="AH209" s="474"/>
      <c r="AI209" s="474"/>
      <c r="AJ209" s="474"/>
      <c r="AK209" s="474"/>
      <c r="AL209" s="474"/>
      <c r="AM209" s="474"/>
      <c r="AN209" s="474"/>
      <c r="AO209" s="474"/>
      <c r="AP209" s="474"/>
      <c r="AQ209" s="474"/>
      <c r="AR209" s="474"/>
      <c r="AS209" s="474"/>
      <c r="AT209" s="474"/>
      <c r="AU209" s="474"/>
      <c r="AV209" s="474"/>
      <c r="AW209" s="474"/>
      <c r="AX209" s="474"/>
      <c r="AY209" s="474"/>
    </row>
    <row r="210" spans="1:53" s="507" customFormat="1" x14ac:dyDescent="0.3">
      <c r="A210" s="474"/>
      <c r="B210" s="474"/>
      <c r="C210" s="474"/>
      <c r="D210" s="474"/>
      <c r="E210" s="474"/>
      <c r="F210" s="474"/>
      <c r="G210" s="474"/>
      <c r="H210" s="474"/>
      <c r="I210" s="474"/>
      <c r="J210" s="474"/>
      <c r="K210" s="474"/>
      <c r="L210" s="474"/>
      <c r="M210" s="474"/>
      <c r="N210" s="474"/>
      <c r="O210" s="474"/>
      <c r="P210" s="474"/>
      <c r="Q210" s="474"/>
      <c r="R210" s="474"/>
      <c r="S210" s="474"/>
      <c r="T210" s="474"/>
      <c r="U210" s="474"/>
      <c r="V210" s="474"/>
      <c r="W210" s="474"/>
      <c r="X210" s="474"/>
      <c r="Y210" s="474"/>
      <c r="Z210" s="474"/>
      <c r="AA210" s="474"/>
      <c r="AB210" s="474"/>
      <c r="AC210" s="474"/>
      <c r="AD210" s="474"/>
      <c r="AE210" s="474"/>
      <c r="AF210" s="474"/>
      <c r="AG210" s="474"/>
      <c r="AH210" s="474"/>
      <c r="AI210" s="474"/>
      <c r="AJ210" s="474"/>
      <c r="AK210" s="474"/>
      <c r="AL210" s="474"/>
      <c r="AM210" s="474"/>
      <c r="AN210" s="474"/>
      <c r="AO210" s="474"/>
      <c r="AP210" s="474"/>
      <c r="AQ210" s="474"/>
      <c r="AR210" s="474"/>
      <c r="AS210" s="474"/>
      <c r="AT210" s="474"/>
      <c r="AU210" s="474"/>
      <c r="AV210" s="474"/>
      <c r="AW210" s="474"/>
      <c r="AX210" s="474"/>
      <c r="AY210" s="474"/>
    </row>
    <row r="211" spans="1:53" ht="15" thickBot="1" x14ac:dyDescent="0.35"/>
    <row r="212" spans="1:53" s="1" customFormat="1" ht="15" thickBot="1" x14ac:dyDescent="0.35">
      <c r="A212" s="474" t="s">
        <v>662</v>
      </c>
      <c r="B212" s="475" t="s">
        <v>785</v>
      </c>
      <c r="C212" s="476" t="s">
        <v>106</v>
      </c>
      <c r="D212" s="477" t="s">
        <v>25</v>
      </c>
      <c r="E212" s="478">
        <v>2.9999999999999999E-7</v>
      </c>
      <c r="F212" s="475">
        <v>414</v>
      </c>
      <c r="G212" s="474">
        <v>0.2</v>
      </c>
      <c r="H212" s="479">
        <f t="shared" ref="H212:H217" si="247">E212*F212*G212</f>
        <v>2.4839999999999999E-5</v>
      </c>
      <c r="I212" s="480">
        <v>3.77</v>
      </c>
      <c r="J212" s="481">
        <f>I212</f>
        <v>3.77</v>
      </c>
      <c r="K212" s="482" t="s">
        <v>122</v>
      </c>
      <c r="L212" s="483">
        <f>I212*20</f>
        <v>75.400000000000006</v>
      </c>
      <c r="M212" s="484" t="str">
        <f t="shared" ref="M212:M217" si="248">A212</f>
        <v>C148</v>
      </c>
      <c r="N212" s="484" t="str">
        <f t="shared" ref="N212:N217" si="249">B212</f>
        <v>Нефтепровод от отстойников до УСТН (угленоска), нефть</v>
      </c>
      <c r="O212" s="484" t="str">
        <f t="shared" ref="O212:O217" si="250">D212</f>
        <v>Полное-пожар</v>
      </c>
      <c r="P212" s="484">
        <v>7.1</v>
      </c>
      <c r="Q212" s="484">
        <v>10</v>
      </c>
      <c r="R212" s="484">
        <v>14.9</v>
      </c>
      <c r="S212" s="484">
        <v>29.7</v>
      </c>
      <c r="T212" s="484" t="s">
        <v>46</v>
      </c>
      <c r="U212" s="484" t="s">
        <v>46</v>
      </c>
      <c r="V212" s="484" t="s">
        <v>46</v>
      </c>
      <c r="W212" s="484" t="s">
        <v>46</v>
      </c>
      <c r="X212" s="484" t="s">
        <v>46</v>
      </c>
      <c r="Y212" s="484" t="s">
        <v>46</v>
      </c>
      <c r="Z212" s="484" t="s">
        <v>46</v>
      </c>
      <c r="AA212" s="484" t="s">
        <v>46</v>
      </c>
      <c r="AB212" s="484" t="s">
        <v>46</v>
      </c>
      <c r="AC212" s="484" t="s">
        <v>46</v>
      </c>
      <c r="AD212" s="484" t="s">
        <v>46</v>
      </c>
      <c r="AE212" s="484" t="s">
        <v>46</v>
      </c>
      <c r="AF212" s="484" t="s">
        <v>46</v>
      </c>
      <c r="AG212" s="484" t="s">
        <v>46</v>
      </c>
      <c r="AH212" s="484" t="s">
        <v>46</v>
      </c>
      <c r="AI212" s="484" t="s">
        <v>46</v>
      </c>
      <c r="AJ212" s="485">
        <v>0</v>
      </c>
      <c r="AK212" s="485">
        <v>1</v>
      </c>
      <c r="AL212" s="486">
        <v>0.75</v>
      </c>
      <c r="AM212" s="486">
        <v>2.7E-2</v>
      </c>
      <c r="AN212" s="486">
        <v>3</v>
      </c>
      <c r="AO212" s="484"/>
      <c r="AP212" s="484"/>
      <c r="AQ212" s="487">
        <f>AM212*I212+AL212</f>
        <v>0.85179000000000005</v>
      </c>
      <c r="AR212" s="487">
        <f t="shared" ref="AR212:AR217" si="251">0.1*AQ212</f>
        <v>8.5179000000000005E-2</v>
      </c>
      <c r="AS212" s="488">
        <f t="shared" ref="AS212:AS217" si="252">AJ212*3+0.25*AK212</f>
        <v>0.25</v>
      </c>
      <c r="AT212" s="488">
        <f t="shared" ref="AT212:AT217" si="253">SUM(AQ212:AS212)/4</f>
        <v>0.29674224999999999</v>
      </c>
      <c r="AU212" s="487">
        <f>10068.2*J212*POWER(10,-6)</f>
        <v>3.7957114E-2</v>
      </c>
      <c r="AV212" s="488">
        <f t="shared" ref="AV212:AV217" si="254">AU212+AT212+AS212+AR212+AQ212</f>
        <v>1.5216683639999999</v>
      </c>
      <c r="AW212" s="489">
        <f t="shared" ref="AW212:AW217" si="255">AJ212*H212</f>
        <v>0</v>
      </c>
      <c r="AX212" s="489">
        <f t="shared" ref="AX212:AX217" si="256">H212*AK212</f>
        <v>2.4839999999999999E-5</v>
      </c>
      <c r="AY212" s="489">
        <f t="shared" ref="AY212:AY217" si="257">H212*AV212</f>
        <v>3.7798242161759998E-5</v>
      </c>
      <c r="AZ212" s="392">
        <f>AW212/[2]DB!$B$23</f>
        <v>0</v>
      </c>
      <c r="BA212" s="392">
        <f>AX212/[2]DB!$B$23</f>
        <v>2.9927710843373496E-8</v>
      </c>
    </row>
    <row r="213" spans="1:53" s="1" customFormat="1" ht="15" thickBot="1" x14ac:dyDescent="0.35">
      <c r="A213" s="474" t="s">
        <v>663</v>
      </c>
      <c r="B213" s="474" t="str">
        <f>B212</f>
        <v>Нефтепровод от отстойников до УСТН (угленоска), нефть</v>
      </c>
      <c r="C213" s="476" t="s">
        <v>107</v>
      </c>
      <c r="D213" s="477" t="s">
        <v>28</v>
      </c>
      <c r="E213" s="490">
        <f>E212</f>
        <v>2.9999999999999999E-7</v>
      </c>
      <c r="F213" s="491">
        <f>F212</f>
        <v>414</v>
      </c>
      <c r="G213" s="474">
        <v>0.04</v>
      </c>
      <c r="H213" s="479">
        <f t="shared" si="247"/>
        <v>4.9679999999999997E-6</v>
      </c>
      <c r="I213" s="492">
        <f>I212</f>
        <v>3.77</v>
      </c>
      <c r="J213" s="493">
        <f>POWER(10,-6)*35*SQRT(100)*3600*L212/1000*0.1</f>
        <v>9.5003999999999991E-3</v>
      </c>
      <c r="K213" s="482" t="s">
        <v>123</v>
      </c>
      <c r="L213" s="483">
        <v>0</v>
      </c>
      <c r="M213" s="484" t="str">
        <f t="shared" si="248"/>
        <v>C149</v>
      </c>
      <c r="N213" s="484" t="str">
        <f t="shared" si="249"/>
        <v>Нефтепровод от отстойников до УСТН (угленоска), нефть</v>
      </c>
      <c r="O213" s="484" t="str">
        <f t="shared" si="250"/>
        <v>Полное-взрыв</v>
      </c>
      <c r="P213" s="484" t="s">
        <v>46</v>
      </c>
      <c r="Q213" s="484" t="s">
        <v>46</v>
      </c>
      <c r="R213" s="484" t="s">
        <v>46</v>
      </c>
      <c r="S213" s="484" t="s">
        <v>46</v>
      </c>
      <c r="T213" s="484">
        <v>0</v>
      </c>
      <c r="U213" s="484">
        <v>0</v>
      </c>
      <c r="V213" s="484">
        <v>16.100000000000001</v>
      </c>
      <c r="W213" s="484">
        <v>53.6</v>
      </c>
      <c r="X213" s="484">
        <v>78.099999999999994</v>
      </c>
      <c r="Y213" s="484" t="s">
        <v>46</v>
      </c>
      <c r="Z213" s="484" t="s">
        <v>46</v>
      </c>
      <c r="AA213" s="484" t="s">
        <v>46</v>
      </c>
      <c r="AB213" s="484" t="s">
        <v>46</v>
      </c>
      <c r="AC213" s="484" t="s">
        <v>46</v>
      </c>
      <c r="AD213" s="484" t="s">
        <v>46</v>
      </c>
      <c r="AE213" s="484" t="s">
        <v>46</v>
      </c>
      <c r="AF213" s="484" t="s">
        <v>46</v>
      </c>
      <c r="AG213" s="484" t="s">
        <v>46</v>
      </c>
      <c r="AH213" s="484" t="s">
        <v>46</v>
      </c>
      <c r="AI213" s="484" t="s">
        <v>46</v>
      </c>
      <c r="AJ213" s="485">
        <v>0</v>
      </c>
      <c r="AK213" s="485">
        <v>1</v>
      </c>
      <c r="AL213" s="484">
        <f>AL212</f>
        <v>0.75</v>
      </c>
      <c r="AM213" s="484">
        <f>AM212</f>
        <v>2.7E-2</v>
      </c>
      <c r="AN213" s="484">
        <f>AN212</f>
        <v>3</v>
      </c>
      <c r="AO213" s="484"/>
      <c r="AP213" s="484"/>
      <c r="AQ213" s="487">
        <f>AM213*I213+AL213</f>
        <v>0.85179000000000005</v>
      </c>
      <c r="AR213" s="487">
        <f t="shared" si="251"/>
        <v>8.5179000000000005E-2</v>
      </c>
      <c r="AS213" s="488">
        <f t="shared" si="252"/>
        <v>0.25</v>
      </c>
      <c r="AT213" s="488">
        <f t="shared" si="253"/>
        <v>0.29674224999999999</v>
      </c>
      <c r="AU213" s="487">
        <f>10068.2*J213*POWER(10,-6)*10</f>
        <v>9.565192727999999E-4</v>
      </c>
      <c r="AV213" s="488">
        <f t="shared" si="254"/>
        <v>1.4846677692728001</v>
      </c>
      <c r="AW213" s="489">
        <f t="shared" si="255"/>
        <v>0</v>
      </c>
      <c r="AX213" s="489">
        <f t="shared" si="256"/>
        <v>4.9679999999999997E-6</v>
      </c>
      <c r="AY213" s="489">
        <f t="shared" si="257"/>
        <v>7.3758294777472701E-6</v>
      </c>
      <c r="AZ213" s="392">
        <f>AW213/[2]DB!$B$23</f>
        <v>0</v>
      </c>
      <c r="BA213" s="392">
        <f>AX213/[2]DB!$B$23</f>
        <v>5.9855421686746986E-9</v>
      </c>
    </row>
    <row r="214" spans="1:53" s="1" customFormat="1" x14ac:dyDescent="0.3">
      <c r="A214" s="474" t="s">
        <v>664</v>
      </c>
      <c r="B214" s="474" t="str">
        <f>B212</f>
        <v>Нефтепровод от отстойников до УСТН (угленоска), нефть</v>
      </c>
      <c r="C214" s="476" t="s">
        <v>108</v>
      </c>
      <c r="D214" s="477" t="s">
        <v>26</v>
      </c>
      <c r="E214" s="490">
        <f>E212</f>
        <v>2.9999999999999999E-7</v>
      </c>
      <c r="F214" s="491">
        <f>F212</f>
        <v>414</v>
      </c>
      <c r="G214" s="474">
        <v>0.76</v>
      </c>
      <c r="H214" s="479">
        <f t="shared" si="247"/>
        <v>9.4391999999999987E-5</v>
      </c>
      <c r="I214" s="492">
        <f>I212</f>
        <v>3.77</v>
      </c>
      <c r="J214" s="494">
        <v>0</v>
      </c>
      <c r="K214" s="482" t="s">
        <v>124</v>
      </c>
      <c r="L214" s="483">
        <v>0</v>
      </c>
      <c r="M214" s="484" t="str">
        <f t="shared" si="248"/>
        <v>C150</v>
      </c>
      <c r="N214" s="484" t="str">
        <f t="shared" si="249"/>
        <v>Нефтепровод от отстойников до УСТН (угленоска), нефть</v>
      </c>
      <c r="O214" s="484" t="str">
        <f t="shared" si="250"/>
        <v>Полное-ликвидация</v>
      </c>
      <c r="P214" s="484" t="s">
        <v>46</v>
      </c>
      <c r="Q214" s="484" t="s">
        <v>46</v>
      </c>
      <c r="R214" s="484" t="s">
        <v>46</v>
      </c>
      <c r="S214" s="484" t="s">
        <v>46</v>
      </c>
      <c r="T214" s="484" t="s">
        <v>46</v>
      </c>
      <c r="U214" s="484" t="s">
        <v>46</v>
      </c>
      <c r="V214" s="484" t="s">
        <v>46</v>
      </c>
      <c r="W214" s="484" t="s">
        <v>46</v>
      </c>
      <c r="X214" s="484" t="s">
        <v>46</v>
      </c>
      <c r="Y214" s="484" t="s">
        <v>46</v>
      </c>
      <c r="Z214" s="484" t="s">
        <v>46</v>
      </c>
      <c r="AA214" s="484" t="s">
        <v>46</v>
      </c>
      <c r="AB214" s="484" t="s">
        <v>46</v>
      </c>
      <c r="AC214" s="484" t="s">
        <v>46</v>
      </c>
      <c r="AD214" s="484" t="s">
        <v>46</v>
      </c>
      <c r="AE214" s="484" t="s">
        <v>46</v>
      </c>
      <c r="AF214" s="484" t="s">
        <v>46</v>
      </c>
      <c r="AG214" s="484" t="s">
        <v>46</v>
      </c>
      <c r="AH214" s="484" t="s">
        <v>46</v>
      </c>
      <c r="AI214" s="484" t="s">
        <v>46</v>
      </c>
      <c r="AJ214" s="484">
        <v>0</v>
      </c>
      <c r="AK214" s="484">
        <v>0</v>
      </c>
      <c r="AL214" s="484">
        <f>AL212</f>
        <v>0.75</v>
      </c>
      <c r="AM214" s="484">
        <f>AM212</f>
        <v>2.7E-2</v>
      </c>
      <c r="AN214" s="484">
        <f>AN212</f>
        <v>3</v>
      </c>
      <c r="AO214" s="484"/>
      <c r="AP214" s="484"/>
      <c r="AQ214" s="487">
        <f>AM214*I214*0.1+AL214</f>
        <v>0.76017900000000005</v>
      </c>
      <c r="AR214" s="487">
        <f t="shared" si="251"/>
        <v>7.6017900000000013E-2</v>
      </c>
      <c r="AS214" s="488">
        <f t="shared" si="252"/>
        <v>0</v>
      </c>
      <c r="AT214" s="488">
        <f t="shared" si="253"/>
        <v>0.20904922500000001</v>
      </c>
      <c r="AU214" s="487">
        <f>1333*J213*POWER(10,-6)</f>
        <v>1.2664033199999998E-5</v>
      </c>
      <c r="AV214" s="488">
        <f t="shared" si="254"/>
        <v>1.0452587890332001</v>
      </c>
      <c r="AW214" s="489">
        <f t="shared" si="255"/>
        <v>0</v>
      </c>
      <c r="AX214" s="489">
        <f t="shared" si="256"/>
        <v>0</v>
      </c>
      <c r="AY214" s="489">
        <f t="shared" si="257"/>
        <v>9.8664067614421809E-5</v>
      </c>
      <c r="AZ214" s="392">
        <f>AW214/[2]DB!$B$23</f>
        <v>0</v>
      </c>
      <c r="BA214" s="392">
        <f>AX214/[2]DB!$B$23</f>
        <v>0</v>
      </c>
    </row>
    <row r="215" spans="1:53" s="1" customFormat="1" x14ac:dyDescent="0.3">
      <c r="A215" s="474" t="s">
        <v>665</v>
      </c>
      <c r="B215" s="474" t="str">
        <f>B212</f>
        <v>Нефтепровод от отстойников до УСТН (угленоска), нефть</v>
      </c>
      <c r="C215" s="476" t="s">
        <v>109</v>
      </c>
      <c r="D215" s="477" t="s">
        <v>47</v>
      </c>
      <c r="E215" s="478">
        <v>1.9999999999999999E-6</v>
      </c>
      <c r="F215" s="491">
        <f>F212</f>
        <v>414</v>
      </c>
      <c r="G215" s="474">
        <v>0.2</v>
      </c>
      <c r="H215" s="479">
        <f t="shared" si="247"/>
        <v>1.6560000000000001E-4</v>
      </c>
      <c r="I215" s="492">
        <f>0.15*I212</f>
        <v>0.5655</v>
      </c>
      <c r="J215" s="481">
        <f>I215</f>
        <v>0.5655</v>
      </c>
      <c r="K215" s="495" t="s">
        <v>126</v>
      </c>
      <c r="L215" s="496">
        <v>45390</v>
      </c>
      <c r="M215" s="484" t="str">
        <f t="shared" si="248"/>
        <v>C151</v>
      </c>
      <c r="N215" s="484" t="str">
        <f t="shared" si="249"/>
        <v>Нефтепровод от отстойников до УСТН (угленоска), нефть</v>
      </c>
      <c r="O215" s="484" t="str">
        <f t="shared" si="250"/>
        <v>Частичное-пожар</v>
      </c>
      <c r="P215" s="484">
        <v>3.4</v>
      </c>
      <c r="Q215" s="484">
        <v>4.9000000000000004</v>
      </c>
      <c r="R215" s="484">
        <v>7.3</v>
      </c>
      <c r="S215" s="484">
        <v>13.3</v>
      </c>
      <c r="T215" s="484" t="s">
        <v>46</v>
      </c>
      <c r="U215" s="484" t="s">
        <v>46</v>
      </c>
      <c r="V215" s="484" t="s">
        <v>46</v>
      </c>
      <c r="W215" s="484" t="s">
        <v>46</v>
      </c>
      <c r="X215" s="484" t="s">
        <v>46</v>
      </c>
      <c r="Y215" s="484" t="s">
        <v>46</v>
      </c>
      <c r="Z215" s="484" t="s">
        <v>46</v>
      </c>
      <c r="AA215" s="484" t="s">
        <v>46</v>
      </c>
      <c r="AB215" s="484" t="s">
        <v>46</v>
      </c>
      <c r="AC215" s="484" t="s">
        <v>46</v>
      </c>
      <c r="AD215" s="484" t="s">
        <v>46</v>
      </c>
      <c r="AE215" s="484" t="s">
        <v>46</v>
      </c>
      <c r="AF215" s="484" t="s">
        <v>46</v>
      </c>
      <c r="AG215" s="484" t="s">
        <v>46</v>
      </c>
      <c r="AH215" s="484" t="s">
        <v>46</v>
      </c>
      <c r="AI215" s="484" t="s">
        <v>46</v>
      </c>
      <c r="AJ215" s="484">
        <v>0</v>
      </c>
      <c r="AK215" s="484">
        <v>1</v>
      </c>
      <c r="AL215" s="386">
        <f>0.1*AL212</f>
        <v>7.5000000000000011E-2</v>
      </c>
      <c r="AM215" s="484">
        <f>AM212</f>
        <v>2.7E-2</v>
      </c>
      <c r="AN215" s="484">
        <f>ROUNDUP(AN212/3,0)</f>
        <v>1</v>
      </c>
      <c r="AO215" s="484"/>
      <c r="AP215" s="484"/>
      <c r="AQ215" s="487">
        <f>AM215*I215+AL215</f>
        <v>9.0268500000000015E-2</v>
      </c>
      <c r="AR215" s="487">
        <f t="shared" si="251"/>
        <v>9.0268500000000012E-3</v>
      </c>
      <c r="AS215" s="488">
        <f t="shared" si="252"/>
        <v>0.25</v>
      </c>
      <c r="AT215" s="488">
        <f t="shared" si="253"/>
        <v>8.7323837500000001E-2</v>
      </c>
      <c r="AU215" s="487">
        <f>10068.2*J215*POWER(10,-6)</f>
        <v>5.6935670999999997E-3</v>
      </c>
      <c r="AV215" s="488">
        <f t="shared" si="254"/>
        <v>0.44231275460000002</v>
      </c>
      <c r="AW215" s="489">
        <f t="shared" si="255"/>
        <v>0</v>
      </c>
      <c r="AX215" s="489">
        <f t="shared" si="256"/>
        <v>1.6560000000000001E-4</v>
      </c>
      <c r="AY215" s="489">
        <f t="shared" si="257"/>
        <v>7.3246992161760013E-5</v>
      </c>
      <c r="AZ215" s="392">
        <f>AW215/[2]DB!$B$23</f>
        <v>0</v>
      </c>
      <c r="BA215" s="392">
        <f>AX215/[2]DB!$B$23</f>
        <v>1.9951807228915664E-7</v>
      </c>
    </row>
    <row r="216" spans="1:53" s="1" customFormat="1" x14ac:dyDescent="0.3">
      <c r="A216" s="474" t="s">
        <v>666</v>
      </c>
      <c r="B216" s="474" t="str">
        <f>B212</f>
        <v>Нефтепровод от отстойников до УСТН (угленоска), нефть</v>
      </c>
      <c r="C216" s="476" t="s">
        <v>110</v>
      </c>
      <c r="D216" s="477" t="s">
        <v>112</v>
      </c>
      <c r="E216" s="490">
        <f>E215</f>
        <v>1.9999999999999999E-6</v>
      </c>
      <c r="F216" s="491">
        <f>F212</f>
        <v>414</v>
      </c>
      <c r="G216" s="474">
        <v>0.04</v>
      </c>
      <c r="H216" s="479">
        <f t="shared" si="247"/>
        <v>3.3120000000000001E-5</v>
      </c>
      <c r="I216" s="492">
        <f>0.15*I212</f>
        <v>0.5655</v>
      </c>
      <c r="J216" s="481">
        <f>0.9*J213</f>
        <v>8.5503599999999999E-3</v>
      </c>
      <c r="K216" s="495" t="s">
        <v>127</v>
      </c>
      <c r="L216" s="496">
        <v>3</v>
      </c>
      <c r="M216" s="484" t="str">
        <f t="shared" si="248"/>
        <v>C152</v>
      </c>
      <c r="N216" s="484" t="str">
        <f t="shared" si="249"/>
        <v>Нефтепровод от отстойников до УСТН (угленоска), нефть</v>
      </c>
      <c r="O216" s="484" t="str">
        <f t="shared" si="250"/>
        <v>Частичное-пожар-вспышка</v>
      </c>
      <c r="P216" s="484" t="s">
        <v>46</v>
      </c>
      <c r="Q216" s="484" t="s">
        <v>46</v>
      </c>
      <c r="R216" s="484" t="s">
        <v>46</v>
      </c>
      <c r="S216" s="484" t="s">
        <v>46</v>
      </c>
      <c r="T216" s="484" t="s">
        <v>46</v>
      </c>
      <c r="U216" s="484" t="s">
        <v>46</v>
      </c>
      <c r="V216" s="484" t="s">
        <v>46</v>
      </c>
      <c r="W216" s="484" t="s">
        <v>46</v>
      </c>
      <c r="X216" s="484" t="s">
        <v>46</v>
      </c>
      <c r="Y216" s="484" t="s">
        <v>46</v>
      </c>
      <c r="Z216" s="484" t="s">
        <v>46</v>
      </c>
      <c r="AA216" s="484">
        <v>6.96</v>
      </c>
      <c r="AB216" s="484">
        <v>8.35</v>
      </c>
      <c r="AC216" s="484" t="s">
        <v>46</v>
      </c>
      <c r="AD216" s="484" t="s">
        <v>46</v>
      </c>
      <c r="AE216" s="484" t="s">
        <v>46</v>
      </c>
      <c r="AF216" s="484" t="s">
        <v>46</v>
      </c>
      <c r="AG216" s="484" t="s">
        <v>46</v>
      </c>
      <c r="AH216" s="484" t="s">
        <v>46</v>
      </c>
      <c r="AI216" s="484" t="s">
        <v>46</v>
      </c>
      <c r="AJ216" s="484">
        <v>0</v>
      </c>
      <c r="AK216" s="484">
        <v>1</v>
      </c>
      <c r="AL216" s="386">
        <f t="shared" ref="AL216:AL217" si="258">0.1*AL213</f>
        <v>7.5000000000000011E-2</v>
      </c>
      <c r="AM216" s="484">
        <f>AM212</f>
        <v>2.7E-2</v>
      </c>
      <c r="AN216" s="484">
        <f>ROUNDUP(AN212/3,0)</f>
        <v>1</v>
      </c>
      <c r="AO216" s="484"/>
      <c r="AP216" s="484"/>
      <c r="AQ216" s="487">
        <f>AM216*I216+AL216</f>
        <v>9.0268500000000015E-2</v>
      </c>
      <c r="AR216" s="487">
        <f t="shared" si="251"/>
        <v>9.0268500000000012E-3</v>
      </c>
      <c r="AS216" s="488">
        <f t="shared" si="252"/>
        <v>0.25</v>
      </c>
      <c r="AT216" s="488">
        <f t="shared" si="253"/>
        <v>8.7323837500000001E-2</v>
      </c>
      <c r="AU216" s="487">
        <f>10068.2*J216*POWER(10,-6)*10</f>
        <v>8.6086734552000017E-4</v>
      </c>
      <c r="AV216" s="488">
        <f t="shared" si="254"/>
        <v>0.43748005484551999</v>
      </c>
      <c r="AW216" s="489">
        <f t="shared" si="255"/>
        <v>0</v>
      </c>
      <c r="AX216" s="489">
        <f t="shared" si="256"/>
        <v>3.3120000000000001E-5</v>
      </c>
      <c r="AY216" s="489">
        <f t="shared" si="257"/>
        <v>1.4489339416483622E-5</v>
      </c>
      <c r="AZ216" s="392">
        <f>AW216/[2]DB!$B$23</f>
        <v>0</v>
      </c>
      <c r="BA216" s="392">
        <f>AX216/[2]DB!$B$23</f>
        <v>3.9903614457831327E-8</v>
      </c>
    </row>
    <row r="217" spans="1:53" s="1" customFormat="1" x14ac:dyDescent="0.3">
      <c r="A217" s="497" t="s">
        <v>667</v>
      </c>
      <c r="B217" s="497" t="str">
        <f>B212</f>
        <v>Нефтепровод от отстойников до УСТН (угленоска), нефть</v>
      </c>
      <c r="C217" s="498" t="s">
        <v>111</v>
      </c>
      <c r="D217" s="499" t="s">
        <v>27</v>
      </c>
      <c r="E217" s="500">
        <f>E215</f>
        <v>1.9999999999999999E-6</v>
      </c>
      <c r="F217" s="501">
        <f>F212</f>
        <v>414</v>
      </c>
      <c r="G217" s="497">
        <v>0.76</v>
      </c>
      <c r="H217" s="502">
        <f t="shared" si="247"/>
        <v>6.2927999999999997E-4</v>
      </c>
      <c r="I217" s="503">
        <f>0.15*I212</f>
        <v>0.5655</v>
      </c>
      <c r="J217" s="504">
        <v>0</v>
      </c>
      <c r="K217" s="505" t="s">
        <v>138</v>
      </c>
      <c r="L217" s="506">
        <v>1</v>
      </c>
      <c r="M217" s="484" t="str">
        <f t="shared" si="248"/>
        <v>C153</v>
      </c>
      <c r="N217" s="484" t="str">
        <f t="shared" si="249"/>
        <v>Нефтепровод от отстойников до УСТН (угленоска), нефть</v>
      </c>
      <c r="O217" s="484" t="str">
        <f t="shared" si="250"/>
        <v>Частичное-ликвидация</v>
      </c>
      <c r="P217" s="484" t="s">
        <v>46</v>
      </c>
      <c r="Q217" s="484" t="s">
        <v>46</v>
      </c>
      <c r="R217" s="484" t="s">
        <v>46</v>
      </c>
      <c r="S217" s="484" t="s">
        <v>46</v>
      </c>
      <c r="T217" s="484" t="s">
        <v>46</v>
      </c>
      <c r="U217" s="484" t="s">
        <v>46</v>
      </c>
      <c r="V217" s="484" t="s">
        <v>46</v>
      </c>
      <c r="W217" s="484" t="s">
        <v>46</v>
      </c>
      <c r="X217" s="484" t="s">
        <v>46</v>
      </c>
      <c r="Y217" s="484" t="s">
        <v>46</v>
      </c>
      <c r="Z217" s="484" t="s">
        <v>46</v>
      </c>
      <c r="AA217" s="484" t="s">
        <v>46</v>
      </c>
      <c r="AB217" s="484" t="s">
        <v>46</v>
      </c>
      <c r="AC217" s="484" t="s">
        <v>46</v>
      </c>
      <c r="AD217" s="484" t="s">
        <v>46</v>
      </c>
      <c r="AE217" s="484" t="s">
        <v>46</v>
      </c>
      <c r="AF217" s="484" t="s">
        <v>46</v>
      </c>
      <c r="AG217" s="484" t="s">
        <v>46</v>
      </c>
      <c r="AH217" s="484" t="s">
        <v>46</v>
      </c>
      <c r="AI217" s="484" t="s">
        <v>46</v>
      </c>
      <c r="AJ217" s="484">
        <v>0</v>
      </c>
      <c r="AK217" s="484">
        <v>0</v>
      </c>
      <c r="AL217" s="386">
        <f t="shared" si="258"/>
        <v>7.5000000000000011E-2</v>
      </c>
      <c r="AM217" s="484">
        <f>AM212</f>
        <v>2.7E-2</v>
      </c>
      <c r="AN217" s="484">
        <f>ROUNDUP(AN212/3,0)</f>
        <v>1</v>
      </c>
      <c r="AO217" s="484"/>
      <c r="AP217" s="484"/>
      <c r="AQ217" s="487">
        <f>AM217*I217*0.1+AL217</f>
        <v>7.6526850000000007E-2</v>
      </c>
      <c r="AR217" s="487">
        <f t="shared" si="251"/>
        <v>7.6526850000000011E-3</v>
      </c>
      <c r="AS217" s="488">
        <f t="shared" si="252"/>
        <v>0</v>
      </c>
      <c r="AT217" s="488">
        <f t="shared" si="253"/>
        <v>2.1044883750000003E-2</v>
      </c>
      <c r="AU217" s="487">
        <f>1333*J216*POWER(10,-6)</f>
        <v>1.139762988E-5</v>
      </c>
      <c r="AV217" s="488">
        <f t="shared" si="254"/>
        <v>0.10523581637988001</v>
      </c>
      <c r="AW217" s="489">
        <f t="shared" si="255"/>
        <v>0</v>
      </c>
      <c r="AX217" s="489">
        <f t="shared" si="256"/>
        <v>0</v>
      </c>
      <c r="AY217" s="489">
        <f t="shared" si="257"/>
        <v>6.622279453153089E-5</v>
      </c>
      <c r="AZ217" s="392">
        <f>AW217/[2]DB!$B$23</f>
        <v>0</v>
      </c>
      <c r="BA217" s="392">
        <f>AX217/[2]DB!$B$23</f>
        <v>0</v>
      </c>
    </row>
    <row r="218" spans="1:53" s="507" customFormat="1" x14ac:dyDescent="0.3">
      <c r="A218" s="474"/>
      <c r="B218" s="474"/>
      <c r="C218" s="474"/>
      <c r="D218" s="474"/>
      <c r="E218" s="474"/>
      <c r="F218" s="474"/>
      <c r="G218" s="474"/>
      <c r="H218" s="474"/>
      <c r="I218" s="474"/>
      <c r="J218" s="474"/>
      <c r="K218" s="284" t="s">
        <v>467</v>
      </c>
      <c r="L218" s="283" t="s">
        <v>944</v>
      </c>
      <c r="M218" s="474"/>
      <c r="N218" s="474"/>
      <c r="O218" s="474"/>
      <c r="P218" s="474"/>
      <c r="Q218" s="474"/>
      <c r="R218" s="474"/>
      <c r="S218" s="474"/>
      <c r="T218" s="474"/>
      <c r="U218" s="474"/>
      <c r="V218" s="474"/>
      <c r="W218" s="474"/>
      <c r="X218" s="474"/>
      <c r="Y218" s="474"/>
      <c r="Z218" s="474"/>
      <c r="AA218" s="474"/>
      <c r="AB218" s="474"/>
      <c r="AC218" s="474"/>
      <c r="AD218" s="474"/>
      <c r="AE218" s="474"/>
      <c r="AF218" s="474"/>
      <c r="AG218" s="474"/>
      <c r="AH218" s="474"/>
      <c r="AI218" s="474"/>
      <c r="AJ218" s="474"/>
      <c r="AK218" s="474"/>
      <c r="AL218" s="474"/>
      <c r="AM218" s="474"/>
      <c r="AN218" s="474"/>
      <c r="AO218" s="474"/>
      <c r="AP218" s="474"/>
      <c r="AQ218" s="474"/>
      <c r="AR218" s="474"/>
      <c r="AS218" s="474"/>
      <c r="AT218" s="474"/>
      <c r="AU218" s="474"/>
      <c r="AV218" s="474"/>
      <c r="AW218" s="474"/>
      <c r="AX218" s="474"/>
      <c r="AY218" s="474"/>
    </row>
    <row r="219" spans="1:53" s="507" customFormat="1" x14ac:dyDescent="0.3">
      <c r="A219" s="474"/>
      <c r="B219" s="474"/>
      <c r="C219" s="474"/>
      <c r="D219" s="474"/>
      <c r="E219" s="474"/>
      <c r="F219" s="474"/>
      <c r="G219" s="474"/>
      <c r="H219" s="474"/>
      <c r="I219" s="474"/>
      <c r="J219" s="474"/>
      <c r="K219" s="474"/>
      <c r="L219" s="474"/>
      <c r="M219" s="474"/>
      <c r="N219" s="474"/>
      <c r="O219" s="474"/>
      <c r="P219" s="474"/>
      <c r="Q219" s="474"/>
      <c r="R219" s="474"/>
      <c r="S219" s="474"/>
      <c r="T219" s="474"/>
      <c r="U219" s="474"/>
      <c r="V219" s="474"/>
      <c r="W219" s="474"/>
      <c r="X219" s="474"/>
      <c r="Y219" s="474"/>
      <c r="Z219" s="474"/>
      <c r="AA219" s="474"/>
      <c r="AB219" s="474"/>
      <c r="AC219" s="474"/>
      <c r="AD219" s="474"/>
      <c r="AE219" s="474"/>
      <c r="AF219" s="474"/>
      <c r="AG219" s="474"/>
      <c r="AH219" s="474"/>
      <c r="AI219" s="474"/>
      <c r="AJ219" s="474"/>
      <c r="AK219" s="474"/>
      <c r="AL219" s="474"/>
      <c r="AM219" s="474"/>
      <c r="AN219" s="474"/>
      <c r="AO219" s="474"/>
      <c r="AP219" s="474"/>
      <c r="AQ219" s="474"/>
      <c r="AR219" s="474"/>
      <c r="AS219" s="474"/>
      <c r="AT219" s="474"/>
      <c r="AU219" s="474"/>
      <c r="AV219" s="474"/>
      <c r="AW219" s="474"/>
      <c r="AX219" s="474"/>
      <c r="AY219" s="474"/>
    </row>
    <row r="220" spans="1:53" s="507" customFormat="1" x14ac:dyDescent="0.3">
      <c r="A220" s="474"/>
      <c r="B220" s="474"/>
      <c r="C220" s="474"/>
      <c r="D220" s="474"/>
      <c r="E220" s="474"/>
      <c r="F220" s="474"/>
      <c r="G220" s="474"/>
      <c r="H220" s="474"/>
      <c r="I220" s="474"/>
      <c r="J220" s="474"/>
      <c r="K220" s="474"/>
      <c r="L220" s="474"/>
      <c r="M220" s="474"/>
      <c r="N220" s="474"/>
      <c r="O220" s="474"/>
      <c r="P220" s="474"/>
      <c r="Q220" s="474"/>
      <c r="R220" s="474"/>
      <c r="S220" s="474"/>
      <c r="T220" s="474"/>
      <c r="U220" s="474"/>
      <c r="V220" s="474"/>
      <c r="W220" s="474"/>
      <c r="X220" s="474"/>
      <c r="Y220" s="474"/>
      <c r="Z220" s="474"/>
      <c r="AA220" s="474"/>
      <c r="AB220" s="474"/>
      <c r="AC220" s="474"/>
      <c r="AD220" s="474"/>
      <c r="AE220" s="474"/>
      <c r="AF220" s="474"/>
      <c r="AG220" s="474"/>
      <c r="AH220" s="474"/>
      <c r="AI220" s="474"/>
      <c r="AJ220" s="474"/>
      <c r="AK220" s="474"/>
      <c r="AL220" s="474"/>
      <c r="AM220" s="474"/>
      <c r="AN220" s="474"/>
      <c r="AO220" s="474"/>
      <c r="AP220" s="474"/>
      <c r="AQ220" s="474"/>
      <c r="AR220" s="474"/>
      <c r="AS220" s="474"/>
      <c r="AT220" s="474"/>
      <c r="AU220" s="474"/>
      <c r="AV220" s="474"/>
      <c r="AW220" s="474"/>
      <c r="AX220" s="474"/>
      <c r="AY220" s="474"/>
    </row>
    <row r="221" spans="1:53" ht="15" thickBot="1" x14ac:dyDescent="0.35"/>
    <row r="222" spans="1:53" s="1" customFormat="1" ht="15" thickBot="1" x14ac:dyDescent="0.35">
      <c r="A222" s="474" t="s">
        <v>668</v>
      </c>
      <c r="B222" s="475" t="s">
        <v>786</v>
      </c>
      <c r="C222" s="476" t="s">
        <v>106</v>
      </c>
      <c r="D222" s="477" t="s">
        <v>25</v>
      </c>
      <c r="E222" s="478">
        <v>2.9999999999999999E-7</v>
      </c>
      <c r="F222" s="475">
        <v>164</v>
      </c>
      <c r="G222" s="474">
        <v>0.2</v>
      </c>
      <c r="H222" s="479">
        <f t="shared" ref="H222:H227" si="259">E222*F222*G222</f>
        <v>9.8400000000000007E-6</v>
      </c>
      <c r="I222" s="480">
        <v>3.03</v>
      </c>
      <c r="J222" s="481">
        <f>I222</f>
        <v>3.03</v>
      </c>
      <c r="K222" s="482" t="s">
        <v>122</v>
      </c>
      <c r="L222" s="483">
        <f>I222*20</f>
        <v>60.599999999999994</v>
      </c>
      <c r="M222" s="484" t="str">
        <f t="shared" ref="M222:M227" si="260">A222</f>
        <v>C154</v>
      </c>
      <c r="N222" s="484" t="str">
        <f t="shared" ref="N222:N227" si="261">B222</f>
        <v>Нефтепровод от УСТН до РВС №16 (угленоска), нефть</v>
      </c>
      <c r="O222" s="484" t="str">
        <f t="shared" ref="O222:O227" si="262">D222</f>
        <v>Полное-пожар</v>
      </c>
      <c r="P222" s="484">
        <v>6.3</v>
      </c>
      <c r="Q222" s="484">
        <v>9</v>
      </c>
      <c r="R222" s="484">
        <v>13.5</v>
      </c>
      <c r="S222" s="484">
        <v>27</v>
      </c>
      <c r="T222" s="484" t="s">
        <v>46</v>
      </c>
      <c r="U222" s="484" t="s">
        <v>46</v>
      </c>
      <c r="V222" s="484" t="s">
        <v>46</v>
      </c>
      <c r="W222" s="484" t="s">
        <v>46</v>
      </c>
      <c r="X222" s="484" t="s">
        <v>46</v>
      </c>
      <c r="Y222" s="484" t="s">
        <v>46</v>
      </c>
      <c r="Z222" s="484" t="s">
        <v>46</v>
      </c>
      <c r="AA222" s="484" t="s">
        <v>46</v>
      </c>
      <c r="AB222" s="484" t="s">
        <v>46</v>
      </c>
      <c r="AC222" s="484" t="s">
        <v>46</v>
      </c>
      <c r="AD222" s="484" t="s">
        <v>46</v>
      </c>
      <c r="AE222" s="484" t="s">
        <v>46</v>
      </c>
      <c r="AF222" s="484" t="s">
        <v>46</v>
      </c>
      <c r="AG222" s="484" t="s">
        <v>46</v>
      </c>
      <c r="AH222" s="484" t="s">
        <v>46</v>
      </c>
      <c r="AI222" s="484" t="s">
        <v>46</v>
      </c>
      <c r="AJ222" s="485">
        <v>0</v>
      </c>
      <c r="AK222" s="485">
        <v>1</v>
      </c>
      <c r="AL222" s="486">
        <v>0.75</v>
      </c>
      <c r="AM222" s="486">
        <v>2.7E-2</v>
      </c>
      <c r="AN222" s="486">
        <v>3</v>
      </c>
      <c r="AO222" s="484"/>
      <c r="AP222" s="484"/>
      <c r="AQ222" s="487">
        <f>AM222*I222+AL222</f>
        <v>0.83180999999999994</v>
      </c>
      <c r="AR222" s="487">
        <f t="shared" ref="AR222:AR227" si="263">0.1*AQ222</f>
        <v>8.3181000000000005E-2</v>
      </c>
      <c r="AS222" s="488">
        <f t="shared" ref="AS222:AS227" si="264">AJ222*3+0.25*AK222</f>
        <v>0.25</v>
      </c>
      <c r="AT222" s="488">
        <f t="shared" ref="AT222:AT227" si="265">SUM(AQ222:AS222)/4</f>
        <v>0.29124774999999997</v>
      </c>
      <c r="AU222" s="487">
        <f>10068.2*J222*POWER(10,-6)</f>
        <v>3.0506645999999998E-2</v>
      </c>
      <c r="AV222" s="488">
        <f t="shared" ref="AV222:AV227" si="266">AU222+AT222+AS222+AR222+AQ222</f>
        <v>1.4867453959999999</v>
      </c>
      <c r="AW222" s="489">
        <f t="shared" ref="AW222:AW227" si="267">AJ222*H222</f>
        <v>0</v>
      </c>
      <c r="AX222" s="489">
        <f t="shared" ref="AX222:AX227" si="268">H222*AK222</f>
        <v>9.8400000000000007E-6</v>
      </c>
      <c r="AY222" s="489">
        <f t="shared" ref="AY222:AY227" si="269">H222*AV222</f>
        <v>1.462957469664E-5</v>
      </c>
      <c r="AZ222" s="392">
        <f>AW222/[2]DB!$B$23</f>
        <v>0</v>
      </c>
      <c r="BA222" s="392">
        <f>AX222/[2]DB!$B$23</f>
        <v>1.1855421686746988E-8</v>
      </c>
    </row>
    <row r="223" spans="1:53" s="1" customFormat="1" ht="15" thickBot="1" x14ac:dyDescent="0.35">
      <c r="A223" s="474" t="s">
        <v>669</v>
      </c>
      <c r="B223" s="474" t="str">
        <f>B222</f>
        <v>Нефтепровод от УСТН до РВС №16 (угленоска), нефть</v>
      </c>
      <c r="C223" s="476" t="s">
        <v>107</v>
      </c>
      <c r="D223" s="477" t="s">
        <v>28</v>
      </c>
      <c r="E223" s="490">
        <f>E222</f>
        <v>2.9999999999999999E-7</v>
      </c>
      <c r="F223" s="491">
        <f>F222</f>
        <v>164</v>
      </c>
      <c r="G223" s="474">
        <v>0.04</v>
      </c>
      <c r="H223" s="479">
        <f t="shared" si="259"/>
        <v>1.968E-6</v>
      </c>
      <c r="I223" s="492">
        <f>I222</f>
        <v>3.03</v>
      </c>
      <c r="J223" s="493">
        <f>POWER(10,-6)*35*SQRT(100)*3600*L222/1000*0.1</f>
        <v>7.6355999999999985E-3</v>
      </c>
      <c r="K223" s="482" t="s">
        <v>123</v>
      </c>
      <c r="L223" s="483">
        <v>0</v>
      </c>
      <c r="M223" s="484" t="str">
        <f t="shared" si="260"/>
        <v>C155</v>
      </c>
      <c r="N223" s="484" t="str">
        <f t="shared" si="261"/>
        <v>Нефтепровод от УСТН до РВС №16 (угленоска), нефть</v>
      </c>
      <c r="O223" s="484" t="str">
        <f t="shared" si="262"/>
        <v>Полное-взрыв</v>
      </c>
      <c r="P223" s="484" t="s">
        <v>46</v>
      </c>
      <c r="Q223" s="484" t="s">
        <v>46</v>
      </c>
      <c r="R223" s="484" t="s">
        <v>46</v>
      </c>
      <c r="S223" s="484" t="s">
        <v>46</v>
      </c>
      <c r="T223" s="484">
        <v>0</v>
      </c>
      <c r="U223" s="484">
        <v>0</v>
      </c>
      <c r="V223" s="484">
        <v>15.1</v>
      </c>
      <c r="W223" s="484">
        <v>49.6</v>
      </c>
      <c r="X223" s="484">
        <v>72.599999999999994</v>
      </c>
      <c r="Y223" s="484" t="s">
        <v>46</v>
      </c>
      <c r="Z223" s="484" t="s">
        <v>46</v>
      </c>
      <c r="AA223" s="484" t="s">
        <v>46</v>
      </c>
      <c r="AB223" s="484" t="s">
        <v>46</v>
      </c>
      <c r="AC223" s="484" t="s">
        <v>46</v>
      </c>
      <c r="AD223" s="484" t="s">
        <v>46</v>
      </c>
      <c r="AE223" s="484" t="s">
        <v>46</v>
      </c>
      <c r="AF223" s="484" t="s">
        <v>46</v>
      </c>
      <c r="AG223" s="484" t="s">
        <v>46</v>
      </c>
      <c r="AH223" s="484" t="s">
        <v>46</v>
      </c>
      <c r="AI223" s="484" t="s">
        <v>46</v>
      </c>
      <c r="AJ223" s="485">
        <v>0</v>
      </c>
      <c r="AK223" s="485">
        <v>1</v>
      </c>
      <c r="AL223" s="484">
        <f>AL222</f>
        <v>0.75</v>
      </c>
      <c r="AM223" s="484">
        <f>AM222</f>
        <v>2.7E-2</v>
      </c>
      <c r="AN223" s="484">
        <f>AN222</f>
        <v>3</v>
      </c>
      <c r="AO223" s="484"/>
      <c r="AP223" s="484"/>
      <c r="AQ223" s="487">
        <f>AM223*I223+AL223</f>
        <v>0.83180999999999994</v>
      </c>
      <c r="AR223" s="487">
        <f t="shared" si="263"/>
        <v>8.3181000000000005E-2</v>
      </c>
      <c r="AS223" s="488">
        <f t="shared" si="264"/>
        <v>0.25</v>
      </c>
      <c r="AT223" s="488">
        <f t="shared" si="265"/>
        <v>0.29124774999999997</v>
      </c>
      <c r="AU223" s="487">
        <f>10068.2*J223*POWER(10,-6)*10</f>
        <v>7.6876747919999984E-4</v>
      </c>
      <c r="AV223" s="488">
        <f t="shared" si="266"/>
        <v>1.4570075174791999</v>
      </c>
      <c r="AW223" s="489">
        <f t="shared" si="267"/>
        <v>0</v>
      </c>
      <c r="AX223" s="489">
        <f t="shared" si="268"/>
        <v>1.968E-6</v>
      </c>
      <c r="AY223" s="489">
        <f t="shared" si="269"/>
        <v>2.8673907943990653E-6</v>
      </c>
      <c r="AZ223" s="392">
        <f>AW223/[2]DB!$B$23</f>
        <v>0</v>
      </c>
      <c r="BA223" s="392">
        <f>AX223/[2]DB!$B$23</f>
        <v>2.3710843373493977E-9</v>
      </c>
    </row>
    <row r="224" spans="1:53" s="1" customFormat="1" x14ac:dyDescent="0.3">
      <c r="A224" s="474" t="s">
        <v>670</v>
      </c>
      <c r="B224" s="474" t="str">
        <f>B222</f>
        <v>Нефтепровод от УСТН до РВС №16 (угленоска), нефть</v>
      </c>
      <c r="C224" s="476" t="s">
        <v>108</v>
      </c>
      <c r="D224" s="477" t="s">
        <v>26</v>
      </c>
      <c r="E224" s="490">
        <f>E222</f>
        <v>2.9999999999999999E-7</v>
      </c>
      <c r="F224" s="491">
        <f>F222</f>
        <v>164</v>
      </c>
      <c r="G224" s="474">
        <v>0.76</v>
      </c>
      <c r="H224" s="479">
        <f t="shared" si="259"/>
        <v>3.7391999999999997E-5</v>
      </c>
      <c r="I224" s="492">
        <f>I222</f>
        <v>3.03</v>
      </c>
      <c r="J224" s="494">
        <v>0</v>
      </c>
      <c r="K224" s="482" t="s">
        <v>124</v>
      </c>
      <c r="L224" s="483">
        <v>0</v>
      </c>
      <c r="M224" s="484" t="str">
        <f t="shared" si="260"/>
        <v>C156</v>
      </c>
      <c r="N224" s="484" t="str">
        <f t="shared" si="261"/>
        <v>Нефтепровод от УСТН до РВС №16 (угленоска), нефть</v>
      </c>
      <c r="O224" s="484" t="str">
        <f t="shared" si="262"/>
        <v>Полное-ликвидация</v>
      </c>
      <c r="P224" s="484" t="s">
        <v>46</v>
      </c>
      <c r="Q224" s="484" t="s">
        <v>46</v>
      </c>
      <c r="R224" s="484" t="s">
        <v>46</v>
      </c>
      <c r="S224" s="484" t="s">
        <v>46</v>
      </c>
      <c r="T224" s="484" t="s">
        <v>46</v>
      </c>
      <c r="U224" s="484" t="s">
        <v>46</v>
      </c>
      <c r="V224" s="484" t="s">
        <v>46</v>
      </c>
      <c r="W224" s="484" t="s">
        <v>46</v>
      </c>
      <c r="X224" s="484" t="s">
        <v>46</v>
      </c>
      <c r="Y224" s="484" t="s">
        <v>46</v>
      </c>
      <c r="Z224" s="484" t="s">
        <v>46</v>
      </c>
      <c r="AA224" s="484" t="s">
        <v>46</v>
      </c>
      <c r="AB224" s="484" t="s">
        <v>46</v>
      </c>
      <c r="AC224" s="484" t="s">
        <v>46</v>
      </c>
      <c r="AD224" s="484" t="s">
        <v>46</v>
      </c>
      <c r="AE224" s="484" t="s">
        <v>46</v>
      </c>
      <c r="AF224" s="484" t="s">
        <v>46</v>
      </c>
      <c r="AG224" s="484" t="s">
        <v>46</v>
      </c>
      <c r="AH224" s="484" t="s">
        <v>46</v>
      </c>
      <c r="AI224" s="484" t="s">
        <v>46</v>
      </c>
      <c r="AJ224" s="484">
        <v>0</v>
      </c>
      <c r="AK224" s="484">
        <v>0</v>
      </c>
      <c r="AL224" s="484">
        <f>AL222</f>
        <v>0.75</v>
      </c>
      <c r="AM224" s="484">
        <f>AM222</f>
        <v>2.7E-2</v>
      </c>
      <c r="AN224" s="484">
        <f>AN222</f>
        <v>3</v>
      </c>
      <c r="AO224" s="484"/>
      <c r="AP224" s="484"/>
      <c r="AQ224" s="487">
        <f>AM224*I224*0.1+AL224</f>
        <v>0.75818099999999999</v>
      </c>
      <c r="AR224" s="487">
        <f t="shared" si="263"/>
        <v>7.5818099999999999E-2</v>
      </c>
      <c r="AS224" s="488">
        <f t="shared" si="264"/>
        <v>0</v>
      </c>
      <c r="AT224" s="488">
        <f t="shared" si="265"/>
        <v>0.208499775</v>
      </c>
      <c r="AU224" s="487">
        <f>1333*J223*POWER(10,-6)</f>
        <v>1.0178254799999997E-5</v>
      </c>
      <c r="AV224" s="488">
        <f t="shared" si="266"/>
        <v>1.0425090532548</v>
      </c>
      <c r="AW224" s="489">
        <f t="shared" si="267"/>
        <v>0</v>
      </c>
      <c r="AX224" s="489">
        <f t="shared" si="268"/>
        <v>0</v>
      </c>
      <c r="AY224" s="489">
        <f t="shared" si="269"/>
        <v>3.898149851930348E-5</v>
      </c>
      <c r="AZ224" s="392">
        <f>AW224/[2]DB!$B$23</f>
        <v>0</v>
      </c>
      <c r="BA224" s="392">
        <f>AX224/[2]DB!$B$23</f>
        <v>0</v>
      </c>
    </row>
    <row r="225" spans="1:53" s="1" customFormat="1" x14ac:dyDescent="0.3">
      <c r="A225" s="474" t="s">
        <v>671</v>
      </c>
      <c r="B225" s="474" t="str">
        <f>B222</f>
        <v>Нефтепровод от УСТН до РВС №16 (угленоска), нефть</v>
      </c>
      <c r="C225" s="476" t="s">
        <v>109</v>
      </c>
      <c r="D225" s="477" t="s">
        <v>47</v>
      </c>
      <c r="E225" s="478">
        <v>1.9999999999999999E-6</v>
      </c>
      <c r="F225" s="491">
        <f>F222</f>
        <v>164</v>
      </c>
      <c r="G225" s="474">
        <v>0.2</v>
      </c>
      <c r="H225" s="479">
        <f t="shared" si="259"/>
        <v>6.5600000000000009E-5</v>
      </c>
      <c r="I225" s="492">
        <f>0.15*I222</f>
        <v>0.45449999999999996</v>
      </c>
      <c r="J225" s="481">
        <f>I225</f>
        <v>0.45449999999999996</v>
      </c>
      <c r="K225" s="495" t="s">
        <v>126</v>
      </c>
      <c r="L225" s="496">
        <v>45390</v>
      </c>
      <c r="M225" s="484" t="str">
        <f t="shared" si="260"/>
        <v>C157</v>
      </c>
      <c r="N225" s="484" t="str">
        <f t="shared" si="261"/>
        <v>Нефтепровод от УСТН до РВС №16 (угленоска), нефть</v>
      </c>
      <c r="O225" s="484" t="str">
        <f t="shared" si="262"/>
        <v>Частичное-пожар</v>
      </c>
      <c r="P225" s="484">
        <v>3.1</v>
      </c>
      <c r="Q225" s="484">
        <v>4.5999999999999996</v>
      </c>
      <c r="R225" s="484">
        <v>6.8</v>
      </c>
      <c r="S225" s="484">
        <v>12.3</v>
      </c>
      <c r="T225" s="484" t="s">
        <v>46</v>
      </c>
      <c r="U225" s="484" t="s">
        <v>46</v>
      </c>
      <c r="V225" s="484" t="s">
        <v>46</v>
      </c>
      <c r="W225" s="484" t="s">
        <v>46</v>
      </c>
      <c r="X225" s="484" t="s">
        <v>46</v>
      </c>
      <c r="Y225" s="484" t="s">
        <v>46</v>
      </c>
      <c r="Z225" s="484" t="s">
        <v>46</v>
      </c>
      <c r="AA225" s="484" t="s">
        <v>46</v>
      </c>
      <c r="AB225" s="484" t="s">
        <v>46</v>
      </c>
      <c r="AC225" s="484" t="s">
        <v>46</v>
      </c>
      <c r="AD225" s="484" t="s">
        <v>46</v>
      </c>
      <c r="AE225" s="484" t="s">
        <v>46</v>
      </c>
      <c r="AF225" s="484" t="s">
        <v>46</v>
      </c>
      <c r="AG225" s="484" t="s">
        <v>46</v>
      </c>
      <c r="AH225" s="484" t="s">
        <v>46</v>
      </c>
      <c r="AI225" s="484" t="s">
        <v>46</v>
      </c>
      <c r="AJ225" s="484">
        <v>0</v>
      </c>
      <c r="AK225" s="484">
        <v>1</v>
      </c>
      <c r="AL225" s="386">
        <f>0.1*AL222</f>
        <v>7.5000000000000011E-2</v>
      </c>
      <c r="AM225" s="484">
        <f>AM222</f>
        <v>2.7E-2</v>
      </c>
      <c r="AN225" s="484">
        <f>ROUNDUP(AN222/3,0)</f>
        <v>1</v>
      </c>
      <c r="AO225" s="484"/>
      <c r="AP225" s="484"/>
      <c r="AQ225" s="487">
        <f>AM225*I225+AL225</f>
        <v>8.7271500000000016E-2</v>
      </c>
      <c r="AR225" s="487">
        <f t="shared" si="263"/>
        <v>8.7271500000000012E-3</v>
      </c>
      <c r="AS225" s="488">
        <f t="shared" si="264"/>
        <v>0.25</v>
      </c>
      <c r="AT225" s="488">
        <f t="shared" si="265"/>
        <v>8.6499662500000005E-2</v>
      </c>
      <c r="AU225" s="487">
        <f>10068.2*J225*POWER(10,-6)</f>
        <v>4.5759968999999996E-3</v>
      </c>
      <c r="AV225" s="488">
        <f t="shared" si="266"/>
        <v>0.43707430940000003</v>
      </c>
      <c r="AW225" s="489">
        <f t="shared" si="267"/>
        <v>0</v>
      </c>
      <c r="AX225" s="489">
        <f t="shared" si="268"/>
        <v>6.5600000000000009E-5</v>
      </c>
      <c r="AY225" s="489">
        <f t="shared" si="269"/>
        <v>2.8672074696640006E-5</v>
      </c>
      <c r="AZ225" s="392">
        <f>AW225/[2]DB!$B$23</f>
        <v>0</v>
      </c>
      <c r="BA225" s="392">
        <f>AX225/[2]DB!$B$23</f>
        <v>7.9036144578313267E-8</v>
      </c>
    </row>
    <row r="226" spans="1:53" s="1" customFormat="1" x14ac:dyDescent="0.3">
      <c r="A226" s="474" t="s">
        <v>672</v>
      </c>
      <c r="B226" s="474" t="str">
        <f>B222</f>
        <v>Нефтепровод от УСТН до РВС №16 (угленоска), нефть</v>
      </c>
      <c r="C226" s="476" t="s">
        <v>110</v>
      </c>
      <c r="D226" s="477" t="s">
        <v>112</v>
      </c>
      <c r="E226" s="490">
        <f>E225</f>
        <v>1.9999999999999999E-6</v>
      </c>
      <c r="F226" s="491">
        <f>F222</f>
        <v>164</v>
      </c>
      <c r="G226" s="474">
        <v>0.04</v>
      </c>
      <c r="H226" s="479">
        <f t="shared" si="259"/>
        <v>1.312E-5</v>
      </c>
      <c r="I226" s="492">
        <f>0.15*I222</f>
        <v>0.45449999999999996</v>
      </c>
      <c r="J226" s="481">
        <f>0.9*J223</f>
        <v>6.8720399999999985E-3</v>
      </c>
      <c r="K226" s="495" t="s">
        <v>127</v>
      </c>
      <c r="L226" s="496">
        <v>3</v>
      </c>
      <c r="M226" s="484" t="str">
        <f t="shared" si="260"/>
        <v>C158</v>
      </c>
      <c r="N226" s="484" t="str">
        <f t="shared" si="261"/>
        <v>Нефтепровод от УСТН до РВС №16 (угленоска), нефть</v>
      </c>
      <c r="O226" s="484" t="str">
        <f t="shared" si="262"/>
        <v>Частичное-пожар-вспышка</v>
      </c>
      <c r="P226" s="484" t="s">
        <v>46</v>
      </c>
      <c r="Q226" s="484" t="s">
        <v>46</v>
      </c>
      <c r="R226" s="484" t="s">
        <v>46</v>
      </c>
      <c r="S226" s="484" t="s">
        <v>46</v>
      </c>
      <c r="T226" s="484" t="s">
        <v>46</v>
      </c>
      <c r="U226" s="484" t="s">
        <v>46</v>
      </c>
      <c r="V226" s="484" t="s">
        <v>46</v>
      </c>
      <c r="W226" s="484" t="s">
        <v>46</v>
      </c>
      <c r="X226" s="484" t="s">
        <v>46</v>
      </c>
      <c r="Y226" s="484" t="s">
        <v>46</v>
      </c>
      <c r="Z226" s="484" t="s">
        <v>46</v>
      </c>
      <c r="AA226" s="484">
        <v>6.48</v>
      </c>
      <c r="AB226" s="484">
        <v>7.78</v>
      </c>
      <c r="AC226" s="484" t="s">
        <v>46</v>
      </c>
      <c r="AD226" s="484" t="s">
        <v>46</v>
      </c>
      <c r="AE226" s="484" t="s">
        <v>46</v>
      </c>
      <c r="AF226" s="484" t="s">
        <v>46</v>
      </c>
      <c r="AG226" s="484" t="s">
        <v>46</v>
      </c>
      <c r="AH226" s="484" t="s">
        <v>46</v>
      </c>
      <c r="AI226" s="484" t="s">
        <v>46</v>
      </c>
      <c r="AJ226" s="484">
        <v>0</v>
      </c>
      <c r="AK226" s="484">
        <v>1</v>
      </c>
      <c r="AL226" s="386">
        <f t="shared" ref="AL226:AL227" si="270">0.1*AL223</f>
        <v>7.5000000000000011E-2</v>
      </c>
      <c r="AM226" s="484">
        <f>AM222</f>
        <v>2.7E-2</v>
      </c>
      <c r="AN226" s="484">
        <f>ROUNDUP(AN222/3,0)</f>
        <v>1</v>
      </c>
      <c r="AO226" s="484"/>
      <c r="AP226" s="484"/>
      <c r="AQ226" s="487">
        <f>AM226*I226+AL226</f>
        <v>8.7271500000000016E-2</v>
      </c>
      <c r="AR226" s="487">
        <f t="shared" si="263"/>
        <v>8.7271500000000012E-3</v>
      </c>
      <c r="AS226" s="488">
        <f t="shared" si="264"/>
        <v>0.25</v>
      </c>
      <c r="AT226" s="488">
        <f t="shared" si="265"/>
        <v>8.6499662500000005E-2</v>
      </c>
      <c r="AU226" s="487">
        <f>10068.2*J226*POWER(10,-6)*10</f>
        <v>6.9189073127999979E-4</v>
      </c>
      <c r="AV226" s="488">
        <f t="shared" si="266"/>
        <v>0.43319020323128005</v>
      </c>
      <c r="AW226" s="489">
        <f t="shared" si="267"/>
        <v>0</v>
      </c>
      <c r="AX226" s="489">
        <f t="shared" si="268"/>
        <v>1.312E-5</v>
      </c>
      <c r="AY226" s="489">
        <f t="shared" si="269"/>
        <v>5.6834554663943937E-6</v>
      </c>
      <c r="AZ226" s="392">
        <f>AW226/[2]DB!$B$23</f>
        <v>0</v>
      </c>
      <c r="BA226" s="392">
        <f>AX226/[2]DB!$B$23</f>
        <v>1.5807228915662651E-8</v>
      </c>
    </row>
    <row r="227" spans="1:53" s="1" customFormat="1" x14ac:dyDescent="0.3">
      <c r="A227" s="497" t="s">
        <v>673</v>
      </c>
      <c r="B227" s="497" t="str">
        <f>B222</f>
        <v>Нефтепровод от УСТН до РВС №16 (угленоска), нефть</v>
      </c>
      <c r="C227" s="498" t="s">
        <v>111</v>
      </c>
      <c r="D227" s="499" t="s">
        <v>27</v>
      </c>
      <c r="E227" s="500">
        <f>E225</f>
        <v>1.9999999999999999E-6</v>
      </c>
      <c r="F227" s="501">
        <f>F222</f>
        <v>164</v>
      </c>
      <c r="G227" s="497">
        <v>0.76</v>
      </c>
      <c r="H227" s="502">
        <f t="shared" si="259"/>
        <v>2.4928E-4</v>
      </c>
      <c r="I227" s="503">
        <f>0.15*I222</f>
        <v>0.45449999999999996</v>
      </c>
      <c r="J227" s="504">
        <v>0</v>
      </c>
      <c r="K227" s="505" t="s">
        <v>138</v>
      </c>
      <c r="L227" s="506">
        <v>1</v>
      </c>
      <c r="M227" s="484" t="str">
        <f t="shared" si="260"/>
        <v>C159</v>
      </c>
      <c r="N227" s="484" t="str">
        <f t="shared" si="261"/>
        <v>Нефтепровод от УСТН до РВС №16 (угленоска), нефть</v>
      </c>
      <c r="O227" s="484" t="str">
        <f t="shared" si="262"/>
        <v>Частичное-ликвидация</v>
      </c>
      <c r="P227" s="484" t="s">
        <v>46</v>
      </c>
      <c r="Q227" s="484" t="s">
        <v>46</v>
      </c>
      <c r="R227" s="484" t="s">
        <v>46</v>
      </c>
      <c r="S227" s="484" t="s">
        <v>46</v>
      </c>
      <c r="T227" s="484" t="s">
        <v>46</v>
      </c>
      <c r="U227" s="484" t="s">
        <v>46</v>
      </c>
      <c r="V227" s="484" t="s">
        <v>46</v>
      </c>
      <c r="W227" s="484" t="s">
        <v>46</v>
      </c>
      <c r="X227" s="484" t="s">
        <v>46</v>
      </c>
      <c r="Y227" s="484" t="s">
        <v>46</v>
      </c>
      <c r="Z227" s="484" t="s">
        <v>46</v>
      </c>
      <c r="AA227" s="484" t="s">
        <v>46</v>
      </c>
      <c r="AB227" s="484" t="s">
        <v>46</v>
      </c>
      <c r="AC227" s="484" t="s">
        <v>46</v>
      </c>
      <c r="AD227" s="484" t="s">
        <v>46</v>
      </c>
      <c r="AE227" s="484" t="s">
        <v>46</v>
      </c>
      <c r="AF227" s="484" t="s">
        <v>46</v>
      </c>
      <c r="AG227" s="484" t="s">
        <v>46</v>
      </c>
      <c r="AH227" s="484" t="s">
        <v>46</v>
      </c>
      <c r="AI227" s="484" t="s">
        <v>46</v>
      </c>
      <c r="AJ227" s="484">
        <v>0</v>
      </c>
      <c r="AK227" s="484">
        <v>0</v>
      </c>
      <c r="AL227" s="386">
        <f t="shared" si="270"/>
        <v>7.5000000000000011E-2</v>
      </c>
      <c r="AM227" s="484">
        <f>AM222</f>
        <v>2.7E-2</v>
      </c>
      <c r="AN227" s="484">
        <f>ROUNDUP(AN222/3,0)</f>
        <v>1</v>
      </c>
      <c r="AO227" s="484"/>
      <c r="AP227" s="484"/>
      <c r="AQ227" s="487">
        <f>AM227*I227*0.1+AL227</f>
        <v>7.6227150000000007E-2</v>
      </c>
      <c r="AR227" s="487">
        <f t="shared" si="263"/>
        <v>7.6227150000000013E-3</v>
      </c>
      <c r="AS227" s="488">
        <f t="shared" si="264"/>
        <v>0</v>
      </c>
      <c r="AT227" s="488">
        <f t="shared" si="265"/>
        <v>2.0962466250000002E-2</v>
      </c>
      <c r="AU227" s="487">
        <f>1333*J226*POWER(10,-6)</f>
        <v>9.1604293199999984E-6</v>
      </c>
      <c r="AV227" s="488">
        <f t="shared" si="266"/>
        <v>0.10482149167932001</v>
      </c>
      <c r="AW227" s="489">
        <f t="shared" si="267"/>
        <v>0</v>
      </c>
      <c r="AX227" s="489">
        <f t="shared" si="268"/>
        <v>0</v>
      </c>
      <c r="AY227" s="489">
        <f t="shared" si="269"/>
        <v>2.6129901445820892E-5</v>
      </c>
      <c r="AZ227" s="392">
        <f>AW227/[2]DB!$B$23</f>
        <v>0</v>
      </c>
      <c r="BA227" s="392">
        <f>AX227/[2]DB!$B$23</f>
        <v>0</v>
      </c>
    </row>
    <row r="228" spans="1:53" s="507" customFormat="1" x14ac:dyDescent="0.3">
      <c r="A228" s="474"/>
      <c r="B228" s="474"/>
      <c r="C228" s="474"/>
      <c r="D228" s="474"/>
      <c r="E228" s="474"/>
      <c r="F228" s="474"/>
      <c r="G228" s="474"/>
      <c r="H228" s="474"/>
      <c r="I228" s="474"/>
      <c r="J228" s="474"/>
      <c r="K228" s="284" t="s">
        <v>467</v>
      </c>
      <c r="L228" s="283" t="s">
        <v>944</v>
      </c>
      <c r="M228" s="474"/>
      <c r="N228" s="474"/>
      <c r="O228" s="474"/>
      <c r="P228" s="474"/>
      <c r="Q228" s="474"/>
      <c r="R228" s="474"/>
      <c r="S228" s="474"/>
      <c r="T228" s="474"/>
      <c r="U228" s="474"/>
      <c r="V228" s="474"/>
      <c r="W228" s="474"/>
      <c r="X228" s="474"/>
      <c r="Y228" s="474"/>
      <c r="Z228" s="474"/>
      <c r="AA228" s="474"/>
      <c r="AB228" s="474"/>
      <c r="AC228" s="474"/>
      <c r="AD228" s="474"/>
      <c r="AE228" s="474"/>
      <c r="AF228" s="474"/>
      <c r="AG228" s="474"/>
      <c r="AH228" s="474"/>
      <c r="AI228" s="474"/>
      <c r="AJ228" s="474"/>
      <c r="AK228" s="474"/>
      <c r="AL228" s="474"/>
      <c r="AM228" s="474"/>
      <c r="AN228" s="474"/>
      <c r="AO228" s="474"/>
      <c r="AP228" s="474"/>
      <c r="AQ228" s="474"/>
      <c r="AR228" s="474"/>
      <c r="AS228" s="474"/>
      <c r="AT228" s="474"/>
      <c r="AU228" s="474"/>
      <c r="AV228" s="474"/>
      <c r="AW228" s="474"/>
      <c r="AX228" s="474"/>
      <c r="AY228" s="474"/>
    </row>
    <row r="229" spans="1:53" s="507" customFormat="1" x14ac:dyDescent="0.3">
      <c r="A229" s="474"/>
      <c r="B229" s="474"/>
      <c r="C229" s="474"/>
      <c r="D229" s="474"/>
      <c r="E229" s="474"/>
      <c r="F229" s="474"/>
      <c r="G229" s="474"/>
      <c r="H229" s="474"/>
      <c r="I229" s="474"/>
      <c r="J229" s="474"/>
      <c r="K229" s="474"/>
      <c r="L229" s="474"/>
      <c r="M229" s="474"/>
      <c r="N229" s="474"/>
      <c r="O229" s="474"/>
      <c r="P229" s="474"/>
      <c r="Q229" s="474"/>
      <c r="R229" s="474"/>
      <c r="S229" s="474"/>
      <c r="T229" s="474"/>
      <c r="U229" s="474"/>
      <c r="V229" s="474"/>
      <c r="W229" s="474"/>
      <c r="X229" s="474"/>
      <c r="Y229" s="474"/>
      <c r="Z229" s="474"/>
      <c r="AA229" s="474"/>
      <c r="AB229" s="474"/>
      <c r="AC229" s="474"/>
      <c r="AD229" s="474"/>
      <c r="AE229" s="474"/>
      <c r="AF229" s="474"/>
      <c r="AG229" s="474"/>
      <c r="AH229" s="474"/>
      <c r="AI229" s="474"/>
      <c r="AJ229" s="474"/>
      <c r="AK229" s="474"/>
      <c r="AL229" s="474"/>
      <c r="AM229" s="474"/>
      <c r="AN229" s="474"/>
      <c r="AO229" s="474"/>
      <c r="AP229" s="474"/>
      <c r="AQ229" s="474"/>
      <c r="AR229" s="474"/>
      <c r="AS229" s="474"/>
      <c r="AT229" s="474"/>
      <c r="AU229" s="474"/>
      <c r="AV229" s="474"/>
      <c r="AW229" s="474"/>
      <c r="AX229" s="474"/>
      <c r="AY229" s="474"/>
    </row>
    <row r="230" spans="1:53" s="507" customFormat="1" x14ac:dyDescent="0.3">
      <c r="A230" s="474"/>
      <c r="B230" s="474"/>
      <c r="C230" s="474"/>
      <c r="D230" s="474"/>
      <c r="E230" s="474"/>
      <c r="F230" s="474"/>
      <c r="G230" s="474"/>
      <c r="H230" s="474"/>
      <c r="I230" s="474"/>
      <c r="J230" s="474"/>
      <c r="K230" s="474"/>
      <c r="L230" s="474"/>
      <c r="M230" s="474"/>
      <c r="N230" s="474"/>
      <c r="O230" s="474"/>
      <c r="P230" s="474"/>
      <c r="Q230" s="474"/>
      <c r="R230" s="474"/>
      <c r="S230" s="474"/>
      <c r="T230" s="474"/>
      <c r="U230" s="474"/>
      <c r="V230" s="474"/>
      <c r="W230" s="474"/>
      <c r="X230" s="474"/>
      <c r="Y230" s="474"/>
      <c r="Z230" s="474"/>
      <c r="AA230" s="474"/>
      <c r="AB230" s="474"/>
      <c r="AC230" s="474"/>
      <c r="AD230" s="474"/>
      <c r="AE230" s="474"/>
      <c r="AF230" s="474"/>
      <c r="AG230" s="474"/>
      <c r="AH230" s="474"/>
      <c r="AI230" s="474"/>
      <c r="AJ230" s="474"/>
      <c r="AK230" s="474"/>
      <c r="AL230" s="474"/>
      <c r="AM230" s="474"/>
      <c r="AN230" s="474"/>
      <c r="AO230" s="474"/>
      <c r="AP230" s="474"/>
      <c r="AQ230" s="474"/>
      <c r="AR230" s="474"/>
      <c r="AS230" s="474"/>
      <c r="AT230" s="474"/>
      <c r="AU230" s="474"/>
      <c r="AV230" s="474"/>
      <c r="AW230" s="474"/>
      <c r="AX230" s="474"/>
      <c r="AY230" s="474"/>
    </row>
    <row r="231" spans="1:53" ht="15" thickBot="1" x14ac:dyDescent="0.35"/>
    <row r="232" spans="1:53" s="1" customFormat="1" ht="15" thickBot="1" x14ac:dyDescent="0.35">
      <c r="A232" s="474" t="s">
        <v>674</v>
      </c>
      <c r="B232" s="475" t="s">
        <v>795</v>
      </c>
      <c r="C232" s="476" t="s">
        <v>106</v>
      </c>
      <c r="D232" s="477" t="s">
        <v>25</v>
      </c>
      <c r="E232" s="478">
        <v>2.9999999999999999E-7</v>
      </c>
      <c r="F232" s="475">
        <v>152</v>
      </c>
      <c r="G232" s="474">
        <v>0.2</v>
      </c>
      <c r="H232" s="479">
        <f t="shared" ref="H232:H237" si="271">E232*F232*G232</f>
        <v>9.1199999999999991E-6</v>
      </c>
      <c r="I232" s="480">
        <v>3.26</v>
      </c>
      <c r="J232" s="481">
        <f>I232</f>
        <v>3.26</v>
      </c>
      <c r="K232" s="482" t="s">
        <v>122</v>
      </c>
      <c r="L232" s="483">
        <f>I232*20</f>
        <v>65.199999999999989</v>
      </c>
      <c r="M232" s="484" t="str">
        <f t="shared" ref="M232:M237" si="272">A232</f>
        <v>C160</v>
      </c>
      <c r="N232" s="484" t="str">
        <f t="shared" ref="N232:N237" si="273">B232</f>
        <v>Нефтепровод от гребенки V очереди до РВС №28 (угленоска), нефть</v>
      </c>
      <c r="O232" s="484" t="str">
        <f t="shared" ref="O232:O237" si="274">D232</f>
        <v>Полное-пожар</v>
      </c>
      <c r="P232" s="484">
        <v>6.6</v>
      </c>
      <c r="Q232" s="484">
        <v>9.3000000000000007</v>
      </c>
      <c r="R232" s="484">
        <v>14</v>
      </c>
      <c r="S232" s="484">
        <v>27.8</v>
      </c>
      <c r="T232" s="484" t="s">
        <v>46</v>
      </c>
      <c r="U232" s="484" t="s">
        <v>46</v>
      </c>
      <c r="V232" s="484" t="s">
        <v>46</v>
      </c>
      <c r="W232" s="484" t="s">
        <v>46</v>
      </c>
      <c r="X232" s="484" t="s">
        <v>46</v>
      </c>
      <c r="Y232" s="484" t="s">
        <v>46</v>
      </c>
      <c r="Z232" s="484" t="s">
        <v>46</v>
      </c>
      <c r="AA232" s="484" t="s">
        <v>46</v>
      </c>
      <c r="AB232" s="484" t="s">
        <v>46</v>
      </c>
      <c r="AC232" s="484" t="s">
        <v>46</v>
      </c>
      <c r="AD232" s="484" t="s">
        <v>46</v>
      </c>
      <c r="AE232" s="484" t="s">
        <v>46</v>
      </c>
      <c r="AF232" s="484" t="s">
        <v>46</v>
      </c>
      <c r="AG232" s="484" t="s">
        <v>46</v>
      </c>
      <c r="AH232" s="484" t="s">
        <v>46</v>
      </c>
      <c r="AI232" s="484" t="s">
        <v>46</v>
      </c>
      <c r="AJ232" s="485">
        <v>0</v>
      </c>
      <c r="AK232" s="485">
        <v>1</v>
      </c>
      <c r="AL232" s="486">
        <v>0.75</v>
      </c>
      <c r="AM232" s="486">
        <v>2.7E-2</v>
      </c>
      <c r="AN232" s="486">
        <v>3</v>
      </c>
      <c r="AO232" s="484"/>
      <c r="AP232" s="484"/>
      <c r="AQ232" s="487">
        <f>AM232*I232+AL232</f>
        <v>0.83801999999999999</v>
      </c>
      <c r="AR232" s="487">
        <f t="shared" ref="AR232:AR237" si="275">0.1*AQ232</f>
        <v>8.3802000000000001E-2</v>
      </c>
      <c r="AS232" s="488">
        <f t="shared" ref="AS232:AS237" si="276">AJ232*3+0.25*AK232</f>
        <v>0.25</v>
      </c>
      <c r="AT232" s="488">
        <f t="shared" ref="AT232:AT237" si="277">SUM(AQ232:AS232)/4</f>
        <v>0.29295550000000004</v>
      </c>
      <c r="AU232" s="487">
        <f>10068.2*J232*POWER(10,-6)</f>
        <v>3.2822332000000003E-2</v>
      </c>
      <c r="AV232" s="488">
        <f t="shared" ref="AV232:AV237" si="278">AU232+AT232+AS232+AR232+AQ232</f>
        <v>1.4975998320000001</v>
      </c>
      <c r="AW232" s="489">
        <f t="shared" ref="AW232:AW237" si="279">AJ232*H232</f>
        <v>0</v>
      </c>
      <c r="AX232" s="489">
        <f t="shared" ref="AX232:AX237" si="280">H232*AK232</f>
        <v>9.1199999999999991E-6</v>
      </c>
      <c r="AY232" s="489">
        <f t="shared" ref="AY232:AY237" si="281">H232*AV232</f>
        <v>1.365811046784E-5</v>
      </c>
      <c r="AZ232" s="392">
        <f>AW232/[2]DB!$B$23</f>
        <v>0</v>
      </c>
      <c r="BA232" s="392">
        <f>AX232/[2]DB!$B$23</f>
        <v>1.0987951807228915E-8</v>
      </c>
    </row>
    <row r="233" spans="1:53" s="1" customFormat="1" ht="15" thickBot="1" x14ac:dyDescent="0.35">
      <c r="A233" s="474" t="s">
        <v>675</v>
      </c>
      <c r="B233" s="474" t="str">
        <f>B232</f>
        <v>Нефтепровод от гребенки V очереди до РВС №28 (угленоска), нефть</v>
      </c>
      <c r="C233" s="476" t="s">
        <v>107</v>
      </c>
      <c r="D233" s="477" t="s">
        <v>28</v>
      </c>
      <c r="E233" s="490">
        <f>E232</f>
        <v>2.9999999999999999E-7</v>
      </c>
      <c r="F233" s="491">
        <f>F232</f>
        <v>152</v>
      </c>
      <c r="G233" s="474">
        <v>0.04</v>
      </c>
      <c r="H233" s="479">
        <f t="shared" si="271"/>
        <v>1.8239999999999998E-6</v>
      </c>
      <c r="I233" s="492">
        <f>I232</f>
        <v>3.26</v>
      </c>
      <c r="J233" s="493">
        <f>POWER(10,-6)*35*SQRT(100)*3600*L232/1000*0.1</f>
        <v>8.2151999999999972E-3</v>
      </c>
      <c r="K233" s="482" t="s">
        <v>123</v>
      </c>
      <c r="L233" s="483">
        <v>0</v>
      </c>
      <c r="M233" s="484" t="str">
        <f t="shared" si="272"/>
        <v>C161</v>
      </c>
      <c r="N233" s="484" t="str">
        <f t="shared" si="273"/>
        <v>Нефтепровод от гребенки V очереди до РВС №28 (угленоска), нефть</v>
      </c>
      <c r="O233" s="484" t="str">
        <f t="shared" si="274"/>
        <v>Полное-взрыв</v>
      </c>
      <c r="P233" s="484" t="s">
        <v>46</v>
      </c>
      <c r="Q233" s="484" t="s">
        <v>46</v>
      </c>
      <c r="R233" s="484" t="s">
        <v>46</v>
      </c>
      <c r="S233" s="484" t="s">
        <v>46</v>
      </c>
      <c r="T233" s="484">
        <v>0</v>
      </c>
      <c r="U233" s="484">
        <v>0</v>
      </c>
      <c r="V233" s="484">
        <v>15.1</v>
      </c>
      <c r="W233" s="484">
        <v>51.1</v>
      </c>
      <c r="X233" s="484">
        <v>74.599999999999994</v>
      </c>
      <c r="Y233" s="484" t="s">
        <v>46</v>
      </c>
      <c r="Z233" s="484" t="s">
        <v>46</v>
      </c>
      <c r="AA233" s="484" t="s">
        <v>46</v>
      </c>
      <c r="AB233" s="484" t="s">
        <v>46</v>
      </c>
      <c r="AC233" s="484" t="s">
        <v>46</v>
      </c>
      <c r="AD233" s="484" t="s">
        <v>46</v>
      </c>
      <c r="AE233" s="484" t="s">
        <v>46</v>
      </c>
      <c r="AF233" s="484" t="s">
        <v>46</v>
      </c>
      <c r="AG233" s="484" t="s">
        <v>46</v>
      </c>
      <c r="AH233" s="484" t="s">
        <v>46</v>
      </c>
      <c r="AI233" s="484" t="s">
        <v>46</v>
      </c>
      <c r="AJ233" s="485">
        <v>0</v>
      </c>
      <c r="AK233" s="485">
        <v>1</v>
      </c>
      <c r="AL233" s="484">
        <f>AL232</f>
        <v>0.75</v>
      </c>
      <c r="AM233" s="484">
        <f>AM232</f>
        <v>2.7E-2</v>
      </c>
      <c r="AN233" s="484">
        <f>AN232</f>
        <v>3</v>
      </c>
      <c r="AO233" s="484"/>
      <c r="AP233" s="484"/>
      <c r="AQ233" s="487">
        <f>AM233*I233+AL233</f>
        <v>0.83801999999999999</v>
      </c>
      <c r="AR233" s="487">
        <f t="shared" si="275"/>
        <v>8.3802000000000001E-2</v>
      </c>
      <c r="AS233" s="488">
        <f t="shared" si="276"/>
        <v>0.25</v>
      </c>
      <c r="AT233" s="488">
        <f t="shared" si="277"/>
        <v>0.29295550000000004</v>
      </c>
      <c r="AU233" s="487">
        <f>10068.2*J233*POWER(10,-6)*10</f>
        <v>8.2712276639999957E-4</v>
      </c>
      <c r="AV233" s="488">
        <f t="shared" si="278"/>
        <v>1.4656046227664001</v>
      </c>
      <c r="AW233" s="489">
        <f t="shared" si="279"/>
        <v>0</v>
      </c>
      <c r="AX233" s="489">
        <f t="shared" si="280"/>
        <v>1.8239999999999998E-6</v>
      </c>
      <c r="AY233" s="489">
        <f t="shared" si="281"/>
        <v>2.6732628319259136E-6</v>
      </c>
      <c r="AZ233" s="392">
        <f>AW233/[2]DB!$B$23</f>
        <v>0</v>
      </c>
      <c r="BA233" s="392">
        <f>AX233/[2]DB!$B$23</f>
        <v>2.1975903614457831E-9</v>
      </c>
    </row>
    <row r="234" spans="1:53" s="1" customFormat="1" x14ac:dyDescent="0.3">
      <c r="A234" s="474" t="s">
        <v>676</v>
      </c>
      <c r="B234" s="474" t="str">
        <f>B232</f>
        <v>Нефтепровод от гребенки V очереди до РВС №28 (угленоска), нефть</v>
      </c>
      <c r="C234" s="476" t="s">
        <v>108</v>
      </c>
      <c r="D234" s="477" t="s">
        <v>26</v>
      </c>
      <c r="E234" s="490">
        <f>E232</f>
        <v>2.9999999999999999E-7</v>
      </c>
      <c r="F234" s="491">
        <f>F232</f>
        <v>152</v>
      </c>
      <c r="G234" s="474">
        <v>0.76</v>
      </c>
      <c r="H234" s="479">
        <f t="shared" si="271"/>
        <v>3.4656000000000002E-5</v>
      </c>
      <c r="I234" s="492">
        <f>I232</f>
        <v>3.26</v>
      </c>
      <c r="J234" s="494">
        <v>0</v>
      </c>
      <c r="K234" s="482" t="s">
        <v>124</v>
      </c>
      <c r="L234" s="483">
        <v>0</v>
      </c>
      <c r="M234" s="484" t="str">
        <f t="shared" si="272"/>
        <v>C162</v>
      </c>
      <c r="N234" s="484" t="str">
        <f t="shared" si="273"/>
        <v>Нефтепровод от гребенки V очереди до РВС №28 (угленоска), нефть</v>
      </c>
      <c r="O234" s="484" t="str">
        <f t="shared" si="274"/>
        <v>Полное-ликвидация</v>
      </c>
      <c r="P234" s="484" t="s">
        <v>46</v>
      </c>
      <c r="Q234" s="484" t="s">
        <v>46</v>
      </c>
      <c r="R234" s="484" t="s">
        <v>46</v>
      </c>
      <c r="S234" s="484" t="s">
        <v>46</v>
      </c>
      <c r="T234" s="484" t="s">
        <v>46</v>
      </c>
      <c r="U234" s="484" t="s">
        <v>46</v>
      </c>
      <c r="V234" s="484" t="s">
        <v>46</v>
      </c>
      <c r="W234" s="484" t="s">
        <v>46</v>
      </c>
      <c r="X234" s="484" t="s">
        <v>46</v>
      </c>
      <c r="Y234" s="484" t="s">
        <v>46</v>
      </c>
      <c r="Z234" s="484" t="s">
        <v>46</v>
      </c>
      <c r="AA234" s="484" t="s">
        <v>46</v>
      </c>
      <c r="AB234" s="484" t="s">
        <v>46</v>
      </c>
      <c r="AC234" s="484" t="s">
        <v>46</v>
      </c>
      <c r="AD234" s="484" t="s">
        <v>46</v>
      </c>
      <c r="AE234" s="484" t="s">
        <v>46</v>
      </c>
      <c r="AF234" s="484" t="s">
        <v>46</v>
      </c>
      <c r="AG234" s="484" t="s">
        <v>46</v>
      </c>
      <c r="AH234" s="484" t="s">
        <v>46</v>
      </c>
      <c r="AI234" s="484" t="s">
        <v>46</v>
      </c>
      <c r="AJ234" s="484">
        <v>0</v>
      </c>
      <c r="AK234" s="484">
        <v>0</v>
      </c>
      <c r="AL234" s="484">
        <f>AL232</f>
        <v>0.75</v>
      </c>
      <c r="AM234" s="484">
        <f>AM232</f>
        <v>2.7E-2</v>
      </c>
      <c r="AN234" s="484">
        <f>AN232</f>
        <v>3</v>
      </c>
      <c r="AO234" s="484"/>
      <c r="AP234" s="484"/>
      <c r="AQ234" s="487">
        <f>AM234*I234*0.1+AL234</f>
        <v>0.75880199999999998</v>
      </c>
      <c r="AR234" s="487">
        <f t="shared" si="275"/>
        <v>7.5880200000000009E-2</v>
      </c>
      <c r="AS234" s="488">
        <f t="shared" si="276"/>
        <v>0</v>
      </c>
      <c r="AT234" s="488">
        <f t="shared" si="277"/>
        <v>0.20867055000000001</v>
      </c>
      <c r="AU234" s="487">
        <f>1333*J233*POWER(10,-6)</f>
        <v>1.0950861599999995E-5</v>
      </c>
      <c r="AV234" s="488">
        <f t="shared" si="278"/>
        <v>1.0433637008616001</v>
      </c>
      <c r="AW234" s="489">
        <f t="shared" si="279"/>
        <v>0</v>
      </c>
      <c r="AX234" s="489">
        <f t="shared" si="280"/>
        <v>0</v>
      </c>
      <c r="AY234" s="489">
        <f t="shared" si="281"/>
        <v>3.6158812417059619E-5</v>
      </c>
      <c r="AZ234" s="392">
        <f>AW234/[2]DB!$B$23</f>
        <v>0</v>
      </c>
      <c r="BA234" s="392">
        <f>AX234/[2]DB!$B$23</f>
        <v>0</v>
      </c>
    </row>
    <row r="235" spans="1:53" s="1" customFormat="1" x14ac:dyDescent="0.3">
      <c r="A235" s="474" t="s">
        <v>677</v>
      </c>
      <c r="B235" s="474" t="str">
        <f>B232</f>
        <v>Нефтепровод от гребенки V очереди до РВС №28 (угленоска), нефть</v>
      </c>
      <c r="C235" s="476" t="s">
        <v>109</v>
      </c>
      <c r="D235" s="477" t="s">
        <v>47</v>
      </c>
      <c r="E235" s="478">
        <v>1.9999999999999999E-6</v>
      </c>
      <c r="F235" s="491">
        <f>F232</f>
        <v>152</v>
      </c>
      <c r="G235" s="474">
        <v>0.2</v>
      </c>
      <c r="H235" s="479">
        <f t="shared" si="271"/>
        <v>6.0799999999999994E-5</v>
      </c>
      <c r="I235" s="492">
        <f>0.15*I232</f>
        <v>0.48899999999999993</v>
      </c>
      <c r="J235" s="481">
        <f>I235</f>
        <v>0.48899999999999993</v>
      </c>
      <c r="K235" s="495" t="s">
        <v>126</v>
      </c>
      <c r="L235" s="496">
        <v>45390</v>
      </c>
      <c r="M235" s="484" t="str">
        <f t="shared" si="272"/>
        <v>C163</v>
      </c>
      <c r="N235" s="484" t="str">
        <f t="shared" si="273"/>
        <v>Нефтепровод от гребенки V очереди до РВС №28 (угленоска), нефть</v>
      </c>
      <c r="O235" s="484" t="str">
        <f t="shared" si="274"/>
        <v>Частичное-пожар</v>
      </c>
      <c r="P235" s="484">
        <v>3.2</v>
      </c>
      <c r="Q235" s="484">
        <v>4.7</v>
      </c>
      <c r="R235" s="484">
        <v>7</v>
      </c>
      <c r="S235" s="484">
        <v>12.6</v>
      </c>
      <c r="T235" s="484" t="s">
        <v>46</v>
      </c>
      <c r="U235" s="484" t="s">
        <v>46</v>
      </c>
      <c r="V235" s="484" t="s">
        <v>46</v>
      </c>
      <c r="W235" s="484" t="s">
        <v>46</v>
      </c>
      <c r="X235" s="484" t="s">
        <v>46</v>
      </c>
      <c r="Y235" s="484" t="s">
        <v>46</v>
      </c>
      <c r="Z235" s="484" t="s">
        <v>46</v>
      </c>
      <c r="AA235" s="484" t="s">
        <v>46</v>
      </c>
      <c r="AB235" s="484" t="s">
        <v>46</v>
      </c>
      <c r="AC235" s="484" t="s">
        <v>46</v>
      </c>
      <c r="AD235" s="484" t="s">
        <v>46</v>
      </c>
      <c r="AE235" s="484" t="s">
        <v>46</v>
      </c>
      <c r="AF235" s="484" t="s">
        <v>46</v>
      </c>
      <c r="AG235" s="484" t="s">
        <v>46</v>
      </c>
      <c r="AH235" s="484" t="s">
        <v>46</v>
      </c>
      <c r="AI235" s="484" t="s">
        <v>46</v>
      </c>
      <c r="AJ235" s="484">
        <v>0</v>
      </c>
      <c r="AK235" s="484">
        <v>1</v>
      </c>
      <c r="AL235" s="386">
        <f>0.1*AL232</f>
        <v>7.5000000000000011E-2</v>
      </c>
      <c r="AM235" s="484">
        <f>AM232</f>
        <v>2.7E-2</v>
      </c>
      <c r="AN235" s="484">
        <f>ROUNDUP(AN232/3,0)</f>
        <v>1</v>
      </c>
      <c r="AO235" s="484"/>
      <c r="AP235" s="484"/>
      <c r="AQ235" s="487">
        <f>AM235*I235+AL235</f>
        <v>8.8203000000000004E-2</v>
      </c>
      <c r="AR235" s="487">
        <f t="shared" si="275"/>
        <v>8.8203000000000014E-3</v>
      </c>
      <c r="AS235" s="488">
        <f t="shared" si="276"/>
        <v>0.25</v>
      </c>
      <c r="AT235" s="488">
        <f t="shared" si="277"/>
        <v>8.6755825000000009E-2</v>
      </c>
      <c r="AU235" s="487">
        <f>10068.2*J235*POWER(10,-6)</f>
        <v>4.9233497999999999E-3</v>
      </c>
      <c r="AV235" s="488">
        <f t="shared" si="278"/>
        <v>0.43870247480000002</v>
      </c>
      <c r="AW235" s="489">
        <f t="shared" si="279"/>
        <v>0</v>
      </c>
      <c r="AX235" s="489">
        <f t="shared" si="280"/>
        <v>6.0799999999999994E-5</v>
      </c>
      <c r="AY235" s="489">
        <f t="shared" si="281"/>
        <v>2.6673110467839998E-5</v>
      </c>
      <c r="AZ235" s="392">
        <f>AW235/[2]DB!$B$23</f>
        <v>0</v>
      </c>
      <c r="BA235" s="392">
        <f>AX235/[2]DB!$B$23</f>
        <v>7.3253012048192765E-8</v>
      </c>
    </row>
    <row r="236" spans="1:53" s="1" customFormat="1" x14ac:dyDescent="0.3">
      <c r="A236" s="474" t="s">
        <v>678</v>
      </c>
      <c r="B236" s="474" t="str">
        <f>B232</f>
        <v>Нефтепровод от гребенки V очереди до РВС №28 (угленоска), нефть</v>
      </c>
      <c r="C236" s="476" t="s">
        <v>110</v>
      </c>
      <c r="D236" s="477" t="s">
        <v>112</v>
      </c>
      <c r="E236" s="490">
        <f>E235</f>
        <v>1.9999999999999999E-6</v>
      </c>
      <c r="F236" s="491">
        <f>F232</f>
        <v>152</v>
      </c>
      <c r="G236" s="474">
        <v>0.04</v>
      </c>
      <c r="H236" s="479">
        <f t="shared" si="271"/>
        <v>1.2159999999999999E-5</v>
      </c>
      <c r="I236" s="492">
        <f>0.15*I232</f>
        <v>0.48899999999999993</v>
      </c>
      <c r="J236" s="481">
        <f>0.9*J233</f>
        <v>7.393679999999998E-3</v>
      </c>
      <c r="K236" s="495" t="s">
        <v>127</v>
      </c>
      <c r="L236" s="496">
        <v>3</v>
      </c>
      <c r="M236" s="484" t="str">
        <f t="shared" si="272"/>
        <v>C164</v>
      </c>
      <c r="N236" s="484" t="str">
        <f t="shared" si="273"/>
        <v>Нефтепровод от гребенки V очереди до РВС №28 (угленоска), нефть</v>
      </c>
      <c r="O236" s="484" t="str">
        <f t="shared" si="274"/>
        <v>Частичное-пожар-вспышка</v>
      </c>
      <c r="P236" s="484" t="s">
        <v>46</v>
      </c>
      <c r="Q236" s="484" t="s">
        <v>46</v>
      </c>
      <c r="R236" s="484" t="s">
        <v>46</v>
      </c>
      <c r="S236" s="484" t="s">
        <v>46</v>
      </c>
      <c r="T236" s="484" t="s">
        <v>46</v>
      </c>
      <c r="U236" s="484" t="s">
        <v>46</v>
      </c>
      <c r="V236" s="484" t="s">
        <v>46</v>
      </c>
      <c r="W236" s="484" t="s">
        <v>46</v>
      </c>
      <c r="X236" s="484" t="s">
        <v>46</v>
      </c>
      <c r="Y236" s="484" t="s">
        <v>46</v>
      </c>
      <c r="Z236" s="484" t="s">
        <v>46</v>
      </c>
      <c r="AA236" s="484">
        <v>6.64</v>
      </c>
      <c r="AB236" s="484">
        <v>7.97</v>
      </c>
      <c r="AC236" s="484" t="s">
        <v>46</v>
      </c>
      <c r="AD236" s="484" t="s">
        <v>46</v>
      </c>
      <c r="AE236" s="484" t="s">
        <v>46</v>
      </c>
      <c r="AF236" s="484" t="s">
        <v>46</v>
      </c>
      <c r="AG236" s="484" t="s">
        <v>46</v>
      </c>
      <c r="AH236" s="484" t="s">
        <v>46</v>
      </c>
      <c r="AI236" s="484" t="s">
        <v>46</v>
      </c>
      <c r="AJ236" s="484">
        <v>0</v>
      </c>
      <c r="AK236" s="484">
        <v>1</v>
      </c>
      <c r="AL236" s="386">
        <f t="shared" ref="AL236:AL237" si="282">0.1*AL233</f>
        <v>7.5000000000000011E-2</v>
      </c>
      <c r="AM236" s="484">
        <f>AM232</f>
        <v>2.7E-2</v>
      </c>
      <c r="AN236" s="484">
        <f>ROUNDUP(AN232/3,0)</f>
        <v>1</v>
      </c>
      <c r="AO236" s="484"/>
      <c r="AP236" s="484"/>
      <c r="AQ236" s="487">
        <f>AM236*I236+AL236</f>
        <v>8.8203000000000004E-2</v>
      </c>
      <c r="AR236" s="487">
        <f t="shared" si="275"/>
        <v>8.8203000000000014E-3</v>
      </c>
      <c r="AS236" s="488">
        <f t="shared" si="276"/>
        <v>0.25</v>
      </c>
      <c r="AT236" s="488">
        <f t="shared" si="277"/>
        <v>8.6755825000000009E-2</v>
      </c>
      <c r="AU236" s="487">
        <f>10068.2*J236*POWER(10,-6)*10</f>
        <v>7.4441048975999985E-4</v>
      </c>
      <c r="AV236" s="488">
        <f t="shared" si="278"/>
        <v>0.43452353548975997</v>
      </c>
      <c r="AW236" s="489">
        <f t="shared" si="279"/>
        <v>0</v>
      </c>
      <c r="AX236" s="489">
        <f t="shared" si="280"/>
        <v>1.2159999999999999E-5</v>
      </c>
      <c r="AY236" s="489">
        <f t="shared" si="281"/>
        <v>5.2838061915554811E-6</v>
      </c>
      <c r="AZ236" s="392">
        <f>AW236/[2]DB!$B$23</f>
        <v>0</v>
      </c>
      <c r="BA236" s="392">
        <f>AX236/[2]DB!$B$23</f>
        <v>1.4650602409638552E-8</v>
      </c>
    </row>
    <row r="237" spans="1:53" s="1" customFormat="1" x14ac:dyDescent="0.3">
      <c r="A237" s="497" t="s">
        <v>679</v>
      </c>
      <c r="B237" s="497" t="str">
        <f>B232</f>
        <v>Нефтепровод от гребенки V очереди до РВС №28 (угленоска), нефть</v>
      </c>
      <c r="C237" s="498" t="s">
        <v>111</v>
      </c>
      <c r="D237" s="499" t="s">
        <v>27</v>
      </c>
      <c r="E237" s="500">
        <f>E235</f>
        <v>1.9999999999999999E-6</v>
      </c>
      <c r="F237" s="501">
        <f>F232</f>
        <v>152</v>
      </c>
      <c r="G237" s="497">
        <v>0.76</v>
      </c>
      <c r="H237" s="502">
        <f t="shared" si="271"/>
        <v>2.3103999999999998E-4</v>
      </c>
      <c r="I237" s="503">
        <f>0.15*I232</f>
        <v>0.48899999999999993</v>
      </c>
      <c r="J237" s="504">
        <v>0</v>
      </c>
      <c r="K237" s="505" t="s">
        <v>138</v>
      </c>
      <c r="L237" s="506">
        <v>1</v>
      </c>
      <c r="M237" s="484" t="str">
        <f t="shared" si="272"/>
        <v>C165</v>
      </c>
      <c r="N237" s="484" t="str">
        <f t="shared" si="273"/>
        <v>Нефтепровод от гребенки V очереди до РВС №28 (угленоска), нефть</v>
      </c>
      <c r="O237" s="484" t="str">
        <f t="shared" si="274"/>
        <v>Частичное-ликвидация</v>
      </c>
      <c r="P237" s="484" t="s">
        <v>46</v>
      </c>
      <c r="Q237" s="484" t="s">
        <v>46</v>
      </c>
      <c r="R237" s="484" t="s">
        <v>46</v>
      </c>
      <c r="S237" s="484" t="s">
        <v>46</v>
      </c>
      <c r="T237" s="484" t="s">
        <v>46</v>
      </c>
      <c r="U237" s="484" t="s">
        <v>46</v>
      </c>
      <c r="V237" s="484" t="s">
        <v>46</v>
      </c>
      <c r="W237" s="484" t="s">
        <v>46</v>
      </c>
      <c r="X237" s="484" t="s">
        <v>46</v>
      </c>
      <c r="Y237" s="484" t="s">
        <v>46</v>
      </c>
      <c r="Z237" s="484" t="s">
        <v>46</v>
      </c>
      <c r="AA237" s="484" t="s">
        <v>46</v>
      </c>
      <c r="AB237" s="484" t="s">
        <v>46</v>
      </c>
      <c r="AC237" s="484" t="s">
        <v>46</v>
      </c>
      <c r="AD237" s="484" t="s">
        <v>46</v>
      </c>
      <c r="AE237" s="484" t="s">
        <v>46</v>
      </c>
      <c r="AF237" s="484" t="s">
        <v>46</v>
      </c>
      <c r="AG237" s="484" t="s">
        <v>46</v>
      </c>
      <c r="AH237" s="484" t="s">
        <v>46</v>
      </c>
      <c r="AI237" s="484" t="s">
        <v>46</v>
      </c>
      <c r="AJ237" s="484">
        <v>0</v>
      </c>
      <c r="AK237" s="484">
        <v>0</v>
      </c>
      <c r="AL237" s="386">
        <f t="shared" si="282"/>
        <v>7.5000000000000011E-2</v>
      </c>
      <c r="AM237" s="484">
        <f>AM232</f>
        <v>2.7E-2</v>
      </c>
      <c r="AN237" s="484">
        <f>ROUNDUP(AN232/3,0)</f>
        <v>1</v>
      </c>
      <c r="AO237" s="484"/>
      <c r="AP237" s="484"/>
      <c r="AQ237" s="487">
        <f>AM237*I237*0.1+AL237</f>
        <v>7.6320300000000008E-2</v>
      </c>
      <c r="AR237" s="487">
        <f t="shared" si="275"/>
        <v>7.6320300000000015E-3</v>
      </c>
      <c r="AS237" s="488">
        <f t="shared" si="276"/>
        <v>0</v>
      </c>
      <c r="AT237" s="488">
        <f t="shared" si="277"/>
        <v>2.0988082500000001E-2</v>
      </c>
      <c r="AU237" s="487">
        <f>1333*J236*POWER(10,-6)</f>
        <v>9.855775439999997E-6</v>
      </c>
      <c r="AV237" s="488">
        <f t="shared" si="278"/>
        <v>0.10495026827544002</v>
      </c>
      <c r="AW237" s="489">
        <f t="shared" si="279"/>
        <v>0</v>
      </c>
      <c r="AX237" s="489">
        <f t="shared" si="280"/>
        <v>0</v>
      </c>
      <c r="AY237" s="489">
        <f t="shared" si="281"/>
        <v>2.4247709982357661E-5</v>
      </c>
      <c r="AZ237" s="392">
        <f>AW237/[2]DB!$B$23</f>
        <v>0</v>
      </c>
      <c r="BA237" s="392">
        <f>AX237/[2]DB!$B$23</f>
        <v>0</v>
      </c>
    </row>
    <row r="238" spans="1:53" s="507" customFormat="1" x14ac:dyDescent="0.3">
      <c r="A238" s="474"/>
      <c r="B238" s="474"/>
      <c r="C238" s="474"/>
      <c r="D238" s="474"/>
      <c r="E238" s="474"/>
      <c r="F238" s="474"/>
      <c r="G238" s="474"/>
      <c r="H238" s="474"/>
      <c r="I238" s="474"/>
      <c r="J238" s="474"/>
      <c r="K238" s="284" t="s">
        <v>467</v>
      </c>
      <c r="L238" s="283" t="s">
        <v>944</v>
      </c>
      <c r="M238" s="474"/>
      <c r="N238" s="474"/>
      <c r="O238" s="474"/>
      <c r="P238" s="474"/>
      <c r="Q238" s="474"/>
      <c r="R238" s="474"/>
      <c r="S238" s="474"/>
      <c r="T238" s="474"/>
      <c r="U238" s="474"/>
      <c r="V238" s="474"/>
      <c r="W238" s="474"/>
      <c r="X238" s="474"/>
      <c r="Y238" s="474"/>
      <c r="Z238" s="474"/>
      <c r="AA238" s="474"/>
      <c r="AB238" s="474"/>
      <c r="AC238" s="474"/>
      <c r="AD238" s="474"/>
      <c r="AE238" s="474"/>
      <c r="AF238" s="474"/>
      <c r="AG238" s="474"/>
      <c r="AH238" s="474"/>
      <c r="AI238" s="474"/>
      <c r="AJ238" s="474"/>
      <c r="AK238" s="474"/>
      <c r="AL238" s="474"/>
      <c r="AM238" s="474"/>
      <c r="AN238" s="474"/>
      <c r="AO238" s="474"/>
      <c r="AP238" s="474"/>
      <c r="AQ238" s="474"/>
      <c r="AR238" s="474"/>
      <c r="AS238" s="474"/>
      <c r="AT238" s="474"/>
      <c r="AU238" s="474"/>
      <c r="AV238" s="474"/>
      <c r="AW238" s="474"/>
      <c r="AX238" s="474"/>
      <c r="AY238" s="474"/>
    </row>
    <row r="239" spans="1:53" s="507" customFormat="1" x14ac:dyDescent="0.3">
      <c r="A239" s="474"/>
      <c r="B239" s="474"/>
      <c r="C239" s="474"/>
      <c r="D239" s="474"/>
      <c r="E239" s="474"/>
      <c r="F239" s="474"/>
      <c r="G239" s="474"/>
      <c r="H239" s="474"/>
      <c r="I239" s="474"/>
      <c r="J239" s="474"/>
      <c r="K239" s="474"/>
      <c r="L239" s="474"/>
      <c r="M239" s="474"/>
      <c r="N239" s="474"/>
      <c r="O239" s="474"/>
      <c r="P239" s="474"/>
      <c r="Q239" s="474"/>
      <c r="R239" s="474"/>
      <c r="S239" s="474"/>
      <c r="T239" s="474"/>
      <c r="U239" s="474"/>
      <c r="V239" s="474"/>
      <c r="W239" s="474"/>
      <c r="X239" s="474"/>
      <c r="Y239" s="474"/>
      <c r="Z239" s="474"/>
      <c r="AA239" s="474"/>
      <c r="AB239" s="474"/>
      <c r="AC239" s="474"/>
      <c r="AD239" s="474"/>
      <c r="AE239" s="474"/>
      <c r="AF239" s="474"/>
      <c r="AG239" s="474"/>
      <c r="AH239" s="474"/>
      <c r="AI239" s="474"/>
      <c r="AJ239" s="474"/>
      <c r="AK239" s="474"/>
      <c r="AL239" s="474"/>
      <c r="AM239" s="474"/>
      <c r="AN239" s="474"/>
      <c r="AO239" s="474"/>
      <c r="AP239" s="474"/>
      <c r="AQ239" s="474"/>
      <c r="AR239" s="474"/>
      <c r="AS239" s="474"/>
      <c r="AT239" s="474"/>
      <c r="AU239" s="474"/>
      <c r="AV239" s="474"/>
      <c r="AW239" s="474"/>
      <c r="AX239" s="474"/>
      <c r="AY239" s="474"/>
    </row>
    <row r="240" spans="1:53" s="507" customFormat="1" x14ac:dyDescent="0.3">
      <c r="A240" s="474"/>
      <c r="B240" s="474"/>
      <c r="C240" s="474"/>
      <c r="D240" s="474"/>
      <c r="E240" s="474"/>
      <c r="F240" s="474"/>
      <c r="G240" s="474"/>
      <c r="H240" s="474"/>
      <c r="I240" s="474"/>
      <c r="J240" s="474"/>
      <c r="K240" s="474"/>
      <c r="L240" s="474"/>
      <c r="M240" s="474"/>
      <c r="N240" s="474"/>
      <c r="O240" s="474"/>
      <c r="P240" s="474"/>
      <c r="Q240" s="474"/>
      <c r="R240" s="474"/>
      <c r="S240" s="474"/>
      <c r="T240" s="474"/>
      <c r="U240" s="474"/>
      <c r="V240" s="474"/>
      <c r="W240" s="474"/>
      <c r="X240" s="474"/>
      <c r="Y240" s="474"/>
      <c r="Z240" s="474"/>
      <c r="AA240" s="474"/>
      <c r="AB240" s="474"/>
      <c r="AC240" s="474"/>
      <c r="AD240" s="474"/>
      <c r="AE240" s="474"/>
      <c r="AF240" s="474"/>
      <c r="AG240" s="474"/>
      <c r="AH240" s="474"/>
      <c r="AI240" s="474"/>
      <c r="AJ240" s="474"/>
      <c r="AK240" s="474"/>
      <c r="AL240" s="474"/>
      <c r="AM240" s="474"/>
      <c r="AN240" s="474"/>
      <c r="AO240" s="474"/>
      <c r="AP240" s="474"/>
      <c r="AQ240" s="474"/>
      <c r="AR240" s="474"/>
      <c r="AS240" s="474"/>
      <c r="AT240" s="474"/>
      <c r="AU240" s="474"/>
      <c r="AV240" s="474"/>
      <c r="AW240" s="474"/>
      <c r="AX240" s="474"/>
      <c r="AY240" s="474"/>
    </row>
    <row r="241" spans="1:53" ht="15" thickBot="1" x14ac:dyDescent="0.35"/>
    <row r="242" spans="1:53" s="1" customFormat="1" ht="15" thickBot="1" x14ac:dyDescent="0.35">
      <c r="A242" s="474" t="s">
        <v>680</v>
      </c>
      <c r="B242" s="475" t="s">
        <v>794</v>
      </c>
      <c r="C242" s="476" t="s">
        <v>106</v>
      </c>
      <c r="D242" s="477" t="s">
        <v>25</v>
      </c>
      <c r="E242" s="478">
        <v>2.9999999999999999E-7</v>
      </c>
      <c r="F242" s="475">
        <v>131</v>
      </c>
      <c r="G242" s="474">
        <v>0.2</v>
      </c>
      <c r="H242" s="479">
        <f t="shared" ref="H242:H247" si="283">E242*F242*G242</f>
        <v>7.860000000000001E-6</v>
      </c>
      <c r="I242" s="480">
        <v>2.88</v>
      </c>
      <c r="J242" s="481">
        <f>I242</f>
        <v>2.88</v>
      </c>
      <c r="K242" s="482" t="s">
        <v>122</v>
      </c>
      <c r="L242" s="483">
        <f>I242*20</f>
        <v>57.599999999999994</v>
      </c>
      <c r="M242" s="484" t="str">
        <f t="shared" ref="M242:M247" si="284">A242</f>
        <v>C166</v>
      </c>
      <c r="N242" s="484" t="str">
        <f t="shared" ref="N242:N247" si="285">B242</f>
        <v>Нефтепровод от гребенки V очереди до РВС №27 (угленоска), нефть</v>
      </c>
      <c r="O242" s="484" t="str">
        <f t="shared" ref="O242:O247" si="286">D242</f>
        <v>Полное-пожар</v>
      </c>
      <c r="P242" s="484">
        <v>6.2</v>
      </c>
      <c r="Q242" s="484">
        <v>8.8000000000000007</v>
      </c>
      <c r="R242" s="484">
        <v>13.2</v>
      </c>
      <c r="S242" s="484">
        <v>26.4</v>
      </c>
      <c r="T242" s="484" t="s">
        <v>46</v>
      </c>
      <c r="U242" s="484" t="s">
        <v>46</v>
      </c>
      <c r="V242" s="484" t="s">
        <v>46</v>
      </c>
      <c r="W242" s="484" t="s">
        <v>46</v>
      </c>
      <c r="X242" s="484" t="s">
        <v>46</v>
      </c>
      <c r="Y242" s="484" t="s">
        <v>46</v>
      </c>
      <c r="Z242" s="484" t="s">
        <v>46</v>
      </c>
      <c r="AA242" s="484" t="s">
        <v>46</v>
      </c>
      <c r="AB242" s="484" t="s">
        <v>46</v>
      </c>
      <c r="AC242" s="484" t="s">
        <v>46</v>
      </c>
      <c r="AD242" s="484" t="s">
        <v>46</v>
      </c>
      <c r="AE242" s="484" t="s">
        <v>46</v>
      </c>
      <c r="AF242" s="484" t="s">
        <v>46</v>
      </c>
      <c r="AG242" s="484" t="s">
        <v>46</v>
      </c>
      <c r="AH242" s="484" t="s">
        <v>46</v>
      </c>
      <c r="AI242" s="484" t="s">
        <v>46</v>
      </c>
      <c r="AJ242" s="485">
        <v>0</v>
      </c>
      <c r="AK242" s="485">
        <v>1</v>
      </c>
      <c r="AL242" s="486">
        <v>0.75</v>
      </c>
      <c r="AM242" s="486">
        <v>2.7E-2</v>
      </c>
      <c r="AN242" s="486">
        <v>3</v>
      </c>
      <c r="AO242" s="484"/>
      <c r="AP242" s="484"/>
      <c r="AQ242" s="487">
        <f>AM242*I242+AL242</f>
        <v>0.82776000000000005</v>
      </c>
      <c r="AR242" s="487">
        <f t="shared" ref="AR242:AR247" si="287">0.1*AQ242</f>
        <v>8.2776000000000016E-2</v>
      </c>
      <c r="AS242" s="488">
        <f t="shared" ref="AS242:AS247" si="288">AJ242*3+0.25*AK242</f>
        <v>0.25</v>
      </c>
      <c r="AT242" s="488">
        <f t="shared" ref="AT242:AT247" si="289">SUM(AQ242:AS242)/4</f>
        <v>0.290134</v>
      </c>
      <c r="AU242" s="487">
        <f>10068.2*J242*POWER(10,-6)</f>
        <v>2.8996416000000001E-2</v>
      </c>
      <c r="AV242" s="488">
        <f t="shared" ref="AV242:AV247" si="290">AU242+AT242+AS242+AR242+AQ242</f>
        <v>1.4796664160000002</v>
      </c>
      <c r="AW242" s="489">
        <f t="shared" ref="AW242:AW247" si="291">AJ242*H242</f>
        <v>0</v>
      </c>
      <c r="AX242" s="489">
        <f t="shared" ref="AX242:AX247" si="292">H242*AK242</f>
        <v>7.860000000000001E-6</v>
      </c>
      <c r="AY242" s="489">
        <f t="shared" ref="AY242:AY247" si="293">H242*AV242</f>
        <v>1.1630178029760002E-5</v>
      </c>
      <c r="AZ242" s="392">
        <f>AW242/[2]DB!$B$23</f>
        <v>0</v>
      </c>
      <c r="BA242" s="392">
        <f>AX242/[2]DB!$B$23</f>
        <v>9.4698795180722911E-9</v>
      </c>
    </row>
    <row r="243" spans="1:53" s="1" customFormat="1" ht="15" thickBot="1" x14ac:dyDescent="0.35">
      <c r="A243" s="474" t="s">
        <v>681</v>
      </c>
      <c r="B243" s="474" t="str">
        <f>B242</f>
        <v>Нефтепровод от гребенки V очереди до РВС №27 (угленоска), нефть</v>
      </c>
      <c r="C243" s="476" t="s">
        <v>107</v>
      </c>
      <c r="D243" s="477" t="s">
        <v>28</v>
      </c>
      <c r="E243" s="490">
        <f>E242</f>
        <v>2.9999999999999999E-7</v>
      </c>
      <c r="F243" s="491">
        <f>F242</f>
        <v>131</v>
      </c>
      <c r="G243" s="474">
        <v>0.04</v>
      </c>
      <c r="H243" s="479">
        <f t="shared" si="283"/>
        <v>1.5719999999999999E-6</v>
      </c>
      <c r="I243" s="492">
        <f>I242</f>
        <v>2.88</v>
      </c>
      <c r="J243" s="493">
        <f>POWER(10,-6)*35*SQRT(100)*3600*L242/1000*0.1</f>
        <v>7.2575999999999977E-3</v>
      </c>
      <c r="K243" s="482" t="s">
        <v>123</v>
      </c>
      <c r="L243" s="483">
        <v>0</v>
      </c>
      <c r="M243" s="484" t="str">
        <f t="shared" si="284"/>
        <v>C167</v>
      </c>
      <c r="N243" s="484" t="str">
        <f t="shared" si="285"/>
        <v>Нефтепровод от гребенки V очереди до РВС №27 (угленоска), нефть</v>
      </c>
      <c r="O243" s="484" t="str">
        <f t="shared" si="286"/>
        <v>Полное-взрыв</v>
      </c>
      <c r="P243" s="484" t="s">
        <v>46</v>
      </c>
      <c r="Q243" s="484" t="s">
        <v>46</v>
      </c>
      <c r="R243" s="484" t="s">
        <v>46</v>
      </c>
      <c r="S243" s="484" t="s">
        <v>46</v>
      </c>
      <c r="T243" s="484">
        <v>0</v>
      </c>
      <c r="U243" s="484">
        <v>0</v>
      </c>
      <c r="V243" s="484">
        <v>14.6</v>
      </c>
      <c r="W243" s="484">
        <v>49.1</v>
      </c>
      <c r="X243" s="484">
        <v>71.599999999999994</v>
      </c>
      <c r="Y243" s="484" t="s">
        <v>46</v>
      </c>
      <c r="Z243" s="484" t="s">
        <v>46</v>
      </c>
      <c r="AA243" s="484" t="s">
        <v>46</v>
      </c>
      <c r="AB243" s="484" t="s">
        <v>46</v>
      </c>
      <c r="AC243" s="484" t="s">
        <v>46</v>
      </c>
      <c r="AD243" s="484" t="s">
        <v>46</v>
      </c>
      <c r="AE243" s="484" t="s">
        <v>46</v>
      </c>
      <c r="AF243" s="484" t="s">
        <v>46</v>
      </c>
      <c r="AG243" s="484" t="s">
        <v>46</v>
      </c>
      <c r="AH243" s="484" t="s">
        <v>46</v>
      </c>
      <c r="AI243" s="484" t="s">
        <v>46</v>
      </c>
      <c r="AJ243" s="485">
        <v>0</v>
      </c>
      <c r="AK243" s="485">
        <v>1</v>
      </c>
      <c r="AL243" s="484">
        <f>AL242</f>
        <v>0.75</v>
      </c>
      <c r="AM243" s="484">
        <f>AM242</f>
        <v>2.7E-2</v>
      </c>
      <c r="AN243" s="484">
        <f>AN242</f>
        <v>3</v>
      </c>
      <c r="AO243" s="484"/>
      <c r="AP243" s="484"/>
      <c r="AQ243" s="487">
        <f>AM243*I243+AL243</f>
        <v>0.82776000000000005</v>
      </c>
      <c r="AR243" s="487">
        <f t="shared" si="287"/>
        <v>8.2776000000000016E-2</v>
      </c>
      <c r="AS243" s="488">
        <f t="shared" si="288"/>
        <v>0.25</v>
      </c>
      <c r="AT243" s="488">
        <f t="shared" si="289"/>
        <v>0.290134</v>
      </c>
      <c r="AU243" s="487">
        <f>10068.2*J243*POWER(10,-6)*10</f>
        <v>7.3070968319999979E-4</v>
      </c>
      <c r="AV243" s="488">
        <f t="shared" si="290"/>
        <v>1.4514007096832</v>
      </c>
      <c r="AW243" s="489">
        <f t="shared" si="291"/>
        <v>0</v>
      </c>
      <c r="AX243" s="489">
        <f t="shared" si="292"/>
        <v>1.5719999999999999E-6</v>
      </c>
      <c r="AY243" s="489">
        <f t="shared" si="293"/>
        <v>2.2816019156219904E-6</v>
      </c>
      <c r="AZ243" s="392">
        <f>AW243/[2]DB!$B$23</f>
        <v>0</v>
      </c>
      <c r="BA243" s="392">
        <f>AX243/[2]DB!$B$23</f>
        <v>1.893975903614458E-9</v>
      </c>
    </row>
    <row r="244" spans="1:53" s="1" customFormat="1" x14ac:dyDescent="0.3">
      <c r="A244" s="474" t="s">
        <v>682</v>
      </c>
      <c r="B244" s="474" t="str">
        <f>B242</f>
        <v>Нефтепровод от гребенки V очереди до РВС №27 (угленоска), нефть</v>
      </c>
      <c r="C244" s="476" t="s">
        <v>108</v>
      </c>
      <c r="D244" s="477" t="s">
        <v>26</v>
      </c>
      <c r="E244" s="490">
        <f>E242</f>
        <v>2.9999999999999999E-7</v>
      </c>
      <c r="F244" s="491">
        <f>F242</f>
        <v>131</v>
      </c>
      <c r="G244" s="474">
        <v>0.76</v>
      </c>
      <c r="H244" s="479">
        <f t="shared" si="283"/>
        <v>2.9867999999999999E-5</v>
      </c>
      <c r="I244" s="492">
        <f>I242</f>
        <v>2.88</v>
      </c>
      <c r="J244" s="494">
        <v>0</v>
      </c>
      <c r="K244" s="482" t="s">
        <v>124</v>
      </c>
      <c r="L244" s="483">
        <v>0</v>
      </c>
      <c r="M244" s="484" t="str">
        <f t="shared" si="284"/>
        <v>C168</v>
      </c>
      <c r="N244" s="484" t="str">
        <f t="shared" si="285"/>
        <v>Нефтепровод от гребенки V очереди до РВС №27 (угленоска), нефть</v>
      </c>
      <c r="O244" s="484" t="str">
        <f t="shared" si="286"/>
        <v>Полное-ликвидация</v>
      </c>
      <c r="P244" s="484" t="s">
        <v>46</v>
      </c>
      <c r="Q244" s="484" t="s">
        <v>46</v>
      </c>
      <c r="R244" s="484" t="s">
        <v>46</v>
      </c>
      <c r="S244" s="484" t="s">
        <v>46</v>
      </c>
      <c r="T244" s="484" t="s">
        <v>46</v>
      </c>
      <c r="U244" s="484" t="s">
        <v>46</v>
      </c>
      <c r="V244" s="484" t="s">
        <v>46</v>
      </c>
      <c r="W244" s="484" t="s">
        <v>46</v>
      </c>
      <c r="X244" s="484" t="s">
        <v>46</v>
      </c>
      <c r="Y244" s="484" t="s">
        <v>46</v>
      </c>
      <c r="Z244" s="484" t="s">
        <v>46</v>
      </c>
      <c r="AA244" s="484" t="s">
        <v>46</v>
      </c>
      <c r="AB244" s="484" t="s">
        <v>46</v>
      </c>
      <c r="AC244" s="484" t="s">
        <v>46</v>
      </c>
      <c r="AD244" s="484" t="s">
        <v>46</v>
      </c>
      <c r="AE244" s="484" t="s">
        <v>46</v>
      </c>
      <c r="AF244" s="484" t="s">
        <v>46</v>
      </c>
      <c r="AG244" s="484" t="s">
        <v>46</v>
      </c>
      <c r="AH244" s="484" t="s">
        <v>46</v>
      </c>
      <c r="AI244" s="484" t="s">
        <v>46</v>
      </c>
      <c r="AJ244" s="484">
        <v>0</v>
      </c>
      <c r="AK244" s="484">
        <v>0</v>
      </c>
      <c r="AL244" s="484">
        <f>AL242</f>
        <v>0.75</v>
      </c>
      <c r="AM244" s="484">
        <f>AM242</f>
        <v>2.7E-2</v>
      </c>
      <c r="AN244" s="484">
        <f>AN242</f>
        <v>3</v>
      </c>
      <c r="AO244" s="484"/>
      <c r="AP244" s="484"/>
      <c r="AQ244" s="487">
        <f>AM244*I244*0.1+AL244</f>
        <v>0.75777600000000001</v>
      </c>
      <c r="AR244" s="487">
        <f t="shared" si="287"/>
        <v>7.5777600000000001E-2</v>
      </c>
      <c r="AS244" s="488">
        <f t="shared" si="288"/>
        <v>0</v>
      </c>
      <c r="AT244" s="488">
        <f t="shared" si="289"/>
        <v>0.2083884</v>
      </c>
      <c r="AU244" s="487">
        <f>1333*J243*POWER(10,-6)</f>
        <v>9.6743807999999965E-6</v>
      </c>
      <c r="AV244" s="488">
        <f t="shared" si="290"/>
        <v>1.0419516743807999</v>
      </c>
      <c r="AW244" s="489">
        <f t="shared" si="291"/>
        <v>0</v>
      </c>
      <c r="AX244" s="489">
        <f t="shared" si="292"/>
        <v>0</v>
      </c>
      <c r="AY244" s="489">
        <f t="shared" si="293"/>
        <v>3.112101261040573E-5</v>
      </c>
      <c r="AZ244" s="392">
        <f>AW244/[2]DB!$B$23</f>
        <v>0</v>
      </c>
      <c r="BA244" s="392">
        <f>AX244/[2]DB!$B$23</f>
        <v>0</v>
      </c>
    </row>
    <row r="245" spans="1:53" s="1" customFormat="1" x14ac:dyDescent="0.3">
      <c r="A245" s="474" t="s">
        <v>683</v>
      </c>
      <c r="B245" s="474" t="str">
        <f>B242</f>
        <v>Нефтепровод от гребенки V очереди до РВС №27 (угленоска), нефть</v>
      </c>
      <c r="C245" s="476" t="s">
        <v>109</v>
      </c>
      <c r="D245" s="477" t="s">
        <v>47</v>
      </c>
      <c r="E245" s="478">
        <v>1.9999999999999999E-6</v>
      </c>
      <c r="F245" s="491">
        <f>F242</f>
        <v>131</v>
      </c>
      <c r="G245" s="474">
        <v>0.2</v>
      </c>
      <c r="H245" s="479">
        <f t="shared" si="283"/>
        <v>5.24E-5</v>
      </c>
      <c r="I245" s="492">
        <f>0.15*I242</f>
        <v>0.432</v>
      </c>
      <c r="J245" s="481">
        <f>I245</f>
        <v>0.432</v>
      </c>
      <c r="K245" s="495" t="s">
        <v>126</v>
      </c>
      <c r="L245" s="496">
        <v>45390</v>
      </c>
      <c r="M245" s="484" t="str">
        <f t="shared" si="284"/>
        <v>C169</v>
      </c>
      <c r="N245" s="484" t="str">
        <f t="shared" si="285"/>
        <v>Нефтепровод от гребенки V очереди до РВС №27 (угленоска), нефть</v>
      </c>
      <c r="O245" s="484" t="str">
        <f t="shared" si="286"/>
        <v>Частичное-пожар</v>
      </c>
      <c r="P245" s="484">
        <v>3</v>
      </c>
      <c r="Q245" s="484">
        <v>4.5</v>
      </c>
      <c r="R245" s="484">
        <v>6.7</v>
      </c>
      <c r="S245" s="484">
        <v>12.1</v>
      </c>
      <c r="T245" s="484" t="s">
        <v>46</v>
      </c>
      <c r="U245" s="484" t="s">
        <v>46</v>
      </c>
      <c r="V245" s="484" t="s">
        <v>46</v>
      </c>
      <c r="W245" s="484" t="s">
        <v>46</v>
      </c>
      <c r="X245" s="484" t="s">
        <v>46</v>
      </c>
      <c r="Y245" s="484" t="s">
        <v>46</v>
      </c>
      <c r="Z245" s="484" t="s">
        <v>46</v>
      </c>
      <c r="AA245" s="484" t="s">
        <v>46</v>
      </c>
      <c r="AB245" s="484" t="s">
        <v>46</v>
      </c>
      <c r="AC245" s="484" t="s">
        <v>46</v>
      </c>
      <c r="AD245" s="484" t="s">
        <v>46</v>
      </c>
      <c r="AE245" s="484" t="s">
        <v>46</v>
      </c>
      <c r="AF245" s="484" t="s">
        <v>46</v>
      </c>
      <c r="AG245" s="484" t="s">
        <v>46</v>
      </c>
      <c r="AH245" s="484" t="s">
        <v>46</v>
      </c>
      <c r="AI245" s="484" t="s">
        <v>46</v>
      </c>
      <c r="AJ245" s="484">
        <v>0</v>
      </c>
      <c r="AK245" s="484">
        <v>1</v>
      </c>
      <c r="AL245" s="386">
        <f>0.1*AL242</f>
        <v>7.5000000000000011E-2</v>
      </c>
      <c r="AM245" s="484">
        <f>AM242</f>
        <v>2.7E-2</v>
      </c>
      <c r="AN245" s="484">
        <f>ROUNDUP(AN242/3,0)</f>
        <v>1</v>
      </c>
      <c r="AO245" s="484"/>
      <c r="AP245" s="484"/>
      <c r="AQ245" s="487">
        <f>AM245*I245+AL245</f>
        <v>8.6664000000000005E-2</v>
      </c>
      <c r="AR245" s="487">
        <f t="shared" si="287"/>
        <v>8.6664000000000012E-3</v>
      </c>
      <c r="AS245" s="488">
        <f t="shared" si="288"/>
        <v>0.25</v>
      </c>
      <c r="AT245" s="488">
        <f t="shared" si="289"/>
        <v>8.6332600000000009E-2</v>
      </c>
      <c r="AU245" s="487">
        <f>10068.2*J245*POWER(10,-6)</f>
        <v>4.3494624000000003E-3</v>
      </c>
      <c r="AV245" s="488">
        <f t="shared" si="290"/>
        <v>0.43601246240000002</v>
      </c>
      <c r="AW245" s="489">
        <f t="shared" si="291"/>
        <v>0</v>
      </c>
      <c r="AX245" s="489">
        <f t="shared" si="292"/>
        <v>5.24E-5</v>
      </c>
      <c r="AY245" s="489">
        <f t="shared" si="293"/>
        <v>2.2847053029759999E-5</v>
      </c>
      <c r="AZ245" s="392">
        <f>AW245/[2]DB!$B$23</f>
        <v>0</v>
      </c>
      <c r="BA245" s="392">
        <f>AX245/[2]DB!$B$23</f>
        <v>6.3132530120481929E-8</v>
      </c>
    </row>
    <row r="246" spans="1:53" s="1" customFormat="1" x14ac:dyDescent="0.3">
      <c r="A246" s="474" t="s">
        <v>684</v>
      </c>
      <c r="B246" s="474" t="str">
        <f>B242</f>
        <v>Нефтепровод от гребенки V очереди до РВС №27 (угленоска), нефть</v>
      </c>
      <c r="C246" s="476" t="s">
        <v>110</v>
      </c>
      <c r="D246" s="477" t="s">
        <v>112</v>
      </c>
      <c r="E246" s="490">
        <f>E245</f>
        <v>1.9999999999999999E-6</v>
      </c>
      <c r="F246" s="491">
        <f>F242</f>
        <v>131</v>
      </c>
      <c r="G246" s="474">
        <v>0.04</v>
      </c>
      <c r="H246" s="479">
        <f t="shared" si="283"/>
        <v>1.048E-5</v>
      </c>
      <c r="I246" s="492">
        <f>0.15*I242</f>
        <v>0.432</v>
      </c>
      <c r="J246" s="481">
        <f>0.9*J243</f>
        <v>6.531839999999998E-3</v>
      </c>
      <c r="K246" s="495" t="s">
        <v>127</v>
      </c>
      <c r="L246" s="496">
        <v>3</v>
      </c>
      <c r="M246" s="484" t="str">
        <f t="shared" si="284"/>
        <v>C170</v>
      </c>
      <c r="N246" s="484" t="str">
        <f t="shared" si="285"/>
        <v>Нефтепровод от гребенки V очереди до РВС №27 (угленоска), нефть</v>
      </c>
      <c r="O246" s="484" t="str">
        <f t="shared" si="286"/>
        <v>Частичное-пожар-вспышка</v>
      </c>
      <c r="P246" s="484" t="s">
        <v>46</v>
      </c>
      <c r="Q246" s="484" t="s">
        <v>46</v>
      </c>
      <c r="R246" s="484" t="s">
        <v>46</v>
      </c>
      <c r="S246" s="484" t="s">
        <v>46</v>
      </c>
      <c r="T246" s="484" t="s">
        <v>46</v>
      </c>
      <c r="U246" s="484" t="s">
        <v>46</v>
      </c>
      <c r="V246" s="484" t="s">
        <v>46</v>
      </c>
      <c r="W246" s="484" t="s">
        <v>46</v>
      </c>
      <c r="X246" s="484" t="s">
        <v>46</v>
      </c>
      <c r="Y246" s="484" t="s">
        <v>46</v>
      </c>
      <c r="Z246" s="484" t="s">
        <v>46</v>
      </c>
      <c r="AA246" s="484">
        <v>6.37</v>
      </c>
      <c r="AB246" s="484">
        <v>7.64</v>
      </c>
      <c r="AC246" s="484" t="s">
        <v>46</v>
      </c>
      <c r="AD246" s="484" t="s">
        <v>46</v>
      </c>
      <c r="AE246" s="484" t="s">
        <v>46</v>
      </c>
      <c r="AF246" s="484" t="s">
        <v>46</v>
      </c>
      <c r="AG246" s="484" t="s">
        <v>46</v>
      </c>
      <c r="AH246" s="484" t="s">
        <v>46</v>
      </c>
      <c r="AI246" s="484" t="s">
        <v>46</v>
      </c>
      <c r="AJ246" s="484">
        <v>0</v>
      </c>
      <c r="AK246" s="484">
        <v>1</v>
      </c>
      <c r="AL246" s="386">
        <f t="shared" ref="AL246:AL247" si="294">0.1*AL243</f>
        <v>7.5000000000000011E-2</v>
      </c>
      <c r="AM246" s="484">
        <f>AM242</f>
        <v>2.7E-2</v>
      </c>
      <c r="AN246" s="484">
        <f>ROUNDUP(AN242/3,0)</f>
        <v>1</v>
      </c>
      <c r="AO246" s="484"/>
      <c r="AP246" s="484"/>
      <c r="AQ246" s="487">
        <f>AM246*I246+AL246</f>
        <v>8.6664000000000005E-2</v>
      </c>
      <c r="AR246" s="487">
        <f t="shared" si="287"/>
        <v>8.6664000000000012E-3</v>
      </c>
      <c r="AS246" s="488">
        <f t="shared" si="288"/>
        <v>0.25</v>
      </c>
      <c r="AT246" s="488">
        <f t="shared" si="289"/>
        <v>8.6332600000000009E-2</v>
      </c>
      <c r="AU246" s="487">
        <f>10068.2*J246*POWER(10,-6)*10</f>
        <v>6.576387148799997E-4</v>
      </c>
      <c r="AV246" s="488">
        <f t="shared" si="290"/>
        <v>0.43232063871488002</v>
      </c>
      <c r="AW246" s="489">
        <f t="shared" si="291"/>
        <v>0</v>
      </c>
      <c r="AX246" s="489">
        <f t="shared" si="292"/>
        <v>1.048E-5</v>
      </c>
      <c r="AY246" s="489">
        <f t="shared" si="293"/>
        <v>4.5307202937319427E-6</v>
      </c>
      <c r="AZ246" s="392">
        <f>AW246/[2]DB!$B$23</f>
        <v>0</v>
      </c>
      <c r="BA246" s="392">
        <f>AX246/[2]DB!$B$23</f>
        <v>1.2626506024096386E-8</v>
      </c>
    </row>
    <row r="247" spans="1:53" s="1" customFormat="1" x14ac:dyDescent="0.3">
      <c r="A247" s="497" t="s">
        <v>685</v>
      </c>
      <c r="B247" s="497" t="str">
        <f>B242</f>
        <v>Нефтепровод от гребенки V очереди до РВС №27 (угленоска), нефть</v>
      </c>
      <c r="C247" s="498" t="s">
        <v>111</v>
      </c>
      <c r="D247" s="499" t="s">
        <v>27</v>
      </c>
      <c r="E247" s="500">
        <f>E245</f>
        <v>1.9999999999999999E-6</v>
      </c>
      <c r="F247" s="501">
        <f>F242</f>
        <v>131</v>
      </c>
      <c r="G247" s="497">
        <v>0.76</v>
      </c>
      <c r="H247" s="502">
        <f t="shared" si="283"/>
        <v>1.9911999999999998E-4</v>
      </c>
      <c r="I247" s="503">
        <f>0.15*I242</f>
        <v>0.432</v>
      </c>
      <c r="J247" s="504">
        <v>0</v>
      </c>
      <c r="K247" s="505" t="s">
        <v>138</v>
      </c>
      <c r="L247" s="506">
        <v>1</v>
      </c>
      <c r="M247" s="484" t="str">
        <f t="shared" si="284"/>
        <v>C171</v>
      </c>
      <c r="N247" s="484" t="str">
        <f t="shared" si="285"/>
        <v>Нефтепровод от гребенки V очереди до РВС №27 (угленоска), нефть</v>
      </c>
      <c r="O247" s="484" t="str">
        <f t="shared" si="286"/>
        <v>Частичное-ликвидация</v>
      </c>
      <c r="P247" s="484" t="s">
        <v>46</v>
      </c>
      <c r="Q247" s="484" t="s">
        <v>46</v>
      </c>
      <c r="R247" s="484" t="s">
        <v>46</v>
      </c>
      <c r="S247" s="484" t="s">
        <v>46</v>
      </c>
      <c r="T247" s="484" t="s">
        <v>46</v>
      </c>
      <c r="U247" s="484" t="s">
        <v>46</v>
      </c>
      <c r="V247" s="484" t="s">
        <v>46</v>
      </c>
      <c r="W247" s="484" t="s">
        <v>46</v>
      </c>
      <c r="X247" s="484" t="s">
        <v>46</v>
      </c>
      <c r="Y247" s="484" t="s">
        <v>46</v>
      </c>
      <c r="Z247" s="484" t="s">
        <v>46</v>
      </c>
      <c r="AA247" s="484" t="s">
        <v>46</v>
      </c>
      <c r="AB247" s="484" t="s">
        <v>46</v>
      </c>
      <c r="AC247" s="484" t="s">
        <v>46</v>
      </c>
      <c r="AD247" s="484" t="s">
        <v>46</v>
      </c>
      <c r="AE247" s="484" t="s">
        <v>46</v>
      </c>
      <c r="AF247" s="484" t="s">
        <v>46</v>
      </c>
      <c r="AG247" s="484" t="s">
        <v>46</v>
      </c>
      <c r="AH247" s="484" t="s">
        <v>46</v>
      </c>
      <c r="AI247" s="484" t="s">
        <v>46</v>
      </c>
      <c r="AJ247" s="484">
        <v>0</v>
      </c>
      <c r="AK247" s="484">
        <v>0</v>
      </c>
      <c r="AL247" s="386">
        <f t="shared" si="294"/>
        <v>7.5000000000000011E-2</v>
      </c>
      <c r="AM247" s="484">
        <f>AM242</f>
        <v>2.7E-2</v>
      </c>
      <c r="AN247" s="484">
        <f>ROUNDUP(AN242/3,0)</f>
        <v>1</v>
      </c>
      <c r="AO247" s="484"/>
      <c r="AP247" s="484"/>
      <c r="AQ247" s="487">
        <f>AM247*I247*0.1+AL247</f>
        <v>7.6166400000000009E-2</v>
      </c>
      <c r="AR247" s="487">
        <f t="shared" si="287"/>
        <v>7.6166400000000009E-3</v>
      </c>
      <c r="AS247" s="488">
        <f t="shared" si="288"/>
        <v>0</v>
      </c>
      <c r="AT247" s="488">
        <f t="shared" si="289"/>
        <v>2.0945760000000001E-2</v>
      </c>
      <c r="AU247" s="487">
        <f>1333*J246*POWER(10,-6)</f>
        <v>8.706942719999997E-6</v>
      </c>
      <c r="AV247" s="488">
        <f t="shared" si="290"/>
        <v>0.10473750694272001</v>
      </c>
      <c r="AW247" s="489">
        <f t="shared" si="291"/>
        <v>0</v>
      </c>
      <c r="AX247" s="489">
        <f t="shared" si="292"/>
        <v>0</v>
      </c>
      <c r="AY247" s="489">
        <f t="shared" si="293"/>
        <v>2.0855332382434404E-5</v>
      </c>
      <c r="AZ247" s="392">
        <f>AW247/[2]DB!$B$23</f>
        <v>0</v>
      </c>
      <c r="BA247" s="392">
        <f>AX247/[2]DB!$B$23</f>
        <v>0</v>
      </c>
    </row>
    <row r="248" spans="1:53" s="507" customFormat="1" x14ac:dyDescent="0.3">
      <c r="A248" s="474"/>
      <c r="B248" s="474"/>
      <c r="C248" s="474"/>
      <c r="D248" s="474"/>
      <c r="E248" s="474"/>
      <c r="F248" s="474"/>
      <c r="G248" s="474"/>
      <c r="H248" s="474"/>
      <c r="I248" s="474"/>
      <c r="J248" s="474"/>
      <c r="K248" s="284" t="s">
        <v>467</v>
      </c>
      <c r="L248" s="283" t="s">
        <v>944</v>
      </c>
      <c r="M248" s="474"/>
      <c r="N248" s="474"/>
      <c r="O248" s="474"/>
      <c r="P248" s="474"/>
      <c r="Q248" s="474"/>
      <c r="R248" s="474"/>
      <c r="S248" s="474"/>
      <c r="T248" s="474"/>
      <c r="U248" s="474"/>
      <c r="V248" s="474"/>
      <c r="W248" s="474"/>
      <c r="X248" s="474"/>
      <c r="Y248" s="474"/>
      <c r="Z248" s="474"/>
      <c r="AA248" s="474"/>
      <c r="AB248" s="474"/>
      <c r="AC248" s="474"/>
      <c r="AD248" s="474"/>
      <c r="AE248" s="474"/>
      <c r="AF248" s="474"/>
      <c r="AG248" s="474"/>
      <c r="AH248" s="474"/>
      <c r="AI248" s="474"/>
      <c r="AJ248" s="474"/>
      <c r="AK248" s="474"/>
      <c r="AL248" s="474"/>
      <c r="AM248" s="474"/>
      <c r="AN248" s="474"/>
      <c r="AO248" s="474"/>
      <c r="AP248" s="474"/>
      <c r="AQ248" s="474"/>
      <c r="AR248" s="474"/>
      <c r="AS248" s="474"/>
      <c r="AT248" s="474"/>
      <c r="AU248" s="474"/>
      <c r="AV248" s="474"/>
      <c r="AW248" s="474"/>
      <c r="AX248" s="474"/>
      <c r="AY248" s="474"/>
    </row>
    <row r="249" spans="1:53" s="507" customFormat="1" x14ac:dyDescent="0.3">
      <c r="A249" s="474"/>
      <c r="B249" s="474"/>
      <c r="C249" s="474"/>
      <c r="D249" s="474"/>
      <c r="E249" s="474"/>
      <c r="F249" s="474"/>
      <c r="G249" s="474"/>
      <c r="H249" s="474"/>
      <c r="I249" s="474"/>
      <c r="J249" s="474"/>
      <c r="K249" s="474"/>
      <c r="L249" s="474"/>
      <c r="M249" s="474"/>
      <c r="N249" s="474"/>
      <c r="O249" s="474"/>
      <c r="P249" s="474"/>
      <c r="Q249" s="474"/>
      <c r="R249" s="474"/>
      <c r="S249" s="474"/>
      <c r="T249" s="474"/>
      <c r="U249" s="474"/>
      <c r="V249" s="474"/>
      <c r="W249" s="474"/>
      <c r="X249" s="474"/>
      <c r="Y249" s="474"/>
      <c r="Z249" s="474"/>
      <c r="AA249" s="474"/>
      <c r="AB249" s="474"/>
      <c r="AC249" s="474"/>
      <c r="AD249" s="474"/>
      <c r="AE249" s="474"/>
      <c r="AF249" s="474"/>
      <c r="AG249" s="474"/>
      <c r="AH249" s="474"/>
      <c r="AI249" s="474"/>
      <c r="AJ249" s="474"/>
      <c r="AK249" s="474"/>
      <c r="AL249" s="474"/>
      <c r="AM249" s="474"/>
      <c r="AN249" s="474"/>
      <c r="AO249" s="474"/>
      <c r="AP249" s="474"/>
      <c r="AQ249" s="474"/>
      <c r="AR249" s="474"/>
      <c r="AS249" s="474"/>
      <c r="AT249" s="474"/>
      <c r="AU249" s="474"/>
      <c r="AV249" s="474"/>
      <c r="AW249" s="474"/>
      <c r="AX249" s="474"/>
      <c r="AY249" s="474"/>
    </row>
    <row r="250" spans="1:53" s="507" customFormat="1" x14ac:dyDescent="0.3">
      <c r="A250" s="474"/>
      <c r="B250" s="474"/>
      <c r="C250" s="474"/>
      <c r="D250" s="474"/>
      <c r="E250" s="474"/>
      <c r="F250" s="474"/>
      <c r="G250" s="474"/>
      <c r="H250" s="474"/>
      <c r="I250" s="474"/>
      <c r="J250" s="474"/>
      <c r="K250" s="474"/>
      <c r="L250" s="474"/>
      <c r="M250" s="474"/>
      <c r="N250" s="474"/>
      <c r="O250" s="474"/>
      <c r="P250" s="474"/>
      <c r="Q250" s="474"/>
      <c r="R250" s="474"/>
      <c r="S250" s="474"/>
      <c r="T250" s="474"/>
      <c r="U250" s="474"/>
      <c r="V250" s="474"/>
      <c r="W250" s="474"/>
      <c r="X250" s="474"/>
      <c r="Y250" s="474"/>
      <c r="Z250" s="474"/>
      <c r="AA250" s="474"/>
      <c r="AB250" s="474"/>
      <c r="AC250" s="474"/>
      <c r="AD250" s="474"/>
      <c r="AE250" s="474"/>
      <c r="AF250" s="474"/>
      <c r="AG250" s="474"/>
      <c r="AH250" s="474"/>
      <c r="AI250" s="474"/>
      <c r="AJ250" s="474"/>
      <c r="AK250" s="474"/>
      <c r="AL250" s="474"/>
      <c r="AM250" s="474"/>
      <c r="AN250" s="474"/>
      <c r="AO250" s="474"/>
      <c r="AP250" s="474"/>
      <c r="AQ250" s="474"/>
      <c r="AR250" s="474"/>
      <c r="AS250" s="474"/>
      <c r="AT250" s="474"/>
      <c r="AU250" s="474"/>
      <c r="AV250" s="474"/>
      <c r="AW250" s="474"/>
      <c r="AX250" s="474"/>
      <c r="AY250" s="474"/>
    </row>
    <row r="251" spans="1:53" ht="15" thickBot="1" x14ac:dyDescent="0.35"/>
    <row r="252" spans="1:53" s="1" customFormat="1" ht="15" thickBot="1" x14ac:dyDescent="0.35">
      <c r="A252" s="474" t="s">
        <v>686</v>
      </c>
      <c r="B252" s="475" t="s">
        <v>799</v>
      </c>
      <c r="C252" s="476" t="s">
        <v>106</v>
      </c>
      <c r="D252" s="477" t="s">
        <v>25</v>
      </c>
      <c r="E252" s="478">
        <v>2.9999999999999999E-7</v>
      </c>
      <c r="F252" s="475">
        <v>211</v>
      </c>
      <c r="G252" s="474">
        <v>0.2</v>
      </c>
      <c r="H252" s="479">
        <f t="shared" ref="H252:H257" si="295">E252*F252*G252</f>
        <v>1.2659999999999999E-5</v>
      </c>
      <c r="I252" s="480">
        <v>6.52</v>
      </c>
      <c r="J252" s="481">
        <f>I252</f>
        <v>6.52</v>
      </c>
      <c r="K252" s="482" t="s">
        <v>122</v>
      </c>
      <c r="L252" s="483">
        <f>I252*20</f>
        <v>130.39999999999998</v>
      </c>
      <c r="M252" s="484" t="str">
        <f t="shared" ref="M252:M257" si="296">A252</f>
        <v>C172</v>
      </c>
      <c r="N252" s="484" t="str">
        <f t="shared" ref="N252:N257" si="297">B252</f>
        <v>Нефтепровод от точки врезки до технологической насосной (углен.), нефть</v>
      </c>
      <c r="O252" s="484" t="str">
        <f t="shared" ref="O252:O257" si="298">D252</f>
        <v>Полное-пожар</v>
      </c>
      <c r="P252" s="484">
        <v>9.3000000000000007</v>
      </c>
      <c r="Q252" s="484">
        <v>13.1</v>
      </c>
      <c r="R252" s="484">
        <v>19.3</v>
      </c>
      <c r="S252" s="484">
        <v>37.700000000000003</v>
      </c>
      <c r="T252" s="484" t="s">
        <v>46</v>
      </c>
      <c r="U252" s="484" t="s">
        <v>46</v>
      </c>
      <c r="V252" s="484" t="s">
        <v>46</v>
      </c>
      <c r="W252" s="484" t="s">
        <v>46</v>
      </c>
      <c r="X252" s="484" t="s">
        <v>46</v>
      </c>
      <c r="Y252" s="484" t="s">
        <v>46</v>
      </c>
      <c r="Z252" s="484" t="s">
        <v>46</v>
      </c>
      <c r="AA252" s="484" t="s">
        <v>46</v>
      </c>
      <c r="AB252" s="484" t="s">
        <v>46</v>
      </c>
      <c r="AC252" s="484" t="s">
        <v>46</v>
      </c>
      <c r="AD252" s="484" t="s">
        <v>46</v>
      </c>
      <c r="AE252" s="484" t="s">
        <v>46</v>
      </c>
      <c r="AF252" s="484" t="s">
        <v>46</v>
      </c>
      <c r="AG252" s="484" t="s">
        <v>46</v>
      </c>
      <c r="AH252" s="484" t="s">
        <v>46</v>
      </c>
      <c r="AI252" s="484" t="s">
        <v>46</v>
      </c>
      <c r="AJ252" s="485">
        <v>0</v>
      </c>
      <c r="AK252" s="485">
        <v>1</v>
      </c>
      <c r="AL252" s="486">
        <v>0.75</v>
      </c>
      <c r="AM252" s="486">
        <v>2.7E-2</v>
      </c>
      <c r="AN252" s="486">
        <v>3</v>
      </c>
      <c r="AO252" s="484"/>
      <c r="AP252" s="484"/>
      <c r="AQ252" s="487">
        <f>AM252*I252+AL252</f>
        <v>0.92603999999999997</v>
      </c>
      <c r="AR252" s="487">
        <f t="shared" ref="AR252:AR257" si="299">0.1*AQ252</f>
        <v>9.2604000000000006E-2</v>
      </c>
      <c r="AS252" s="488">
        <f t="shared" ref="AS252:AS257" si="300">AJ252*3+0.25*AK252</f>
        <v>0.25</v>
      </c>
      <c r="AT252" s="488">
        <f t="shared" ref="AT252:AT257" si="301">SUM(AQ252:AS252)/4</f>
        <v>0.31716099999999997</v>
      </c>
      <c r="AU252" s="487">
        <f>10068.2*J252*POWER(10,-6)</f>
        <v>6.5644664000000005E-2</v>
      </c>
      <c r="AV252" s="488">
        <f t="shared" ref="AV252:AV257" si="302">AU252+AT252+AS252+AR252+AQ252</f>
        <v>1.6514496639999998</v>
      </c>
      <c r="AW252" s="489">
        <f t="shared" ref="AW252:AW257" si="303">AJ252*H252</f>
        <v>0</v>
      </c>
      <c r="AX252" s="489">
        <f t="shared" ref="AX252:AX257" si="304">H252*AK252</f>
        <v>1.2659999999999999E-5</v>
      </c>
      <c r="AY252" s="489">
        <f t="shared" ref="AY252:AY257" si="305">H252*AV252</f>
        <v>2.0907352746239995E-5</v>
      </c>
      <c r="AZ252" s="392">
        <f>AW252/[2]DB!$B$23</f>
        <v>0</v>
      </c>
      <c r="BA252" s="392">
        <f>AX252/[2]DB!$B$23</f>
        <v>1.5253012048192772E-8</v>
      </c>
    </row>
    <row r="253" spans="1:53" s="1" customFormat="1" ht="15" thickBot="1" x14ac:dyDescent="0.35">
      <c r="A253" s="474" t="s">
        <v>687</v>
      </c>
      <c r="B253" s="474" t="str">
        <f>B252</f>
        <v>Нефтепровод от точки врезки до технологической насосной (углен.), нефть</v>
      </c>
      <c r="C253" s="476" t="s">
        <v>107</v>
      </c>
      <c r="D253" s="477" t="s">
        <v>28</v>
      </c>
      <c r="E253" s="490">
        <f>E252</f>
        <v>2.9999999999999999E-7</v>
      </c>
      <c r="F253" s="491">
        <f>F252</f>
        <v>211</v>
      </c>
      <c r="G253" s="474">
        <v>0.04</v>
      </c>
      <c r="H253" s="479">
        <f t="shared" si="295"/>
        <v>2.5319999999999996E-6</v>
      </c>
      <c r="I253" s="492">
        <f>I252</f>
        <v>6.52</v>
      </c>
      <c r="J253" s="493">
        <f>POWER(10,-6)*35*SQRT(100)*3600*L252/1000*0.1</f>
        <v>1.6430399999999994E-2</v>
      </c>
      <c r="K253" s="482" t="s">
        <v>123</v>
      </c>
      <c r="L253" s="483">
        <v>0</v>
      </c>
      <c r="M253" s="484" t="str">
        <f t="shared" si="296"/>
        <v>C173</v>
      </c>
      <c r="N253" s="484" t="str">
        <f t="shared" si="297"/>
        <v>Нефтепровод от точки врезки до технологической насосной (углен.), нефть</v>
      </c>
      <c r="O253" s="484" t="str">
        <f t="shared" si="298"/>
        <v>Полное-взрыв</v>
      </c>
      <c r="P253" s="484" t="s">
        <v>46</v>
      </c>
      <c r="Q253" s="484" t="s">
        <v>46</v>
      </c>
      <c r="R253" s="484" t="s">
        <v>46</v>
      </c>
      <c r="S253" s="484" t="s">
        <v>46</v>
      </c>
      <c r="T253" s="484">
        <v>0</v>
      </c>
      <c r="U253" s="484">
        <v>0</v>
      </c>
      <c r="V253" s="484">
        <v>19.100000000000001</v>
      </c>
      <c r="W253" s="484">
        <v>64.099999999999994</v>
      </c>
      <c r="X253" s="484">
        <v>93.6</v>
      </c>
      <c r="Y253" s="484" t="s">
        <v>46</v>
      </c>
      <c r="Z253" s="484" t="s">
        <v>46</v>
      </c>
      <c r="AA253" s="484" t="s">
        <v>46</v>
      </c>
      <c r="AB253" s="484" t="s">
        <v>46</v>
      </c>
      <c r="AC253" s="484" t="s">
        <v>46</v>
      </c>
      <c r="AD253" s="484" t="s">
        <v>46</v>
      </c>
      <c r="AE253" s="484" t="s">
        <v>46</v>
      </c>
      <c r="AF253" s="484" t="s">
        <v>46</v>
      </c>
      <c r="AG253" s="484" t="s">
        <v>46</v>
      </c>
      <c r="AH253" s="484" t="s">
        <v>46</v>
      </c>
      <c r="AI253" s="484" t="s">
        <v>46</v>
      </c>
      <c r="AJ253" s="485">
        <v>0</v>
      </c>
      <c r="AK253" s="485">
        <v>1</v>
      </c>
      <c r="AL253" s="484">
        <f>AL252</f>
        <v>0.75</v>
      </c>
      <c r="AM253" s="484">
        <f>AM252</f>
        <v>2.7E-2</v>
      </c>
      <c r="AN253" s="484">
        <f>AN252</f>
        <v>3</v>
      </c>
      <c r="AO253" s="484"/>
      <c r="AP253" s="484"/>
      <c r="AQ253" s="487">
        <f>AM253*I253+AL253</f>
        <v>0.92603999999999997</v>
      </c>
      <c r="AR253" s="487">
        <f t="shared" si="299"/>
        <v>9.2604000000000006E-2</v>
      </c>
      <c r="AS253" s="488">
        <f t="shared" si="300"/>
        <v>0.25</v>
      </c>
      <c r="AT253" s="488">
        <f t="shared" si="301"/>
        <v>0.31716099999999997</v>
      </c>
      <c r="AU253" s="487">
        <f>10068.2*J253*POWER(10,-6)*10</f>
        <v>1.6542455327999991E-3</v>
      </c>
      <c r="AV253" s="488">
        <f t="shared" si="302"/>
        <v>1.5874592455327998</v>
      </c>
      <c r="AW253" s="489">
        <f t="shared" si="303"/>
        <v>0</v>
      </c>
      <c r="AX253" s="489">
        <f t="shared" si="304"/>
        <v>2.5319999999999996E-6</v>
      </c>
      <c r="AY253" s="489">
        <f t="shared" si="305"/>
        <v>4.0194468096890485E-6</v>
      </c>
      <c r="AZ253" s="392">
        <f>AW253/[2]DB!$B$23</f>
        <v>0</v>
      </c>
      <c r="BA253" s="392">
        <f>AX253/[2]DB!$B$23</f>
        <v>3.0506024096385539E-9</v>
      </c>
    </row>
    <row r="254" spans="1:53" s="1" customFormat="1" x14ac:dyDescent="0.3">
      <c r="A254" s="474" t="s">
        <v>688</v>
      </c>
      <c r="B254" s="474" t="str">
        <f>B252</f>
        <v>Нефтепровод от точки врезки до технологической насосной (углен.), нефть</v>
      </c>
      <c r="C254" s="476" t="s">
        <v>108</v>
      </c>
      <c r="D254" s="477" t="s">
        <v>26</v>
      </c>
      <c r="E254" s="490">
        <f>E252</f>
        <v>2.9999999999999999E-7</v>
      </c>
      <c r="F254" s="491">
        <f>F252</f>
        <v>211</v>
      </c>
      <c r="G254" s="474">
        <v>0.76</v>
      </c>
      <c r="H254" s="479">
        <f t="shared" si="295"/>
        <v>4.8107999999999994E-5</v>
      </c>
      <c r="I254" s="492">
        <f>I252</f>
        <v>6.52</v>
      </c>
      <c r="J254" s="494">
        <v>0</v>
      </c>
      <c r="K254" s="482" t="s">
        <v>124</v>
      </c>
      <c r="L254" s="483">
        <v>0</v>
      </c>
      <c r="M254" s="484" t="str">
        <f t="shared" si="296"/>
        <v>C174</v>
      </c>
      <c r="N254" s="484" t="str">
        <f t="shared" si="297"/>
        <v>Нефтепровод от точки врезки до технологической насосной (углен.), нефть</v>
      </c>
      <c r="O254" s="484" t="str">
        <f t="shared" si="298"/>
        <v>Полное-ликвидация</v>
      </c>
      <c r="P254" s="484" t="s">
        <v>46</v>
      </c>
      <c r="Q254" s="484" t="s">
        <v>46</v>
      </c>
      <c r="R254" s="484" t="s">
        <v>46</v>
      </c>
      <c r="S254" s="484" t="s">
        <v>46</v>
      </c>
      <c r="T254" s="484" t="s">
        <v>46</v>
      </c>
      <c r="U254" s="484" t="s">
        <v>46</v>
      </c>
      <c r="V254" s="484" t="s">
        <v>46</v>
      </c>
      <c r="W254" s="484" t="s">
        <v>46</v>
      </c>
      <c r="X254" s="484" t="s">
        <v>46</v>
      </c>
      <c r="Y254" s="484" t="s">
        <v>46</v>
      </c>
      <c r="Z254" s="484" t="s">
        <v>46</v>
      </c>
      <c r="AA254" s="484" t="s">
        <v>46</v>
      </c>
      <c r="AB254" s="484" t="s">
        <v>46</v>
      </c>
      <c r="AC254" s="484" t="s">
        <v>46</v>
      </c>
      <c r="AD254" s="484" t="s">
        <v>46</v>
      </c>
      <c r="AE254" s="484" t="s">
        <v>46</v>
      </c>
      <c r="AF254" s="484" t="s">
        <v>46</v>
      </c>
      <c r="AG254" s="484" t="s">
        <v>46</v>
      </c>
      <c r="AH254" s="484" t="s">
        <v>46</v>
      </c>
      <c r="AI254" s="484" t="s">
        <v>46</v>
      </c>
      <c r="AJ254" s="484">
        <v>0</v>
      </c>
      <c r="AK254" s="484">
        <v>0</v>
      </c>
      <c r="AL254" s="484">
        <f>AL252</f>
        <v>0.75</v>
      </c>
      <c r="AM254" s="484">
        <f>AM252</f>
        <v>2.7E-2</v>
      </c>
      <c r="AN254" s="484">
        <f>AN252</f>
        <v>3</v>
      </c>
      <c r="AO254" s="484"/>
      <c r="AP254" s="484"/>
      <c r="AQ254" s="487">
        <f>AM254*I254*0.1+AL254</f>
        <v>0.76760399999999995</v>
      </c>
      <c r="AR254" s="487">
        <f t="shared" si="299"/>
        <v>7.6760400000000006E-2</v>
      </c>
      <c r="AS254" s="488">
        <f t="shared" si="300"/>
        <v>0</v>
      </c>
      <c r="AT254" s="488">
        <f t="shared" si="301"/>
        <v>0.21109109999999998</v>
      </c>
      <c r="AU254" s="487">
        <f>1333*J253*POWER(10,-6)</f>
        <v>2.190172319999999E-5</v>
      </c>
      <c r="AV254" s="488">
        <f t="shared" si="302"/>
        <v>1.0554774017231998</v>
      </c>
      <c r="AW254" s="489">
        <f t="shared" si="303"/>
        <v>0</v>
      </c>
      <c r="AX254" s="489">
        <f t="shared" si="304"/>
        <v>0</v>
      </c>
      <c r="AY254" s="489">
        <f t="shared" si="305"/>
        <v>5.0776906842099693E-5</v>
      </c>
      <c r="AZ254" s="392">
        <f>AW254/[2]DB!$B$23</f>
        <v>0</v>
      </c>
      <c r="BA254" s="392">
        <f>AX254/[2]DB!$B$23</f>
        <v>0</v>
      </c>
    </row>
    <row r="255" spans="1:53" s="1" customFormat="1" x14ac:dyDescent="0.3">
      <c r="A255" s="474" t="s">
        <v>689</v>
      </c>
      <c r="B255" s="474" t="str">
        <f>B252</f>
        <v>Нефтепровод от точки врезки до технологической насосной (углен.), нефть</v>
      </c>
      <c r="C255" s="476" t="s">
        <v>109</v>
      </c>
      <c r="D255" s="477" t="s">
        <v>47</v>
      </c>
      <c r="E255" s="478">
        <v>1.9999999999999999E-6</v>
      </c>
      <c r="F255" s="491">
        <f>F252</f>
        <v>211</v>
      </c>
      <c r="G255" s="474">
        <v>0.2</v>
      </c>
      <c r="H255" s="479">
        <f t="shared" si="295"/>
        <v>8.4399999999999992E-5</v>
      </c>
      <c r="I255" s="492">
        <f>0.15*I252</f>
        <v>0.97799999999999987</v>
      </c>
      <c r="J255" s="481">
        <f>I255</f>
        <v>0.97799999999999987</v>
      </c>
      <c r="K255" s="495" t="s">
        <v>126</v>
      </c>
      <c r="L255" s="496">
        <v>45390</v>
      </c>
      <c r="M255" s="484" t="str">
        <f t="shared" si="296"/>
        <v>C175</v>
      </c>
      <c r="N255" s="484" t="str">
        <f t="shared" si="297"/>
        <v>Нефтепровод от точки врезки до технологической насосной (углен.), нефть</v>
      </c>
      <c r="O255" s="484" t="str">
        <f t="shared" si="298"/>
        <v>Частичное-пожар</v>
      </c>
      <c r="P255" s="484">
        <v>4.0999999999999996</v>
      </c>
      <c r="Q255" s="484">
        <v>5.9</v>
      </c>
      <c r="R255" s="484">
        <v>8.8000000000000007</v>
      </c>
      <c r="S255" s="484">
        <v>16.2</v>
      </c>
      <c r="T255" s="484" t="s">
        <v>46</v>
      </c>
      <c r="U255" s="484" t="s">
        <v>46</v>
      </c>
      <c r="V255" s="484" t="s">
        <v>46</v>
      </c>
      <c r="W255" s="484" t="s">
        <v>46</v>
      </c>
      <c r="X255" s="484" t="s">
        <v>46</v>
      </c>
      <c r="Y255" s="484" t="s">
        <v>46</v>
      </c>
      <c r="Z255" s="484" t="s">
        <v>46</v>
      </c>
      <c r="AA255" s="484" t="s">
        <v>46</v>
      </c>
      <c r="AB255" s="484" t="s">
        <v>46</v>
      </c>
      <c r="AC255" s="484" t="s">
        <v>46</v>
      </c>
      <c r="AD255" s="484" t="s">
        <v>46</v>
      </c>
      <c r="AE255" s="484" t="s">
        <v>46</v>
      </c>
      <c r="AF255" s="484" t="s">
        <v>46</v>
      </c>
      <c r="AG255" s="484" t="s">
        <v>46</v>
      </c>
      <c r="AH255" s="484" t="s">
        <v>46</v>
      </c>
      <c r="AI255" s="484" t="s">
        <v>46</v>
      </c>
      <c r="AJ255" s="484">
        <v>0</v>
      </c>
      <c r="AK255" s="484">
        <v>1</v>
      </c>
      <c r="AL255" s="386">
        <f>0.1*AL252</f>
        <v>7.5000000000000011E-2</v>
      </c>
      <c r="AM255" s="484">
        <f>AM252</f>
        <v>2.7E-2</v>
      </c>
      <c r="AN255" s="484">
        <f>ROUNDUP(AN252/3,0)</f>
        <v>1</v>
      </c>
      <c r="AO255" s="484"/>
      <c r="AP255" s="484"/>
      <c r="AQ255" s="487">
        <f>AM255*I255+AL255</f>
        <v>0.10140600000000001</v>
      </c>
      <c r="AR255" s="487">
        <f t="shared" si="299"/>
        <v>1.0140600000000001E-2</v>
      </c>
      <c r="AS255" s="488">
        <f t="shared" si="300"/>
        <v>0.25</v>
      </c>
      <c r="AT255" s="488">
        <f t="shared" si="301"/>
        <v>9.0386649999999999E-2</v>
      </c>
      <c r="AU255" s="487">
        <f>10068.2*J255*POWER(10,-6)</f>
        <v>9.8466995999999998E-3</v>
      </c>
      <c r="AV255" s="488">
        <f t="shared" si="302"/>
        <v>0.46177994959999996</v>
      </c>
      <c r="AW255" s="489">
        <f t="shared" si="303"/>
        <v>0</v>
      </c>
      <c r="AX255" s="489">
        <f t="shared" si="304"/>
        <v>8.4399999999999992E-5</v>
      </c>
      <c r="AY255" s="489">
        <f t="shared" si="305"/>
        <v>3.8974227746239995E-5</v>
      </c>
      <c r="AZ255" s="392">
        <f>AW255/[2]DB!$B$23</f>
        <v>0</v>
      </c>
      <c r="BA255" s="392">
        <f>AX255/[2]DB!$B$23</f>
        <v>1.016867469879518E-7</v>
      </c>
    </row>
    <row r="256" spans="1:53" s="1" customFormat="1" x14ac:dyDescent="0.3">
      <c r="A256" s="474" t="s">
        <v>690</v>
      </c>
      <c r="B256" s="474" t="str">
        <f>B252</f>
        <v>Нефтепровод от точки врезки до технологической насосной (углен.), нефть</v>
      </c>
      <c r="C256" s="476" t="s">
        <v>110</v>
      </c>
      <c r="D256" s="477" t="s">
        <v>112</v>
      </c>
      <c r="E256" s="490">
        <f>E255</f>
        <v>1.9999999999999999E-6</v>
      </c>
      <c r="F256" s="491">
        <f>F252</f>
        <v>211</v>
      </c>
      <c r="G256" s="474">
        <v>0.04</v>
      </c>
      <c r="H256" s="479">
        <f t="shared" si="295"/>
        <v>1.6879999999999998E-5</v>
      </c>
      <c r="I256" s="492">
        <f>0.15*I252</f>
        <v>0.97799999999999987</v>
      </c>
      <c r="J256" s="481">
        <f>0.9*J253</f>
        <v>1.4787359999999996E-2</v>
      </c>
      <c r="K256" s="495" t="s">
        <v>127</v>
      </c>
      <c r="L256" s="496">
        <v>3</v>
      </c>
      <c r="M256" s="484" t="str">
        <f t="shared" si="296"/>
        <v>C176</v>
      </c>
      <c r="N256" s="484" t="str">
        <f t="shared" si="297"/>
        <v>Нефтепровод от точки врезки до технологической насосной (углен.), нефть</v>
      </c>
      <c r="O256" s="484" t="str">
        <f t="shared" si="298"/>
        <v>Частичное-пожар-вспышка</v>
      </c>
      <c r="P256" s="484" t="s">
        <v>46</v>
      </c>
      <c r="Q256" s="484" t="s">
        <v>46</v>
      </c>
      <c r="R256" s="484" t="s">
        <v>46</v>
      </c>
      <c r="S256" s="484" t="s">
        <v>46</v>
      </c>
      <c r="T256" s="484" t="s">
        <v>46</v>
      </c>
      <c r="U256" s="484" t="s">
        <v>46</v>
      </c>
      <c r="V256" s="484" t="s">
        <v>46</v>
      </c>
      <c r="W256" s="484" t="s">
        <v>46</v>
      </c>
      <c r="X256" s="484" t="s">
        <v>46</v>
      </c>
      <c r="Y256" s="484" t="s">
        <v>46</v>
      </c>
      <c r="Z256" s="484" t="s">
        <v>46</v>
      </c>
      <c r="AA256" s="484">
        <v>8.34</v>
      </c>
      <c r="AB256" s="484">
        <v>10.01</v>
      </c>
      <c r="AC256" s="484" t="s">
        <v>46</v>
      </c>
      <c r="AD256" s="484" t="s">
        <v>46</v>
      </c>
      <c r="AE256" s="484" t="s">
        <v>46</v>
      </c>
      <c r="AF256" s="484" t="s">
        <v>46</v>
      </c>
      <c r="AG256" s="484" t="s">
        <v>46</v>
      </c>
      <c r="AH256" s="484" t="s">
        <v>46</v>
      </c>
      <c r="AI256" s="484" t="s">
        <v>46</v>
      </c>
      <c r="AJ256" s="484">
        <v>0</v>
      </c>
      <c r="AK256" s="484">
        <v>1</v>
      </c>
      <c r="AL256" s="386">
        <f t="shared" ref="AL256:AL257" si="306">0.1*AL253</f>
        <v>7.5000000000000011E-2</v>
      </c>
      <c r="AM256" s="484">
        <f>AM252</f>
        <v>2.7E-2</v>
      </c>
      <c r="AN256" s="484">
        <f>ROUNDUP(AN252/3,0)</f>
        <v>1</v>
      </c>
      <c r="AO256" s="484"/>
      <c r="AP256" s="484"/>
      <c r="AQ256" s="487">
        <f>AM256*I256+AL256</f>
        <v>0.10140600000000001</v>
      </c>
      <c r="AR256" s="487">
        <f t="shared" si="299"/>
        <v>1.0140600000000001E-2</v>
      </c>
      <c r="AS256" s="488">
        <f t="shared" si="300"/>
        <v>0.25</v>
      </c>
      <c r="AT256" s="488">
        <f t="shared" si="301"/>
        <v>9.0386649999999999E-2</v>
      </c>
      <c r="AU256" s="487">
        <f>10068.2*J256*POWER(10,-6)*10</f>
        <v>1.4888209795199997E-3</v>
      </c>
      <c r="AV256" s="488">
        <f t="shared" si="302"/>
        <v>0.45342207097951998</v>
      </c>
      <c r="AW256" s="489">
        <f t="shared" si="303"/>
        <v>0</v>
      </c>
      <c r="AX256" s="489">
        <f t="shared" si="304"/>
        <v>1.6879999999999998E-5</v>
      </c>
      <c r="AY256" s="489">
        <f t="shared" si="305"/>
        <v>7.6537645581342961E-6</v>
      </c>
      <c r="AZ256" s="392">
        <f>AW256/[2]DB!$B$23</f>
        <v>0</v>
      </c>
      <c r="BA256" s="392">
        <f>AX256/[2]DB!$B$23</f>
        <v>2.0337349397590358E-8</v>
      </c>
    </row>
    <row r="257" spans="1:53" s="1" customFormat="1" x14ac:dyDescent="0.3">
      <c r="A257" s="497" t="s">
        <v>691</v>
      </c>
      <c r="B257" s="497" t="str">
        <f>B252</f>
        <v>Нефтепровод от точки врезки до технологической насосной (углен.), нефть</v>
      </c>
      <c r="C257" s="498" t="s">
        <v>111</v>
      </c>
      <c r="D257" s="499" t="s">
        <v>27</v>
      </c>
      <c r="E257" s="500">
        <f>E255</f>
        <v>1.9999999999999999E-6</v>
      </c>
      <c r="F257" s="501">
        <f>F252</f>
        <v>211</v>
      </c>
      <c r="G257" s="497">
        <v>0.76</v>
      </c>
      <c r="H257" s="502">
        <f t="shared" si="295"/>
        <v>3.2071999999999998E-4</v>
      </c>
      <c r="I257" s="503">
        <f>0.15*I252</f>
        <v>0.97799999999999987</v>
      </c>
      <c r="J257" s="504">
        <v>0</v>
      </c>
      <c r="K257" s="505" t="s">
        <v>138</v>
      </c>
      <c r="L257" s="506">
        <v>1</v>
      </c>
      <c r="M257" s="484" t="str">
        <f t="shared" si="296"/>
        <v>C177</v>
      </c>
      <c r="N257" s="484" t="str">
        <f t="shared" si="297"/>
        <v>Нефтепровод от точки врезки до технологической насосной (углен.), нефть</v>
      </c>
      <c r="O257" s="484" t="str">
        <f t="shared" si="298"/>
        <v>Частичное-ликвидация</v>
      </c>
      <c r="P257" s="484" t="s">
        <v>46</v>
      </c>
      <c r="Q257" s="484" t="s">
        <v>46</v>
      </c>
      <c r="R257" s="484" t="s">
        <v>46</v>
      </c>
      <c r="S257" s="484" t="s">
        <v>46</v>
      </c>
      <c r="T257" s="484" t="s">
        <v>46</v>
      </c>
      <c r="U257" s="484" t="s">
        <v>46</v>
      </c>
      <c r="V257" s="484" t="s">
        <v>46</v>
      </c>
      <c r="W257" s="484" t="s">
        <v>46</v>
      </c>
      <c r="X257" s="484" t="s">
        <v>46</v>
      </c>
      <c r="Y257" s="484" t="s">
        <v>46</v>
      </c>
      <c r="Z257" s="484" t="s">
        <v>46</v>
      </c>
      <c r="AA257" s="484" t="s">
        <v>46</v>
      </c>
      <c r="AB257" s="484" t="s">
        <v>46</v>
      </c>
      <c r="AC257" s="484" t="s">
        <v>46</v>
      </c>
      <c r="AD257" s="484" t="s">
        <v>46</v>
      </c>
      <c r="AE257" s="484" t="s">
        <v>46</v>
      </c>
      <c r="AF257" s="484" t="s">
        <v>46</v>
      </c>
      <c r="AG257" s="484" t="s">
        <v>46</v>
      </c>
      <c r="AH257" s="484" t="s">
        <v>46</v>
      </c>
      <c r="AI257" s="484" t="s">
        <v>46</v>
      </c>
      <c r="AJ257" s="484">
        <v>0</v>
      </c>
      <c r="AK257" s="484">
        <v>0</v>
      </c>
      <c r="AL257" s="386">
        <f t="shared" si="306"/>
        <v>7.5000000000000011E-2</v>
      </c>
      <c r="AM257" s="484">
        <f>AM252</f>
        <v>2.7E-2</v>
      </c>
      <c r="AN257" s="484">
        <f>ROUNDUP(AN252/3,0)</f>
        <v>1</v>
      </c>
      <c r="AO257" s="484"/>
      <c r="AP257" s="484"/>
      <c r="AQ257" s="487">
        <f>AM257*I257*0.1+AL257</f>
        <v>7.7640600000000004E-2</v>
      </c>
      <c r="AR257" s="487">
        <f t="shared" si="299"/>
        <v>7.7640600000000006E-3</v>
      </c>
      <c r="AS257" s="488">
        <f t="shared" si="300"/>
        <v>0</v>
      </c>
      <c r="AT257" s="488">
        <f t="shared" si="301"/>
        <v>2.1351165000000002E-2</v>
      </c>
      <c r="AU257" s="487">
        <f>1333*J256*POWER(10,-6)</f>
        <v>1.9711550879999994E-5</v>
      </c>
      <c r="AV257" s="488">
        <f t="shared" si="302"/>
        <v>0.10677553655088001</v>
      </c>
      <c r="AW257" s="489">
        <f t="shared" si="303"/>
        <v>0</v>
      </c>
      <c r="AX257" s="489">
        <f t="shared" si="304"/>
        <v>0</v>
      </c>
      <c r="AY257" s="489">
        <f t="shared" si="305"/>
        <v>3.4245050082598233E-5</v>
      </c>
      <c r="AZ257" s="392">
        <f>AW257/[2]DB!$B$23</f>
        <v>0</v>
      </c>
      <c r="BA257" s="392">
        <f>AX257/[2]DB!$B$23</f>
        <v>0</v>
      </c>
    </row>
    <row r="258" spans="1:53" s="507" customFormat="1" x14ac:dyDescent="0.3">
      <c r="A258" s="474"/>
      <c r="B258" s="474"/>
      <c r="C258" s="474"/>
      <c r="D258" s="474"/>
      <c r="E258" s="474"/>
      <c r="F258" s="474"/>
      <c r="G258" s="474"/>
      <c r="H258" s="474"/>
      <c r="I258" s="474"/>
      <c r="J258" s="474"/>
      <c r="K258" s="284" t="s">
        <v>467</v>
      </c>
      <c r="L258" s="283" t="s">
        <v>944</v>
      </c>
      <c r="M258" s="474"/>
      <c r="N258" s="474"/>
      <c r="O258" s="474"/>
      <c r="P258" s="474"/>
      <c r="Q258" s="474"/>
      <c r="R258" s="474"/>
      <c r="S258" s="474"/>
      <c r="T258" s="474"/>
      <c r="U258" s="474"/>
      <c r="V258" s="474"/>
      <c r="W258" s="474"/>
      <c r="X258" s="474"/>
      <c r="Y258" s="474"/>
      <c r="Z258" s="474"/>
      <c r="AA258" s="474"/>
      <c r="AB258" s="474"/>
      <c r="AC258" s="474"/>
      <c r="AD258" s="474"/>
      <c r="AE258" s="474"/>
      <c r="AF258" s="474"/>
      <c r="AG258" s="474"/>
      <c r="AH258" s="474"/>
      <c r="AI258" s="474"/>
      <c r="AJ258" s="474"/>
      <c r="AK258" s="474"/>
      <c r="AL258" s="474"/>
      <c r="AM258" s="474"/>
      <c r="AN258" s="474"/>
      <c r="AO258" s="474"/>
      <c r="AP258" s="474"/>
      <c r="AQ258" s="474"/>
      <c r="AR258" s="474"/>
      <c r="AS258" s="474"/>
      <c r="AT258" s="474"/>
      <c r="AU258" s="474"/>
      <c r="AV258" s="474"/>
      <c r="AW258" s="474"/>
      <c r="AX258" s="474"/>
      <c r="AY258" s="474"/>
    </row>
    <row r="259" spans="1:53" s="507" customFormat="1" x14ac:dyDescent="0.3">
      <c r="A259" s="474"/>
      <c r="B259" s="474"/>
      <c r="C259" s="474"/>
      <c r="D259" s="474"/>
      <c r="E259" s="474"/>
      <c r="F259" s="474"/>
      <c r="G259" s="474"/>
      <c r="H259" s="474"/>
      <c r="I259" s="474"/>
      <c r="J259" s="474"/>
      <c r="K259" s="474"/>
      <c r="L259" s="474"/>
      <c r="M259" s="474"/>
      <c r="N259" s="474"/>
      <c r="O259" s="474"/>
      <c r="P259" s="474"/>
      <c r="Q259" s="474"/>
      <c r="R259" s="474"/>
      <c r="S259" s="474"/>
      <c r="T259" s="474"/>
      <c r="U259" s="474"/>
      <c r="V259" s="474"/>
      <c r="W259" s="474"/>
      <c r="X259" s="474"/>
      <c r="Y259" s="474"/>
      <c r="Z259" s="474"/>
      <c r="AA259" s="474"/>
      <c r="AB259" s="474"/>
      <c r="AC259" s="474"/>
      <c r="AD259" s="474"/>
      <c r="AE259" s="474"/>
      <c r="AF259" s="474"/>
      <c r="AG259" s="474"/>
      <c r="AH259" s="474"/>
      <c r="AI259" s="474"/>
      <c r="AJ259" s="474"/>
      <c r="AK259" s="474"/>
      <c r="AL259" s="474"/>
      <c r="AM259" s="474"/>
      <c r="AN259" s="474"/>
      <c r="AO259" s="474"/>
      <c r="AP259" s="474"/>
      <c r="AQ259" s="474"/>
      <c r="AR259" s="474"/>
      <c r="AS259" s="474"/>
      <c r="AT259" s="474"/>
      <c r="AU259" s="474"/>
      <c r="AV259" s="474"/>
      <c r="AW259" s="474"/>
      <c r="AX259" s="474"/>
      <c r="AY259" s="474"/>
    </row>
    <row r="260" spans="1:53" s="507" customFormat="1" x14ac:dyDescent="0.3">
      <c r="A260" s="474"/>
      <c r="B260" s="474"/>
      <c r="C260" s="474"/>
      <c r="D260" s="474"/>
      <c r="E260" s="474"/>
      <c r="F260" s="474"/>
      <c r="G260" s="474"/>
      <c r="H260" s="474"/>
      <c r="I260" s="474"/>
      <c r="J260" s="474"/>
      <c r="K260" s="474"/>
      <c r="L260" s="474"/>
      <c r="M260" s="474"/>
      <c r="N260" s="474"/>
      <c r="O260" s="474"/>
      <c r="P260" s="474"/>
      <c r="Q260" s="474"/>
      <c r="R260" s="474"/>
      <c r="S260" s="474"/>
      <c r="T260" s="474"/>
      <c r="U260" s="474"/>
      <c r="V260" s="474"/>
      <c r="W260" s="474"/>
      <c r="X260" s="474"/>
      <c r="Y260" s="474"/>
      <c r="Z260" s="474"/>
      <c r="AA260" s="474"/>
      <c r="AB260" s="474"/>
      <c r="AC260" s="474"/>
      <c r="AD260" s="474"/>
      <c r="AE260" s="474"/>
      <c r="AF260" s="474"/>
      <c r="AG260" s="474"/>
      <c r="AH260" s="474"/>
      <c r="AI260" s="474"/>
      <c r="AJ260" s="474"/>
      <c r="AK260" s="474"/>
      <c r="AL260" s="474"/>
      <c r="AM260" s="474"/>
      <c r="AN260" s="474"/>
      <c r="AO260" s="474"/>
      <c r="AP260" s="474"/>
      <c r="AQ260" s="474"/>
      <c r="AR260" s="474"/>
      <c r="AS260" s="474"/>
      <c r="AT260" s="474"/>
      <c r="AU260" s="474"/>
      <c r="AV260" s="474"/>
      <c r="AW260" s="474"/>
      <c r="AX260" s="474"/>
      <c r="AY260" s="474"/>
    </row>
    <row r="261" spans="1:53" ht="15" thickBot="1" x14ac:dyDescent="0.35"/>
    <row r="262" spans="1:53" s="1" customFormat="1" ht="15" thickBot="1" x14ac:dyDescent="0.35">
      <c r="A262" s="474" t="s">
        <v>692</v>
      </c>
      <c r="B262" s="475" t="s">
        <v>742</v>
      </c>
      <c r="C262" s="476" t="s">
        <v>106</v>
      </c>
      <c r="D262" s="477" t="s">
        <v>25</v>
      </c>
      <c r="E262" s="478">
        <v>2.9999999999999999E-7</v>
      </c>
      <c r="F262" s="475">
        <v>95</v>
      </c>
      <c r="G262" s="474">
        <v>0.2</v>
      </c>
      <c r="H262" s="479">
        <f t="shared" ref="H262:H267" si="307">E262*F262*G262</f>
        <v>5.6999999999999996E-6</v>
      </c>
      <c r="I262" s="480">
        <v>2.99</v>
      </c>
      <c r="J262" s="481">
        <f>I262</f>
        <v>2.99</v>
      </c>
      <c r="K262" s="482" t="s">
        <v>122</v>
      </c>
      <c r="L262" s="483">
        <f>I262*20</f>
        <v>59.800000000000004</v>
      </c>
      <c r="M262" s="484" t="str">
        <f t="shared" ref="M262:M267" si="308">A262</f>
        <v>C178</v>
      </c>
      <c r="N262" s="484" t="str">
        <f t="shared" ref="N262:N267" si="309">B262</f>
        <v>Успокоительный коллектор УК девон, нефть</v>
      </c>
      <c r="O262" s="484" t="str">
        <f t="shared" ref="O262:O267" si="310">D262</f>
        <v>Полное-пожар</v>
      </c>
      <c r="P262" s="484">
        <v>6.3</v>
      </c>
      <c r="Q262" s="484">
        <v>9</v>
      </c>
      <c r="R262" s="484">
        <v>13.4</v>
      </c>
      <c r="S262" s="484">
        <v>26.8</v>
      </c>
      <c r="T262" s="484" t="s">
        <v>46</v>
      </c>
      <c r="U262" s="484" t="s">
        <v>46</v>
      </c>
      <c r="V262" s="484" t="s">
        <v>46</v>
      </c>
      <c r="W262" s="484" t="s">
        <v>46</v>
      </c>
      <c r="X262" s="484" t="s">
        <v>46</v>
      </c>
      <c r="Y262" s="484" t="s">
        <v>46</v>
      </c>
      <c r="Z262" s="484" t="s">
        <v>46</v>
      </c>
      <c r="AA262" s="484" t="s">
        <v>46</v>
      </c>
      <c r="AB262" s="484" t="s">
        <v>46</v>
      </c>
      <c r="AC262" s="484" t="s">
        <v>46</v>
      </c>
      <c r="AD262" s="484" t="s">
        <v>46</v>
      </c>
      <c r="AE262" s="484" t="s">
        <v>46</v>
      </c>
      <c r="AF262" s="484" t="s">
        <v>46</v>
      </c>
      <c r="AG262" s="484" t="s">
        <v>46</v>
      </c>
      <c r="AH262" s="484" t="s">
        <v>46</v>
      </c>
      <c r="AI262" s="484" t="s">
        <v>46</v>
      </c>
      <c r="AJ262" s="485">
        <v>0</v>
      </c>
      <c r="AK262" s="485">
        <v>1</v>
      </c>
      <c r="AL262" s="486">
        <v>0.75</v>
      </c>
      <c r="AM262" s="486">
        <v>2.7E-2</v>
      </c>
      <c r="AN262" s="486">
        <v>3</v>
      </c>
      <c r="AO262" s="484"/>
      <c r="AP262" s="484"/>
      <c r="AQ262" s="487">
        <f>AM262*I262+AL262</f>
        <v>0.83072999999999997</v>
      </c>
      <c r="AR262" s="487">
        <f t="shared" ref="AR262:AR267" si="311">0.1*AQ262</f>
        <v>8.3073000000000008E-2</v>
      </c>
      <c r="AS262" s="488">
        <f t="shared" ref="AS262:AS267" si="312">AJ262*3+0.25*AK262</f>
        <v>0.25</v>
      </c>
      <c r="AT262" s="488">
        <f t="shared" ref="AT262:AT267" si="313">SUM(AQ262:AS262)/4</f>
        <v>0.29095074999999998</v>
      </c>
      <c r="AU262" s="487">
        <f>10068.2*J262*POWER(10,-6)</f>
        <v>3.0103918000000004E-2</v>
      </c>
      <c r="AV262" s="488">
        <f t="shared" ref="AV262:AV267" si="314">AU262+AT262+AS262+AR262+AQ262</f>
        <v>1.4848576679999999</v>
      </c>
      <c r="AW262" s="489">
        <f t="shared" ref="AW262:AW267" si="315">AJ262*H262</f>
        <v>0</v>
      </c>
      <c r="AX262" s="489">
        <f t="shared" ref="AX262:AX267" si="316">H262*AK262</f>
        <v>5.6999999999999996E-6</v>
      </c>
      <c r="AY262" s="489">
        <f t="shared" ref="AY262:AY267" si="317">H262*AV262</f>
        <v>8.4636887075999981E-6</v>
      </c>
      <c r="AZ262" s="392">
        <f>AW262/[2]DB!$B$23</f>
        <v>0</v>
      </c>
      <c r="BA262" s="392">
        <f>AX262/[2]DB!$B$23</f>
        <v>6.8674698795180721E-9</v>
      </c>
    </row>
    <row r="263" spans="1:53" s="1" customFormat="1" ht="15" thickBot="1" x14ac:dyDescent="0.35">
      <c r="A263" s="474" t="s">
        <v>693</v>
      </c>
      <c r="B263" s="474" t="str">
        <f>B262</f>
        <v>Успокоительный коллектор УК девон, нефть</v>
      </c>
      <c r="C263" s="476" t="s">
        <v>107</v>
      </c>
      <c r="D263" s="477" t="s">
        <v>28</v>
      </c>
      <c r="E263" s="490">
        <f>E262</f>
        <v>2.9999999999999999E-7</v>
      </c>
      <c r="F263" s="491">
        <f>F262</f>
        <v>95</v>
      </c>
      <c r="G263" s="474">
        <v>0.04</v>
      </c>
      <c r="H263" s="479">
        <f t="shared" si="307"/>
        <v>1.1399999999999999E-6</v>
      </c>
      <c r="I263" s="492">
        <f>I262</f>
        <v>2.99</v>
      </c>
      <c r="J263" s="493">
        <f>POWER(10,-6)*35*SQRT(100)*3600*L262/1000*0.1</f>
        <v>7.5348000000000004E-3</v>
      </c>
      <c r="K263" s="482" t="s">
        <v>123</v>
      </c>
      <c r="L263" s="483">
        <v>0</v>
      </c>
      <c r="M263" s="484" t="str">
        <f t="shared" si="308"/>
        <v>C179</v>
      </c>
      <c r="N263" s="484" t="str">
        <f t="shared" si="309"/>
        <v>Успокоительный коллектор УК девон, нефть</v>
      </c>
      <c r="O263" s="484" t="str">
        <f t="shared" si="310"/>
        <v>Полное-взрыв</v>
      </c>
      <c r="P263" s="484" t="s">
        <v>46</v>
      </c>
      <c r="Q263" s="484" t="s">
        <v>46</v>
      </c>
      <c r="R263" s="484" t="s">
        <v>46</v>
      </c>
      <c r="S263" s="484" t="s">
        <v>46</v>
      </c>
      <c r="T263" s="484">
        <v>0</v>
      </c>
      <c r="U263" s="484">
        <v>0</v>
      </c>
      <c r="V263" s="484">
        <v>15.1</v>
      </c>
      <c r="W263" s="484">
        <v>49.6</v>
      </c>
      <c r="X263" s="484">
        <v>72.099999999999994</v>
      </c>
      <c r="Y263" s="484" t="s">
        <v>46</v>
      </c>
      <c r="Z263" s="484" t="s">
        <v>46</v>
      </c>
      <c r="AA263" s="484" t="s">
        <v>46</v>
      </c>
      <c r="AB263" s="484" t="s">
        <v>46</v>
      </c>
      <c r="AC263" s="484" t="s">
        <v>46</v>
      </c>
      <c r="AD263" s="484" t="s">
        <v>46</v>
      </c>
      <c r="AE263" s="484" t="s">
        <v>46</v>
      </c>
      <c r="AF263" s="484" t="s">
        <v>46</v>
      </c>
      <c r="AG263" s="484" t="s">
        <v>46</v>
      </c>
      <c r="AH263" s="484" t="s">
        <v>46</v>
      </c>
      <c r="AI263" s="484" t="s">
        <v>46</v>
      </c>
      <c r="AJ263" s="485">
        <v>0</v>
      </c>
      <c r="AK263" s="485">
        <v>1</v>
      </c>
      <c r="AL263" s="484">
        <f>AL262</f>
        <v>0.75</v>
      </c>
      <c r="AM263" s="484">
        <f>AM262</f>
        <v>2.7E-2</v>
      </c>
      <c r="AN263" s="484">
        <f>AN262</f>
        <v>3</v>
      </c>
      <c r="AO263" s="484"/>
      <c r="AP263" s="484"/>
      <c r="AQ263" s="487">
        <f>AM263*I263+AL263</f>
        <v>0.83072999999999997</v>
      </c>
      <c r="AR263" s="487">
        <f t="shared" si="311"/>
        <v>8.3073000000000008E-2</v>
      </c>
      <c r="AS263" s="488">
        <f t="shared" si="312"/>
        <v>0.25</v>
      </c>
      <c r="AT263" s="488">
        <f t="shared" si="313"/>
        <v>0.29095074999999998</v>
      </c>
      <c r="AU263" s="487">
        <f>10068.2*J263*POWER(10,-6)*10</f>
        <v>7.5861873359999994E-4</v>
      </c>
      <c r="AV263" s="488">
        <f t="shared" si="314"/>
        <v>1.4555123687336</v>
      </c>
      <c r="AW263" s="489">
        <f t="shared" si="315"/>
        <v>0</v>
      </c>
      <c r="AX263" s="489">
        <f t="shared" si="316"/>
        <v>1.1399999999999999E-6</v>
      </c>
      <c r="AY263" s="489">
        <f t="shared" si="317"/>
        <v>1.6592841003563038E-6</v>
      </c>
      <c r="AZ263" s="392">
        <f>AW263/[2]DB!$B$23</f>
        <v>0</v>
      </c>
      <c r="BA263" s="392">
        <f>AX263/[2]DB!$B$23</f>
        <v>1.3734939759036144E-9</v>
      </c>
    </row>
    <row r="264" spans="1:53" s="1" customFormat="1" x14ac:dyDescent="0.3">
      <c r="A264" s="474" t="s">
        <v>694</v>
      </c>
      <c r="B264" s="474" t="str">
        <f>B262</f>
        <v>Успокоительный коллектор УК девон, нефть</v>
      </c>
      <c r="C264" s="476" t="s">
        <v>108</v>
      </c>
      <c r="D264" s="477" t="s">
        <v>26</v>
      </c>
      <c r="E264" s="490">
        <f>E262</f>
        <v>2.9999999999999999E-7</v>
      </c>
      <c r="F264" s="491">
        <f>F262</f>
        <v>95</v>
      </c>
      <c r="G264" s="474">
        <v>0.76</v>
      </c>
      <c r="H264" s="479">
        <f t="shared" si="307"/>
        <v>2.1659999999999999E-5</v>
      </c>
      <c r="I264" s="492">
        <f>I262</f>
        <v>2.99</v>
      </c>
      <c r="J264" s="494">
        <v>0</v>
      </c>
      <c r="K264" s="482" t="s">
        <v>124</v>
      </c>
      <c r="L264" s="483">
        <v>0</v>
      </c>
      <c r="M264" s="484" t="str">
        <f t="shared" si="308"/>
        <v>C180</v>
      </c>
      <c r="N264" s="484" t="str">
        <f t="shared" si="309"/>
        <v>Успокоительный коллектор УК девон, нефть</v>
      </c>
      <c r="O264" s="484" t="str">
        <f t="shared" si="310"/>
        <v>Полное-ликвидация</v>
      </c>
      <c r="P264" s="484" t="s">
        <v>46</v>
      </c>
      <c r="Q264" s="484" t="s">
        <v>46</v>
      </c>
      <c r="R264" s="484" t="s">
        <v>46</v>
      </c>
      <c r="S264" s="484" t="s">
        <v>46</v>
      </c>
      <c r="T264" s="484" t="s">
        <v>46</v>
      </c>
      <c r="U264" s="484" t="s">
        <v>46</v>
      </c>
      <c r="V264" s="484" t="s">
        <v>46</v>
      </c>
      <c r="W264" s="484" t="s">
        <v>46</v>
      </c>
      <c r="X264" s="484" t="s">
        <v>46</v>
      </c>
      <c r="Y264" s="484" t="s">
        <v>46</v>
      </c>
      <c r="Z264" s="484" t="s">
        <v>46</v>
      </c>
      <c r="AA264" s="484" t="s">
        <v>46</v>
      </c>
      <c r="AB264" s="484" t="s">
        <v>46</v>
      </c>
      <c r="AC264" s="484" t="s">
        <v>46</v>
      </c>
      <c r="AD264" s="484" t="s">
        <v>46</v>
      </c>
      <c r="AE264" s="484" t="s">
        <v>46</v>
      </c>
      <c r="AF264" s="484" t="s">
        <v>46</v>
      </c>
      <c r="AG264" s="484" t="s">
        <v>46</v>
      </c>
      <c r="AH264" s="484" t="s">
        <v>46</v>
      </c>
      <c r="AI264" s="484" t="s">
        <v>46</v>
      </c>
      <c r="AJ264" s="484">
        <v>0</v>
      </c>
      <c r="AK264" s="484">
        <v>0</v>
      </c>
      <c r="AL264" s="484">
        <f>AL262</f>
        <v>0.75</v>
      </c>
      <c r="AM264" s="484">
        <f>AM262</f>
        <v>2.7E-2</v>
      </c>
      <c r="AN264" s="484">
        <f>AN262</f>
        <v>3</v>
      </c>
      <c r="AO264" s="484"/>
      <c r="AP264" s="484"/>
      <c r="AQ264" s="487">
        <f>AM264*I264*0.1+AL264</f>
        <v>0.758073</v>
      </c>
      <c r="AR264" s="487">
        <f t="shared" si="311"/>
        <v>7.5807300000000008E-2</v>
      </c>
      <c r="AS264" s="488">
        <f t="shared" si="312"/>
        <v>0</v>
      </c>
      <c r="AT264" s="488">
        <f t="shared" si="313"/>
        <v>0.208470075</v>
      </c>
      <c r="AU264" s="487">
        <f>1333*J263*POWER(10,-6)</f>
        <v>1.0043888399999999E-5</v>
      </c>
      <c r="AV264" s="488">
        <f t="shared" si="314"/>
        <v>1.0423604188883999</v>
      </c>
      <c r="AW264" s="489">
        <f t="shared" si="315"/>
        <v>0</v>
      </c>
      <c r="AX264" s="489">
        <f t="shared" si="316"/>
        <v>0</v>
      </c>
      <c r="AY264" s="489">
        <f t="shared" si="317"/>
        <v>2.2577526673122741E-5</v>
      </c>
      <c r="AZ264" s="392">
        <f>AW264/[2]DB!$B$23</f>
        <v>0</v>
      </c>
      <c r="BA264" s="392">
        <f>AX264/[2]DB!$B$23</f>
        <v>0</v>
      </c>
    </row>
    <row r="265" spans="1:53" s="1" customFormat="1" x14ac:dyDescent="0.3">
      <c r="A265" s="474" t="s">
        <v>695</v>
      </c>
      <c r="B265" s="474" t="str">
        <f>B262</f>
        <v>Успокоительный коллектор УК девон, нефть</v>
      </c>
      <c r="C265" s="476" t="s">
        <v>109</v>
      </c>
      <c r="D265" s="477" t="s">
        <v>47</v>
      </c>
      <c r="E265" s="478">
        <v>1.9999999999999999E-6</v>
      </c>
      <c r="F265" s="491">
        <f>F262</f>
        <v>95</v>
      </c>
      <c r="G265" s="474">
        <v>0.2</v>
      </c>
      <c r="H265" s="479">
        <f t="shared" si="307"/>
        <v>3.8000000000000002E-5</v>
      </c>
      <c r="I265" s="492">
        <f>0.15*I262</f>
        <v>0.44850000000000001</v>
      </c>
      <c r="J265" s="481">
        <f>I265</f>
        <v>0.44850000000000001</v>
      </c>
      <c r="K265" s="495" t="s">
        <v>126</v>
      </c>
      <c r="L265" s="496">
        <v>45390</v>
      </c>
      <c r="M265" s="484" t="str">
        <f t="shared" si="308"/>
        <v>C181</v>
      </c>
      <c r="N265" s="484" t="str">
        <f t="shared" si="309"/>
        <v>Успокоительный коллектор УК девон, нефть</v>
      </c>
      <c r="O265" s="484" t="str">
        <f t="shared" si="310"/>
        <v>Частичное-пожар</v>
      </c>
      <c r="P265" s="484">
        <v>3.1</v>
      </c>
      <c r="Q265" s="484">
        <v>4.5999999999999996</v>
      </c>
      <c r="R265" s="484">
        <v>6.8</v>
      </c>
      <c r="S265" s="484">
        <v>12.2</v>
      </c>
      <c r="T265" s="484" t="s">
        <v>46</v>
      </c>
      <c r="U265" s="484" t="s">
        <v>46</v>
      </c>
      <c r="V265" s="484" t="s">
        <v>46</v>
      </c>
      <c r="W265" s="484" t="s">
        <v>46</v>
      </c>
      <c r="X265" s="484" t="s">
        <v>46</v>
      </c>
      <c r="Y265" s="484" t="s">
        <v>46</v>
      </c>
      <c r="Z265" s="484" t="s">
        <v>46</v>
      </c>
      <c r="AA265" s="484" t="s">
        <v>46</v>
      </c>
      <c r="AB265" s="484" t="s">
        <v>46</v>
      </c>
      <c r="AC265" s="484" t="s">
        <v>46</v>
      </c>
      <c r="AD265" s="484" t="s">
        <v>46</v>
      </c>
      <c r="AE265" s="484" t="s">
        <v>46</v>
      </c>
      <c r="AF265" s="484" t="s">
        <v>46</v>
      </c>
      <c r="AG265" s="484" t="s">
        <v>46</v>
      </c>
      <c r="AH265" s="484" t="s">
        <v>46</v>
      </c>
      <c r="AI265" s="484" t="s">
        <v>46</v>
      </c>
      <c r="AJ265" s="484">
        <v>0</v>
      </c>
      <c r="AK265" s="484">
        <v>1</v>
      </c>
      <c r="AL265" s="386">
        <f>0.1*AL262</f>
        <v>7.5000000000000011E-2</v>
      </c>
      <c r="AM265" s="484">
        <f>AM262</f>
        <v>2.7E-2</v>
      </c>
      <c r="AN265" s="484">
        <f>ROUNDUP(AN262/3,0)</f>
        <v>1</v>
      </c>
      <c r="AO265" s="484"/>
      <c r="AP265" s="484"/>
      <c r="AQ265" s="487">
        <f>AM265*I265+AL265</f>
        <v>8.7109500000000006E-2</v>
      </c>
      <c r="AR265" s="487">
        <f t="shared" si="311"/>
        <v>8.7109500000000003E-3</v>
      </c>
      <c r="AS265" s="488">
        <f t="shared" si="312"/>
        <v>0.25</v>
      </c>
      <c r="AT265" s="488">
        <f t="shared" si="313"/>
        <v>8.64551125E-2</v>
      </c>
      <c r="AU265" s="487">
        <f>10068.2*J265*POWER(10,-6)</f>
        <v>4.5155876999999995E-3</v>
      </c>
      <c r="AV265" s="488">
        <f t="shared" si="314"/>
        <v>0.43679115019999998</v>
      </c>
      <c r="AW265" s="489">
        <f t="shared" si="315"/>
        <v>0</v>
      </c>
      <c r="AX265" s="489">
        <f t="shared" si="316"/>
        <v>3.8000000000000002E-5</v>
      </c>
      <c r="AY265" s="489">
        <f t="shared" si="317"/>
        <v>1.6598063707599999E-5</v>
      </c>
      <c r="AZ265" s="392">
        <f>AW265/[2]DB!$B$23</f>
        <v>0</v>
      </c>
      <c r="BA265" s="392">
        <f>AX265/[2]DB!$B$23</f>
        <v>4.5783132530120483E-8</v>
      </c>
    </row>
    <row r="266" spans="1:53" s="1" customFormat="1" x14ac:dyDescent="0.3">
      <c r="A266" s="474" t="s">
        <v>696</v>
      </c>
      <c r="B266" s="474" t="str">
        <f>B262</f>
        <v>Успокоительный коллектор УК девон, нефть</v>
      </c>
      <c r="C266" s="476" t="s">
        <v>110</v>
      </c>
      <c r="D266" s="477" t="s">
        <v>112</v>
      </c>
      <c r="E266" s="490">
        <f>E265</f>
        <v>1.9999999999999999E-6</v>
      </c>
      <c r="F266" s="491">
        <f>F262</f>
        <v>95</v>
      </c>
      <c r="G266" s="474">
        <v>0.04</v>
      </c>
      <c r="H266" s="479">
        <f t="shared" si="307"/>
        <v>7.5999999999999992E-6</v>
      </c>
      <c r="I266" s="492">
        <f>0.15*I262</f>
        <v>0.44850000000000001</v>
      </c>
      <c r="J266" s="481">
        <f>0.9*J263</f>
        <v>6.7813200000000004E-3</v>
      </c>
      <c r="K266" s="495" t="s">
        <v>127</v>
      </c>
      <c r="L266" s="496">
        <v>3</v>
      </c>
      <c r="M266" s="484" t="str">
        <f t="shared" si="308"/>
        <v>C182</v>
      </c>
      <c r="N266" s="484" t="str">
        <f t="shared" si="309"/>
        <v>Успокоительный коллектор УК девон, нефть</v>
      </c>
      <c r="O266" s="484" t="str">
        <f t="shared" si="310"/>
        <v>Частичное-пожар-вспышка</v>
      </c>
      <c r="P266" s="484" t="s">
        <v>46</v>
      </c>
      <c r="Q266" s="484" t="s">
        <v>46</v>
      </c>
      <c r="R266" s="484" t="s">
        <v>46</v>
      </c>
      <c r="S266" s="484" t="s">
        <v>46</v>
      </c>
      <c r="T266" s="484" t="s">
        <v>46</v>
      </c>
      <c r="U266" s="484" t="s">
        <v>46</v>
      </c>
      <c r="V266" s="484" t="s">
        <v>46</v>
      </c>
      <c r="W266" s="484" t="s">
        <v>46</v>
      </c>
      <c r="X266" s="484" t="s">
        <v>46</v>
      </c>
      <c r="Y266" s="484" t="s">
        <v>46</v>
      </c>
      <c r="Z266" s="484" t="s">
        <v>46</v>
      </c>
      <c r="AA266" s="484">
        <v>6.45</v>
      </c>
      <c r="AB266" s="484">
        <v>7.74</v>
      </c>
      <c r="AC266" s="484" t="s">
        <v>46</v>
      </c>
      <c r="AD266" s="484" t="s">
        <v>46</v>
      </c>
      <c r="AE266" s="484" t="s">
        <v>46</v>
      </c>
      <c r="AF266" s="484" t="s">
        <v>46</v>
      </c>
      <c r="AG266" s="484" t="s">
        <v>46</v>
      </c>
      <c r="AH266" s="484" t="s">
        <v>46</v>
      </c>
      <c r="AI266" s="484" t="s">
        <v>46</v>
      </c>
      <c r="AJ266" s="484">
        <v>0</v>
      </c>
      <c r="AK266" s="484">
        <v>1</v>
      </c>
      <c r="AL266" s="386">
        <f t="shared" ref="AL266:AL267" si="318">0.1*AL263</f>
        <v>7.5000000000000011E-2</v>
      </c>
      <c r="AM266" s="484">
        <f>AM262</f>
        <v>2.7E-2</v>
      </c>
      <c r="AN266" s="484">
        <f>ROUNDUP(AN262/3,0)</f>
        <v>1</v>
      </c>
      <c r="AO266" s="484"/>
      <c r="AP266" s="484"/>
      <c r="AQ266" s="487">
        <f>AM266*I266+AL266</f>
        <v>8.7109500000000006E-2</v>
      </c>
      <c r="AR266" s="487">
        <f t="shared" si="311"/>
        <v>8.7109500000000003E-3</v>
      </c>
      <c r="AS266" s="488">
        <f t="shared" si="312"/>
        <v>0.25</v>
      </c>
      <c r="AT266" s="488">
        <f t="shared" si="313"/>
        <v>8.64551125E-2</v>
      </c>
      <c r="AU266" s="487">
        <f>10068.2*J266*POWER(10,-6)*10</f>
        <v>6.8275686024000008E-4</v>
      </c>
      <c r="AV266" s="488">
        <f t="shared" si="314"/>
        <v>0.43295831936023998</v>
      </c>
      <c r="AW266" s="489">
        <f t="shared" si="315"/>
        <v>0</v>
      </c>
      <c r="AX266" s="489">
        <f t="shared" si="316"/>
        <v>7.5999999999999992E-6</v>
      </c>
      <c r="AY266" s="489">
        <f t="shared" si="317"/>
        <v>3.2904832271378236E-6</v>
      </c>
      <c r="AZ266" s="392">
        <f>AW266/[2]DB!$B$23</f>
        <v>0</v>
      </c>
      <c r="BA266" s="392">
        <f>AX266/[2]DB!$B$23</f>
        <v>9.1566265060240956E-9</v>
      </c>
    </row>
    <row r="267" spans="1:53" s="1" customFormat="1" x14ac:dyDescent="0.3">
      <c r="A267" s="497" t="s">
        <v>697</v>
      </c>
      <c r="B267" s="497" t="str">
        <f>B262</f>
        <v>Успокоительный коллектор УК девон, нефть</v>
      </c>
      <c r="C267" s="498" t="s">
        <v>111</v>
      </c>
      <c r="D267" s="499" t="s">
        <v>27</v>
      </c>
      <c r="E267" s="500">
        <f>E265</f>
        <v>1.9999999999999999E-6</v>
      </c>
      <c r="F267" s="501">
        <f>F262</f>
        <v>95</v>
      </c>
      <c r="G267" s="497">
        <v>0.76</v>
      </c>
      <c r="H267" s="502">
        <f t="shared" si="307"/>
        <v>1.4439999999999999E-4</v>
      </c>
      <c r="I267" s="503">
        <f>0.15*I262</f>
        <v>0.44850000000000001</v>
      </c>
      <c r="J267" s="504">
        <v>0</v>
      </c>
      <c r="K267" s="505" t="s">
        <v>138</v>
      </c>
      <c r="L267" s="506">
        <v>1</v>
      </c>
      <c r="M267" s="484" t="str">
        <f t="shared" si="308"/>
        <v>C183</v>
      </c>
      <c r="N267" s="484" t="str">
        <f t="shared" si="309"/>
        <v>Успокоительный коллектор УК девон, нефть</v>
      </c>
      <c r="O267" s="484" t="str">
        <f t="shared" si="310"/>
        <v>Частичное-ликвидация</v>
      </c>
      <c r="P267" s="484" t="s">
        <v>46</v>
      </c>
      <c r="Q267" s="484" t="s">
        <v>46</v>
      </c>
      <c r="R267" s="484" t="s">
        <v>46</v>
      </c>
      <c r="S267" s="484" t="s">
        <v>46</v>
      </c>
      <c r="T267" s="484" t="s">
        <v>46</v>
      </c>
      <c r="U267" s="484" t="s">
        <v>46</v>
      </c>
      <c r="V267" s="484" t="s">
        <v>46</v>
      </c>
      <c r="W267" s="484" t="s">
        <v>46</v>
      </c>
      <c r="X267" s="484" t="s">
        <v>46</v>
      </c>
      <c r="Y267" s="484" t="s">
        <v>46</v>
      </c>
      <c r="Z267" s="484" t="s">
        <v>46</v>
      </c>
      <c r="AA267" s="484" t="s">
        <v>46</v>
      </c>
      <c r="AB267" s="484" t="s">
        <v>46</v>
      </c>
      <c r="AC267" s="484" t="s">
        <v>46</v>
      </c>
      <c r="AD267" s="484" t="s">
        <v>46</v>
      </c>
      <c r="AE267" s="484" t="s">
        <v>46</v>
      </c>
      <c r="AF267" s="484" t="s">
        <v>46</v>
      </c>
      <c r="AG267" s="484" t="s">
        <v>46</v>
      </c>
      <c r="AH267" s="484" t="s">
        <v>46</v>
      </c>
      <c r="AI267" s="484" t="s">
        <v>46</v>
      </c>
      <c r="AJ267" s="484">
        <v>0</v>
      </c>
      <c r="AK267" s="484">
        <v>0</v>
      </c>
      <c r="AL267" s="386">
        <f t="shared" si="318"/>
        <v>7.5000000000000011E-2</v>
      </c>
      <c r="AM267" s="484">
        <f>AM262</f>
        <v>2.7E-2</v>
      </c>
      <c r="AN267" s="484">
        <f>ROUNDUP(AN262/3,0)</f>
        <v>1</v>
      </c>
      <c r="AO267" s="484"/>
      <c r="AP267" s="484"/>
      <c r="AQ267" s="487">
        <f>AM267*I267*0.1+AL267</f>
        <v>7.6210950000000013E-2</v>
      </c>
      <c r="AR267" s="487">
        <f t="shared" si="311"/>
        <v>7.6210950000000013E-3</v>
      </c>
      <c r="AS267" s="488">
        <f t="shared" si="312"/>
        <v>0</v>
      </c>
      <c r="AT267" s="488">
        <f t="shared" si="313"/>
        <v>2.0958011250000005E-2</v>
      </c>
      <c r="AU267" s="487">
        <f>1333*J266*POWER(10,-6)</f>
        <v>9.0394995600000014E-6</v>
      </c>
      <c r="AV267" s="488">
        <f t="shared" si="314"/>
        <v>0.10479909574956002</v>
      </c>
      <c r="AW267" s="489">
        <f t="shared" si="315"/>
        <v>0</v>
      </c>
      <c r="AX267" s="489">
        <f t="shared" si="316"/>
        <v>0</v>
      </c>
      <c r="AY267" s="489">
        <f t="shared" si="317"/>
        <v>1.5132989426236465E-5</v>
      </c>
      <c r="AZ267" s="392">
        <f>AW267/[2]DB!$B$23</f>
        <v>0</v>
      </c>
      <c r="BA267" s="392">
        <f>AX267/[2]DB!$B$23</f>
        <v>0</v>
      </c>
    </row>
    <row r="268" spans="1:53" s="507" customFormat="1" x14ac:dyDescent="0.3">
      <c r="A268" s="474"/>
      <c r="B268" s="474"/>
      <c r="C268" s="474"/>
      <c r="D268" s="474"/>
      <c r="E268" s="474"/>
      <c r="F268" s="474"/>
      <c r="G268" s="474"/>
      <c r="H268" s="474"/>
      <c r="I268" s="474"/>
      <c r="J268" s="474"/>
      <c r="K268" s="284" t="s">
        <v>467</v>
      </c>
      <c r="L268" s="283" t="s">
        <v>944</v>
      </c>
      <c r="M268" s="474"/>
      <c r="N268" s="474"/>
      <c r="O268" s="474"/>
      <c r="P268" s="474"/>
      <c r="Q268" s="474"/>
      <c r="R268" s="474"/>
      <c r="S268" s="474"/>
      <c r="T268" s="474"/>
      <c r="U268" s="474"/>
      <c r="V268" s="474"/>
      <c r="W268" s="474"/>
      <c r="X268" s="474"/>
      <c r="Y268" s="474"/>
      <c r="Z268" s="474"/>
      <c r="AA268" s="474"/>
      <c r="AB268" s="474"/>
      <c r="AC268" s="474"/>
      <c r="AD268" s="474"/>
      <c r="AE268" s="474"/>
      <c r="AF268" s="474"/>
      <c r="AG268" s="474"/>
      <c r="AH268" s="474"/>
      <c r="AI268" s="474"/>
      <c r="AJ268" s="474"/>
      <c r="AK268" s="474"/>
      <c r="AL268" s="474"/>
      <c r="AM268" s="474"/>
      <c r="AN268" s="474"/>
      <c r="AO268" s="474"/>
      <c r="AP268" s="474"/>
      <c r="AQ268" s="474"/>
      <c r="AR268" s="474"/>
      <c r="AS268" s="474"/>
      <c r="AT268" s="474"/>
      <c r="AU268" s="474"/>
      <c r="AV268" s="474"/>
      <c r="AW268" s="474"/>
      <c r="AX268" s="474"/>
      <c r="AY268" s="474"/>
    </row>
    <row r="269" spans="1:53" s="507" customFormat="1" x14ac:dyDescent="0.3">
      <c r="A269" s="474"/>
      <c r="B269" s="474"/>
      <c r="C269" s="474"/>
      <c r="D269" s="474"/>
      <c r="E269" s="474"/>
      <c r="F269" s="474"/>
      <c r="G269" s="474"/>
      <c r="H269" s="474"/>
      <c r="I269" s="474"/>
      <c r="J269" s="474"/>
      <c r="K269" s="474"/>
      <c r="L269" s="474"/>
      <c r="M269" s="474"/>
      <c r="N269" s="474"/>
      <c r="O269" s="474"/>
      <c r="P269" s="474"/>
      <c r="Q269" s="474"/>
      <c r="R269" s="474"/>
      <c r="S269" s="474"/>
      <c r="T269" s="474"/>
      <c r="U269" s="474"/>
      <c r="V269" s="474"/>
      <c r="W269" s="474"/>
      <c r="X269" s="474"/>
      <c r="Y269" s="474"/>
      <c r="Z269" s="474"/>
      <c r="AA269" s="474"/>
      <c r="AB269" s="474"/>
      <c r="AC269" s="474"/>
      <c r="AD269" s="474"/>
      <c r="AE269" s="474"/>
      <c r="AF269" s="474"/>
      <c r="AG269" s="474"/>
      <c r="AH269" s="474"/>
      <c r="AI269" s="474"/>
      <c r="AJ269" s="474"/>
      <c r="AK269" s="474"/>
      <c r="AL269" s="474"/>
      <c r="AM269" s="474"/>
      <c r="AN269" s="474"/>
      <c r="AO269" s="474"/>
      <c r="AP269" s="474"/>
      <c r="AQ269" s="474"/>
      <c r="AR269" s="474"/>
      <c r="AS269" s="474"/>
      <c r="AT269" s="474"/>
      <c r="AU269" s="474"/>
      <c r="AV269" s="474"/>
      <c r="AW269" s="474"/>
      <c r="AX269" s="474"/>
      <c r="AY269" s="474"/>
    </row>
    <row r="270" spans="1:53" s="507" customFormat="1" x14ac:dyDescent="0.3">
      <c r="A270" s="474"/>
      <c r="B270" s="474"/>
      <c r="C270" s="474"/>
      <c r="D270" s="474"/>
      <c r="E270" s="474"/>
      <c r="F270" s="474"/>
      <c r="G270" s="474"/>
      <c r="H270" s="474"/>
      <c r="I270" s="474"/>
      <c r="J270" s="474"/>
      <c r="K270" s="474"/>
      <c r="L270" s="474"/>
      <c r="M270" s="474"/>
      <c r="N270" s="474"/>
      <c r="O270" s="474"/>
      <c r="P270" s="474"/>
      <c r="Q270" s="474"/>
      <c r="R270" s="474"/>
      <c r="S270" s="474"/>
      <c r="T270" s="474"/>
      <c r="U270" s="474"/>
      <c r="V270" s="474"/>
      <c r="W270" s="474"/>
      <c r="X270" s="474"/>
      <c r="Y270" s="474"/>
      <c r="Z270" s="474"/>
      <c r="AA270" s="474"/>
      <c r="AB270" s="474"/>
      <c r="AC270" s="474"/>
      <c r="AD270" s="474"/>
      <c r="AE270" s="474"/>
      <c r="AF270" s="474"/>
      <c r="AG270" s="474"/>
      <c r="AH270" s="474"/>
      <c r="AI270" s="474"/>
      <c r="AJ270" s="474"/>
      <c r="AK270" s="474"/>
      <c r="AL270" s="474"/>
      <c r="AM270" s="474"/>
      <c r="AN270" s="474"/>
      <c r="AO270" s="474"/>
      <c r="AP270" s="474"/>
      <c r="AQ270" s="474"/>
      <c r="AR270" s="474"/>
      <c r="AS270" s="474"/>
      <c r="AT270" s="474"/>
      <c r="AU270" s="474"/>
      <c r="AV270" s="474"/>
      <c r="AW270" s="474"/>
      <c r="AX270" s="474"/>
      <c r="AY270" s="474"/>
    </row>
    <row r="271" spans="1:53" s="510" customFormat="1" ht="15" thickBot="1" x14ac:dyDescent="0.35">
      <c r="A271" s="509"/>
      <c r="B271" s="509"/>
      <c r="C271" s="509"/>
      <c r="D271" s="509"/>
      <c r="E271" s="509"/>
      <c r="F271" s="509"/>
      <c r="G271" s="509"/>
      <c r="H271" s="509"/>
      <c r="I271" s="509"/>
      <c r="J271" s="509"/>
      <c r="K271" s="509"/>
      <c r="L271" s="509"/>
      <c r="M271" s="509"/>
      <c r="N271" s="509"/>
      <c r="O271" s="509"/>
      <c r="P271" s="509"/>
      <c r="Q271" s="509"/>
      <c r="R271" s="509"/>
      <c r="S271" s="509"/>
      <c r="T271" s="509"/>
      <c r="U271" s="509"/>
      <c r="V271" s="509"/>
      <c r="W271" s="509"/>
      <c r="X271" s="509"/>
      <c r="Y271" s="509"/>
      <c r="Z271" s="509"/>
      <c r="AA271" s="509"/>
      <c r="AB271" s="509"/>
      <c r="AC271" s="509"/>
      <c r="AD271" s="509"/>
      <c r="AE271" s="509"/>
      <c r="AF271" s="509"/>
      <c r="AG271" s="509"/>
      <c r="AH271" s="509"/>
      <c r="AI271" s="509"/>
      <c r="AJ271" s="509"/>
      <c r="AK271" s="509"/>
      <c r="AL271" s="509"/>
      <c r="AM271" s="509"/>
      <c r="AN271" s="509"/>
      <c r="AO271" s="509"/>
      <c r="AP271" s="509"/>
      <c r="AQ271" s="509"/>
      <c r="AR271" s="509"/>
      <c r="AS271" s="509"/>
      <c r="AT271" s="509"/>
      <c r="AU271" s="509"/>
      <c r="AV271" s="509"/>
      <c r="AW271" s="509"/>
      <c r="AX271" s="509"/>
      <c r="AY271" s="509"/>
    </row>
    <row r="272" spans="1:53" s="1" customFormat="1" ht="15" thickBot="1" x14ac:dyDescent="0.35">
      <c r="A272" s="474" t="s">
        <v>698</v>
      </c>
      <c r="B272" s="475" t="s">
        <v>801</v>
      </c>
      <c r="C272" s="476" t="s">
        <v>106</v>
      </c>
      <c r="D272" s="477" t="s">
        <v>25</v>
      </c>
      <c r="E272" s="478">
        <v>2.9999999999999999E-7</v>
      </c>
      <c r="F272" s="475">
        <v>182</v>
      </c>
      <c r="G272" s="474">
        <v>0.2</v>
      </c>
      <c r="H272" s="479">
        <f t="shared" ref="H272:H277" si="319">E272*F272*G272</f>
        <v>1.092E-5</v>
      </c>
      <c r="I272" s="480">
        <v>3.41</v>
      </c>
      <c r="J272" s="481">
        <f>I272</f>
        <v>3.41</v>
      </c>
      <c r="K272" s="482" t="s">
        <v>122</v>
      </c>
      <c r="L272" s="483">
        <f>I272*20</f>
        <v>68.2</v>
      </c>
      <c r="M272" s="484" t="str">
        <f t="shared" ref="M272:M277" si="320">A272</f>
        <v>C184</v>
      </c>
      <c r="N272" s="484" t="str">
        <f t="shared" ref="N272:N277" si="321">B272</f>
        <v>Парафинопровод II очереди  резервуаров, нефть</v>
      </c>
      <c r="O272" s="484" t="str">
        <f t="shared" ref="O272:O277" si="322">D272</f>
        <v>Полное-пожар</v>
      </c>
      <c r="P272" s="484">
        <v>6.7</v>
      </c>
      <c r="Q272" s="484">
        <v>9.5</v>
      </c>
      <c r="R272" s="484">
        <v>14.3</v>
      </c>
      <c r="S272" s="484">
        <v>28.4</v>
      </c>
      <c r="T272" s="484" t="s">
        <v>46</v>
      </c>
      <c r="U272" s="484" t="s">
        <v>46</v>
      </c>
      <c r="V272" s="484" t="s">
        <v>46</v>
      </c>
      <c r="W272" s="484" t="s">
        <v>46</v>
      </c>
      <c r="X272" s="484" t="s">
        <v>46</v>
      </c>
      <c r="Y272" s="484" t="s">
        <v>46</v>
      </c>
      <c r="Z272" s="484" t="s">
        <v>46</v>
      </c>
      <c r="AA272" s="484" t="s">
        <v>46</v>
      </c>
      <c r="AB272" s="484" t="s">
        <v>46</v>
      </c>
      <c r="AC272" s="484" t="s">
        <v>46</v>
      </c>
      <c r="AD272" s="484" t="s">
        <v>46</v>
      </c>
      <c r="AE272" s="484" t="s">
        <v>46</v>
      </c>
      <c r="AF272" s="484" t="s">
        <v>46</v>
      </c>
      <c r="AG272" s="484" t="s">
        <v>46</v>
      </c>
      <c r="AH272" s="484" t="s">
        <v>46</v>
      </c>
      <c r="AI272" s="484" t="s">
        <v>46</v>
      </c>
      <c r="AJ272" s="485">
        <v>0</v>
      </c>
      <c r="AK272" s="485">
        <v>1</v>
      </c>
      <c r="AL272" s="486">
        <v>0.75</v>
      </c>
      <c r="AM272" s="486">
        <v>2.7E-2</v>
      </c>
      <c r="AN272" s="486">
        <v>3</v>
      </c>
      <c r="AO272" s="484"/>
      <c r="AP272" s="484"/>
      <c r="AQ272" s="487">
        <f>AM272*I272+AL272</f>
        <v>0.84206999999999999</v>
      </c>
      <c r="AR272" s="487">
        <f t="shared" ref="AR272:AR277" si="323">0.1*AQ272</f>
        <v>8.4207000000000004E-2</v>
      </c>
      <c r="AS272" s="488">
        <f t="shared" ref="AS272:AS277" si="324">AJ272*3+0.25*AK272</f>
        <v>0.25</v>
      </c>
      <c r="AT272" s="488">
        <f t="shared" ref="AT272:AT277" si="325">SUM(AQ272:AS272)/4</f>
        <v>0.29406925</v>
      </c>
      <c r="AU272" s="487">
        <f>10068.2*J272*POWER(10,-6)</f>
        <v>3.4332562000000004E-2</v>
      </c>
      <c r="AV272" s="488">
        <f t="shared" ref="AV272:AV277" si="326">AU272+AT272+AS272+AR272+AQ272</f>
        <v>1.5046788120000001</v>
      </c>
      <c r="AW272" s="489">
        <f t="shared" ref="AW272:AW277" si="327">AJ272*H272</f>
        <v>0</v>
      </c>
      <c r="AX272" s="489">
        <f t="shared" ref="AX272:AX277" si="328">H272*AK272</f>
        <v>1.092E-5</v>
      </c>
      <c r="AY272" s="489">
        <f t="shared" ref="AY272:AY277" si="329">H272*AV272</f>
        <v>1.6431092627040003E-5</v>
      </c>
      <c r="AZ272" s="392">
        <f>AW272/[2]DB!$B$23</f>
        <v>0</v>
      </c>
      <c r="BA272" s="392">
        <f>AX272/[2]DB!$B$23</f>
        <v>1.3156626506024097E-8</v>
      </c>
    </row>
    <row r="273" spans="1:53" s="1" customFormat="1" ht="15" thickBot="1" x14ac:dyDescent="0.35">
      <c r="A273" s="474" t="s">
        <v>699</v>
      </c>
      <c r="B273" s="474" t="str">
        <f>B272</f>
        <v>Парафинопровод II очереди  резервуаров, нефть</v>
      </c>
      <c r="C273" s="476" t="s">
        <v>107</v>
      </c>
      <c r="D273" s="477" t="s">
        <v>28</v>
      </c>
      <c r="E273" s="490">
        <f>E272</f>
        <v>2.9999999999999999E-7</v>
      </c>
      <c r="F273" s="491">
        <f>F272</f>
        <v>182</v>
      </c>
      <c r="G273" s="474">
        <v>0.04</v>
      </c>
      <c r="H273" s="479">
        <f t="shared" si="319"/>
        <v>2.1840000000000002E-6</v>
      </c>
      <c r="I273" s="492">
        <f>I272</f>
        <v>3.41</v>
      </c>
      <c r="J273" s="493">
        <f>POWER(10,-6)*35*SQRT(100)*3600*L272/1000*0.1</f>
        <v>8.5932000000000005E-3</v>
      </c>
      <c r="K273" s="482" t="s">
        <v>123</v>
      </c>
      <c r="L273" s="483">
        <v>0</v>
      </c>
      <c r="M273" s="484" t="str">
        <f t="shared" si="320"/>
        <v>C185</v>
      </c>
      <c r="N273" s="484" t="str">
        <f t="shared" si="321"/>
        <v>Парафинопровод II очереди  резервуаров, нефть</v>
      </c>
      <c r="O273" s="484" t="str">
        <f t="shared" si="322"/>
        <v>Полное-взрыв</v>
      </c>
      <c r="P273" s="484" t="s">
        <v>46</v>
      </c>
      <c r="Q273" s="484" t="s">
        <v>46</v>
      </c>
      <c r="R273" s="484" t="s">
        <v>46</v>
      </c>
      <c r="S273" s="484" t="s">
        <v>46</v>
      </c>
      <c r="T273" s="484">
        <v>0</v>
      </c>
      <c r="U273" s="484">
        <v>0</v>
      </c>
      <c r="V273" s="484">
        <v>15.6</v>
      </c>
      <c r="W273" s="484">
        <v>51.6</v>
      </c>
      <c r="X273" s="484">
        <v>75.599999999999994</v>
      </c>
      <c r="Y273" s="484" t="s">
        <v>46</v>
      </c>
      <c r="Z273" s="484" t="s">
        <v>46</v>
      </c>
      <c r="AA273" s="484" t="s">
        <v>46</v>
      </c>
      <c r="AB273" s="484" t="s">
        <v>46</v>
      </c>
      <c r="AC273" s="484" t="s">
        <v>46</v>
      </c>
      <c r="AD273" s="484" t="s">
        <v>46</v>
      </c>
      <c r="AE273" s="484" t="s">
        <v>46</v>
      </c>
      <c r="AF273" s="484" t="s">
        <v>46</v>
      </c>
      <c r="AG273" s="484" t="s">
        <v>46</v>
      </c>
      <c r="AH273" s="484" t="s">
        <v>46</v>
      </c>
      <c r="AI273" s="484" t="s">
        <v>46</v>
      </c>
      <c r="AJ273" s="485">
        <v>0</v>
      </c>
      <c r="AK273" s="485">
        <v>1</v>
      </c>
      <c r="AL273" s="484">
        <f>AL272</f>
        <v>0.75</v>
      </c>
      <c r="AM273" s="484">
        <f>AM272</f>
        <v>2.7E-2</v>
      </c>
      <c r="AN273" s="484">
        <f>AN272</f>
        <v>3</v>
      </c>
      <c r="AO273" s="484"/>
      <c r="AP273" s="484"/>
      <c r="AQ273" s="487">
        <f>AM273*I273+AL273</f>
        <v>0.84206999999999999</v>
      </c>
      <c r="AR273" s="487">
        <f t="shared" si="323"/>
        <v>8.4207000000000004E-2</v>
      </c>
      <c r="AS273" s="488">
        <f t="shared" si="324"/>
        <v>0.25</v>
      </c>
      <c r="AT273" s="488">
        <f t="shared" si="325"/>
        <v>0.29406925</v>
      </c>
      <c r="AU273" s="487">
        <f>10068.2*J273*POWER(10,-6)*10</f>
        <v>8.6518056240000006E-4</v>
      </c>
      <c r="AV273" s="488">
        <f t="shared" si="326"/>
        <v>1.4712114305624</v>
      </c>
      <c r="AW273" s="489">
        <f t="shared" si="327"/>
        <v>0</v>
      </c>
      <c r="AX273" s="489">
        <f t="shared" si="328"/>
        <v>2.1840000000000002E-6</v>
      </c>
      <c r="AY273" s="489">
        <f t="shared" si="329"/>
        <v>3.2131257643482818E-6</v>
      </c>
      <c r="AZ273" s="392">
        <f>AW273/[2]DB!$B$23</f>
        <v>0</v>
      </c>
      <c r="BA273" s="392">
        <f>AX273/[2]DB!$B$23</f>
        <v>2.6313253012048196E-9</v>
      </c>
    </row>
    <row r="274" spans="1:53" s="1" customFormat="1" x14ac:dyDescent="0.3">
      <c r="A274" s="474" t="s">
        <v>700</v>
      </c>
      <c r="B274" s="474" t="str">
        <f>B272</f>
        <v>Парафинопровод II очереди  резервуаров, нефть</v>
      </c>
      <c r="C274" s="476" t="s">
        <v>108</v>
      </c>
      <c r="D274" s="477" t="s">
        <v>26</v>
      </c>
      <c r="E274" s="490">
        <f>E272</f>
        <v>2.9999999999999999E-7</v>
      </c>
      <c r="F274" s="491">
        <f>F272</f>
        <v>182</v>
      </c>
      <c r="G274" s="474">
        <v>0.76</v>
      </c>
      <c r="H274" s="479">
        <f t="shared" si="319"/>
        <v>4.1495999999999997E-5</v>
      </c>
      <c r="I274" s="492">
        <f>I272</f>
        <v>3.41</v>
      </c>
      <c r="J274" s="494">
        <v>0</v>
      </c>
      <c r="K274" s="482" t="s">
        <v>124</v>
      </c>
      <c r="L274" s="483">
        <v>0</v>
      </c>
      <c r="M274" s="484" t="str">
        <f t="shared" si="320"/>
        <v>C186</v>
      </c>
      <c r="N274" s="484" t="str">
        <f t="shared" si="321"/>
        <v>Парафинопровод II очереди  резервуаров, нефть</v>
      </c>
      <c r="O274" s="484" t="str">
        <f t="shared" si="322"/>
        <v>Полное-ликвидация</v>
      </c>
      <c r="P274" s="484" t="s">
        <v>46</v>
      </c>
      <c r="Q274" s="484" t="s">
        <v>46</v>
      </c>
      <c r="R274" s="484" t="s">
        <v>46</v>
      </c>
      <c r="S274" s="484" t="s">
        <v>46</v>
      </c>
      <c r="T274" s="484" t="s">
        <v>46</v>
      </c>
      <c r="U274" s="484" t="s">
        <v>46</v>
      </c>
      <c r="V274" s="484" t="s">
        <v>46</v>
      </c>
      <c r="W274" s="484" t="s">
        <v>46</v>
      </c>
      <c r="X274" s="484" t="s">
        <v>46</v>
      </c>
      <c r="Y274" s="484" t="s">
        <v>46</v>
      </c>
      <c r="Z274" s="484" t="s">
        <v>46</v>
      </c>
      <c r="AA274" s="484" t="s">
        <v>46</v>
      </c>
      <c r="AB274" s="484" t="s">
        <v>46</v>
      </c>
      <c r="AC274" s="484" t="s">
        <v>46</v>
      </c>
      <c r="AD274" s="484" t="s">
        <v>46</v>
      </c>
      <c r="AE274" s="484" t="s">
        <v>46</v>
      </c>
      <c r="AF274" s="484" t="s">
        <v>46</v>
      </c>
      <c r="AG274" s="484" t="s">
        <v>46</v>
      </c>
      <c r="AH274" s="484" t="s">
        <v>46</v>
      </c>
      <c r="AI274" s="484" t="s">
        <v>46</v>
      </c>
      <c r="AJ274" s="484">
        <v>0</v>
      </c>
      <c r="AK274" s="484">
        <v>0</v>
      </c>
      <c r="AL274" s="484">
        <f>AL272</f>
        <v>0.75</v>
      </c>
      <c r="AM274" s="484">
        <f>AM272</f>
        <v>2.7E-2</v>
      </c>
      <c r="AN274" s="484">
        <f>AN272</f>
        <v>3</v>
      </c>
      <c r="AO274" s="484"/>
      <c r="AP274" s="484"/>
      <c r="AQ274" s="487">
        <f>AM274*I274*0.1+AL274</f>
        <v>0.75920699999999997</v>
      </c>
      <c r="AR274" s="487">
        <f t="shared" si="323"/>
        <v>7.5920700000000008E-2</v>
      </c>
      <c r="AS274" s="488">
        <f t="shared" si="324"/>
        <v>0</v>
      </c>
      <c r="AT274" s="488">
        <f t="shared" si="325"/>
        <v>0.20878192499999998</v>
      </c>
      <c r="AU274" s="487">
        <f>1333*J273*POWER(10,-6)</f>
        <v>1.1454735600000001E-5</v>
      </c>
      <c r="AV274" s="488">
        <f t="shared" si="326"/>
        <v>1.0439210797356</v>
      </c>
      <c r="AW274" s="489">
        <f t="shared" si="327"/>
        <v>0</v>
      </c>
      <c r="AX274" s="489">
        <f t="shared" si="328"/>
        <v>0</v>
      </c>
      <c r="AY274" s="489">
        <f t="shared" si="329"/>
        <v>4.3318549124708454E-5</v>
      </c>
      <c r="AZ274" s="392">
        <f>AW274/[2]DB!$B$23</f>
        <v>0</v>
      </c>
      <c r="BA274" s="392">
        <f>AX274/[2]DB!$B$23</f>
        <v>0</v>
      </c>
    </row>
    <row r="275" spans="1:53" s="1" customFormat="1" x14ac:dyDescent="0.3">
      <c r="A275" s="474" t="s">
        <v>701</v>
      </c>
      <c r="B275" s="474" t="str">
        <f>B272</f>
        <v>Парафинопровод II очереди  резервуаров, нефть</v>
      </c>
      <c r="C275" s="476" t="s">
        <v>109</v>
      </c>
      <c r="D275" s="477" t="s">
        <v>47</v>
      </c>
      <c r="E275" s="478">
        <v>1.9999999999999999E-6</v>
      </c>
      <c r="F275" s="491">
        <f>F272</f>
        <v>182</v>
      </c>
      <c r="G275" s="474">
        <v>0.2</v>
      </c>
      <c r="H275" s="479">
        <f t="shared" si="319"/>
        <v>7.2799999999999994E-5</v>
      </c>
      <c r="I275" s="492">
        <f>0.15*I272</f>
        <v>0.51149999999999995</v>
      </c>
      <c r="J275" s="481">
        <f>I275</f>
        <v>0.51149999999999995</v>
      </c>
      <c r="K275" s="495" t="s">
        <v>126</v>
      </c>
      <c r="L275" s="496">
        <v>45390</v>
      </c>
      <c r="M275" s="484" t="str">
        <f t="shared" si="320"/>
        <v>C187</v>
      </c>
      <c r="N275" s="484" t="str">
        <f t="shared" si="321"/>
        <v>Парафинопровод II очереди  резервуаров, нефть</v>
      </c>
      <c r="O275" s="484" t="str">
        <f t="shared" si="322"/>
        <v>Частичное-пожар</v>
      </c>
      <c r="P275" s="484">
        <v>3.2</v>
      </c>
      <c r="Q275" s="484">
        <v>4.8</v>
      </c>
      <c r="R275" s="484">
        <v>7.1</v>
      </c>
      <c r="S275" s="484">
        <v>12.8</v>
      </c>
      <c r="T275" s="484" t="s">
        <v>46</v>
      </c>
      <c r="U275" s="484" t="s">
        <v>46</v>
      </c>
      <c r="V275" s="484" t="s">
        <v>46</v>
      </c>
      <c r="W275" s="484" t="s">
        <v>46</v>
      </c>
      <c r="X275" s="484" t="s">
        <v>46</v>
      </c>
      <c r="Y275" s="484" t="s">
        <v>46</v>
      </c>
      <c r="Z275" s="484" t="s">
        <v>46</v>
      </c>
      <c r="AA275" s="484" t="s">
        <v>46</v>
      </c>
      <c r="AB275" s="484" t="s">
        <v>46</v>
      </c>
      <c r="AC275" s="484" t="s">
        <v>46</v>
      </c>
      <c r="AD275" s="484" t="s">
        <v>46</v>
      </c>
      <c r="AE275" s="484" t="s">
        <v>46</v>
      </c>
      <c r="AF275" s="484" t="s">
        <v>46</v>
      </c>
      <c r="AG275" s="484" t="s">
        <v>46</v>
      </c>
      <c r="AH275" s="484" t="s">
        <v>46</v>
      </c>
      <c r="AI275" s="484" t="s">
        <v>46</v>
      </c>
      <c r="AJ275" s="484">
        <v>0</v>
      </c>
      <c r="AK275" s="484">
        <v>1</v>
      </c>
      <c r="AL275" s="386">
        <f>0.1*AL272</f>
        <v>7.5000000000000011E-2</v>
      </c>
      <c r="AM275" s="484">
        <f>AM272</f>
        <v>2.7E-2</v>
      </c>
      <c r="AN275" s="484">
        <f>ROUNDUP(AN272/3,0)</f>
        <v>1</v>
      </c>
      <c r="AO275" s="484"/>
      <c r="AP275" s="484"/>
      <c r="AQ275" s="487">
        <f>AM275*I275+AL275</f>
        <v>8.8810500000000014E-2</v>
      </c>
      <c r="AR275" s="487">
        <f t="shared" si="323"/>
        <v>8.8810500000000014E-3</v>
      </c>
      <c r="AS275" s="488">
        <f t="shared" si="324"/>
        <v>0.25</v>
      </c>
      <c r="AT275" s="488">
        <f t="shared" si="325"/>
        <v>8.6922887500000004E-2</v>
      </c>
      <c r="AU275" s="487">
        <f>10068.2*J275*POWER(10,-6)</f>
        <v>5.1498842999999992E-3</v>
      </c>
      <c r="AV275" s="488">
        <f t="shared" si="326"/>
        <v>0.43976432180000002</v>
      </c>
      <c r="AW275" s="489">
        <f t="shared" si="327"/>
        <v>0</v>
      </c>
      <c r="AX275" s="489">
        <f t="shared" si="328"/>
        <v>7.2799999999999994E-5</v>
      </c>
      <c r="AY275" s="489">
        <f t="shared" si="329"/>
        <v>3.2014842627039997E-5</v>
      </c>
      <c r="AZ275" s="392">
        <f>AW275/[2]DB!$B$23</f>
        <v>0</v>
      </c>
      <c r="BA275" s="392">
        <f>AX275/[2]DB!$B$23</f>
        <v>8.7710843373493973E-8</v>
      </c>
    </row>
    <row r="276" spans="1:53" s="1" customFormat="1" x14ac:dyDescent="0.3">
      <c r="A276" s="474" t="s">
        <v>702</v>
      </c>
      <c r="B276" s="474" t="str">
        <f>B272</f>
        <v>Парафинопровод II очереди  резервуаров, нефть</v>
      </c>
      <c r="C276" s="476" t="s">
        <v>110</v>
      </c>
      <c r="D276" s="477" t="s">
        <v>112</v>
      </c>
      <c r="E276" s="490">
        <f>E275</f>
        <v>1.9999999999999999E-6</v>
      </c>
      <c r="F276" s="491">
        <f>F272</f>
        <v>182</v>
      </c>
      <c r="G276" s="474">
        <v>0.04</v>
      </c>
      <c r="H276" s="479">
        <f t="shared" si="319"/>
        <v>1.4559999999999998E-5</v>
      </c>
      <c r="I276" s="492">
        <f>0.15*I272</f>
        <v>0.51149999999999995</v>
      </c>
      <c r="J276" s="481">
        <f>0.9*J273</f>
        <v>7.7338800000000003E-3</v>
      </c>
      <c r="K276" s="495" t="s">
        <v>127</v>
      </c>
      <c r="L276" s="496">
        <v>3</v>
      </c>
      <c r="M276" s="484" t="str">
        <f t="shared" si="320"/>
        <v>C188</v>
      </c>
      <c r="N276" s="484" t="str">
        <f t="shared" si="321"/>
        <v>Парафинопровод II очереди  резервуаров, нефть</v>
      </c>
      <c r="O276" s="484" t="str">
        <f t="shared" si="322"/>
        <v>Частичное-пожар-вспышка</v>
      </c>
      <c r="P276" s="484" t="s">
        <v>46</v>
      </c>
      <c r="Q276" s="484" t="s">
        <v>46</v>
      </c>
      <c r="R276" s="484" t="s">
        <v>46</v>
      </c>
      <c r="S276" s="484" t="s">
        <v>46</v>
      </c>
      <c r="T276" s="484" t="s">
        <v>46</v>
      </c>
      <c r="U276" s="484" t="s">
        <v>46</v>
      </c>
      <c r="V276" s="484" t="s">
        <v>46</v>
      </c>
      <c r="W276" s="484" t="s">
        <v>46</v>
      </c>
      <c r="X276" s="484" t="s">
        <v>46</v>
      </c>
      <c r="Y276" s="484" t="s">
        <v>46</v>
      </c>
      <c r="Z276" s="484" t="s">
        <v>46</v>
      </c>
      <c r="AA276" s="484">
        <v>6.74</v>
      </c>
      <c r="AB276" s="484">
        <v>8.09</v>
      </c>
      <c r="AC276" s="484" t="s">
        <v>46</v>
      </c>
      <c r="AD276" s="484" t="s">
        <v>46</v>
      </c>
      <c r="AE276" s="484" t="s">
        <v>46</v>
      </c>
      <c r="AF276" s="484" t="s">
        <v>46</v>
      </c>
      <c r="AG276" s="484" t="s">
        <v>46</v>
      </c>
      <c r="AH276" s="484" t="s">
        <v>46</v>
      </c>
      <c r="AI276" s="484" t="s">
        <v>46</v>
      </c>
      <c r="AJ276" s="484">
        <v>0</v>
      </c>
      <c r="AK276" s="484">
        <v>1</v>
      </c>
      <c r="AL276" s="386">
        <f t="shared" ref="AL276:AL277" si="330">0.1*AL273</f>
        <v>7.5000000000000011E-2</v>
      </c>
      <c r="AM276" s="484">
        <f>AM272</f>
        <v>2.7E-2</v>
      </c>
      <c r="AN276" s="484">
        <f>ROUNDUP(AN272/3,0)</f>
        <v>1</v>
      </c>
      <c r="AO276" s="484"/>
      <c r="AP276" s="484"/>
      <c r="AQ276" s="487">
        <f>AM276*I276+AL276</f>
        <v>8.8810500000000014E-2</v>
      </c>
      <c r="AR276" s="487">
        <f t="shared" si="323"/>
        <v>8.8810500000000014E-3</v>
      </c>
      <c r="AS276" s="488">
        <f t="shared" si="324"/>
        <v>0.25</v>
      </c>
      <c r="AT276" s="488">
        <f t="shared" si="325"/>
        <v>8.6922887500000004E-2</v>
      </c>
      <c r="AU276" s="487">
        <f>10068.2*J276*POWER(10,-6)*10</f>
        <v>7.7866250616000004E-4</v>
      </c>
      <c r="AV276" s="488">
        <f t="shared" si="326"/>
        <v>0.43539310000615999</v>
      </c>
      <c r="AW276" s="489">
        <f t="shared" si="327"/>
        <v>0</v>
      </c>
      <c r="AX276" s="489">
        <f t="shared" si="328"/>
        <v>1.4559999999999998E-5</v>
      </c>
      <c r="AY276" s="489">
        <f t="shared" si="329"/>
        <v>6.3393235360896884E-6</v>
      </c>
      <c r="AZ276" s="392">
        <f>AW276/[2]DB!$B$23</f>
        <v>0</v>
      </c>
      <c r="BA276" s="392">
        <f>AX276/[2]DB!$B$23</f>
        <v>1.7542168674698793E-8</v>
      </c>
    </row>
    <row r="277" spans="1:53" s="1" customFormat="1" x14ac:dyDescent="0.3">
      <c r="A277" s="497" t="s">
        <v>703</v>
      </c>
      <c r="B277" s="497" t="str">
        <f>B272</f>
        <v>Парафинопровод II очереди  резервуаров, нефть</v>
      </c>
      <c r="C277" s="498" t="s">
        <v>111</v>
      </c>
      <c r="D277" s="499" t="s">
        <v>27</v>
      </c>
      <c r="E277" s="500">
        <f>E275</f>
        <v>1.9999999999999999E-6</v>
      </c>
      <c r="F277" s="501">
        <f>F272</f>
        <v>182</v>
      </c>
      <c r="G277" s="497">
        <v>0.76</v>
      </c>
      <c r="H277" s="502">
        <f t="shared" si="319"/>
        <v>2.7663999999999998E-4</v>
      </c>
      <c r="I277" s="503">
        <f>0.15*I272</f>
        <v>0.51149999999999995</v>
      </c>
      <c r="J277" s="504">
        <v>0</v>
      </c>
      <c r="K277" s="505" t="s">
        <v>138</v>
      </c>
      <c r="L277" s="506">
        <v>1</v>
      </c>
      <c r="M277" s="484" t="str">
        <f t="shared" si="320"/>
        <v>C189</v>
      </c>
      <c r="N277" s="484" t="str">
        <f t="shared" si="321"/>
        <v>Парафинопровод II очереди  резервуаров, нефть</v>
      </c>
      <c r="O277" s="484" t="str">
        <f t="shared" si="322"/>
        <v>Частичное-ликвидация</v>
      </c>
      <c r="P277" s="484" t="s">
        <v>46</v>
      </c>
      <c r="Q277" s="484" t="s">
        <v>46</v>
      </c>
      <c r="R277" s="484" t="s">
        <v>46</v>
      </c>
      <c r="S277" s="484" t="s">
        <v>46</v>
      </c>
      <c r="T277" s="484" t="s">
        <v>46</v>
      </c>
      <c r="U277" s="484" t="s">
        <v>46</v>
      </c>
      <c r="V277" s="484" t="s">
        <v>46</v>
      </c>
      <c r="W277" s="484" t="s">
        <v>46</v>
      </c>
      <c r="X277" s="484" t="s">
        <v>46</v>
      </c>
      <c r="Y277" s="484" t="s">
        <v>46</v>
      </c>
      <c r="Z277" s="484" t="s">
        <v>46</v>
      </c>
      <c r="AA277" s="484" t="s">
        <v>46</v>
      </c>
      <c r="AB277" s="484" t="s">
        <v>46</v>
      </c>
      <c r="AC277" s="484" t="s">
        <v>46</v>
      </c>
      <c r="AD277" s="484" t="s">
        <v>46</v>
      </c>
      <c r="AE277" s="484" t="s">
        <v>46</v>
      </c>
      <c r="AF277" s="484" t="s">
        <v>46</v>
      </c>
      <c r="AG277" s="484" t="s">
        <v>46</v>
      </c>
      <c r="AH277" s="484" t="s">
        <v>46</v>
      </c>
      <c r="AI277" s="484" t="s">
        <v>46</v>
      </c>
      <c r="AJ277" s="484">
        <v>0</v>
      </c>
      <c r="AK277" s="484">
        <v>0</v>
      </c>
      <c r="AL277" s="386">
        <f t="shared" si="330"/>
        <v>7.5000000000000011E-2</v>
      </c>
      <c r="AM277" s="484">
        <f>AM272</f>
        <v>2.7E-2</v>
      </c>
      <c r="AN277" s="484">
        <f>ROUNDUP(AN272/3,0)</f>
        <v>1</v>
      </c>
      <c r="AO277" s="484"/>
      <c r="AP277" s="484"/>
      <c r="AQ277" s="487">
        <f>AM277*I277*0.1+AL277</f>
        <v>7.6381050000000006E-2</v>
      </c>
      <c r="AR277" s="487">
        <f t="shared" si="323"/>
        <v>7.6381050000000009E-3</v>
      </c>
      <c r="AS277" s="488">
        <f t="shared" si="324"/>
        <v>0</v>
      </c>
      <c r="AT277" s="488">
        <f t="shared" si="325"/>
        <v>2.1004788750000003E-2</v>
      </c>
      <c r="AU277" s="487">
        <f>1333*J276*POWER(10,-6)</f>
        <v>1.030926204E-5</v>
      </c>
      <c r="AV277" s="488">
        <f t="shared" si="326"/>
        <v>0.10503425301204</v>
      </c>
      <c r="AW277" s="489">
        <f t="shared" si="327"/>
        <v>0</v>
      </c>
      <c r="AX277" s="489">
        <f t="shared" si="328"/>
        <v>0</v>
      </c>
      <c r="AY277" s="489">
        <f t="shared" si="329"/>
        <v>2.9056675753250744E-5</v>
      </c>
      <c r="AZ277" s="392">
        <f>AW277/[2]DB!$B$23</f>
        <v>0</v>
      </c>
      <c r="BA277" s="392">
        <f>AX277/[2]DB!$B$23</f>
        <v>0</v>
      </c>
    </row>
    <row r="278" spans="1:53" s="507" customFormat="1" x14ac:dyDescent="0.3">
      <c r="A278" s="474"/>
      <c r="B278" s="474"/>
      <c r="C278" s="474"/>
      <c r="D278" s="474"/>
      <c r="E278" s="474"/>
      <c r="F278" s="474"/>
      <c r="G278" s="474"/>
      <c r="H278" s="474"/>
      <c r="I278" s="474"/>
      <c r="J278" s="474"/>
      <c r="K278" s="284" t="s">
        <v>467</v>
      </c>
      <c r="L278" s="283" t="s">
        <v>944</v>
      </c>
      <c r="M278" s="474"/>
      <c r="N278" s="474"/>
      <c r="O278" s="474"/>
      <c r="P278" s="474"/>
      <c r="Q278" s="474"/>
      <c r="R278" s="474"/>
      <c r="S278" s="474"/>
      <c r="T278" s="474"/>
      <c r="U278" s="474"/>
      <c r="V278" s="474"/>
      <c r="W278" s="474"/>
      <c r="X278" s="474"/>
      <c r="Y278" s="474"/>
      <c r="Z278" s="474"/>
      <c r="AA278" s="474"/>
      <c r="AB278" s="474"/>
      <c r="AC278" s="474"/>
      <c r="AD278" s="474"/>
      <c r="AE278" s="474"/>
      <c r="AF278" s="474"/>
      <c r="AG278" s="474"/>
      <c r="AH278" s="474"/>
      <c r="AI278" s="474"/>
      <c r="AJ278" s="474"/>
      <c r="AK278" s="474"/>
      <c r="AL278" s="474"/>
      <c r="AM278" s="474"/>
      <c r="AN278" s="474"/>
      <c r="AO278" s="474"/>
      <c r="AP278" s="474"/>
      <c r="AQ278" s="474"/>
      <c r="AR278" s="474"/>
      <c r="AS278" s="474"/>
      <c r="AT278" s="474"/>
      <c r="AU278" s="474"/>
      <c r="AV278" s="474"/>
      <c r="AW278" s="474"/>
      <c r="AX278" s="474"/>
      <c r="AY278" s="474"/>
    </row>
    <row r="279" spans="1:53" s="507" customFormat="1" x14ac:dyDescent="0.3">
      <c r="A279" s="474"/>
      <c r="B279" s="474"/>
      <c r="C279" s="474"/>
      <c r="D279" s="474"/>
      <c r="E279" s="474"/>
      <c r="F279" s="474"/>
      <c r="G279" s="474"/>
      <c r="H279" s="474"/>
      <c r="I279" s="474"/>
      <c r="J279" s="474"/>
      <c r="K279" s="474"/>
      <c r="L279" s="474"/>
      <c r="M279" s="474"/>
      <c r="N279" s="474"/>
      <c r="O279" s="474"/>
      <c r="P279" s="474"/>
      <c r="Q279" s="474"/>
      <c r="R279" s="474"/>
      <c r="S279" s="474"/>
      <c r="T279" s="474"/>
      <c r="U279" s="474"/>
      <c r="V279" s="474"/>
      <c r="W279" s="474"/>
      <c r="X279" s="474"/>
      <c r="Y279" s="474"/>
      <c r="Z279" s="474"/>
      <c r="AA279" s="474"/>
      <c r="AB279" s="474"/>
      <c r="AC279" s="474"/>
      <c r="AD279" s="474"/>
      <c r="AE279" s="474"/>
      <c r="AF279" s="474"/>
      <c r="AG279" s="474"/>
      <c r="AH279" s="474"/>
      <c r="AI279" s="474"/>
      <c r="AJ279" s="474"/>
      <c r="AK279" s="474"/>
      <c r="AL279" s="474"/>
      <c r="AM279" s="474"/>
      <c r="AN279" s="474"/>
      <c r="AO279" s="474"/>
      <c r="AP279" s="474"/>
      <c r="AQ279" s="474"/>
      <c r="AR279" s="474"/>
      <c r="AS279" s="474"/>
      <c r="AT279" s="474"/>
      <c r="AU279" s="474"/>
      <c r="AV279" s="474"/>
      <c r="AW279" s="474"/>
      <c r="AX279" s="474"/>
      <c r="AY279" s="474"/>
    </row>
    <row r="280" spans="1:53" s="507" customFormat="1" x14ac:dyDescent="0.3">
      <c r="A280" s="474"/>
      <c r="B280" s="474"/>
      <c r="C280" s="474"/>
      <c r="D280" s="474"/>
      <c r="E280" s="474"/>
      <c r="F280" s="474"/>
      <c r="G280" s="474"/>
      <c r="H280" s="474"/>
      <c r="I280" s="474"/>
      <c r="J280" s="474"/>
      <c r="K280" s="474"/>
      <c r="L280" s="474"/>
      <c r="M280" s="474"/>
      <c r="N280" s="474"/>
      <c r="O280" s="474"/>
      <c r="P280" s="474"/>
      <c r="Q280" s="474"/>
      <c r="R280" s="474"/>
      <c r="S280" s="474"/>
      <c r="T280" s="474"/>
      <c r="U280" s="474"/>
      <c r="V280" s="474"/>
      <c r="W280" s="474"/>
      <c r="X280" s="474"/>
      <c r="Y280" s="474"/>
      <c r="Z280" s="474"/>
      <c r="AA280" s="474"/>
      <c r="AB280" s="474"/>
      <c r="AC280" s="474"/>
      <c r="AD280" s="474"/>
      <c r="AE280" s="474"/>
      <c r="AF280" s="474"/>
      <c r="AG280" s="474"/>
      <c r="AH280" s="474"/>
      <c r="AI280" s="474"/>
      <c r="AJ280" s="474"/>
      <c r="AK280" s="474"/>
      <c r="AL280" s="474"/>
      <c r="AM280" s="474"/>
      <c r="AN280" s="474"/>
      <c r="AO280" s="474"/>
      <c r="AP280" s="474"/>
      <c r="AQ280" s="474"/>
      <c r="AR280" s="474"/>
      <c r="AS280" s="474"/>
      <c r="AT280" s="474"/>
      <c r="AU280" s="474"/>
      <c r="AV280" s="474"/>
      <c r="AW280" s="474"/>
      <c r="AX280" s="474"/>
      <c r="AY280" s="474"/>
    </row>
    <row r="281" spans="1:53" s="510" customFormat="1" ht="15" thickBot="1" x14ac:dyDescent="0.35">
      <c r="A281" s="509"/>
      <c r="B281" s="509"/>
      <c r="C281" s="509"/>
      <c r="D281" s="509"/>
      <c r="E281" s="509"/>
      <c r="F281" s="509"/>
      <c r="G281" s="509"/>
      <c r="H281" s="509"/>
      <c r="I281" s="509"/>
      <c r="J281" s="509"/>
      <c r="K281" s="509"/>
      <c r="L281" s="509"/>
      <c r="M281" s="509"/>
      <c r="N281" s="509"/>
      <c r="O281" s="509"/>
      <c r="P281" s="509"/>
      <c r="Q281" s="509"/>
      <c r="R281" s="509"/>
      <c r="S281" s="509"/>
      <c r="T281" s="509"/>
      <c r="U281" s="509"/>
      <c r="V281" s="509"/>
      <c r="W281" s="509"/>
      <c r="X281" s="509"/>
      <c r="Y281" s="509"/>
      <c r="Z281" s="509"/>
      <c r="AA281" s="509"/>
      <c r="AB281" s="509"/>
      <c r="AC281" s="509"/>
      <c r="AD281" s="509"/>
      <c r="AE281" s="509"/>
      <c r="AF281" s="509"/>
      <c r="AG281" s="509"/>
      <c r="AH281" s="509"/>
      <c r="AI281" s="509"/>
      <c r="AJ281" s="509"/>
      <c r="AK281" s="509"/>
      <c r="AL281" s="509"/>
      <c r="AM281" s="509"/>
      <c r="AN281" s="509"/>
      <c r="AO281" s="509"/>
      <c r="AP281" s="509"/>
      <c r="AQ281" s="509"/>
      <c r="AR281" s="509"/>
      <c r="AS281" s="509"/>
      <c r="AT281" s="509"/>
      <c r="AU281" s="509"/>
      <c r="AV281" s="509"/>
      <c r="AW281" s="509"/>
      <c r="AX281" s="509"/>
      <c r="AY281" s="509"/>
    </row>
    <row r="282" spans="1:53" s="1" customFormat="1" ht="15" thickBot="1" x14ac:dyDescent="0.35">
      <c r="A282" s="474" t="s">
        <v>705</v>
      </c>
      <c r="B282" s="475" t="s">
        <v>743</v>
      </c>
      <c r="C282" s="476" t="s">
        <v>106</v>
      </c>
      <c r="D282" s="477" t="s">
        <v>25</v>
      </c>
      <c r="E282" s="478">
        <v>2.9999999999999999E-7</v>
      </c>
      <c r="F282" s="475">
        <v>95</v>
      </c>
      <c r="G282" s="474">
        <v>0.2</v>
      </c>
      <c r="H282" s="479">
        <f t="shared" ref="H282:H287" si="331">E282*F282*G282</f>
        <v>5.6999999999999996E-6</v>
      </c>
      <c r="I282" s="480">
        <v>12.36</v>
      </c>
      <c r="J282" s="481">
        <f>I282</f>
        <v>12.36</v>
      </c>
      <c r="K282" s="482" t="s">
        <v>122</v>
      </c>
      <c r="L282" s="483">
        <f>I282*20</f>
        <v>247.2</v>
      </c>
      <c r="M282" s="484" t="str">
        <f t="shared" ref="M282:M287" si="332">A282</f>
        <v>C190</v>
      </c>
      <c r="N282" s="484" t="str">
        <f t="shared" ref="N282:N287" si="333">B282</f>
        <v>Успокоительный коллектор УК карбон, нефть</v>
      </c>
      <c r="O282" s="484" t="str">
        <f t="shared" ref="O282:O287" si="334">D282</f>
        <v>Полное-пожар</v>
      </c>
      <c r="P282" s="484">
        <v>12.7</v>
      </c>
      <c r="Q282" s="484">
        <v>17.8</v>
      </c>
      <c r="R282" s="484">
        <v>26</v>
      </c>
      <c r="S282" s="484">
        <v>49.8</v>
      </c>
      <c r="T282" s="484" t="s">
        <v>46</v>
      </c>
      <c r="U282" s="484" t="s">
        <v>46</v>
      </c>
      <c r="V282" s="484" t="s">
        <v>46</v>
      </c>
      <c r="W282" s="484" t="s">
        <v>46</v>
      </c>
      <c r="X282" s="484" t="s">
        <v>46</v>
      </c>
      <c r="Y282" s="484" t="s">
        <v>46</v>
      </c>
      <c r="Z282" s="484" t="s">
        <v>46</v>
      </c>
      <c r="AA282" s="484" t="s">
        <v>46</v>
      </c>
      <c r="AB282" s="484" t="s">
        <v>46</v>
      </c>
      <c r="AC282" s="484" t="s">
        <v>46</v>
      </c>
      <c r="AD282" s="484" t="s">
        <v>46</v>
      </c>
      <c r="AE282" s="484" t="s">
        <v>46</v>
      </c>
      <c r="AF282" s="484" t="s">
        <v>46</v>
      </c>
      <c r="AG282" s="484" t="s">
        <v>46</v>
      </c>
      <c r="AH282" s="484" t="s">
        <v>46</v>
      </c>
      <c r="AI282" s="484" t="s">
        <v>46</v>
      </c>
      <c r="AJ282" s="485">
        <v>0</v>
      </c>
      <c r="AK282" s="485">
        <v>1</v>
      </c>
      <c r="AL282" s="486">
        <v>0.75</v>
      </c>
      <c r="AM282" s="486">
        <v>2.7E-2</v>
      </c>
      <c r="AN282" s="486">
        <v>3</v>
      </c>
      <c r="AO282" s="484"/>
      <c r="AP282" s="484"/>
      <c r="AQ282" s="487">
        <f>AM282*I282+AL282</f>
        <v>1.08372</v>
      </c>
      <c r="AR282" s="487">
        <f t="shared" ref="AR282:AR287" si="335">0.1*AQ282</f>
        <v>0.10837200000000001</v>
      </c>
      <c r="AS282" s="488">
        <f t="shared" ref="AS282:AS287" si="336">AJ282*3+0.25*AK282</f>
        <v>0.25</v>
      </c>
      <c r="AT282" s="488">
        <f t="shared" ref="AT282:AT287" si="337">SUM(AQ282:AS282)/4</f>
        <v>0.36052299999999998</v>
      </c>
      <c r="AU282" s="487">
        <f>10068.2*J282*POWER(10,-6)</f>
        <v>0.124442952</v>
      </c>
      <c r="AV282" s="488">
        <f t="shared" ref="AV282:AV287" si="338">AU282+AT282+AS282+AR282+AQ282</f>
        <v>1.9270579520000002</v>
      </c>
      <c r="AW282" s="489">
        <f t="shared" ref="AW282:AW287" si="339">AJ282*H282</f>
        <v>0</v>
      </c>
      <c r="AX282" s="489">
        <f t="shared" ref="AX282:AX287" si="340">H282*AK282</f>
        <v>5.6999999999999996E-6</v>
      </c>
      <c r="AY282" s="489">
        <f t="shared" ref="AY282:AY287" si="341">H282*AV282</f>
        <v>1.09842303264E-5</v>
      </c>
      <c r="AZ282" s="392">
        <f>AW282/[2]DB!$B$23</f>
        <v>0</v>
      </c>
      <c r="BA282" s="392">
        <f>AX282/[2]DB!$B$23</f>
        <v>6.8674698795180721E-9</v>
      </c>
    </row>
    <row r="283" spans="1:53" s="1" customFormat="1" ht="15" thickBot="1" x14ac:dyDescent="0.35">
      <c r="A283" s="474" t="s">
        <v>706</v>
      </c>
      <c r="B283" s="474" t="str">
        <f>B282</f>
        <v>Успокоительный коллектор УК карбон, нефть</v>
      </c>
      <c r="C283" s="476" t="s">
        <v>107</v>
      </c>
      <c r="D283" s="477" t="s">
        <v>28</v>
      </c>
      <c r="E283" s="490">
        <f>E282</f>
        <v>2.9999999999999999E-7</v>
      </c>
      <c r="F283" s="491">
        <f>F282</f>
        <v>95</v>
      </c>
      <c r="G283" s="474">
        <v>0.04</v>
      </c>
      <c r="H283" s="479">
        <f t="shared" si="331"/>
        <v>1.1399999999999999E-6</v>
      </c>
      <c r="I283" s="492">
        <f>I282</f>
        <v>12.36</v>
      </c>
      <c r="J283" s="493">
        <f>POWER(10,-6)*35*SQRT(100)*3600*L282/1000*0.1</f>
        <v>3.1147199999999993E-2</v>
      </c>
      <c r="K283" s="482" t="s">
        <v>123</v>
      </c>
      <c r="L283" s="483">
        <v>0</v>
      </c>
      <c r="M283" s="484" t="str">
        <f t="shared" si="332"/>
        <v>C191</v>
      </c>
      <c r="N283" s="484" t="str">
        <f t="shared" si="333"/>
        <v>Успокоительный коллектор УК карбон, нефть</v>
      </c>
      <c r="O283" s="484" t="str">
        <f t="shared" si="334"/>
        <v>Полное-взрыв</v>
      </c>
      <c r="P283" s="484" t="s">
        <v>46</v>
      </c>
      <c r="Q283" s="484" t="s">
        <v>46</v>
      </c>
      <c r="R283" s="484" t="s">
        <v>46</v>
      </c>
      <c r="S283" s="484" t="s">
        <v>46</v>
      </c>
      <c r="T283" s="484">
        <v>0</v>
      </c>
      <c r="U283" s="484">
        <v>0</v>
      </c>
      <c r="V283" s="484">
        <v>24.1</v>
      </c>
      <c r="W283" s="484">
        <v>79.599999999999994</v>
      </c>
      <c r="X283" s="484">
        <v>116.1</v>
      </c>
      <c r="Y283" s="484" t="s">
        <v>46</v>
      </c>
      <c r="Z283" s="484" t="s">
        <v>46</v>
      </c>
      <c r="AA283" s="484" t="s">
        <v>46</v>
      </c>
      <c r="AB283" s="484" t="s">
        <v>46</v>
      </c>
      <c r="AC283" s="484" t="s">
        <v>46</v>
      </c>
      <c r="AD283" s="484" t="s">
        <v>46</v>
      </c>
      <c r="AE283" s="484" t="s">
        <v>46</v>
      </c>
      <c r="AF283" s="484" t="s">
        <v>46</v>
      </c>
      <c r="AG283" s="484" t="s">
        <v>46</v>
      </c>
      <c r="AH283" s="484" t="s">
        <v>46</v>
      </c>
      <c r="AI283" s="484" t="s">
        <v>46</v>
      </c>
      <c r="AJ283" s="485">
        <v>0</v>
      </c>
      <c r="AK283" s="485">
        <v>1</v>
      </c>
      <c r="AL283" s="484">
        <f>AL282</f>
        <v>0.75</v>
      </c>
      <c r="AM283" s="484">
        <f>AM282</f>
        <v>2.7E-2</v>
      </c>
      <c r="AN283" s="484">
        <f>AN282</f>
        <v>3</v>
      </c>
      <c r="AO283" s="484"/>
      <c r="AP283" s="484"/>
      <c r="AQ283" s="487">
        <f>AM283*I283+AL283</f>
        <v>1.08372</v>
      </c>
      <c r="AR283" s="487">
        <f t="shared" si="335"/>
        <v>0.10837200000000001</v>
      </c>
      <c r="AS283" s="488">
        <f t="shared" si="336"/>
        <v>0.25</v>
      </c>
      <c r="AT283" s="488">
        <f t="shared" si="337"/>
        <v>0.36052299999999998</v>
      </c>
      <c r="AU283" s="487">
        <f>10068.2*J283*POWER(10,-6)*10</f>
        <v>3.1359623903999996E-3</v>
      </c>
      <c r="AV283" s="488">
        <f t="shared" si="338"/>
        <v>1.8057509623904</v>
      </c>
      <c r="AW283" s="489">
        <f t="shared" si="339"/>
        <v>0</v>
      </c>
      <c r="AX283" s="489">
        <f t="shared" si="340"/>
        <v>1.1399999999999999E-6</v>
      </c>
      <c r="AY283" s="489">
        <f t="shared" si="341"/>
        <v>2.0585560971250559E-6</v>
      </c>
      <c r="AZ283" s="392">
        <f>AW283/[2]DB!$B$23</f>
        <v>0</v>
      </c>
      <c r="BA283" s="392">
        <f>AX283/[2]DB!$B$23</f>
        <v>1.3734939759036144E-9</v>
      </c>
    </row>
    <row r="284" spans="1:53" s="1" customFormat="1" x14ac:dyDescent="0.3">
      <c r="A284" s="474" t="s">
        <v>707</v>
      </c>
      <c r="B284" s="474" t="str">
        <f>B282</f>
        <v>Успокоительный коллектор УК карбон, нефть</v>
      </c>
      <c r="C284" s="476" t="s">
        <v>108</v>
      </c>
      <c r="D284" s="477" t="s">
        <v>26</v>
      </c>
      <c r="E284" s="490">
        <f>E282</f>
        <v>2.9999999999999999E-7</v>
      </c>
      <c r="F284" s="491">
        <f>F282</f>
        <v>95</v>
      </c>
      <c r="G284" s="474">
        <v>0.76</v>
      </c>
      <c r="H284" s="479">
        <f t="shared" si="331"/>
        <v>2.1659999999999999E-5</v>
      </c>
      <c r="I284" s="492">
        <f>I282</f>
        <v>12.36</v>
      </c>
      <c r="J284" s="494">
        <v>0</v>
      </c>
      <c r="K284" s="482" t="s">
        <v>124</v>
      </c>
      <c r="L284" s="483">
        <v>0</v>
      </c>
      <c r="M284" s="484" t="str">
        <f t="shared" si="332"/>
        <v>C192</v>
      </c>
      <c r="N284" s="484" t="str">
        <f t="shared" si="333"/>
        <v>Успокоительный коллектор УК карбон, нефть</v>
      </c>
      <c r="O284" s="484" t="str">
        <f t="shared" si="334"/>
        <v>Полное-ликвидация</v>
      </c>
      <c r="P284" s="484" t="s">
        <v>46</v>
      </c>
      <c r="Q284" s="484" t="s">
        <v>46</v>
      </c>
      <c r="R284" s="484" t="s">
        <v>46</v>
      </c>
      <c r="S284" s="484" t="s">
        <v>46</v>
      </c>
      <c r="T284" s="484" t="s">
        <v>46</v>
      </c>
      <c r="U284" s="484" t="s">
        <v>46</v>
      </c>
      <c r="V284" s="484" t="s">
        <v>46</v>
      </c>
      <c r="W284" s="484" t="s">
        <v>46</v>
      </c>
      <c r="X284" s="484" t="s">
        <v>46</v>
      </c>
      <c r="Y284" s="484" t="s">
        <v>46</v>
      </c>
      <c r="Z284" s="484" t="s">
        <v>46</v>
      </c>
      <c r="AA284" s="484" t="s">
        <v>46</v>
      </c>
      <c r="AB284" s="484" t="s">
        <v>46</v>
      </c>
      <c r="AC284" s="484" t="s">
        <v>46</v>
      </c>
      <c r="AD284" s="484" t="s">
        <v>46</v>
      </c>
      <c r="AE284" s="484" t="s">
        <v>46</v>
      </c>
      <c r="AF284" s="484" t="s">
        <v>46</v>
      </c>
      <c r="AG284" s="484" t="s">
        <v>46</v>
      </c>
      <c r="AH284" s="484" t="s">
        <v>46</v>
      </c>
      <c r="AI284" s="484" t="s">
        <v>46</v>
      </c>
      <c r="AJ284" s="484">
        <v>0</v>
      </c>
      <c r="AK284" s="484">
        <v>0</v>
      </c>
      <c r="AL284" s="484">
        <f>AL282</f>
        <v>0.75</v>
      </c>
      <c r="AM284" s="484">
        <f>AM282</f>
        <v>2.7E-2</v>
      </c>
      <c r="AN284" s="484">
        <f>AN282</f>
        <v>3</v>
      </c>
      <c r="AO284" s="484"/>
      <c r="AP284" s="484"/>
      <c r="AQ284" s="487">
        <f>AM284*I284*0.1+AL284</f>
        <v>0.78337199999999996</v>
      </c>
      <c r="AR284" s="487">
        <f t="shared" si="335"/>
        <v>7.8337199999999996E-2</v>
      </c>
      <c r="AS284" s="488">
        <f t="shared" si="336"/>
        <v>0</v>
      </c>
      <c r="AT284" s="488">
        <f t="shared" si="337"/>
        <v>0.21542729999999999</v>
      </c>
      <c r="AU284" s="487">
        <f>1333*J283*POWER(10,-6)</f>
        <v>4.151921759999999E-5</v>
      </c>
      <c r="AV284" s="488">
        <f t="shared" si="338"/>
        <v>1.0771780192175999</v>
      </c>
      <c r="AW284" s="489">
        <f t="shared" si="339"/>
        <v>0</v>
      </c>
      <c r="AX284" s="489">
        <f t="shared" si="340"/>
        <v>0</v>
      </c>
      <c r="AY284" s="489">
        <f t="shared" si="341"/>
        <v>2.3331675896253212E-5</v>
      </c>
      <c r="AZ284" s="392">
        <f>AW284/[2]DB!$B$23</f>
        <v>0</v>
      </c>
      <c r="BA284" s="392">
        <f>AX284/[2]DB!$B$23</f>
        <v>0</v>
      </c>
    </row>
    <row r="285" spans="1:53" s="1" customFormat="1" x14ac:dyDescent="0.3">
      <c r="A285" s="474" t="s">
        <v>708</v>
      </c>
      <c r="B285" s="474" t="str">
        <f>B282</f>
        <v>Успокоительный коллектор УК карбон, нефть</v>
      </c>
      <c r="C285" s="476" t="s">
        <v>109</v>
      </c>
      <c r="D285" s="477" t="s">
        <v>47</v>
      </c>
      <c r="E285" s="478">
        <v>1.9999999999999999E-6</v>
      </c>
      <c r="F285" s="491">
        <f>F282</f>
        <v>95</v>
      </c>
      <c r="G285" s="474">
        <v>0.2</v>
      </c>
      <c r="H285" s="479">
        <f t="shared" si="331"/>
        <v>3.8000000000000002E-5</v>
      </c>
      <c r="I285" s="492">
        <f>0.15*I282</f>
        <v>1.8539999999999999</v>
      </c>
      <c r="J285" s="481">
        <f>I285</f>
        <v>1.8539999999999999</v>
      </c>
      <c r="K285" s="495" t="s">
        <v>126</v>
      </c>
      <c r="L285" s="496">
        <v>45390</v>
      </c>
      <c r="M285" s="484" t="str">
        <f t="shared" si="332"/>
        <v>C193</v>
      </c>
      <c r="N285" s="484" t="str">
        <f t="shared" si="333"/>
        <v>Успокоительный коллектор УК карбон, нефть</v>
      </c>
      <c r="O285" s="484" t="str">
        <f t="shared" si="334"/>
        <v>Частичное-пожар</v>
      </c>
      <c r="P285" s="484">
        <v>5</v>
      </c>
      <c r="Q285" s="484">
        <v>7.2</v>
      </c>
      <c r="R285" s="484">
        <v>10.6</v>
      </c>
      <c r="S285" s="484">
        <v>20.100000000000001</v>
      </c>
      <c r="T285" s="484" t="s">
        <v>46</v>
      </c>
      <c r="U285" s="484" t="s">
        <v>46</v>
      </c>
      <c r="V285" s="484" t="s">
        <v>46</v>
      </c>
      <c r="W285" s="484" t="s">
        <v>46</v>
      </c>
      <c r="X285" s="484" t="s">
        <v>46</v>
      </c>
      <c r="Y285" s="484" t="s">
        <v>46</v>
      </c>
      <c r="Z285" s="484" t="s">
        <v>46</v>
      </c>
      <c r="AA285" s="484" t="s">
        <v>46</v>
      </c>
      <c r="AB285" s="484" t="s">
        <v>46</v>
      </c>
      <c r="AC285" s="484" t="s">
        <v>46</v>
      </c>
      <c r="AD285" s="484" t="s">
        <v>46</v>
      </c>
      <c r="AE285" s="484" t="s">
        <v>46</v>
      </c>
      <c r="AF285" s="484" t="s">
        <v>46</v>
      </c>
      <c r="AG285" s="484" t="s">
        <v>46</v>
      </c>
      <c r="AH285" s="484" t="s">
        <v>46</v>
      </c>
      <c r="AI285" s="484" t="s">
        <v>46</v>
      </c>
      <c r="AJ285" s="484">
        <v>0</v>
      </c>
      <c r="AK285" s="484">
        <v>1</v>
      </c>
      <c r="AL285" s="386">
        <f>0.1*AL282</f>
        <v>7.5000000000000011E-2</v>
      </c>
      <c r="AM285" s="484">
        <f>AM282</f>
        <v>2.7E-2</v>
      </c>
      <c r="AN285" s="484">
        <f>ROUNDUP(AN282/3,0)</f>
        <v>1</v>
      </c>
      <c r="AO285" s="484"/>
      <c r="AP285" s="484"/>
      <c r="AQ285" s="487">
        <f>AM285*I285+AL285</f>
        <v>0.125058</v>
      </c>
      <c r="AR285" s="487">
        <f t="shared" si="335"/>
        <v>1.2505800000000001E-2</v>
      </c>
      <c r="AS285" s="488">
        <f t="shared" si="336"/>
        <v>0.25</v>
      </c>
      <c r="AT285" s="488">
        <f t="shared" si="337"/>
        <v>9.6890950000000003E-2</v>
      </c>
      <c r="AU285" s="487">
        <f>10068.2*J285*POWER(10,-6)</f>
        <v>1.8666442799999999E-2</v>
      </c>
      <c r="AV285" s="488">
        <f t="shared" si="338"/>
        <v>0.50312119280000001</v>
      </c>
      <c r="AW285" s="489">
        <f t="shared" si="339"/>
        <v>0</v>
      </c>
      <c r="AX285" s="489">
        <f t="shared" si="340"/>
        <v>3.8000000000000002E-5</v>
      </c>
      <c r="AY285" s="489">
        <f t="shared" si="341"/>
        <v>1.91186053264E-5</v>
      </c>
      <c r="AZ285" s="392">
        <f>AW285/[2]DB!$B$23</f>
        <v>0</v>
      </c>
      <c r="BA285" s="392">
        <f>AX285/[2]DB!$B$23</f>
        <v>4.5783132530120483E-8</v>
      </c>
    </row>
    <row r="286" spans="1:53" s="1" customFormat="1" x14ac:dyDescent="0.3">
      <c r="A286" s="474" t="s">
        <v>709</v>
      </c>
      <c r="B286" s="474" t="str">
        <f>B282</f>
        <v>Успокоительный коллектор УК карбон, нефть</v>
      </c>
      <c r="C286" s="476" t="s">
        <v>110</v>
      </c>
      <c r="D286" s="477" t="s">
        <v>112</v>
      </c>
      <c r="E286" s="490">
        <f>E285</f>
        <v>1.9999999999999999E-6</v>
      </c>
      <c r="F286" s="491">
        <f>F282</f>
        <v>95</v>
      </c>
      <c r="G286" s="474">
        <v>0.04</v>
      </c>
      <c r="H286" s="479">
        <f t="shared" si="331"/>
        <v>7.5999999999999992E-6</v>
      </c>
      <c r="I286" s="492">
        <f>0.15*I282</f>
        <v>1.8539999999999999</v>
      </c>
      <c r="J286" s="481">
        <f>0.9*J283</f>
        <v>2.8032479999999995E-2</v>
      </c>
      <c r="K286" s="495" t="s">
        <v>127</v>
      </c>
      <c r="L286" s="496">
        <v>3</v>
      </c>
      <c r="M286" s="484" t="str">
        <f t="shared" si="332"/>
        <v>C194</v>
      </c>
      <c r="N286" s="484" t="str">
        <f t="shared" si="333"/>
        <v>Успокоительный коллектор УК карбон, нефть</v>
      </c>
      <c r="O286" s="484" t="str">
        <f t="shared" si="334"/>
        <v>Частичное-пожар-вспышка</v>
      </c>
      <c r="P286" s="484" t="s">
        <v>46</v>
      </c>
      <c r="Q286" s="484" t="s">
        <v>46</v>
      </c>
      <c r="R286" s="484" t="s">
        <v>46</v>
      </c>
      <c r="S286" s="484" t="s">
        <v>46</v>
      </c>
      <c r="T286" s="484" t="s">
        <v>46</v>
      </c>
      <c r="U286" s="484" t="s">
        <v>46</v>
      </c>
      <c r="V286" s="484" t="s">
        <v>46</v>
      </c>
      <c r="W286" s="484" t="s">
        <v>46</v>
      </c>
      <c r="X286" s="484" t="s">
        <v>46</v>
      </c>
      <c r="Y286" s="484" t="s">
        <v>46</v>
      </c>
      <c r="Z286" s="484" t="s">
        <v>46</v>
      </c>
      <c r="AA286" s="484">
        <v>10.3</v>
      </c>
      <c r="AB286" s="484">
        <v>12.36</v>
      </c>
      <c r="AC286" s="484" t="s">
        <v>46</v>
      </c>
      <c r="AD286" s="484" t="s">
        <v>46</v>
      </c>
      <c r="AE286" s="484" t="s">
        <v>46</v>
      </c>
      <c r="AF286" s="484" t="s">
        <v>46</v>
      </c>
      <c r="AG286" s="484" t="s">
        <v>46</v>
      </c>
      <c r="AH286" s="484" t="s">
        <v>46</v>
      </c>
      <c r="AI286" s="484" t="s">
        <v>46</v>
      </c>
      <c r="AJ286" s="484">
        <v>0</v>
      </c>
      <c r="AK286" s="484">
        <v>1</v>
      </c>
      <c r="AL286" s="386">
        <f t="shared" ref="AL286:AL287" si="342">0.1*AL283</f>
        <v>7.5000000000000011E-2</v>
      </c>
      <c r="AM286" s="484">
        <f>AM282</f>
        <v>2.7E-2</v>
      </c>
      <c r="AN286" s="484">
        <f>ROUNDUP(AN282/3,0)</f>
        <v>1</v>
      </c>
      <c r="AO286" s="484"/>
      <c r="AP286" s="484"/>
      <c r="AQ286" s="487">
        <f>AM286*I286+AL286</f>
        <v>0.125058</v>
      </c>
      <c r="AR286" s="487">
        <f t="shared" si="335"/>
        <v>1.2505800000000001E-2</v>
      </c>
      <c r="AS286" s="488">
        <f t="shared" si="336"/>
        <v>0.25</v>
      </c>
      <c r="AT286" s="488">
        <f t="shared" si="337"/>
        <v>9.6890950000000003E-2</v>
      </c>
      <c r="AU286" s="487">
        <f>10068.2*J286*POWER(10,-6)*10</f>
        <v>2.822366151359999E-3</v>
      </c>
      <c r="AV286" s="488">
        <f t="shared" si="338"/>
        <v>0.48727711615136005</v>
      </c>
      <c r="AW286" s="489">
        <f t="shared" si="339"/>
        <v>0</v>
      </c>
      <c r="AX286" s="489">
        <f t="shared" si="340"/>
        <v>7.5999999999999992E-6</v>
      </c>
      <c r="AY286" s="489">
        <f t="shared" si="341"/>
        <v>3.7033060827503361E-6</v>
      </c>
      <c r="AZ286" s="392">
        <f>AW286/[2]DB!$B$23</f>
        <v>0</v>
      </c>
      <c r="BA286" s="392">
        <f>AX286/[2]DB!$B$23</f>
        <v>9.1566265060240956E-9</v>
      </c>
    </row>
    <row r="287" spans="1:53" s="1" customFormat="1" x14ac:dyDescent="0.3">
      <c r="A287" s="497" t="s">
        <v>710</v>
      </c>
      <c r="B287" s="497" t="str">
        <f>B282</f>
        <v>Успокоительный коллектор УК карбон, нефть</v>
      </c>
      <c r="C287" s="498" t="s">
        <v>111</v>
      </c>
      <c r="D287" s="499" t="s">
        <v>27</v>
      </c>
      <c r="E287" s="500">
        <f>E285</f>
        <v>1.9999999999999999E-6</v>
      </c>
      <c r="F287" s="501">
        <f>F282</f>
        <v>95</v>
      </c>
      <c r="G287" s="497">
        <v>0.76</v>
      </c>
      <c r="H287" s="502">
        <f t="shared" si="331"/>
        <v>1.4439999999999999E-4</v>
      </c>
      <c r="I287" s="503">
        <f>0.15*I282</f>
        <v>1.8539999999999999</v>
      </c>
      <c r="J287" s="504">
        <v>0</v>
      </c>
      <c r="K287" s="505" t="s">
        <v>138</v>
      </c>
      <c r="L287" s="506">
        <v>1</v>
      </c>
      <c r="M287" s="484" t="str">
        <f t="shared" si="332"/>
        <v>C195</v>
      </c>
      <c r="N287" s="484" t="str">
        <f t="shared" si="333"/>
        <v>Успокоительный коллектор УК карбон, нефть</v>
      </c>
      <c r="O287" s="484" t="str">
        <f t="shared" si="334"/>
        <v>Частичное-ликвидация</v>
      </c>
      <c r="P287" s="484" t="s">
        <v>46</v>
      </c>
      <c r="Q287" s="484" t="s">
        <v>46</v>
      </c>
      <c r="R287" s="484" t="s">
        <v>46</v>
      </c>
      <c r="S287" s="484" t="s">
        <v>46</v>
      </c>
      <c r="T287" s="484" t="s">
        <v>46</v>
      </c>
      <c r="U287" s="484" t="s">
        <v>46</v>
      </c>
      <c r="V287" s="484" t="s">
        <v>46</v>
      </c>
      <c r="W287" s="484" t="s">
        <v>46</v>
      </c>
      <c r="X287" s="484" t="s">
        <v>46</v>
      </c>
      <c r="Y287" s="484" t="s">
        <v>46</v>
      </c>
      <c r="Z287" s="484" t="s">
        <v>46</v>
      </c>
      <c r="AA287" s="484" t="s">
        <v>46</v>
      </c>
      <c r="AB287" s="484" t="s">
        <v>46</v>
      </c>
      <c r="AC287" s="484" t="s">
        <v>46</v>
      </c>
      <c r="AD287" s="484" t="s">
        <v>46</v>
      </c>
      <c r="AE287" s="484" t="s">
        <v>46</v>
      </c>
      <c r="AF287" s="484" t="s">
        <v>46</v>
      </c>
      <c r="AG287" s="484" t="s">
        <v>46</v>
      </c>
      <c r="AH287" s="484" t="s">
        <v>46</v>
      </c>
      <c r="AI287" s="484" t="s">
        <v>46</v>
      </c>
      <c r="AJ287" s="484">
        <v>0</v>
      </c>
      <c r="AK287" s="484">
        <v>0</v>
      </c>
      <c r="AL287" s="386">
        <f t="shared" si="342"/>
        <v>7.5000000000000011E-2</v>
      </c>
      <c r="AM287" s="484">
        <f>AM282</f>
        <v>2.7E-2</v>
      </c>
      <c r="AN287" s="484">
        <f>ROUNDUP(AN282/3,0)</f>
        <v>1</v>
      </c>
      <c r="AO287" s="484"/>
      <c r="AP287" s="484"/>
      <c r="AQ287" s="487">
        <f>AM287*I287*0.1+AL287</f>
        <v>8.0005800000000016E-2</v>
      </c>
      <c r="AR287" s="487">
        <f t="shared" si="335"/>
        <v>8.0005800000000019E-3</v>
      </c>
      <c r="AS287" s="488">
        <f t="shared" si="336"/>
        <v>0</v>
      </c>
      <c r="AT287" s="488">
        <f t="shared" si="337"/>
        <v>2.2001595000000006E-2</v>
      </c>
      <c r="AU287" s="487">
        <f>1333*J286*POWER(10,-6)</f>
        <v>3.7367295839999989E-5</v>
      </c>
      <c r="AV287" s="488">
        <f t="shared" si="338"/>
        <v>0.11004534229584002</v>
      </c>
      <c r="AW287" s="489">
        <f t="shared" si="339"/>
        <v>0</v>
      </c>
      <c r="AX287" s="489">
        <f t="shared" si="340"/>
        <v>0</v>
      </c>
      <c r="AY287" s="489">
        <f t="shared" si="341"/>
        <v>1.5890547427519299E-5</v>
      </c>
      <c r="AZ287" s="392">
        <f>AW287/[2]DB!$B$23</f>
        <v>0</v>
      </c>
      <c r="BA287" s="392">
        <f>AX287/[2]DB!$B$23</f>
        <v>0</v>
      </c>
    </row>
    <row r="288" spans="1:53" s="507" customFormat="1" x14ac:dyDescent="0.3">
      <c r="A288" s="474"/>
      <c r="B288" s="474"/>
      <c r="C288" s="474"/>
      <c r="D288" s="474"/>
      <c r="E288" s="474"/>
      <c r="F288" s="474"/>
      <c r="G288" s="474"/>
      <c r="H288" s="474"/>
      <c r="I288" s="474"/>
      <c r="J288" s="474"/>
      <c r="K288" s="284" t="s">
        <v>467</v>
      </c>
      <c r="L288" s="283" t="s">
        <v>944</v>
      </c>
      <c r="M288" s="474"/>
      <c r="N288" s="474"/>
      <c r="O288" s="474"/>
      <c r="P288" s="474"/>
      <c r="Q288" s="474"/>
      <c r="R288" s="474"/>
      <c r="S288" s="474"/>
      <c r="T288" s="474"/>
      <c r="U288" s="474"/>
      <c r="V288" s="474"/>
      <c r="W288" s="474"/>
      <c r="X288" s="474"/>
      <c r="Y288" s="474"/>
      <c r="Z288" s="474"/>
      <c r="AA288" s="474"/>
      <c r="AB288" s="474"/>
      <c r="AC288" s="474"/>
      <c r="AD288" s="474"/>
      <c r="AE288" s="474"/>
      <c r="AF288" s="474"/>
      <c r="AG288" s="474"/>
      <c r="AH288" s="474"/>
      <c r="AI288" s="474"/>
      <c r="AJ288" s="474"/>
      <c r="AK288" s="474"/>
      <c r="AL288" s="474"/>
      <c r="AM288" s="474"/>
      <c r="AN288" s="474"/>
      <c r="AO288" s="474"/>
      <c r="AP288" s="474"/>
      <c r="AQ288" s="474"/>
      <c r="AR288" s="474"/>
      <c r="AS288" s="474"/>
      <c r="AT288" s="474"/>
      <c r="AU288" s="474"/>
      <c r="AV288" s="474"/>
      <c r="AW288" s="474"/>
      <c r="AX288" s="474"/>
      <c r="AY288" s="474"/>
    </row>
    <row r="289" spans="1:53" s="507" customFormat="1" x14ac:dyDescent="0.3">
      <c r="A289" s="474"/>
      <c r="B289" s="474"/>
      <c r="C289" s="474"/>
      <c r="D289" s="474"/>
      <c r="E289" s="474"/>
      <c r="F289" s="474"/>
      <c r="G289" s="474"/>
      <c r="H289" s="474"/>
      <c r="I289" s="474"/>
      <c r="J289" s="474"/>
      <c r="K289" s="474"/>
      <c r="L289" s="474"/>
      <c r="M289" s="474"/>
      <c r="N289" s="474"/>
      <c r="O289" s="474"/>
      <c r="P289" s="474"/>
      <c r="Q289" s="474"/>
      <c r="R289" s="474"/>
      <c r="S289" s="474"/>
      <c r="T289" s="474"/>
      <c r="U289" s="474"/>
      <c r="V289" s="474"/>
      <c r="W289" s="474"/>
      <c r="X289" s="474"/>
      <c r="Y289" s="474"/>
      <c r="Z289" s="474"/>
      <c r="AA289" s="474"/>
      <c r="AB289" s="474"/>
      <c r="AC289" s="474"/>
      <c r="AD289" s="474"/>
      <c r="AE289" s="474"/>
      <c r="AF289" s="474"/>
      <c r="AG289" s="474"/>
      <c r="AH289" s="474"/>
      <c r="AI289" s="474"/>
      <c r="AJ289" s="474"/>
      <c r="AK289" s="474"/>
      <c r="AL289" s="474"/>
      <c r="AM289" s="474"/>
      <c r="AN289" s="474"/>
      <c r="AO289" s="474"/>
      <c r="AP289" s="474"/>
      <c r="AQ289" s="474"/>
      <c r="AR289" s="474"/>
      <c r="AS289" s="474"/>
      <c r="AT289" s="474"/>
      <c r="AU289" s="474"/>
      <c r="AV289" s="474"/>
      <c r="AW289" s="474"/>
      <c r="AX289" s="474"/>
      <c r="AY289" s="474"/>
    </row>
    <row r="290" spans="1:53" s="507" customFormat="1" x14ac:dyDescent="0.3">
      <c r="A290" s="474"/>
      <c r="B290" s="474"/>
      <c r="C290" s="474"/>
      <c r="D290" s="474"/>
      <c r="E290" s="474"/>
      <c r="F290" s="474"/>
      <c r="G290" s="474"/>
      <c r="H290" s="474"/>
      <c r="I290" s="474"/>
      <c r="J290" s="474"/>
      <c r="K290" s="474"/>
      <c r="L290" s="474"/>
      <c r="M290" s="474"/>
      <c r="N290" s="474"/>
      <c r="O290" s="474"/>
      <c r="P290" s="474"/>
      <c r="Q290" s="474"/>
      <c r="R290" s="474"/>
      <c r="S290" s="474"/>
      <c r="T290" s="474"/>
      <c r="U290" s="474"/>
      <c r="V290" s="474"/>
      <c r="W290" s="474"/>
      <c r="X290" s="474"/>
      <c r="Y290" s="474"/>
      <c r="Z290" s="474"/>
      <c r="AA290" s="474"/>
      <c r="AB290" s="474"/>
      <c r="AC290" s="474"/>
      <c r="AD290" s="474"/>
      <c r="AE290" s="474"/>
      <c r="AF290" s="474"/>
      <c r="AG290" s="474"/>
      <c r="AH290" s="474"/>
      <c r="AI290" s="474"/>
      <c r="AJ290" s="474"/>
      <c r="AK290" s="474"/>
      <c r="AL290" s="474"/>
      <c r="AM290" s="474"/>
      <c r="AN290" s="474"/>
      <c r="AO290" s="474"/>
      <c r="AP290" s="474"/>
      <c r="AQ290" s="474"/>
      <c r="AR290" s="474"/>
      <c r="AS290" s="474"/>
      <c r="AT290" s="474"/>
      <c r="AU290" s="474"/>
      <c r="AV290" s="474"/>
      <c r="AW290" s="474"/>
      <c r="AX290" s="474"/>
      <c r="AY290" s="474"/>
    </row>
    <row r="291" spans="1:53" s="510" customFormat="1" ht="15" thickBot="1" x14ac:dyDescent="0.35">
      <c r="A291" s="509"/>
      <c r="B291" s="509"/>
      <c r="C291" s="509"/>
      <c r="D291" s="509"/>
      <c r="E291" s="509"/>
      <c r="F291" s="509"/>
      <c r="G291" s="509"/>
      <c r="H291" s="509"/>
      <c r="I291" s="509"/>
      <c r="J291" s="509"/>
      <c r="K291" s="509"/>
      <c r="L291" s="509"/>
      <c r="M291" s="509"/>
      <c r="N291" s="509"/>
      <c r="O291" s="509"/>
      <c r="P291" s="509"/>
      <c r="Q291" s="509"/>
      <c r="R291" s="509"/>
      <c r="S291" s="509"/>
      <c r="T291" s="509"/>
      <c r="U291" s="509"/>
      <c r="V291" s="509"/>
      <c r="W291" s="509"/>
      <c r="X291" s="509"/>
      <c r="Y291" s="509"/>
      <c r="Z291" s="509"/>
      <c r="AA291" s="509"/>
      <c r="AB291" s="509"/>
      <c r="AC291" s="509"/>
      <c r="AD291" s="509"/>
      <c r="AE291" s="509"/>
      <c r="AF291" s="509"/>
      <c r="AG291" s="509"/>
      <c r="AH291" s="509"/>
      <c r="AI291" s="509"/>
      <c r="AJ291" s="509"/>
      <c r="AK291" s="509"/>
      <c r="AL291" s="509"/>
      <c r="AM291" s="509"/>
      <c r="AN291" s="509"/>
      <c r="AO291" s="509"/>
      <c r="AP291" s="509"/>
      <c r="AQ291" s="509"/>
      <c r="AR291" s="509"/>
      <c r="AS291" s="509"/>
      <c r="AT291" s="509"/>
      <c r="AU291" s="509"/>
      <c r="AV291" s="509"/>
      <c r="AW291" s="509"/>
      <c r="AX291" s="509"/>
      <c r="AY291" s="509"/>
    </row>
    <row r="292" spans="1:53" s="1" customFormat="1" ht="15" thickBot="1" x14ac:dyDescent="0.35">
      <c r="A292" s="474" t="s">
        <v>711</v>
      </c>
      <c r="B292" s="475" t="s">
        <v>802</v>
      </c>
      <c r="C292" s="476" t="s">
        <v>106</v>
      </c>
      <c r="D292" s="477" t="s">
        <v>25</v>
      </c>
      <c r="E292" s="478">
        <v>2.9999999999999999E-7</v>
      </c>
      <c r="F292" s="475">
        <v>65</v>
      </c>
      <c r="G292" s="474">
        <v>0.2</v>
      </c>
      <c r="H292" s="479">
        <f t="shared" ref="H292:H297" si="343">E292*F292*G292</f>
        <v>3.8999999999999999E-6</v>
      </c>
      <c r="I292" s="480">
        <v>14.36</v>
      </c>
      <c r="J292" s="481">
        <f>I292</f>
        <v>14.36</v>
      </c>
      <c r="K292" s="482" t="s">
        <v>122</v>
      </c>
      <c r="L292" s="483">
        <f>I292*20</f>
        <v>287.2</v>
      </c>
      <c r="M292" s="484" t="str">
        <f t="shared" ref="M292:M297" si="344">A292</f>
        <v>C196</v>
      </c>
      <c r="N292" s="484" t="str">
        <f t="shared" ref="N292:N297" si="345">B292</f>
        <v>Трубный разделитель ТР девон, нефть</v>
      </c>
      <c r="O292" s="484" t="str">
        <f t="shared" ref="O292:O297" si="346">D292</f>
        <v>Полное-пожар</v>
      </c>
      <c r="P292" s="484">
        <v>13.7</v>
      </c>
      <c r="Q292" s="484">
        <v>19.2</v>
      </c>
      <c r="R292" s="484">
        <v>27.9</v>
      </c>
      <c r="S292" s="484">
        <v>53.1</v>
      </c>
      <c r="T292" s="484" t="s">
        <v>46</v>
      </c>
      <c r="U292" s="484" t="s">
        <v>46</v>
      </c>
      <c r="V292" s="484" t="s">
        <v>46</v>
      </c>
      <c r="W292" s="484" t="s">
        <v>46</v>
      </c>
      <c r="X292" s="484" t="s">
        <v>46</v>
      </c>
      <c r="Y292" s="484" t="s">
        <v>46</v>
      </c>
      <c r="Z292" s="484" t="s">
        <v>46</v>
      </c>
      <c r="AA292" s="484" t="s">
        <v>46</v>
      </c>
      <c r="AB292" s="484" t="s">
        <v>46</v>
      </c>
      <c r="AC292" s="484" t="s">
        <v>46</v>
      </c>
      <c r="AD292" s="484" t="s">
        <v>46</v>
      </c>
      <c r="AE292" s="484" t="s">
        <v>46</v>
      </c>
      <c r="AF292" s="484" t="s">
        <v>46</v>
      </c>
      <c r="AG292" s="484" t="s">
        <v>46</v>
      </c>
      <c r="AH292" s="484" t="s">
        <v>46</v>
      </c>
      <c r="AI292" s="484" t="s">
        <v>46</v>
      </c>
      <c r="AJ292" s="485">
        <v>0</v>
      </c>
      <c r="AK292" s="485">
        <v>1</v>
      </c>
      <c r="AL292" s="486">
        <v>0.75</v>
      </c>
      <c r="AM292" s="486">
        <v>2.7E-2</v>
      </c>
      <c r="AN292" s="486">
        <v>3</v>
      </c>
      <c r="AO292" s="484"/>
      <c r="AP292" s="484"/>
      <c r="AQ292" s="487">
        <f>AM292*I292+AL292</f>
        <v>1.1377199999999998</v>
      </c>
      <c r="AR292" s="487">
        <f t="shared" ref="AR292:AR297" si="347">0.1*AQ292</f>
        <v>0.11377199999999998</v>
      </c>
      <c r="AS292" s="488">
        <f t="shared" ref="AS292:AS297" si="348">AJ292*3+0.25*AK292</f>
        <v>0.25</v>
      </c>
      <c r="AT292" s="488">
        <f t="shared" ref="AT292:AT297" si="349">SUM(AQ292:AS292)/4</f>
        <v>0.37537299999999996</v>
      </c>
      <c r="AU292" s="487">
        <f>10068.2*J292*POWER(10,-6)</f>
        <v>0.14457935199999999</v>
      </c>
      <c r="AV292" s="488">
        <f t="shared" ref="AV292:AV297" si="350">AU292+AT292+AS292+AR292+AQ292</f>
        <v>2.0214443519999996</v>
      </c>
      <c r="AW292" s="489">
        <f t="shared" ref="AW292:AW297" si="351">AJ292*H292</f>
        <v>0</v>
      </c>
      <c r="AX292" s="489">
        <f t="shared" ref="AX292:AX297" si="352">H292*AK292</f>
        <v>3.8999999999999999E-6</v>
      </c>
      <c r="AY292" s="489">
        <f t="shared" ref="AY292:AY297" si="353">H292*AV292</f>
        <v>7.8836329727999989E-6</v>
      </c>
      <c r="AZ292" s="392">
        <f>AW292/[2]DB!$B$23</f>
        <v>0</v>
      </c>
      <c r="BA292" s="392">
        <f>AX292/[2]DB!$B$23</f>
        <v>4.6987951807228913E-9</v>
      </c>
    </row>
    <row r="293" spans="1:53" s="1" customFormat="1" ht="15" thickBot="1" x14ac:dyDescent="0.35">
      <c r="A293" s="474" t="s">
        <v>712</v>
      </c>
      <c r="B293" s="474" t="str">
        <f>B292</f>
        <v>Трубный разделитель ТР девон, нефть</v>
      </c>
      <c r="C293" s="476" t="s">
        <v>107</v>
      </c>
      <c r="D293" s="477" t="s">
        <v>28</v>
      </c>
      <c r="E293" s="490">
        <f>E292</f>
        <v>2.9999999999999999E-7</v>
      </c>
      <c r="F293" s="491">
        <f>F292</f>
        <v>65</v>
      </c>
      <c r="G293" s="474">
        <v>0.04</v>
      </c>
      <c r="H293" s="479">
        <f t="shared" si="343"/>
        <v>7.8000000000000005E-7</v>
      </c>
      <c r="I293" s="492">
        <f>I292</f>
        <v>14.36</v>
      </c>
      <c r="J293" s="493">
        <f>POWER(10,-6)*35*SQRT(100)*3600*L292/1000*0.1</f>
        <v>3.6187199999999996E-2</v>
      </c>
      <c r="K293" s="482" t="s">
        <v>123</v>
      </c>
      <c r="L293" s="483">
        <v>0</v>
      </c>
      <c r="M293" s="484" t="str">
        <f t="shared" si="344"/>
        <v>C197</v>
      </c>
      <c r="N293" s="484" t="str">
        <f t="shared" si="345"/>
        <v>Трубный разделитель ТР девон, нефть</v>
      </c>
      <c r="O293" s="484" t="str">
        <f t="shared" si="346"/>
        <v>Полное-взрыв</v>
      </c>
      <c r="P293" s="484" t="s">
        <v>46</v>
      </c>
      <c r="Q293" s="484" t="s">
        <v>46</v>
      </c>
      <c r="R293" s="484" t="s">
        <v>46</v>
      </c>
      <c r="S293" s="484" t="s">
        <v>46</v>
      </c>
      <c r="T293" s="484">
        <v>0</v>
      </c>
      <c r="U293" s="484">
        <v>0</v>
      </c>
      <c r="V293" s="484">
        <v>25.1</v>
      </c>
      <c r="W293" s="484">
        <v>83.6</v>
      </c>
      <c r="X293" s="484">
        <v>122.1</v>
      </c>
      <c r="Y293" s="484" t="s">
        <v>46</v>
      </c>
      <c r="Z293" s="484" t="s">
        <v>46</v>
      </c>
      <c r="AA293" s="484" t="s">
        <v>46</v>
      </c>
      <c r="AB293" s="484" t="s">
        <v>46</v>
      </c>
      <c r="AC293" s="484" t="s">
        <v>46</v>
      </c>
      <c r="AD293" s="484" t="s">
        <v>46</v>
      </c>
      <c r="AE293" s="484" t="s">
        <v>46</v>
      </c>
      <c r="AF293" s="484" t="s">
        <v>46</v>
      </c>
      <c r="AG293" s="484" t="s">
        <v>46</v>
      </c>
      <c r="AH293" s="484" t="s">
        <v>46</v>
      </c>
      <c r="AI293" s="484" t="s">
        <v>46</v>
      </c>
      <c r="AJ293" s="485">
        <v>0</v>
      </c>
      <c r="AK293" s="485">
        <v>1</v>
      </c>
      <c r="AL293" s="484">
        <f>AL292</f>
        <v>0.75</v>
      </c>
      <c r="AM293" s="484">
        <f>AM292</f>
        <v>2.7E-2</v>
      </c>
      <c r="AN293" s="484">
        <f>AN292</f>
        <v>3</v>
      </c>
      <c r="AO293" s="484"/>
      <c r="AP293" s="484"/>
      <c r="AQ293" s="487">
        <f>AM293*I293+AL293</f>
        <v>1.1377199999999998</v>
      </c>
      <c r="AR293" s="487">
        <f t="shared" si="347"/>
        <v>0.11377199999999998</v>
      </c>
      <c r="AS293" s="488">
        <f t="shared" si="348"/>
        <v>0.25</v>
      </c>
      <c r="AT293" s="488">
        <f t="shared" si="349"/>
        <v>0.37537299999999996</v>
      </c>
      <c r="AU293" s="487">
        <f>10068.2*J293*POWER(10,-6)*10</f>
        <v>3.6433996703999997E-3</v>
      </c>
      <c r="AV293" s="488">
        <f t="shared" si="350"/>
        <v>1.8805083996703997</v>
      </c>
      <c r="AW293" s="489">
        <f t="shared" si="351"/>
        <v>0</v>
      </c>
      <c r="AX293" s="489">
        <f t="shared" si="352"/>
        <v>7.8000000000000005E-7</v>
      </c>
      <c r="AY293" s="489">
        <f t="shared" si="353"/>
        <v>1.4667965517429118E-6</v>
      </c>
      <c r="AZ293" s="392">
        <f>AW293/[2]DB!$B$23</f>
        <v>0</v>
      </c>
      <c r="BA293" s="392">
        <f>AX293/[2]DB!$B$23</f>
        <v>9.397590361445783E-10</v>
      </c>
    </row>
    <row r="294" spans="1:53" s="1" customFormat="1" x14ac:dyDescent="0.3">
      <c r="A294" s="474" t="s">
        <v>714</v>
      </c>
      <c r="B294" s="474" t="str">
        <f>B292</f>
        <v>Трубный разделитель ТР девон, нефть</v>
      </c>
      <c r="C294" s="476" t="s">
        <v>108</v>
      </c>
      <c r="D294" s="477" t="s">
        <v>26</v>
      </c>
      <c r="E294" s="490">
        <f>E292</f>
        <v>2.9999999999999999E-7</v>
      </c>
      <c r="F294" s="491">
        <f>F292</f>
        <v>65</v>
      </c>
      <c r="G294" s="474">
        <v>0.76</v>
      </c>
      <c r="H294" s="479">
        <f t="shared" si="343"/>
        <v>1.482E-5</v>
      </c>
      <c r="I294" s="492">
        <f>I292</f>
        <v>14.36</v>
      </c>
      <c r="J294" s="494">
        <v>0</v>
      </c>
      <c r="K294" s="482" t="s">
        <v>124</v>
      </c>
      <c r="L294" s="483">
        <v>0</v>
      </c>
      <c r="M294" s="484" t="str">
        <f t="shared" si="344"/>
        <v>C198</v>
      </c>
      <c r="N294" s="484" t="str">
        <f t="shared" si="345"/>
        <v>Трубный разделитель ТР девон, нефть</v>
      </c>
      <c r="O294" s="484" t="str">
        <f t="shared" si="346"/>
        <v>Полное-ликвидация</v>
      </c>
      <c r="P294" s="484" t="s">
        <v>46</v>
      </c>
      <c r="Q294" s="484" t="s">
        <v>46</v>
      </c>
      <c r="R294" s="484" t="s">
        <v>46</v>
      </c>
      <c r="S294" s="484" t="s">
        <v>46</v>
      </c>
      <c r="T294" s="484" t="s">
        <v>46</v>
      </c>
      <c r="U294" s="484" t="s">
        <v>46</v>
      </c>
      <c r="V294" s="484" t="s">
        <v>46</v>
      </c>
      <c r="W294" s="484" t="s">
        <v>46</v>
      </c>
      <c r="X294" s="484" t="s">
        <v>46</v>
      </c>
      <c r="Y294" s="484" t="s">
        <v>46</v>
      </c>
      <c r="Z294" s="484" t="s">
        <v>46</v>
      </c>
      <c r="AA294" s="484" t="s">
        <v>46</v>
      </c>
      <c r="AB294" s="484" t="s">
        <v>46</v>
      </c>
      <c r="AC294" s="484" t="s">
        <v>46</v>
      </c>
      <c r="AD294" s="484" t="s">
        <v>46</v>
      </c>
      <c r="AE294" s="484" t="s">
        <v>46</v>
      </c>
      <c r="AF294" s="484" t="s">
        <v>46</v>
      </c>
      <c r="AG294" s="484" t="s">
        <v>46</v>
      </c>
      <c r="AH294" s="484" t="s">
        <v>46</v>
      </c>
      <c r="AI294" s="484" t="s">
        <v>46</v>
      </c>
      <c r="AJ294" s="484">
        <v>0</v>
      </c>
      <c r="AK294" s="484">
        <v>0</v>
      </c>
      <c r="AL294" s="484">
        <f>AL292</f>
        <v>0.75</v>
      </c>
      <c r="AM294" s="484">
        <f>AM292</f>
        <v>2.7E-2</v>
      </c>
      <c r="AN294" s="484">
        <f>AN292</f>
        <v>3</v>
      </c>
      <c r="AO294" s="484"/>
      <c r="AP294" s="484"/>
      <c r="AQ294" s="487">
        <f>AM294*I294*0.1+AL294</f>
        <v>0.78877200000000003</v>
      </c>
      <c r="AR294" s="487">
        <f t="shared" si="347"/>
        <v>7.8877200000000008E-2</v>
      </c>
      <c r="AS294" s="488">
        <f t="shared" si="348"/>
        <v>0</v>
      </c>
      <c r="AT294" s="488">
        <f t="shared" si="349"/>
        <v>0.2169123</v>
      </c>
      <c r="AU294" s="487">
        <f>1333*J293*POWER(10,-6)</f>
        <v>4.8237537599999991E-5</v>
      </c>
      <c r="AV294" s="488">
        <f t="shared" si="350"/>
        <v>1.0846097375376</v>
      </c>
      <c r="AW294" s="489">
        <f t="shared" si="351"/>
        <v>0</v>
      </c>
      <c r="AX294" s="489">
        <f t="shared" si="352"/>
        <v>0</v>
      </c>
      <c r="AY294" s="489">
        <f t="shared" si="353"/>
        <v>1.6073916310307233E-5</v>
      </c>
      <c r="AZ294" s="392">
        <f>AW294/[2]DB!$B$23</f>
        <v>0</v>
      </c>
      <c r="BA294" s="392">
        <f>AX294/[2]DB!$B$23</f>
        <v>0</v>
      </c>
    </row>
    <row r="295" spans="1:53" s="1" customFormat="1" x14ac:dyDescent="0.3">
      <c r="A295" s="474" t="s">
        <v>715</v>
      </c>
      <c r="B295" s="474" t="str">
        <f>B292</f>
        <v>Трубный разделитель ТР девон, нефть</v>
      </c>
      <c r="C295" s="476" t="s">
        <v>109</v>
      </c>
      <c r="D295" s="477" t="s">
        <v>47</v>
      </c>
      <c r="E295" s="478">
        <v>1.9999999999999999E-6</v>
      </c>
      <c r="F295" s="491">
        <f>F292</f>
        <v>65</v>
      </c>
      <c r="G295" s="474">
        <v>0.2</v>
      </c>
      <c r="H295" s="479">
        <f t="shared" si="343"/>
        <v>2.5999999999999998E-5</v>
      </c>
      <c r="I295" s="492">
        <f>0.15*I292</f>
        <v>2.1539999999999999</v>
      </c>
      <c r="J295" s="481">
        <f>I295</f>
        <v>2.1539999999999999</v>
      </c>
      <c r="K295" s="495" t="s">
        <v>126</v>
      </c>
      <c r="L295" s="496">
        <v>45390</v>
      </c>
      <c r="M295" s="484" t="str">
        <f t="shared" si="344"/>
        <v>C199</v>
      </c>
      <c r="N295" s="484" t="str">
        <f t="shared" si="345"/>
        <v>Трубный разделитель ТР девон, нефть</v>
      </c>
      <c r="O295" s="484" t="str">
        <f t="shared" si="346"/>
        <v>Частичное-пожар</v>
      </c>
      <c r="P295" s="484">
        <v>5.0999999999999996</v>
      </c>
      <c r="Q295" s="484">
        <v>7.4</v>
      </c>
      <c r="R295" s="484">
        <v>11</v>
      </c>
      <c r="S295" s="484">
        <v>21</v>
      </c>
      <c r="T295" s="484" t="s">
        <v>46</v>
      </c>
      <c r="U295" s="484" t="s">
        <v>46</v>
      </c>
      <c r="V295" s="484" t="s">
        <v>46</v>
      </c>
      <c r="W295" s="484" t="s">
        <v>46</v>
      </c>
      <c r="X295" s="484" t="s">
        <v>46</v>
      </c>
      <c r="Y295" s="484" t="s">
        <v>46</v>
      </c>
      <c r="Z295" s="484" t="s">
        <v>46</v>
      </c>
      <c r="AA295" s="484" t="s">
        <v>46</v>
      </c>
      <c r="AB295" s="484" t="s">
        <v>46</v>
      </c>
      <c r="AC295" s="484" t="s">
        <v>46</v>
      </c>
      <c r="AD295" s="484" t="s">
        <v>46</v>
      </c>
      <c r="AE295" s="484" t="s">
        <v>46</v>
      </c>
      <c r="AF295" s="484" t="s">
        <v>46</v>
      </c>
      <c r="AG295" s="484" t="s">
        <v>46</v>
      </c>
      <c r="AH295" s="484" t="s">
        <v>46</v>
      </c>
      <c r="AI295" s="484" t="s">
        <v>46</v>
      </c>
      <c r="AJ295" s="484">
        <v>0</v>
      </c>
      <c r="AK295" s="484">
        <v>1</v>
      </c>
      <c r="AL295" s="386">
        <f>0.1*AL292</f>
        <v>7.5000000000000011E-2</v>
      </c>
      <c r="AM295" s="484">
        <f>AM292</f>
        <v>2.7E-2</v>
      </c>
      <c r="AN295" s="484">
        <f>ROUNDUP(AN292/3,0)</f>
        <v>1</v>
      </c>
      <c r="AO295" s="484"/>
      <c r="AP295" s="484"/>
      <c r="AQ295" s="487">
        <f>AM295*I295+AL295</f>
        <v>0.133158</v>
      </c>
      <c r="AR295" s="487">
        <f t="shared" si="347"/>
        <v>1.3315800000000001E-2</v>
      </c>
      <c r="AS295" s="488">
        <f t="shared" si="348"/>
        <v>0.25</v>
      </c>
      <c r="AT295" s="488">
        <f t="shared" si="349"/>
        <v>9.9118449999999997E-2</v>
      </c>
      <c r="AU295" s="487">
        <f>10068.2*J295*POWER(10,-6)</f>
        <v>2.1686902799999998E-2</v>
      </c>
      <c r="AV295" s="488">
        <f t="shared" si="350"/>
        <v>0.51727915280000003</v>
      </c>
      <c r="AW295" s="489">
        <f t="shared" si="351"/>
        <v>0</v>
      </c>
      <c r="AX295" s="489">
        <f t="shared" si="352"/>
        <v>2.5999999999999998E-5</v>
      </c>
      <c r="AY295" s="489">
        <f t="shared" si="353"/>
        <v>1.34492579728E-5</v>
      </c>
      <c r="AZ295" s="392">
        <f>AW295/[2]DB!$B$23</f>
        <v>0</v>
      </c>
      <c r="BA295" s="392">
        <f>AX295/[2]DB!$B$23</f>
        <v>3.1325301204819274E-8</v>
      </c>
    </row>
    <row r="296" spans="1:53" s="1" customFormat="1" x14ac:dyDescent="0.3">
      <c r="A296" s="474" t="s">
        <v>716</v>
      </c>
      <c r="B296" s="474" t="str">
        <f>B292</f>
        <v>Трубный разделитель ТР девон, нефть</v>
      </c>
      <c r="C296" s="476" t="s">
        <v>110</v>
      </c>
      <c r="D296" s="477" t="s">
        <v>112</v>
      </c>
      <c r="E296" s="490">
        <f>E295</f>
        <v>1.9999999999999999E-6</v>
      </c>
      <c r="F296" s="491">
        <f>F292</f>
        <v>65</v>
      </c>
      <c r="G296" s="474">
        <v>0.04</v>
      </c>
      <c r="H296" s="479">
        <f t="shared" si="343"/>
        <v>5.1999999999999993E-6</v>
      </c>
      <c r="I296" s="492">
        <f>0.15*I292</f>
        <v>2.1539999999999999</v>
      </c>
      <c r="J296" s="481">
        <f>0.9*J293</f>
        <v>3.2568479999999997E-2</v>
      </c>
      <c r="K296" s="495" t="s">
        <v>127</v>
      </c>
      <c r="L296" s="496">
        <v>3</v>
      </c>
      <c r="M296" s="484" t="str">
        <f t="shared" si="344"/>
        <v>C200</v>
      </c>
      <c r="N296" s="484" t="str">
        <f t="shared" si="345"/>
        <v>Трубный разделитель ТР девон, нефть</v>
      </c>
      <c r="O296" s="484" t="str">
        <f t="shared" si="346"/>
        <v>Частичное-пожар-вспышка</v>
      </c>
      <c r="P296" s="484" t="s">
        <v>46</v>
      </c>
      <c r="Q296" s="484" t="s">
        <v>46</v>
      </c>
      <c r="R296" s="484" t="s">
        <v>46</v>
      </c>
      <c r="S296" s="484" t="s">
        <v>46</v>
      </c>
      <c r="T296" s="484" t="s">
        <v>46</v>
      </c>
      <c r="U296" s="484" t="s">
        <v>46</v>
      </c>
      <c r="V296" s="484" t="s">
        <v>46</v>
      </c>
      <c r="W296" s="484" t="s">
        <v>46</v>
      </c>
      <c r="X296" s="484" t="s">
        <v>46</v>
      </c>
      <c r="Y296" s="484" t="s">
        <v>46</v>
      </c>
      <c r="Z296" s="484" t="s">
        <v>46</v>
      </c>
      <c r="AA296" s="484">
        <v>10.83</v>
      </c>
      <c r="AB296" s="484">
        <v>13</v>
      </c>
      <c r="AC296" s="484" t="s">
        <v>46</v>
      </c>
      <c r="AD296" s="484" t="s">
        <v>46</v>
      </c>
      <c r="AE296" s="484" t="s">
        <v>46</v>
      </c>
      <c r="AF296" s="484" t="s">
        <v>46</v>
      </c>
      <c r="AG296" s="484" t="s">
        <v>46</v>
      </c>
      <c r="AH296" s="484" t="s">
        <v>46</v>
      </c>
      <c r="AI296" s="484" t="s">
        <v>46</v>
      </c>
      <c r="AJ296" s="484">
        <v>0</v>
      </c>
      <c r="AK296" s="484">
        <v>1</v>
      </c>
      <c r="AL296" s="386">
        <f t="shared" ref="AL296:AL297" si="354">0.1*AL293</f>
        <v>7.5000000000000011E-2</v>
      </c>
      <c r="AM296" s="484">
        <f>AM292</f>
        <v>2.7E-2</v>
      </c>
      <c r="AN296" s="484">
        <f>ROUNDUP(AN292/3,0)</f>
        <v>1</v>
      </c>
      <c r="AO296" s="484"/>
      <c r="AP296" s="484"/>
      <c r="AQ296" s="487">
        <f>AM296*I296+AL296</f>
        <v>0.133158</v>
      </c>
      <c r="AR296" s="487">
        <f t="shared" si="347"/>
        <v>1.3315800000000001E-2</v>
      </c>
      <c r="AS296" s="488">
        <f t="shared" si="348"/>
        <v>0.25</v>
      </c>
      <c r="AT296" s="488">
        <f t="shared" si="349"/>
        <v>9.9118449999999997E-2</v>
      </c>
      <c r="AU296" s="487">
        <f>10068.2*J296*POWER(10,-6)*10</f>
        <v>3.27905970336E-3</v>
      </c>
      <c r="AV296" s="488">
        <f t="shared" si="350"/>
        <v>0.49887130970335997</v>
      </c>
      <c r="AW296" s="489">
        <f t="shared" si="351"/>
        <v>0</v>
      </c>
      <c r="AX296" s="489">
        <f t="shared" si="352"/>
        <v>5.1999999999999993E-6</v>
      </c>
      <c r="AY296" s="489">
        <f t="shared" si="353"/>
        <v>2.5941308104574715E-6</v>
      </c>
      <c r="AZ296" s="392">
        <f>AW296/[2]DB!$B$23</f>
        <v>0</v>
      </c>
      <c r="BA296" s="392">
        <f>AX296/[2]DB!$B$23</f>
        <v>6.2650602409638545E-9</v>
      </c>
    </row>
    <row r="297" spans="1:53" s="1" customFormat="1" x14ac:dyDescent="0.3">
      <c r="A297" s="497" t="s">
        <v>717</v>
      </c>
      <c r="B297" s="497" t="str">
        <f>B292</f>
        <v>Трубный разделитель ТР девон, нефть</v>
      </c>
      <c r="C297" s="498" t="s">
        <v>111</v>
      </c>
      <c r="D297" s="499" t="s">
        <v>27</v>
      </c>
      <c r="E297" s="500">
        <f>E295</f>
        <v>1.9999999999999999E-6</v>
      </c>
      <c r="F297" s="501">
        <f>F292</f>
        <v>65</v>
      </c>
      <c r="G297" s="497">
        <v>0.76</v>
      </c>
      <c r="H297" s="502">
        <f t="shared" si="343"/>
        <v>9.8799999999999989E-5</v>
      </c>
      <c r="I297" s="503">
        <f>0.15*I292</f>
        <v>2.1539999999999999</v>
      </c>
      <c r="J297" s="504">
        <v>0</v>
      </c>
      <c r="K297" s="505" t="s">
        <v>138</v>
      </c>
      <c r="L297" s="506">
        <v>1</v>
      </c>
      <c r="M297" s="484" t="str">
        <f t="shared" si="344"/>
        <v>C201</v>
      </c>
      <c r="N297" s="484" t="str">
        <f t="shared" si="345"/>
        <v>Трубный разделитель ТР девон, нефть</v>
      </c>
      <c r="O297" s="484" t="str">
        <f t="shared" si="346"/>
        <v>Частичное-ликвидация</v>
      </c>
      <c r="P297" s="484" t="s">
        <v>46</v>
      </c>
      <c r="Q297" s="484" t="s">
        <v>46</v>
      </c>
      <c r="R297" s="484" t="s">
        <v>46</v>
      </c>
      <c r="S297" s="484" t="s">
        <v>46</v>
      </c>
      <c r="T297" s="484" t="s">
        <v>46</v>
      </c>
      <c r="U297" s="484" t="s">
        <v>46</v>
      </c>
      <c r="V297" s="484" t="s">
        <v>46</v>
      </c>
      <c r="W297" s="484" t="s">
        <v>46</v>
      </c>
      <c r="X297" s="484" t="s">
        <v>46</v>
      </c>
      <c r="Y297" s="484" t="s">
        <v>46</v>
      </c>
      <c r="Z297" s="484" t="s">
        <v>46</v>
      </c>
      <c r="AA297" s="484" t="s">
        <v>46</v>
      </c>
      <c r="AB297" s="484" t="s">
        <v>46</v>
      </c>
      <c r="AC297" s="484" t="s">
        <v>46</v>
      </c>
      <c r="AD297" s="484" t="s">
        <v>46</v>
      </c>
      <c r="AE297" s="484" t="s">
        <v>46</v>
      </c>
      <c r="AF297" s="484" t="s">
        <v>46</v>
      </c>
      <c r="AG297" s="484" t="s">
        <v>46</v>
      </c>
      <c r="AH297" s="484" t="s">
        <v>46</v>
      </c>
      <c r="AI297" s="484" t="s">
        <v>46</v>
      </c>
      <c r="AJ297" s="484">
        <v>0</v>
      </c>
      <c r="AK297" s="484">
        <v>0</v>
      </c>
      <c r="AL297" s="386">
        <f t="shared" si="354"/>
        <v>7.5000000000000011E-2</v>
      </c>
      <c r="AM297" s="484">
        <f>AM292</f>
        <v>2.7E-2</v>
      </c>
      <c r="AN297" s="484">
        <f>ROUNDUP(AN292/3,0)</f>
        <v>1</v>
      </c>
      <c r="AO297" s="484"/>
      <c r="AP297" s="484"/>
      <c r="AQ297" s="487">
        <f>AM297*I297*0.1+AL297</f>
        <v>8.0815800000000007E-2</v>
      </c>
      <c r="AR297" s="487">
        <f t="shared" si="347"/>
        <v>8.0815800000000014E-3</v>
      </c>
      <c r="AS297" s="488">
        <f t="shared" si="348"/>
        <v>0</v>
      </c>
      <c r="AT297" s="488">
        <f t="shared" si="349"/>
        <v>2.2224345000000003E-2</v>
      </c>
      <c r="AU297" s="487">
        <f>1333*J296*POWER(10,-6)</f>
        <v>4.3413783839999993E-5</v>
      </c>
      <c r="AV297" s="488">
        <f t="shared" si="350"/>
        <v>0.11116513878384002</v>
      </c>
      <c r="AW297" s="489">
        <f t="shared" si="351"/>
        <v>0</v>
      </c>
      <c r="AX297" s="489">
        <f t="shared" si="352"/>
        <v>0</v>
      </c>
      <c r="AY297" s="489">
        <f t="shared" si="353"/>
        <v>1.0983115711843393E-5</v>
      </c>
      <c r="AZ297" s="392">
        <f>AW297/[2]DB!$B$23</f>
        <v>0</v>
      </c>
      <c r="BA297" s="392">
        <f>AX297/[2]DB!$B$23</f>
        <v>0</v>
      </c>
    </row>
    <row r="298" spans="1:53" s="507" customFormat="1" x14ac:dyDescent="0.3">
      <c r="A298" s="474"/>
      <c r="B298" s="474"/>
      <c r="C298" s="474"/>
      <c r="D298" s="474"/>
      <c r="E298" s="474"/>
      <c r="F298" s="474"/>
      <c r="G298" s="474"/>
      <c r="H298" s="474"/>
      <c r="I298" s="474"/>
      <c r="J298" s="474"/>
      <c r="K298" s="284" t="s">
        <v>467</v>
      </c>
      <c r="L298" s="283" t="s">
        <v>944</v>
      </c>
      <c r="M298" s="474"/>
      <c r="N298" s="474"/>
      <c r="O298" s="474"/>
      <c r="P298" s="474"/>
      <c r="Q298" s="474"/>
      <c r="R298" s="474"/>
      <c r="S298" s="474"/>
      <c r="T298" s="474"/>
      <c r="U298" s="474"/>
      <c r="V298" s="474"/>
      <c r="W298" s="474"/>
      <c r="X298" s="474"/>
      <c r="Y298" s="474"/>
      <c r="Z298" s="474"/>
      <c r="AA298" s="474"/>
      <c r="AB298" s="474"/>
      <c r="AC298" s="474"/>
      <c r="AD298" s="474"/>
      <c r="AE298" s="474"/>
      <c r="AF298" s="474"/>
      <c r="AG298" s="474"/>
      <c r="AH298" s="474"/>
      <c r="AI298" s="474"/>
      <c r="AJ298" s="474"/>
      <c r="AK298" s="474"/>
      <c r="AL298" s="474"/>
      <c r="AM298" s="474"/>
      <c r="AN298" s="474"/>
      <c r="AO298" s="474"/>
      <c r="AP298" s="474"/>
      <c r="AQ298" s="474"/>
      <c r="AR298" s="474"/>
      <c r="AS298" s="474"/>
      <c r="AT298" s="474"/>
      <c r="AU298" s="474"/>
      <c r="AV298" s="474"/>
      <c r="AW298" s="474"/>
      <c r="AX298" s="474"/>
      <c r="AY298" s="474"/>
    </row>
    <row r="299" spans="1:53" s="507" customFormat="1" x14ac:dyDescent="0.3">
      <c r="A299" s="474"/>
      <c r="B299" s="474"/>
      <c r="C299" s="474"/>
      <c r="D299" s="474"/>
      <c r="E299" s="474"/>
      <c r="F299" s="474"/>
      <c r="G299" s="474"/>
      <c r="H299" s="474"/>
      <c r="I299" s="474"/>
      <c r="J299" s="474"/>
      <c r="K299" s="474"/>
      <c r="L299" s="474"/>
      <c r="M299" s="474"/>
      <c r="N299" s="474"/>
      <c r="O299" s="474"/>
      <c r="P299" s="474"/>
      <c r="Q299" s="474"/>
      <c r="R299" s="474"/>
      <c r="S299" s="474"/>
      <c r="T299" s="474"/>
      <c r="U299" s="474"/>
      <c r="V299" s="474"/>
      <c r="W299" s="474"/>
      <c r="X299" s="474"/>
      <c r="Y299" s="474"/>
      <c r="Z299" s="474"/>
      <c r="AA299" s="474"/>
      <c r="AB299" s="474"/>
      <c r="AC299" s="474"/>
      <c r="AD299" s="474"/>
      <c r="AE299" s="474"/>
      <c r="AF299" s="474"/>
      <c r="AG299" s="474"/>
      <c r="AH299" s="474"/>
      <c r="AI299" s="474"/>
      <c r="AJ299" s="474"/>
      <c r="AK299" s="474"/>
      <c r="AL299" s="474"/>
      <c r="AM299" s="474"/>
      <c r="AN299" s="474"/>
      <c r="AO299" s="474"/>
      <c r="AP299" s="474"/>
      <c r="AQ299" s="474"/>
      <c r="AR299" s="474"/>
      <c r="AS299" s="474"/>
      <c r="AT299" s="474"/>
      <c r="AU299" s="474"/>
      <c r="AV299" s="474"/>
      <c r="AW299" s="474"/>
      <c r="AX299" s="474"/>
      <c r="AY299" s="474"/>
    </row>
    <row r="300" spans="1:53" s="507" customFormat="1" x14ac:dyDescent="0.3">
      <c r="A300" s="474"/>
      <c r="B300" s="474"/>
      <c r="C300" s="474"/>
      <c r="D300" s="474"/>
      <c r="E300" s="474"/>
      <c r="F300" s="474"/>
      <c r="G300" s="474"/>
      <c r="H300" s="474"/>
      <c r="I300" s="474"/>
      <c r="J300" s="474"/>
      <c r="K300" s="474"/>
      <c r="L300" s="474"/>
      <c r="M300" s="474"/>
      <c r="N300" s="474"/>
      <c r="O300" s="474"/>
      <c r="P300" s="474"/>
      <c r="Q300" s="474"/>
      <c r="R300" s="474"/>
      <c r="S300" s="474"/>
      <c r="T300" s="474"/>
      <c r="U300" s="474"/>
      <c r="V300" s="474"/>
      <c r="W300" s="474"/>
      <c r="X300" s="474"/>
      <c r="Y300" s="474"/>
      <c r="Z300" s="474"/>
      <c r="AA300" s="474"/>
      <c r="AB300" s="474"/>
      <c r="AC300" s="474"/>
      <c r="AD300" s="474"/>
      <c r="AE300" s="474"/>
      <c r="AF300" s="474"/>
      <c r="AG300" s="474"/>
      <c r="AH300" s="474"/>
      <c r="AI300" s="474"/>
      <c r="AJ300" s="474"/>
      <c r="AK300" s="474"/>
      <c r="AL300" s="474"/>
      <c r="AM300" s="474"/>
      <c r="AN300" s="474"/>
      <c r="AO300" s="474"/>
      <c r="AP300" s="474"/>
      <c r="AQ300" s="474"/>
      <c r="AR300" s="474"/>
      <c r="AS300" s="474"/>
      <c r="AT300" s="474"/>
      <c r="AU300" s="474"/>
      <c r="AV300" s="474"/>
      <c r="AW300" s="474"/>
      <c r="AX300" s="474"/>
      <c r="AY300" s="474"/>
    </row>
    <row r="301" spans="1:53" s="510" customFormat="1" ht="15" thickBot="1" x14ac:dyDescent="0.35">
      <c r="A301" s="509"/>
      <c r="B301" s="509"/>
      <c r="C301" s="509"/>
      <c r="D301" s="509"/>
      <c r="E301" s="509"/>
      <c r="F301" s="509"/>
      <c r="G301" s="509"/>
      <c r="H301" s="509"/>
      <c r="I301" s="509"/>
      <c r="J301" s="509"/>
      <c r="K301" s="509"/>
      <c r="L301" s="509"/>
      <c r="M301" s="509"/>
      <c r="N301" s="509"/>
      <c r="O301" s="509"/>
      <c r="P301" s="509"/>
      <c r="Q301" s="509"/>
      <c r="R301" s="509"/>
      <c r="S301" s="509"/>
      <c r="T301" s="509"/>
      <c r="U301" s="509"/>
      <c r="V301" s="509"/>
      <c r="W301" s="509"/>
      <c r="X301" s="509"/>
      <c r="Y301" s="509"/>
      <c r="Z301" s="509"/>
      <c r="AA301" s="509"/>
      <c r="AB301" s="509"/>
      <c r="AC301" s="509"/>
      <c r="AD301" s="509"/>
      <c r="AE301" s="509"/>
      <c r="AF301" s="509"/>
      <c r="AG301" s="509"/>
      <c r="AH301" s="509"/>
      <c r="AI301" s="509"/>
      <c r="AJ301" s="509"/>
      <c r="AK301" s="509"/>
      <c r="AL301" s="509"/>
      <c r="AM301" s="509"/>
      <c r="AN301" s="509"/>
      <c r="AO301" s="509"/>
      <c r="AP301" s="509"/>
      <c r="AQ301" s="509"/>
      <c r="AR301" s="509"/>
      <c r="AS301" s="509"/>
      <c r="AT301" s="509"/>
      <c r="AU301" s="509"/>
      <c r="AV301" s="509"/>
      <c r="AW301" s="509"/>
      <c r="AX301" s="509"/>
      <c r="AY301" s="509"/>
    </row>
    <row r="302" spans="1:53" s="1" customFormat="1" ht="15" thickBot="1" x14ac:dyDescent="0.35">
      <c r="A302" s="474" t="s">
        <v>718</v>
      </c>
      <c r="B302" s="475" t="s">
        <v>803</v>
      </c>
      <c r="C302" s="476" t="s">
        <v>106</v>
      </c>
      <c r="D302" s="477" t="s">
        <v>25</v>
      </c>
      <c r="E302" s="478">
        <v>2.9999999999999999E-7</v>
      </c>
      <c r="F302" s="475">
        <v>65</v>
      </c>
      <c r="G302" s="474">
        <v>0.2</v>
      </c>
      <c r="H302" s="479">
        <f t="shared" ref="H302:H307" si="355">E302*F302*G302</f>
        <v>3.8999999999999999E-6</v>
      </c>
      <c r="I302" s="480">
        <v>14.36</v>
      </c>
      <c r="J302" s="481">
        <f>I302</f>
        <v>14.36</v>
      </c>
      <c r="K302" s="482" t="s">
        <v>122</v>
      </c>
      <c r="L302" s="483">
        <f>I302*20</f>
        <v>287.2</v>
      </c>
      <c r="M302" s="484" t="str">
        <f t="shared" ref="M302:M307" si="356">A302</f>
        <v>C202</v>
      </c>
      <c r="N302" s="484" t="str">
        <f t="shared" ref="N302:N307" si="357">B302</f>
        <v>Трубный разделитель ТР карбон, нефть</v>
      </c>
      <c r="O302" s="484" t="str">
        <f t="shared" ref="O302:O307" si="358">D302</f>
        <v>Полное-пожар</v>
      </c>
      <c r="P302" s="484">
        <v>13.7</v>
      </c>
      <c r="Q302" s="484">
        <v>19.2</v>
      </c>
      <c r="R302" s="484">
        <v>27.9</v>
      </c>
      <c r="S302" s="484">
        <v>53.1</v>
      </c>
      <c r="T302" s="484" t="s">
        <v>46</v>
      </c>
      <c r="U302" s="484" t="s">
        <v>46</v>
      </c>
      <c r="V302" s="484" t="s">
        <v>46</v>
      </c>
      <c r="W302" s="484" t="s">
        <v>46</v>
      </c>
      <c r="X302" s="484" t="s">
        <v>46</v>
      </c>
      <c r="Y302" s="484" t="s">
        <v>46</v>
      </c>
      <c r="Z302" s="484" t="s">
        <v>46</v>
      </c>
      <c r="AA302" s="484" t="s">
        <v>46</v>
      </c>
      <c r="AB302" s="484" t="s">
        <v>46</v>
      </c>
      <c r="AC302" s="484" t="s">
        <v>46</v>
      </c>
      <c r="AD302" s="484" t="s">
        <v>46</v>
      </c>
      <c r="AE302" s="484" t="s">
        <v>46</v>
      </c>
      <c r="AF302" s="484" t="s">
        <v>46</v>
      </c>
      <c r="AG302" s="484" t="s">
        <v>46</v>
      </c>
      <c r="AH302" s="484" t="s">
        <v>46</v>
      </c>
      <c r="AI302" s="484" t="s">
        <v>46</v>
      </c>
      <c r="AJ302" s="485">
        <v>0</v>
      </c>
      <c r="AK302" s="485">
        <v>1</v>
      </c>
      <c r="AL302" s="486">
        <v>0.75</v>
      </c>
      <c r="AM302" s="486">
        <v>2.7E-2</v>
      </c>
      <c r="AN302" s="486">
        <v>3</v>
      </c>
      <c r="AO302" s="484"/>
      <c r="AP302" s="484"/>
      <c r="AQ302" s="487">
        <f>AM302*I302+AL302</f>
        <v>1.1377199999999998</v>
      </c>
      <c r="AR302" s="487">
        <f t="shared" ref="AR302:AR307" si="359">0.1*AQ302</f>
        <v>0.11377199999999998</v>
      </c>
      <c r="AS302" s="488">
        <f t="shared" ref="AS302:AS307" si="360">AJ302*3+0.25*AK302</f>
        <v>0.25</v>
      </c>
      <c r="AT302" s="488">
        <f t="shared" ref="AT302:AT307" si="361">SUM(AQ302:AS302)/4</f>
        <v>0.37537299999999996</v>
      </c>
      <c r="AU302" s="487">
        <f>10068.2*J302*POWER(10,-6)</f>
        <v>0.14457935199999999</v>
      </c>
      <c r="AV302" s="488">
        <f t="shared" ref="AV302:AV307" si="362">AU302+AT302+AS302+AR302+AQ302</f>
        <v>2.0214443519999996</v>
      </c>
      <c r="AW302" s="489">
        <f t="shared" ref="AW302:AW307" si="363">AJ302*H302</f>
        <v>0</v>
      </c>
      <c r="AX302" s="489">
        <f t="shared" ref="AX302:AX307" si="364">H302*AK302</f>
        <v>3.8999999999999999E-6</v>
      </c>
      <c r="AY302" s="489">
        <f t="shared" ref="AY302:AY307" si="365">H302*AV302</f>
        <v>7.8836329727999989E-6</v>
      </c>
      <c r="AZ302" s="392">
        <f>AW302/[2]DB!$B$23</f>
        <v>0</v>
      </c>
      <c r="BA302" s="392">
        <f>AX302/[2]DB!$B$23</f>
        <v>4.6987951807228913E-9</v>
      </c>
    </row>
    <row r="303" spans="1:53" s="1" customFormat="1" ht="15" thickBot="1" x14ac:dyDescent="0.35">
      <c r="A303" s="474" t="s">
        <v>719</v>
      </c>
      <c r="B303" s="474" t="str">
        <f>B302</f>
        <v>Трубный разделитель ТР карбон, нефть</v>
      </c>
      <c r="C303" s="476" t="s">
        <v>107</v>
      </c>
      <c r="D303" s="477" t="s">
        <v>28</v>
      </c>
      <c r="E303" s="490">
        <f>E302</f>
        <v>2.9999999999999999E-7</v>
      </c>
      <c r="F303" s="491">
        <f>F302</f>
        <v>65</v>
      </c>
      <c r="G303" s="474">
        <v>0.04</v>
      </c>
      <c r="H303" s="479">
        <f t="shared" si="355"/>
        <v>7.8000000000000005E-7</v>
      </c>
      <c r="I303" s="492">
        <f>I302</f>
        <v>14.36</v>
      </c>
      <c r="J303" s="493">
        <f>POWER(10,-6)*35*SQRT(100)*3600*L302/1000*0.1</f>
        <v>3.6187199999999996E-2</v>
      </c>
      <c r="K303" s="482" t="s">
        <v>123</v>
      </c>
      <c r="L303" s="483">
        <v>0</v>
      </c>
      <c r="M303" s="484" t="str">
        <f t="shared" si="356"/>
        <v>C203</v>
      </c>
      <c r="N303" s="484" t="str">
        <f t="shared" si="357"/>
        <v>Трубный разделитель ТР карбон, нефть</v>
      </c>
      <c r="O303" s="484" t="str">
        <f t="shared" si="358"/>
        <v>Полное-взрыв</v>
      </c>
      <c r="P303" s="484" t="s">
        <v>46</v>
      </c>
      <c r="Q303" s="484" t="s">
        <v>46</v>
      </c>
      <c r="R303" s="484" t="s">
        <v>46</v>
      </c>
      <c r="S303" s="484" t="s">
        <v>46</v>
      </c>
      <c r="T303" s="484">
        <v>0</v>
      </c>
      <c r="U303" s="484">
        <v>0</v>
      </c>
      <c r="V303" s="484">
        <v>25.1</v>
      </c>
      <c r="W303" s="484">
        <v>83.6</v>
      </c>
      <c r="X303" s="484">
        <v>122.1</v>
      </c>
      <c r="Y303" s="484" t="s">
        <v>46</v>
      </c>
      <c r="Z303" s="484" t="s">
        <v>46</v>
      </c>
      <c r="AA303" s="484" t="s">
        <v>46</v>
      </c>
      <c r="AB303" s="484" t="s">
        <v>46</v>
      </c>
      <c r="AC303" s="484" t="s">
        <v>46</v>
      </c>
      <c r="AD303" s="484" t="s">
        <v>46</v>
      </c>
      <c r="AE303" s="484" t="s">
        <v>46</v>
      </c>
      <c r="AF303" s="484" t="s">
        <v>46</v>
      </c>
      <c r="AG303" s="484" t="s">
        <v>46</v>
      </c>
      <c r="AH303" s="484" t="s">
        <v>46</v>
      </c>
      <c r="AI303" s="484" t="s">
        <v>46</v>
      </c>
      <c r="AJ303" s="485">
        <v>0</v>
      </c>
      <c r="AK303" s="485">
        <v>1</v>
      </c>
      <c r="AL303" s="484">
        <f>AL302</f>
        <v>0.75</v>
      </c>
      <c r="AM303" s="484">
        <f>AM302</f>
        <v>2.7E-2</v>
      </c>
      <c r="AN303" s="484">
        <f>AN302</f>
        <v>3</v>
      </c>
      <c r="AO303" s="484"/>
      <c r="AP303" s="484"/>
      <c r="AQ303" s="487">
        <f>AM303*I303+AL303</f>
        <v>1.1377199999999998</v>
      </c>
      <c r="AR303" s="487">
        <f t="shared" si="359"/>
        <v>0.11377199999999998</v>
      </c>
      <c r="AS303" s="488">
        <f t="shared" si="360"/>
        <v>0.25</v>
      </c>
      <c r="AT303" s="488">
        <f t="shared" si="361"/>
        <v>0.37537299999999996</v>
      </c>
      <c r="AU303" s="487">
        <f>10068.2*J303*POWER(10,-6)*10</f>
        <v>3.6433996703999997E-3</v>
      </c>
      <c r="AV303" s="488">
        <f t="shared" si="362"/>
        <v>1.8805083996703997</v>
      </c>
      <c r="AW303" s="489">
        <f t="shared" si="363"/>
        <v>0</v>
      </c>
      <c r="AX303" s="489">
        <f t="shared" si="364"/>
        <v>7.8000000000000005E-7</v>
      </c>
      <c r="AY303" s="489">
        <f t="shared" si="365"/>
        <v>1.4667965517429118E-6</v>
      </c>
      <c r="AZ303" s="392">
        <f>AW303/[2]DB!$B$23</f>
        <v>0</v>
      </c>
      <c r="BA303" s="392">
        <f>AX303/[2]DB!$B$23</f>
        <v>9.397590361445783E-10</v>
      </c>
    </row>
    <row r="304" spans="1:53" s="1" customFormat="1" x14ac:dyDescent="0.3">
      <c r="A304" s="474" t="s">
        <v>720</v>
      </c>
      <c r="B304" s="474" t="str">
        <f>B302</f>
        <v>Трубный разделитель ТР карбон, нефть</v>
      </c>
      <c r="C304" s="476" t="s">
        <v>108</v>
      </c>
      <c r="D304" s="477" t="s">
        <v>26</v>
      </c>
      <c r="E304" s="490">
        <f>E302</f>
        <v>2.9999999999999999E-7</v>
      </c>
      <c r="F304" s="491">
        <f>F302</f>
        <v>65</v>
      </c>
      <c r="G304" s="474">
        <v>0.76</v>
      </c>
      <c r="H304" s="479">
        <f t="shared" si="355"/>
        <v>1.482E-5</v>
      </c>
      <c r="I304" s="492">
        <f>I302</f>
        <v>14.36</v>
      </c>
      <c r="J304" s="494">
        <v>0</v>
      </c>
      <c r="K304" s="482" t="s">
        <v>124</v>
      </c>
      <c r="L304" s="483">
        <v>0</v>
      </c>
      <c r="M304" s="484" t="str">
        <f t="shared" si="356"/>
        <v>C204</v>
      </c>
      <c r="N304" s="484" t="str">
        <f t="shared" si="357"/>
        <v>Трубный разделитель ТР карбон, нефть</v>
      </c>
      <c r="O304" s="484" t="str">
        <f t="shared" si="358"/>
        <v>Полное-ликвидация</v>
      </c>
      <c r="P304" s="484" t="s">
        <v>46</v>
      </c>
      <c r="Q304" s="484" t="s">
        <v>46</v>
      </c>
      <c r="R304" s="484" t="s">
        <v>46</v>
      </c>
      <c r="S304" s="484" t="s">
        <v>46</v>
      </c>
      <c r="T304" s="484" t="s">
        <v>46</v>
      </c>
      <c r="U304" s="484" t="s">
        <v>46</v>
      </c>
      <c r="V304" s="484" t="s">
        <v>46</v>
      </c>
      <c r="W304" s="484" t="s">
        <v>46</v>
      </c>
      <c r="X304" s="484" t="s">
        <v>46</v>
      </c>
      <c r="Y304" s="484" t="s">
        <v>46</v>
      </c>
      <c r="Z304" s="484" t="s">
        <v>46</v>
      </c>
      <c r="AA304" s="484" t="s">
        <v>46</v>
      </c>
      <c r="AB304" s="484" t="s">
        <v>46</v>
      </c>
      <c r="AC304" s="484" t="s">
        <v>46</v>
      </c>
      <c r="AD304" s="484" t="s">
        <v>46</v>
      </c>
      <c r="AE304" s="484" t="s">
        <v>46</v>
      </c>
      <c r="AF304" s="484" t="s">
        <v>46</v>
      </c>
      <c r="AG304" s="484" t="s">
        <v>46</v>
      </c>
      <c r="AH304" s="484" t="s">
        <v>46</v>
      </c>
      <c r="AI304" s="484" t="s">
        <v>46</v>
      </c>
      <c r="AJ304" s="484">
        <v>0</v>
      </c>
      <c r="AK304" s="484">
        <v>0</v>
      </c>
      <c r="AL304" s="484">
        <f>AL302</f>
        <v>0.75</v>
      </c>
      <c r="AM304" s="484">
        <f>AM302</f>
        <v>2.7E-2</v>
      </c>
      <c r="AN304" s="484">
        <f>AN302</f>
        <v>3</v>
      </c>
      <c r="AO304" s="484"/>
      <c r="AP304" s="484"/>
      <c r="AQ304" s="487">
        <f>AM304*I304*0.1+AL304</f>
        <v>0.78877200000000003</v>
      </c>
      <c r="AR304" s="487">
        <f t="shared" si="359"/>
        <v>7.8877200000000008E-2</v>
      </c>
      <c r="AS304" s="488">
        <f t="shared" si="360"/>
        <v>0</v>
      </c>
      <c r="AT304" s="488">
        <f t="shared" si="361"/>
        <v>0.2169123</v>
      </c>
      <c r="AU304" s="487">
        <f>1333*J303*POWER(10,-6)</f>
        <v>4.8237537599999991E-5</v>
      </c>
      <c r="AV304" s="488">
        <f t="shared" si="362"/>
        <v>1.0846097375376</v>
      </c>
      <c r="AW304" s="489">
        <f t="shared" si="363"/>
        <v>0</v>
      </c>
      <c r="AX304" s="489">
        <f t="shared" si="364"/>
        <v>0</v>
      </c>
      <c r="AY304" s="489">
        <f t="shared" si="365"/>
        <v>1.6073916310307233E-5</v>
      </c>
      <c r="AZ304" s="392">
        <f>AW304/[2]DB!$B$23</f>
        <v>0</v>
      </c>
      <c r="BA304" s="392">
        <f>AX304/[2]DB!$B$23</f>
        <v>0</v>
      </c>
    </row>
    <row r="305" spans="1:53" s="1" customFormat="1" x14ac:dyDescent="0.3">
      <c r="A305" s="474" t="s">
        <v>959</v>
      </c>
      <c r="B305" s="474" t="str">
        <f>B302</f>
        <v>Трубный разделитель ТР карбон, нефть</v>
      </c>
      <c r="C305" s="476" t="s">
        <v>109</v>
      </c>
      <c r="D305" s="477" t="s">
        <v>47</v>
      </c>
      <c r="E305" s="478">
        <v>1.9999999999999999E-6</v>
      </c>
      <c r="F305" s="491">
        <f>F302</f>
        <v>65</v>
      </c>
      <c r="G305" s="474">
        <v>0.2</v>
      </c>
      <c r="H305" s="479">
        <f t="shared" si="355"/>
        <v>2.5999999999999998E-5</v>
      </c>
      <c r="I305" s="492">
        <f>0.15*I302</f>
        <v>2.1539999999999999</v>
      </c>
      <c r="J305" s="481">
        <f>I305</f>
        <v>2.1539999999999999</v>
      </c>
      <c r="K305" s="495" t="s">
        <v>126</v>
      </c>
      <c r="L305" s="496">
        <v>45390</v>
      </c>
      <c r="M305" s="484" t="str">
        <f t="shared" si="356"/>
        <v>C205</v>
      </c>
      <c r="N305" s="484" t="str">
        <f t="shared" si="357"/>
        <v>Трубный разделитель ТР карбон, нефть</v>
      </c>
      <c r="O305" s="484" t="str">
        <f t="shared" si="358"/>
        <v>Частичное-пожар</v>
      </c>
      <c r="P305" s="484">
        <v>5.0999999999999996</v>
      </c>
      <c r="Q305" s="484">
        <v>7.4</v>
      </c>
      <c r="R305" s="484">
        <v>11</v>
      </c>
      <c r="S305" s="484">
        <v>21</v>
      </c>
      <c r="T305" s="484" t="s">
        <v>46</v>
      </c>
      <c r="U305" s="484" t="s">
        <v>46</v>
      </c>
      <c r="V305" s="484" t="s">
        <v>46</v>
      </c>
      <c r="W305" s="484" t="s">
        <v>46</v>
      </c>
      <c r="X305" s="484" t="s">
        <v>46</v>
      </c>
      <c r="Y305" s="484" t="s">
        <v>46</v>
      </c>
      <c r="Z305" s="484" t="s">
        <v>46</v>
      </c>
      <c r="AA305" s="484" t="s">
        <v>46</v>
      </c>
      <c r="AB305" s="484" t="s">
        <v>46</v>
      </c>
      <c r="AC305" s="484" t="s">
        <v>46</v>
      </c>
      <c r="AD305" s="484" t="s">
        <v>46</v>
      </c>
      <c r="AE305" s="484" t="s">
        <v>46</v>
      </c>
      <c r="AF305" s="484" t="s">
        <v>46</v>
      </c>
      <c r="AG305" s="484" t="s">
        <v>46</v>
      </c>
      <c r="AH305" s="484" t="s">
        <v>46</v>
      </c>
      <c r="AI305" s="484" t="s">
        <v>46</v>
      </c>
      <c r="AJ305" s="484">
        <v>0</v>
      </c>
      <c r="AK305" s="484">
        <v>1</v>
      </c>
      <c r="AL305" s="386">
        <f>0.1*AL302</f>
        <v>7.5000000000000011E-2</v>
      </c>
      <c r="AM305" s="484">
        <f>AM302</f>
        <v>2.7E-2</v>
      </c>
      <c r="AN305" s="484">
        <f>ROUNDUP(AN302/3,0)</f>
        <v>1</v>
      </c>
      <c r="AO305" s="484"/>
      <c r="AP305" s="484"/>
      <c r="AQ305" s="487">
        <f>AM305*I305+AL305</f>
        <v>0.133158</v>
      </c>
      <c r="AR305" s="487">
        <f t="shared" si="359"/>
        <v>1.3315800000000001E-2</v>
      </c>
      <c r="AS305" s="488">
        <f t="shared" si="360"/>
        <v>0.25</v>
      </c>
      <c r="AT305" s="488">
        <f t="shared" si="361"/>
        <v>9.9118449999999997E-2</v>
      </c>
      <c r="AU305" s="487">
        <f>10068.2*J305*POWER(10,-6)</f>
        <v>2.1686902799999998E-2</v>
      </c>
      <c r="AV305" s="488">
        <f t="shared" si="362"/>
        <v>0.51727915280000003</v>
      </c>
      <c r="AW305" s="489">
        <f t="shared" si="363"/>
        <v>0</v>
      </c>
      <c r="AX305" s="489">
        <f t="shared" si="364"/>
        <v>2.5999999999999998E-5</v>
      </c>
      <c r="AY305" s="489">
        <f t="shared" si="365"/>
        <v>1.34492579728E-5</v>
      </c>
      <c r="AZ305" s="392">
        <f>AW305/[2]DB!$B$23</f>
        <v>0</v>
      </c>
      <c r="BA305" s="392">
        <f>AX305/[2]DB!$B$23</f>
        <v>3.1325301204819274E-8</v>
      </c>
    </row>
    <row r="306" spans="1:53" s="1" customFormat="1" x14ac:dyDescent="0.3">
      <c r="A306" s="474" t="s">
        <v>960</v>
      </c>
      <c r="B306" s="474" t="str">
        <f>B302</f>
        <v>Трубный разделитель ТР карбон, нефть</v>
      </c>
      <c r="C306" s="476" t="s">
        <v>110</v>
      </c>
      <c r="D306" s="477" t="s">
        <v>112</v>
      </c>
      <c r="E306" s="490">
        <f>E305</f>
        <v>1.9999999999999999E-6</v>
      </c>
      <c r="F306" s="491">
        <f>F302</f>
        <v>65</v>
      </c>
      <c r="G306" s="474">
        <v>0.04</v>
      </c>
      <c r="H306" s="479">
        <f t="shared" si="355"/>
        <v>5.1999999999999993E-6</v>
      </c>
      <c r="I306" s="492">
        <f>0.15*I302</f>
        <v>2.1539999999999999</v>
      </c>
      <c r="J306" s="481">
        <f>0.9*J303</f>
        <v>3.2568479999999997E-2</v>
      </c>
      <c r="K306" s="495" t="s">
        <v>127</v>
      </c>
      <c r="L306" s="496">
        <v>3</v>
      </c>
      <c r="M306" s="484" t="str">
        <f t="shared" si="356"/>
        <v>C206</v>
      </c>
      <c r="N306" s="484" t="str">
        <f t="shared" si="357"/>
        <v>Трубный разделитель ТР карбон, нефть</v>
      </c>
      <c r="O306" s="484" t="str">
        <f t="shared" si="358"/>
        <v>Частичное-пожар-вспышка</v>
      </c>
      <c r="P306" s="484" t="s">
        <v>46</v>
      </c>
      <c r="Q306" s="484" t="s">
        <v>46</v>
      </c>
      <c r="R306" s="484" t="s">
        <v>46</v>
      </c>
      <c r="S306" s="484" t="s">
        <v>46</v>
      </c>
      <c r="T306" s="484" t="s">
        <v>46</v>
      </c>
      <c r="U306" s="484" t="s">
        <v>46</v>
      </c>
      <c r="V306" s="484" t="s">
        <v>46</v>
      </c>
      <c r="W306" s="484" t="s">
        <v>46</v>
      </c>
      <c r="X306" s="484" t="s">
        <v>46</v>
      </c>
      <c r="Y306" s="484" t="s">
        <v>46</v>
      </c>
      <c r="Z306" s="484" t="s">
        <v>46</v>
      </c>
      <c r="AA306" s="484">
        <v>10.83</v>
      </c>
      <c r="AB306" s="484">
        <v>13</v>
      </c>
      <c r="AC306" s="484" t="s">
        <v>46</v>
      </c>
      <c r="AD306" s="484" t="s">
        <v>46</v>
      </c>
      <c r="AE306" s="484" t="s">
        <v>46</v>
      </c>
      <c r="AF306" s="484" t="s">
        <v>46</v>
      </c>
      <c r="AG306" s="484" t="s">
        <v>46</v>
      </c>
      <c r="AH306" s="484" t="s">
        <v>46</v>
      </c>
      <c r="AI306" s="484" t="s">
        <v>46</v>
      </c>
      <c r="AJ306" s="484">
        <v>0</v>
      </c>
      <c r="AK306" s="484">
        <v>1</v>
      </c>
      <c r="AL306" s="386">
        <f t="shared" ref="AL306:AL307" si="366">0.1*AL303</f>
        <v>7.5000000000000011E-2</v>
      </c>
      <c r="AM306" s="484">
        <f>AM302</f>
        <v>2.7E-2</v>
      </c>
      <c r="AN306" s="484">
        <f>ROUNDUP(AN302/3,0)</f>
        <v>1</v>
      </c>
      <c r="AO306" s="484"/>
      <c r="AP306" s="484"/>
      <c r="AQ306" s="487">
        <f>AM306*I306+AL306</f>
        <v>0.133158</v>
      </c>
      <c r="AR306" s="487">
        <f t="shared" si="359"/>
        <v>1.3315800000000001E-2</v>
      </c>
      <c r="AS306" s="488">
        <f t="shared" si="360"/>
        <v>0.25</v>
      </c>
      <c r="AT306" s="488">
        <f t="shared" si="361"/>
        <v>9.9118449999999997E-2</v>
      </c>
      <c r="AU306" s="487">
        <f>10068.2*J306*POWER(10,-6)*10</f>
        <v>3.27905970336E-3</v>
      </c>
      <c r="AV306" s="488">
        <f t="shared" si="362"/>
        <v>0.49887130970335997</v>
      </c>
      <c r="AW306" s="489">
        <f t="shared" si="363"/>
        <v>0</v>
      </c>
      <c r="AX306" s="489">
        <f t="shared" si="364"/>
        <v>5.1999999999999993E-6</v>
      </c>
      <c r="AY306" s="489">
        <f t="shared" si="365"/>
        <v>2.5941308104574715E-6</v>
      </c>
      <c r="AZ306" s="392">
        <f>AW306/[2]DB!$B$23</f>
        <v>0</v>
      </c>
      <c r="BA306" s="392">
        <f>AX306/[2]DB!$B$23</f>
        <v>6.2650602409638545E-9</v>
      </c>
    </row>
    <row r="307" spans="1:53" s="1" customFormat="1" x14ac:dyDescent="0.3">
      <c r="A307" s="497" t="s">
        <v>961</v>
      </c>
      <c r="B307" s="497" t="str">
        <f>B302</f>
        <v>Трубный разделитель ТР карбон, нефть</v>
      </c>
      <c r="C307" s="498" t="s">
        <v>111</v>
      </c>
      <c r="D307" s="499" t="s">
        <v>27</v>
      </c>
      <c r="E307" s="500">
        <f>E305</f>
        <v>1.9999999999999999E-6</v>
      </c>
      <c r="F307" s="501">
        <f>F302</f>
        <v>65</v>
      </c>
      <c r="G307" s="497">
        <v>0.76</v>
      </c>
      <c r="H307" s="502">
        <f t="shared" si="355"/>
        <v>9.8799999999999989E-5</v>
      </c>
      <c r="I307" s="503">
        <f>0.15*I302</f>
        <v>2.1539999999999999</v>
      </c>
      <c r="J307" s="504">
        <v>0</v>
      </c>
      <c r="K307" s="505" t="s">
        <v>138</v>
      </c>
      <c r="L307" s="506">
        <v>1</v>
      </c>
      <c r="M307" s="484" t="str">
        <f t="shared" si="356"/>
        <v>C207</v>
      </c>
      <c r="N307" s="484" t="str">
        <f t="shared" si="357"/>
        <v>Трубный разделитель ТР карбон, нефть</v>
      </c>
      <c r="O307" s="484" t="str">
        <f t="shared" si="358"/>
        <v>Частичное-ликвидация</v>
      </c>
      <c r="P307" s="484" t="s">
        <v>46</v>
      </c>
      <c r="Q307" s="484" t="s">
        <v>46</v>
      </c>
      <c r="R307" s="484" t="s">
        <v>46</v>
      </c>
      <c r="S307" s="484" t="s">
        <v>46</v>
      </c>
      <c r="T307" s="484" t="s">
        <v>46</v>
      </c>
      <c r="U307" s="484" t="s">
        <v>46</v>
      </c>
      <c r="V307" s="484" t="s">
        <v>46</v>
      </c>
      <c r="W307" s="484" t="s">
        <v>46</v>
      </c>
      <c r="X307" s="484" t="s">
        <v>46</v>
      </c>
      <c r="Y307" s="484" t="s">
        <v>46</v>
      </c>
      <c r="Z307" s="484" t="s">
        <v>46</v>
      </c>
      <c r="AA307" s="484" t="s">
        <v>46</v>
      </c>
      <c r="AB307" s="484" t="s">
        <v>46</v>
      </c>
      <c r="AC307" s="484" t="s">
        <v>46</v>
      </c>
      <c r="AD307" s="484" t="s">
        <v>46</v>
      </c>
      <c r="AE307" s="484" t="s">
        <v>46</v>
      </c>
      <c r="AF307" s="484" t="s">
        <v>46</v>
      </c>
      <c r="AG307" s="484" t="s">
        <v>46</v>
      </c>
      <c r="AH307" s="484" t="s">
        <v>46</v>
      </c>
      <c r="AI307" s="484" t="s">
        <v>46</v>
      </c>
      <c r="AJ307" s="484">
        <v>0</v>
      </c>
      <c r="AK307" s="484">
        <v>0</v>
      </c>
      <c r="AL307" s="386">
        <f t="shared" si="366"/>
        <v>7.5000000000000011E-2</v>
      </c>
      <c r="AM307" s="484">
        <f>AM302</f>
        <v>2.7E-2</v>
      </c>
      <c r="AN307" s="484">
        <f>ROUNDUP(AN302/3,0)</f>
        <v>1</v>
      </c>
      <c r="AO307" s="484"/>
      <c r="AP307" s="484"/>
      <c r="AQ307" s="487">
        <f>AM307*I307*0.1+AL307</f>
        <v>8.0815800000000007E-2</v>
      </c>
      <c r="AR307" s="487">
        <f t="shared" si="359"/>
        <v>8.0815800000000014E-3</v>
      </c>
      <c r="AS307" s="488">
        <f t="shared" si="360"/>
        <v>0</v>
      </c>
      <c r="AT307" s="488">
        <f t="shared" si="361"/>
        <v>2.2224345000000003E-2</v>
      </c>
      <c r="AU307" s="487">
        <f>1333*J306*POWER(10,-6)</f>
        <v>4.3413783839999993E-5</v>
      </c>
      <c r="AV307" s="488">
        <f t="shared" si="362"/>
        <v>0.11116513878384002</v>
      </c>
      <c r="AW307" s="489">
        <f t="shared" si="363"/>
        <v>0</v>
      </c>
      <c r="AX307" s="489">
        <f t="shared" si="364"/>
        <v>0</v>
      </c>
      <c r="AY307" s="489">
        <f t="shared" si="365"/>
        <v>1.0983115711843393E-5</v>
      </c>
      <c r="AZ307" s="392">
        <f>AW307/[2]DB!$B$23</f>
        <v>0</v>
      </c>
      <c r="BA307" s="392">
        <f>AX307/[2]DB!$B$23</f>
        <v>0</v>
      </c>
    </row>
    <row r="308" spans="1:53" s="507" customFormat="1" x14ac:dyDescent="0.3">
      <c r="A308" s="474"/>
      <c r="B308" s="474"/>
      <c r="C308" s="474"/>
      <c r="D308" s="474"/>
      <c r="E308" s="474"/>
      <c r="F308" s="474"/>
      <c r="G308" s="474"/>
      <c r="H308" s="474"/>
      <c r="I308" s="474"/>
      <c r="J308" s="474"/>
      <c r="K308" s="284" t="s">
        <v>467</v>
      </c>
      <c r="L308" s="283" t="s">
        <v>944</v>
      </c>
      <c r="M308" s="474"/>
      <c r="N308" s="474"/>
      <c r="O308" s="474"/>
      <c r="P308" s="474"/>
      <c r="Q308" s="474"/>
      <c r="R308" s="474"/>
      <c r="S308" s="474"/>
      <c r="T308" s="474"/>
      <c r="U308" s="474"/>
      <c r="V308" s="474"/>
      <c r="W308" s="474"/>
      <c r="X308" s="474"/>
      <c r="Y308" s="474"/>
      <c r="Z308" s="474"/>
      <c r="AA308" s="474"/>
      <c r="AB308" s="474"/>
      <c r="AC308" s="474"/>
      <c r="AD308" s="474"/>
      <c r="AE308" s="474"/>
      <c r="AF308" s="474"/>
      <c r="AG308" s="474"/>
      <c r="AH308" s="474"/>
      <c r="AI308" s="474"/>
      <c r="AJ308" s="474"/>
      <c r="AK308" s="474"/>
      <c r="AL308" s="474"/>
      <c r="AM308" s="474"/>
      <c r="AN308" s="474"/>
      <c r="AO308" s="474"/>
      <c r="AP308" s="474"/>
      <c r="AQ308" s="474"/>
      <c r="AR308" s="474"/>
      <c r="AS308" s="474"/>
      <c r="AT308" s="474"/>
      <c r="AU308" s="474"/>
      <c r="AV308" s="474"/>
      <c r="AW308" s="474"/>
      <c r="AX308" s="474"/>
      <c r="AY308" s="474"/>
    </row>
    <row r="309" spans="1:53" s="507" customFormat="1" x14ac:dyDescent="0.3">
      <c r="A309" s="474"/>
      <c r="B309" s="474"/>
      <c r="C309" s="474"/>
      <c r="D309" s="474"/>
      <c r="E309" s="474"/>
      <c r="F309" s="474"/>
      <c r="G309" s="474"/>
      <c r="H309" s="474"/>
      <c r="I309" s="474"/>
      <c r="J309" s="474"/>
      <c r="K309" s="474"/>
      <c r="L309" s="474"/>
      <c r="M309" s="474"/>
      <c r="N309" s="474"/>
      <c r="O309" s="474"/>
      <c r="P309" s="474"/>
      <c r="Q309" s="474"/>
      <c r="R309" s="474"/>
      <c r="S309" s="474"/>
      <c r="T309" s="474"/>
      <c r="U309" s="474"/>
      <c r="V309" s="474"/>
      <c r="W309" s="474"/>
      <c r="X309" s="474"/>
      <c r="Y309" s="474"/>
      <c r="Z309" s="474"/>
      <c r="AA309" s="474"/>
      <c r="AB309" s="474"/>
      <c r="AC309" s="474"/>
      <c r="AD309" s="474"/>
      <c r="AE309" s="474"/>
      <c r="AF309" s="474"/>
      <c r="AG309" s="474"/>
      <c r="AH309" s="474"/>
      <c r="AI309" s="474"/>
      <c r="AJ309" s="474"/>
      <c r="AK309" s="474"/>
      <c r="AL309" s="474"/>
      <c r="AM309" s="474"/>
      <c r="AN309" s="474"/>
      <c r="AO309" s="474"/>
      <c r="AP309" s="474"/>
      <c r="AQ309" s="474"/>
      <c r="AR309" s="474"/>
      <c r="AS309" s="474"/>
      <c r="AT309" s="474"/>
      <c r="AU309" s="474"/>
      <c r="AV309" s="474"/>
      <c r="AW309" s="474"/>
      <c r="AX309" s="474"/>
      <c r="AY309" s="474"/>
    </row>
    <row r="310" spans="1:53" s="507" customFormat="1" x14ac:dyDescent="0.3">
      <c r="A310" s="474"/>
      <c r="B310" s="474"/>
      <c r="C310" s="474"/>
      <c r="D310" s="474"/>
      <c r="E310" s="474"/>
      <c r="F310" s="474"/>
      <c r="G310" s="474"/>
      <c r="H310" s="474"/>
      <c r="I310" s="474"/>
      <c r="J310" s="474"/>
      <c r="K310" s="474"/>
      <c r="L310" s="474"/>
      <c r="M310" s="474"/>
      <c r="N310" s="474"/>
      <c r="O310" s="474"/>
      <c r="P310" s="474"/>
      <c r="Q310" s="474"/>
      <c r="R310" s="474"/>
      <c r="S310" s="474"/>
      <c r="T310" s="474"/>
      <c r="U310" s="474"/>
      <c r="V310" s="474"/>
      <c r="W310" s="474"/>
      <c r="X310" s="474"/>
      <c r="Y310" s="474"/>
      <c r="Z310" s="474"/>
      <c r="AA310" s="474"/>
      <c r="AB310" s="474"/>
      <c r="AC310" s="474"/>
      <c r="AD310" s="474"/>
      <c r="AE310" s="474"/>
      <c r="AF310" s="474"/>
      <c r="AG310" s="474"/>
      <c r="AH310" s="474"/>
      <c r="AI310" s="474"/>
      <c r="AJ310" s="474"/>
      <c r="AK310" s="474"/>
      <c r="AL310" s="474"/>
      <c r="AM310" s="474"/>
      <c r="AN310" s="474"/>
      <c r="AO310" s="474"/>
      <c r="AP310" s="474"/>
      <c r="AQ310" s="474"/>
      <c r="AR310" s="474"/>
      <c r="AS310" s="474"/>
      <c r="AT310" s="474"/>
      <c r="AU310" s="474"/>
      <c r="AV310" s="474"/>
      <c r="AW310" s="474"/>
      <c r="AX310" s="474"/>
      <c r="AY310" s="474"/>
    </row>
    <row r="311" spans="1:53" ht="15" thickBot="1" x14ac:dyDescent="0.35"/>
    <row r="312" spans="1:53" s="1" customFormat="1" ht="15" thickBot="1" x14ac:dyDescent="0.35">
      <c r="A312" s="474" t="s">
        <v>962</v>
      </c>
      <c r="B312" s="475" t="s">
        <v>800</v>
      </c>
      <c r="C312" s="476" t="s">
        <v>106</v>
      </c>
      <c r="D312" s="477" t="s">
        <v>25</v>
      </c>
      <c r="E312" s="478">
        <v>2.9999999999999999E-7</v>
      </c>
      <c r="F312" s="475">
        <v>220</v>
      </c>
      <c r="G312" s="474">
        <v>0.2</v>
      </c>
      <c r="H312" s="479">
        <f t="shared" ref="H312:H317" si="367">E312*F312*G312</f>
        <v>1.3199999999999999E-5</v>
      </c>
      <c r="I312" s="480">
        <v>4.03</v>
      </c>
      <c r="J312" s="481">
        <f>I312</f>
        <v>4.03</v>
      </c>
      <c r="K312" s="482" t="s">
        <v>122</v>
      </c>
      <c r="L312" s="483">
        <f>I312*20</f>
        <v>80.600000000000009</v>
      </c>
      <c r="M312" s="484" t="str">
        <f t="shared" ref="M312:M317" si="368">A312</f>
        <v>C208</v>
      </c>
      <c r="N312" s="484" t="str">
        <f t="shared" ref="N312:N317" si="369">B312</f>
        <v>Парафинопровод III очереди  резервуаров, нефть</v>
      </c>
      <c r="O312" s="484" t="str">
        <f t="shared" ref="O312:O317" si="370">D312</f>
        <v>Полное-пожар</v>
      </c>
      <c r="P312" s="484">
        <v>7.3</v>
      </c>
      <c r="Q312" s="484">
        <v>10.4</v>
      </c>
      <c r="R312" s="484">
        <v>15.4</v>
      </c>
      <c r="S312" s="484">
        <v>30.5</v>
      </c>
      <c r="T312" s="484" t="s">
        <v>46</v>
      </c>
      <c r="U312" s="484" t="s">
        <v>46</v>
      </c>
      <c r="V312" s="484" t="s">
        <v>46</v>
      </c>
      <c r="W312" s="484" t="s">
        <v>46</v>
      </c>
      <c r="X312" s="484" t="s">
        <v>46</v>
      </c>
      <c r="Y312" s="484" t="s">
        <v>46</v>
      </c>
      <c r="Z312" s="484" t="s">
        <v>46</v>
      </c>
      <c r="AA312" s="484" t="s">
        <v>46</v>
      </c>
      <c r="AB312" s="484" t="s">
        <v>46</v>
      </c>
      <c r="AC312" s="484" t="s">
        <v>46</v>
      </c>
      <c r="AD312" s="484" t="s">
        <v>46</v>
      </c>
      <c r="AE312" s="484" t="s">
        <v>46</v>
      </c>
      <c r="AF312" s="484" t="s">
        <v>46</v>
      </c>
      <c r="AG312" s="484" t="s">
        <v>46</v>
      </c>
      <c r="AH312" s="484" t="s">
        <v>46</v>
      </c>
      <c r="AI312" s="484" t="s">
        <v>46</v>
      </c>
      <c r="AJ312" s="485">
        <v>0</v>
      </c>
      <c r="AK312" s="485">
        <v>1</v>
      </c>
      <c r="AL312" s="486">
        <v>0.75</v>
      </c>
      <c r="AM312" s="486">
        <v>2.7E-2</v>
      </c>
      <c r="AN312" s="486">
        <v>3</v>
      </c>
      <c r="AO312" s="484"/>
      <c r="AP312" s="484"/>
      <c r="AQ312" s="487">
        <f>AM312*I312+AL312</f>
        <v>0.85880999999999996</v>
      </c>
      <c r="AR312" s="487">
        <f t="shared" ref="AR312:AR317" si="371">0.1*AQ312</f>
        <v>8.5880999999999999E-2</v>
      </c>
      <c r="AS312" s="488">
        <f t="shared" ref="AS312:AS317" si="372">AJ312*3+0.25*AK312</f>
        <v>0.25</v>
      </c>
      <c r="AT312" s="488">
        <f t="shared" ref="AT312:AT317" si="373">SUM(AQ312:AS312)/4</f>
        <v>0.29867274999999999</v>
      </c>
      <c r="AU312" s="487">
        <f>10068.2*J312*POWER(10,-6)</f>
        <v>4.0574846000000005E-2</v>
      </c>
      <c r="AV312" s="488">
        <f t="shared" ref="AV312:AV317" si="374">AU312+AT312+AS312+AR312+AQ312</f>
        <v>1.533938596</v>
      </c>
      <c r="AW312" s="489">
        <f t="shared" ref="AW312:AW317" si="375">AJ312*H312</f>
        <v>0</v>
      </c>
      <c r="AX312" s="489">
        <f t="shared" ref="AX312:AX317" si="376">H312*AK312</f>
        <v>1.3199999999999999E-5</v>
      </c>
      <c r="AY312" s="489">
        <f t="shared" ref="AY312:AY317" si="377">H312*AV312</f>
        <v>2.0247989467199999E-5</v>
      </c>
      <c r="AZ312" s="392">
        <f>AW312/[2]DB!$B$23</f>
        <v>0</v>
      </c>
      <c r="BA312" s="392">
        <f>AX312/[2]DB!$B$23</f>
        <v>1.5903614457831324E-8</v>
      </c>
    </row>
    <row r="313" spans="1:53" s="1" customFormat="1" ht="15" thickBot="1" x14ac:dyDescent="0.35">
      <c r="A313" s="474" t="s">
        <v>963</v>
      </c>
      <c r="B313" s="474" t="str">
        <f>B312</f>
        <v>Парафинопровод III очереди  резервуаров, нефть</v>
      </c>
      <c r="C313" s="476" t="s">
        <v>107</v>
      </c>
      <c r="D313" s="477" t="s">
        <v>28</v>
      </c>
      <c r="E313" s="490">
        <f>E312</f>
        <v>2.9999999999999999E-7</v>
      </c>
      <c r="F313" s="491">
        <f>F312</f>
        <v>220</v>
      </c>
      <c r="G313" s="474">
        <v>0.04</v>
      </c>
      <c r="H313" s="479">
        <f t="shared" si="367"/>
        <v>2.6399999999999997E-6</v>
      </c>
      <c r="I313" s="492">
        <f>I312</f>
        <v>4.03</v>
      </c>
      <c r="J313" s="493">
        <f>POWER(10,-6)*35*SQRT(100)*3600*L312/1000*0.1</f>
        <v>1.0155600000000001E-2</v>
      </c>
      <c r="K313" s="482" t="s">
        <v>123</v>
      </c>
      <c r="L313" s="483">
        <v>0</v>
      </c>
      <c r="M313" s="484" t="str">
        <f t="shared" si="368"/>
        <v>C209</v>
      </c>
      <c r="N313" s="484" t="str">
        <f t="shared" si="369"/>
        <v>Парафинопровод III очереди  резервуаров, нефть</v>
      </c>
      <c r="O313" s="484" t="str">
        <f t="shared" si="370"/>
        <v>Полное-взрыв</v>
      </c>
      <c r="P313" s="484" t="s">
        <v>46</v>
      </c>
      <c r="Q313" s="484" t="s">
        <v>46</v>
      </c>
      <c r="R313" s="484" t="s">
        <v>46</v>
      </c>
      <c r="S313" s="484" t="s">
        <v>46</v>
      </c>
      <c r="T313" s="484">
        <v>0</v>
      </c>
      <c r="U313" s="484">
        <v>0</v>
      </c>
      <c r="V313" s="484">
        <v>16.600000000000001</v>
      </c>
      <c r="W313" s="484">
        <v>54.6</v>
      </c>
      <c r="X313" s="484">
        <v>79.599999999999994</v>
      </c>
      <c r="Y313" s="484" t="s">
        <v>46</v>
      </c>
      <c r="Z313" s="484" t="s">
        <v>46</v>
      </c>
      <c r="AA313" s="484" t="s">
        <v>46</v>
      </c>
      <c r="AB313" s="484" t="s">
        <v>46</v>
      </c>
      <c r="AC313" s="484" t="s">
        <v>46</v>
      </c>
      <c r="AD313" s="484" t="s">
        <v>46</v>
      </c>
      <c r="AE313" s="484" t="s">
        <v>46</v>
      </c>
      <c r="AF313" s="484" t="s">
        <v>46</v>
      </c>
      <c r="AG313" s="484" t="s">
        <v>46</v>
      </c>
      <c r="AH313" s="484" t="s">
        <v>46</v>
      </c>
      <c r="AI313" s="484" t="s">
        <v>46</v>
      </c>
      <c r="AJ313" s="485">
        <v>0</v>
      </c>
      <c r="AK313" s="485">
        <v>1</v>
      </c>
      <c r="AL313" s="484">
        <f>AL312</f>
        <v>0.75</v>
      </c>
      <c r="AM313" s="484">
        <f>AM312</f>
        <v>2.7E-2</v>
      </c>
      <c r="AN313" s="484">
        <f>AN312</f>
        <v>3</v>
      </c>
      <c r="AO313" s="484"/>
      <c r="AP313" s="484"/>
      <c r="AQ313" s="487">
        <f>AM313*I313+AL313</f>
        <v>0.85880999999999996</v>
      </c>
      <c r="AR313" s="487">
        <f t="shared" si="371"/>
        <v>8.5880999999999999E-2</v>
      </c>
      <c r="AS313" s="488">
        <f t="shared" si="372"/>
        <v>0.25</v>
      </c>
      <c r="AT313" s="488">
        <f t="shared" si="373"/>
        <v>0.29867274999999999</v>
      </c>
      <c r="AU313" s="487">
        <f>10068.2*J313*POWER(10,-6)*10</f>
        <v>1.0224861192000001E-3</v>
      </c>
      <c r="AV313" s="488">
        <f t="shared" si="374"/>
        <v>1.4943862361192</v>
      </c>
      <c r="AW313" s="489">
        <f t="shared" si="375"/>
        <v>0</v>
      </c>
      <c r="AX313" s="489">
        <f t="shared" si="376"/>
        <v>2.6399999999999997E-6</v>
      </c>
      <c r="AY313" s="489">
        <f t="shared" si="377"/>
        <v>3.9451796633546878E-6</v>
      </c>
      <c r="AZ313" s="392">
        <f>AW313/[2]DB!$B$23</f>
        <v>0</v>
      </c>
      <c r="BA313" s="392">
        <f>AX313/[2]DB!$B$23</f>
        <v>3.1807228915662648E-9</v>
      </c>
    </row>
    <row r="314" spans="1:53" s="1" customFormat="1" x14ac:dyDescent="0.3">
      <c r="A314" s="474" t="s">
        <v>964</v>
      </c>
      <c r="B314" s="474" t="str">
        <f>B312</f>
        <v>Парафинопровод III очереди  резервуаров, нефть</v>
      </c>
      <c r="C314" s="476" t="s">
        <v>108</v>
      </c>
      <c r="D314" s="477" t="s">
        <v>26</v>
      </c>
      <c r="E314" s="490">
        <f>E312</f>
        <v>2.9999999999999999E-7</v>
      </c>
      <c r="F314" s="491">
        <f>F312</f>
        <v>220</v>
      </c>
      <c r="G314" s="474">
        <v>0.76</v>
      </c>
      <c r="H314" s="479">
        <f t="shared" si="367"/>
        <v>5.0159999999999994E-5</v>
      </c>
      <c r="I314" s="492">
        <f>I312</f>
        <v>4.03</v>
      </c>
      <c r="J314" s="494">
        <v>0</v>
      </c>
      <c r="K314" s="482" t="s">
        <v>124</v>
      </c>
      <c r="L314" s="483">
        <v>0</v>
      </c>
      <c r="M314" s="484" t="str">
        <f t="shared" si="368"/>
        <v>C210</v>
      </c>
      <c r="N314" s="484" t="str">
        <f t="shared" si="369"/>
        <v>Парафинопровод III очереди  резервуаров, нефть</v>
      </c>
      <c r="O314" s="484" t="str">
        <f t="shared" si="370"/>
        <v>Полное-ликвидация</v>
      </c>
      <c r="P314" s="484" t="s">
        <v>46</v>
      </c>
      <c r="Q314" s="484" t="s">
        <v>46</v>
      </c>
      <c r="R314" s="484" t="s">
        <v>46</v>
      </c>
      <c r="S314" s="484" t="s">
        <v>46</v>
      </c>
      <c r="T314" s="484" t="s">
        <v>46</v>
      </c>
      <c r="U314" s="484" t="s">
        <v>46</v>
      </c>
      <c r="V314" s="484" t="s">
        <v>46</v>
      </c>
      <c r="W314" s="484" t="s">
        <v>46</v>
      </c>
      <c r="X314" s="484" t="s">
        <v>46</v>
      </c>
      <c r="Y314" s="484" t="s">
        <v>46</v>
      </c>
      <c r="Z314" s="484" t="s">
        <v>46</v>
      </c>
      <c r="AA314" s="484" t="s">
        <v>46</v>
      </c>
      <c r="AB314" s="484" t="s">
        <v>46</v>
      </c>
      <c r="AC314" s="484" t="s">
        <v>46</v>
      </c>
      <c r="AD314" s="484" t="s">
        <v>46</v>
      </c>
      <c r="AE314" s="484" t="s">
        <v>46</v>
      </c>
      <c r="AF314" s="484" t="s">
        <v>46</v>
      </c>
      <c r="AG314" s="484" t="s">
        <v>46</v>
      </c>
      <c r="AH314" s="484" t="s">
        <v>46</v>
      </c>
      <c r="AI314" s="484" t="s">
        <v>46</v>
      </c>
      <c r="AJ314" s="484">
        <v>0</v>
      </c>
      <c r="AK314" s="484">
        <v>0</v>
      </c>
      <c r="AL314" s="484">
        <f>AL312</f>
        <v>0.75</v>
      </c>
      <c r="AM314" s="484">
        <f>AM312</f>
        <v>2.7E-2</v>
      </c>
      <c r="AN314" s="484">
        <f>AN312</f>
        <v>3</v>
      </c>
      <c r="AO314" s="484"/>
      <c r="AP314" s="484"/>
      <c r="AQ314" s="487">
        <f>AM314*I314*0.1+AL314</f>
        <v>0.76088100000000003</v>
      </c>
      <c r="AR314" s="487">
        <f t="shared" si="371"/>
        <v>7.6088100000000006E-2</v>
      </c>
      <c r="AS314" s="488">
        <f t="shared" si="372"/>
        <v>0</v>
      </c>
      <c r="AT314" s="488">
        <f t="shared" si="373"/>
        <v>0.20924227500000001</v>
      </c>
      <c r="AU314" s="487">
        <f>1333*J313*POWER(10,-6)</f>
        <v>1.35374148E-5</v>
      </c>
      <c r="AV314" s="488">
        <f t="shared" si="374"/>
        <v>1.0462249124148</v>
      </c>
      <c r="AW314" s="489">
        <f t="shared" si="375"/>
        <v>0</v>
      </c>
      <c r="AX314" s="489">
        <f t="shared" si="376"/>
        <v>0</v>
      </c>
      <c r="AY314" s="489">
        <f t="shared" si="377"/>
        <v>5.2478641606726361E-5</v>
      </c>
      <c r="AZ314" s="392">
        <f>AW314/[2]DB!$B$23</f>
        <v>0</v>
      </c>
      <c r="BA314" s="392">
        <f>AX314/[2]DB!$B$23</f>
        <v>0</v>
      </c>
    </row>
    <row r="315" spans="1:53" s="1" customFormat="1" x14ac:dyDescent="0.3">
      <c r="A315" s="474" t="s">
        <v>965</v>
      </c>
      <c r="B315" s="474" t="str">
        <f>B312</f>
        <v>Парафинопровод III очереди  резервуаров, нефть</v>
      </c>
      <c r="C315" s="476" t="s">
        <v>109</v>
      </c>
      <c r="D315" s="477" t="s">
        <v>47</v>
      </c>
      <c r="E315" s="478">
        <v>1.9999999999999999E-6</v>
      </c>
      <c r="F315" s="491">
        <f>F312</f>
        <v>220</v>
      </c>
      <c r="G315" s="474">
        <v>0.2</v>
      </c>
      <c r="H315" s="479">
        <f t="shared" si="367"/>
        <v>8.7999999999999998E-5</v>
      </c>
      <c r="I315" s="492">
        <f>0.15*I312</f>
        <v>0.60450000000000004</v>
      </c>
      <c r="J315" s="481">
        <f>I315</f>
        <v>0.60450000000000004</v>
      </c>
      <c r="K315" s="495" t="s">
        <v>126</v>
      </c>
      <c r="L315" s="496">
        <v>45390</v>
      </c>
      <c r="M315" s="484" t="str">
        <f t="shared" si="368"/>
        <v>C211</v>
      </c>
      <c r="N315" s="484" t="str">
        <f t="shared" si="369"/>
        <v>Парафинопровод III очереди  резервуаров, нефть</v>
      </c>
      <c r="O315" s="484" t="str">
        <f t="shared" si="370"/>
        <v>Частичное-пожар</v>
      </c>
      <c r="P315" s="484">
        <v>3.4</v>
      </c>
      <c r="Q315" s="484">
        <v>5.0999999999999996</v>
      </c>
      <c r="R315" s="484">
        <v>7.5</v>
      </c>
      <c r="S315" s="484">
        <v>13.6</v>
      </c>
      <c r="T315" s="484" t="s">
        <v>46</v>
      </c>
      <c r="U315" s="484" t="s">
        <v>46</v>
      </c>
      <c r="V315" s="484" t="s">
        <v>46</v>
      </c>
      <c r="W315" s="484" t="s">
        <v>46</v>
      </c>
      <c r="X315" s="484" t="s">
        <v>46</v>
      </c>
      <c r="Y315" s="484" t="s">
        <v>46</v>
      </c>
      <c r="Z315" s="484" t="s">
        <v>46</v>
      </c>
      <c r="AA315" s="484" t="s">
        <v>46</v>
      </c>
      <c r="AB315" s="484" t="s">
        <v>46</v>
      </c>
      <c r="AC315" s="484" t="s">
        <v>46</v>
      </c>
      <c r="AD315" s="484" t="s">
        <v>46</v>
      </c>
      <c r="AE315" s="484" t="s">
        <v>46</v>
      </c>
      <c r="AF315" s="484" t="s">
        <v>46</v>
      </c>
      <c r="AG315" s="484" t="s">
        <v>46</v>
      </c>
      <c r="AH315" s="484" t="s">
        <v>46</v>
      </c>
      <c r="AI315" s="484" t="s">
        <v>46</v>
      </c>
      <c r="AJ315" s="484">
        <v>0</v>
      </c>
      <c r="AK315" s="484">
        <v>1</v>
      </c>
      <c r="AL315" s="386">
        <f>0.1*AL312</f>
        <v>7.5000000000000011E-2</v>
      </c>
      <c r="AM315" s="484">
        <f>AM312</f>
        <v>2.7E-2</v>
      </c>
      <c r="AN315" s="484">
        <f>ROUNDUP(AN312/3,0)</f>
        <v>1</v>
      </c>
      <c r="AO315" s="484"/>
      <c r="AP315" s="484"/>
      <c r="AQ315" s="487">
        <f>AM315*I315+AL315</f>
        <v>9.1321500000000014E-2</v>
      </c>
      <c r="AR315" s="487">
        <f t="shared" si="371"/>
        <v>9.1321500000000021E-3</v>
      </c>
      <c r="AS315" s="488">
        <f t="shared" si="372"/>
        <v>0.25</v>
      </c>
      <c r="AT315" s="488">
        <f t="shared" si="373"/>
        <v>8.7613412500000001E-2</v>
      </c>
      <c r="AU315" s="487">
        <f>10068.2*J315*POWER(10,-6)</f>
        <v>6.0862269E-3</v>
      </c>
      <c r="AV315" s="488">
        <f t="shared" si="374"/>
        <v>0.44415328940000004</v>
      </c>
      <c r="AW315" s="489">
        <f t="shared" si="375"/>
        <v>0</v>
      </c>
      <c r="AX315" s="489">
        <f t="shared" si="376"/>
        <v>8.7999999999999998E-5</v>
      </c>
      <c r="AY315" s="489">
        <f t="shared" si="377"/>
        <v>3.9085489467200003E-5</v>
      </c>
      <c r="AZ315" s="392">
        <f>AW315/[2]DB!$B$23</f>
        <v>0</v>
      </c>
      <c r="BA315" s="392">
        <f>AX315/[2]DB!$B$23</f>
        <v>1.0602409638554216E-7</v>
      </c>
    </row>
    <row r="316" spans="1:53" s="1" customFormat="1" x14ac:dyDescent="0.3">
      <c r="A316" s="474" t="s">
        <v>966</v>
      </c>
      <c r="B316" s="474" t="str">
        <f>B312</f>
        <v>Парафинопровод III очереди  резервуаров, нефть</v>
      </c>
      <c r="C316" s="476" t="s">
        <v>110</v>
      </c>
      <c r="D316" s="477" t="s">
        <v>112</v>
      </c>
      <c r="E316" s="490">
        <f>E315</f>
        <v>1.9999999999999999E-6</v>
      </c>
      <c r="F316" s="491">
        <f>F312</f>
        <v>220</v>
      </c>
      <c r="G316" s="474">
        <v>0.04</v>
      </c>
      <c r="H316" s="479">
        <f t="shared" si="367"/>
        <v>1.7599999999999998E-5</v>
      </c>
      <c r="I316" s="492">
        <f>0.15*I312</f>
        <v>0.60450000000000004</v>
      </c>
      <c r="J316" s="481">
        <f>0.9*J313</f>
        <v>9.1400400000000003E-3</v>
      </c>
      <c r="K316" s="495" t="s">
        <v>127</v>
      </c>
      <c r="L316" s="496">
        <v>3</v>
      </c>
      <c r="M316" s="484" t="str">
        <f t="shared" si="368"/>
        <v>C212</v>
      </c>
      <c r="N316" s="484" t="str">
        <f t="shared" si="369"/>
        <v>Парафинопровод III очереди  резервуаров, нефть</v>
      </c>
      <c r="O316" s="484" t="str">
        <f t="shared" si="370"/>
        <v>Частичное-пожар-вспышка</v>
      </c>
      <c r="P316" s="484" t="s">
        <v>46</v>
      </c>
      <c r="Q316" s="484" t="s">
        <v>46</v>
      </c>
      <c r="R316" s="484" t="s">
        <v>46</v>
      </c>
      <c r="S316" s="484" t="s">
        <v>46</v>
      </c>
      <c r="T316" s="484" t="s">
        <v>46</v>
      </c>
      <c r="U316" s="484" t="s">
        <v>46</v>
      </c>
      <c r="V316" s="484" t="s">
        <v>46</v>
      </c>
      <c r="W316" s="484" t="s">
        <v>46</v>
      </c>
      <c r="X316" s="484" t="s">
        <v>46</v>
      </c>
      <c r="Y316" s="484" t="s">
        <v>46</v>
      </c>
      <c r="Z316" s="484" t="s">
        <v>46</v>
      </c>
      <c r="AA316" s="484">
        <v>7.12</v>
      </c>
      <c r="AB316" s="484">
        <v>8.5399999999999991</v>
      </c>
      <c r="AC316" s="484" t="s">
        <v>46</v>
      </c>
      <c r="AD316" s="484" t="s">
        <v>46</v>
      </c>
      <c r="AE316" s="484" t="s">
        <v>46</v>
      </c>
      <c r="AF316" s="484" t="s">
        <v>46</v>
      </c>
      <c r="AG316" s="484" t="s">
        <v>46</v>
      </c>
      <c r="AH316" s="484" t="s">
        <v>46</v>
      </c>
      <c r="AI316" s="484" t="s">
        <v>46</v>
      </c>
      <c r="AJ316" s="484">
        <v>0</v>
      </c>
      <c r="AK316" s="484">
        <v>1</v>
      </c>
      <c r="AL316" s="386">
        <f t="shared" ref="AL316:AL317" si="378">0.1*AL313</f>
        <v>7.5000000000000011E-2</v>
      </c>
      <c r="AM316" s="484">
        <f>AM312</f>
        <v>2.7E-2</v>
      </c>
      <c r="AN316" s="484">
        <f>ROUNDUP(AN312/3,0)</f>
        <v>1</v>
      </c>
      <c r="AO316" s="484"/>
      <c r="AP316" s="484"/>
      <c r="AQ316" s="487">
        <f>AM316*I316+AL316</f>
        <v>9.1321500000000014E-2</v>
      </c>
      <c r="AR316" s="487">
        <f t="shared" si="371"/>
        <v>9.1321500000000021E-3</v>
      </c>
      <c r="AS316" s="488">
        <f t="shared" si="372"/>
        <v>0.25</v>
      </c>
      <c r="AT316" s="488">
        <f t="shared" si="373"/>
        <v>8.7613412500000001E-2</v>
      </c>
      <c r="AU316" s="487">
        <f>10068.2*J316*POWER(10,-6)*10</f>
        <v>9.2023750728000009E-4</v>
      </c>
      <c r="AV316" s="488">
        <f t="shared" si="374"/>
        <v>0.43898730000727998</v>
      </c>
      <c r="AW316" s="489">
        <f t="shared" si="375"/>
        <v>0</v>
      </c>
      <c r="AX316" s="489">
        <f t="shared" si="376"/>
        <v>1.7599999999999998E-5</v>
      </c>
      <c r="AY316" s="489">
        <f t="shared" si="377"/>
        <v>7.7261764801281273E-6</v>
      </c>
      <c r="AZ316" s="392">
        <f>AW316/[2]DB!$B$23</f>
        <v>0</v>
      </c>
      <c r="BA316" s="392">
        <f>AX316/[2]DB!$B$23</f>
        <v>2.1204819277108432E-8</v>
      </c>
    </row>
    <row r="317" spans="1:53" s="1" customFormat="1" x14ac:dyDescent="0.3">
      <c r="A317" s="497" t="s">
        <v>967</v>
      </c>
      <c r="B317" s="497" t="str">
        <f>B312</f>
        <v>Парафинопровод III очереди  резервуаров, нефть</v>
      </c>
      <c r="C317" s="498" t="s">
        <v>111</v>
      </c>
      <c r="D317" s="499" t="s">
        <v>27</v>
      </c>
      <c r="E317" s="500">
        <f>E315</f>
        <v>1.9999999999999999E-6</v>
      </c>
      <c r="F317" s="501">
        <f>F312</f>
        <v>220</v>
      </c>
      <c r="G317" s="497">
        <v>0.76</v>
      </c>
      <c r="H317" s="502">
        <f t="shared" si="367"/>
        <v>3.344E-4</v>
      </c>
      <c r="I317" s="503">
        <f>0.15*I312</f>
        <v>0.60450000000000004</v>
      </c>
      <c r="J317" s="504">
        <v>0</v>
      </c>
      <c r="K317" s="505" t="s">
        <v>138</v>
      </c>
      <c r="L317" s="506">
        <v>1</v>
      </c>
      <c r="M317" s="484" t="str">
        <f t="shared" si="368"/>
        <v>C213</v>
      </c>
      <c r="N317" s="484" t="str">
        <f t="shared" si="369"/>
        <v>Парафинопровод III очереди  резервуаров, нефть</v>
      </c>
      <c r="O317" s="484" t="str">
        <f t="shared" si="370"/>
        <v>Частичное-ликвидация</v>
      </c>
      <c r="P317" s="484" t="s">
        <v>46</v>
      </c>
      <c r="Q317" s="484" t="s">
        <v>46</v>
      </c>
      <c r="R317" s="484" t="s">
        <v>46</v>
      </c>
      <c r="S317" s="484" t="s">
        <v>46</v>
      </c>
      <c r="T317" s="484" t="s">
        <v>46</v>
      </c>
      <c r="U317" s="484" t="s">
        <v>46</v>
      </c>
      <c r="V317" s="484" t="s">
        <v>46</v>
      </c>
      <c r="W317" s="484" t="s">
        <v>46</v>
      </c>
      <c r="X317" s="484" t="s">
        <v>46</v>
      </c>
      <c r="Y317" s="484" t="s">
        <v>46</v>
      </c>
      <c r="Z317" s="484" t="s">
        <v>46</v>
      </c>
      <c r="AA317" s="484" t="s">
        <v>46</v>
      </c>
      <c r="AB317" s="484" t="s">
        <v>46</v>
      </c>
      <c r="AC317" s="484" t="s">
        <v>46</v>
      </c>
      <c r="AD317" s="484" t="s">
        <v>46</v>
      </c>
      <c r="AE317" s="484" t="s">
        <v>46</v>
      </c>
      <c r="AF317" s="484" t="s">
        <v>46</v>
      </c>
      <c r="AG317" s="484" t="s">
        <v>46</v>
      </c>
      <c r="AH317" s="484" t="s">
        <v>46</v>
      </c>
      <c r="AI317" s="484" t="s">
        <v>46</v>
      </c>
      <c r="AJ317" s="484">
        <v>0</v>
      </c>
      <c r="AK317" s="484">
        <v>0</v>
      </c>
      <c r="AL317" s="386">
        <f t="shared" si="378"/>
        <v>7.5000000000000011E-2</v>
      </c>
      <c r="AM317" s="484">
        <f>AM312</f>
        <v>2.7E-2</v>
      </c>
      <c r="AN317" s="484">
        <f>ROUNDUP(AN312/3,0)</f>
        <v>1</v>
      </c>
      <c r="AO317" s="484"/>
      <c r="AP317" s="484"/>
      <c r="AQ317" s="487">
        <f>AM317*I317*0.1+AL317</f>
        <v>7.663215000000001E-2</v>
      </c>
      <c r="AR317" s="487">
        <f t="shared" si="371"/>
        <v>7.663215000000001E-3</v>
      </c>
      <c r="AS317" s="488">
        <f t="shared" si="372"/>
        <v>0</v>
      </c>
      <c r="AT317" s="488">
        <f t="shared" si="373"/>
        <v>2.1073841250000003E-2</v>
      </c>
      <c r="AU317" s="487">
        <f>1333*J316*POWER(10,-6)</f>
        <v>1.2183673320000001E-5</v>
      </c>
      <c r="AV317" s="488">
        <f t="shared" si="374"/>
        <v>0.10538138992332001</v>
      </c>
      <c r="AW317" s="489">
        <f t="shared" si="375"/>
        <v>0</v>
      </c>
      <c r="AX317" s="489">
        <f t="shared" si="376"/>
        <v>0</v>
      </c>
      <c r="AY317" s="489">
        <f t="shared" si="377"/>
        <v>3.5239536790358209E-5</v>
      </c>
      <c r="AZ317" s="392">
        <f>AW317/[2]DB!$B$23</f>
        <v>0</v>
      </c>
      <c r="BA317" s="392">
        <f>AX317/[2]DB!$B$23</f>
        <v>0</v>
      </c>
    </row>
    <row r="318" spans="1:53" s="507" customFormat="1" x14ac:dyDescent="0.3">
      <c r="A318" s="474"/>
      <c r="B318" s="474"/>
      <c r="C318" s="474"/>
      <c r="D318" s="474"/>
      <c r="E318" s="474"/>
      <c r="F318" s="474"/>
      <c r="G318" s="474"/>
      <c r="H318" s="474"/>
      <c r="I318" s="474"/>
      <c r="J318" s="474"/>
      <c r="K318" s="284" t="s">
        <v>467</v>
      </c>
      <c r="L318" s="283" t="s">
        <v>944</v>
      </c>
      <c r="M318" s="474"/>
      <c r="N318" s="474"/>
      <c r="O318" s="474"/>
      <c r="P318" s="474"/>
      <c r="Q318" s="474"/>
      <c r="R318" s="474"/>
      <c r="S318" s="474"/>
      <c r="T318" s="474"/>
      <c r="U318" s="474"/>
      <c r="V318" s="474"/>
      <c r="W318" s="474"/>
      <c r="X318" s="474"/>
      <c r="Y318" s="474"/>
      <c r="Z318" s="474"/>
      <c r="AA318" s="474"/>
      <c r="AB318" s="474"/>
      <c r="AC318" s="474"/>
      <c r="AD318" s="474"/>
      <c r="AE318" s="474"/>
      <c r="AF318" s="474"/>
      <c r="AG318" s="474"/>
      <c r="AH318" s="474"/>
      <c r="AI318" s="474"/>
      <c r="AJ318" s="474"/>
      <c r="AK318" s="474"/>
      <c r="AL318" s="474"/>
      <c r="AM318" s="474"/>
      <c r="AN318" s="474"/>
      <c r="AO318" s="474"/>
      <c r="AP318" s="474"/>
      <c r="AQ318" s="474"/>
      <c r="AR318" s="474"/>
      <c r="AS318" s="474"/>
      <c r="AT318" s="474"/>
      <c r="AU318" s="474"/>
      <c r="AV318" s="474"/>
      <c r="AW318" s="474"/>
      <c r="AX318" s="474"/>
      <c r="AY318" s="474"/>
    </row>
    <row r="319" spans="1:53" s="507" customFormat="1" x14ac:dyDescent="0.3">
      <c r="A319" s="474"/>
      <c r="B319" s="474"/>
      <c r="C319" s="474"/>
      <c r="D319" s="474"/>
      <c r="E319" s="474"/>
      <c r="F319" s="474"/>
      <c r="G319" s="474"/>
      <c r="H319" s="474"/>
      <c r="I319" s="474"/>
      <c r="J319" s="474"/>
      <c r="K319" s="474"/>
      <c r="L319" s="474"/>
      <c r="M319" s="474"/>
      <c r="N319" s="474"/>
      <c r="O319" s="474"/>
      <c r="P319" s="474"/>
      <c r="Q319" s="474"/>
      <c r="R319" s="474"/>
      <c r="S319" s="474"/>
      <c r="T319" s="474"/>
      <c r="U319" s="474"/>
      <c r="V319" s="474"/>
      <c r="W319" s="474"/>
      <c r="X319" s="474"/>
      <c r="Y319" s="474"/>
      <c r="Z319" s="474"/>
      <c r="AA319" s="474"/>
      <c r="AB319" s="474"/>
      <c r="AC319" s="474"/>
      <c r="AD319" s="474"/>
      <c r="AE319" s="474"/>
      <c r="AF319" s="474"/>
      <c r="AG319" s="474"/>
      <c r="AH319" s="474"/>
      <c r="AI319" s="474"/>
      <c r="AJ319" s="474"/>
      <c r="AK319" s="474"/>
      <c r="AL319" s="474"/>
      <c r="AM319" s="474"/>
      <c r="AN319" s="474"/>
      <c r="AO319" s="474"/>
      <c r="AP319" s="474"/>
      <c r="AQ319" s="474"/>
      <c r="AR319" s="474"/>
      <c r="AS319" s="474"/>
      <c r="AT319" s="474"/>
      <c r="AU319" s="474"/>
      <c r="AV319" s="474"/>
      <c r="AW319" s="474"/>
      <c r="AX319" s="474"/>
      <c r="AY319" s="474"/>
    </row>
    <row r="320" spans="1:53" s="507" customFormat="1" x14ac:dyDescent="0.3">
      <c r="A320" s="474"/>
      <c r="B320" s="474"/>
      <c r="C320" s="474"/>
      <c r="D320" s="474"/>
      <c r="E320" s="474"/>
      <c r="F320" s="474"/>
      <c r="G320" s="474"/>
      <c r="H320" s="474"/>
      <c r="I320" s="474"/>
      <c r="J320" s="474"/>
      <c r="K320" s="474"/>
      <c r="L320" s="474"/>
      <c r="M320" s="474"/>
      <c r="N320" s="474"/>
      <c r="O320" s="474"/>
      <c r="P320" s="474"/>
      <c r="Q320" s="474"/>
      <c r="R320" s="474"/>
      <c r="S320" s="474"/>
      <c r="T320" s="474"/>
      <c r="U320" s="474"/>
      <c r="V320" s="474"/>
      <c r="W320" s="474"/>
      <c r="X320" s="474"/>
      <c r="Y320" s="474"/>
      <c r="Z320" s="474"/>
      <c r="AA320" s="474"/>
      <c r="AB320" s="474"/>
      <c r="AC320" s="474"/>
      <c r="AD320" s="474"/>
      <c r="AE320" s="474"/>
      <c r="AF320" s="474"/>
      <c r="AG320" s="474"/>
      <c r="AH320" s="474"/>
      <c r="AI320" s="474"/>
      <c r="AJ320" s="474"/>
      <c r="AK320" s="474"/>
      <c r="AL320" s="474"/>
      <c r="AM320" s="474"/>
      <c r="AN320" s="474"/>
      <c r="AO320" s="474"/>
      <c r="AP320" s="474"/>
      <c r="AQ320" s="474"/>
      <c r="AR320" s="474"/>
      <c r="AS320" s="474"/>
      <c r="AT320" s="474"/>
      <c r="AU320" s="474"/>
      <c r="AV320" s="474"/>
      <c r="AW320" s="474"/>
      <c r="AX320" s="474"/>
      <c r="AY320" s="474"/>
    </row>
    <row r="321" spans="1:53" ht="15" thickBot="1" x14ac:dyDescent="0.35"/>
    <row r="322" spans="1:53" s="1" customFormat="1" ht="18" customHeight="1" x14ac:dyDescent="0.3">
      <c r="A322" s="474" t="s">
        <v>968</v>
      </c>
      <c r="B322" s="475" t="s">
        <v>835</v>
      </c>
      <c r="C322" s="476" t="s">
        <v>129</v>
      </c>
      <c r="D322" s="477" t="s">
        <v>130</v>
      </c>
      <c r="E322" s="478">
        <v>2.9999999999999999E-7</v>
      </c>
      <c r="F322" s="475">
        <v>309</v>
      </c>
      <c r="G322" s="474">
        <v>0.2</v>
      </c>
      <c r="H322" s="479">
        <f>E322*F322*G322</f>
        <v>1.8539999999999999E-5</v>
      </c>
      <c r="I322" s="480">
        <v>0.92</v>
      </c>
      <c r="J322" s="481">
        <f>I322</f>
        <v>0.92</v>
      </c>
      <c r="K322" s="482" t="s">
        <v>122</v>
      </c>
      <c r="L322" s="483">
        <v>0</v>
      </c>
      <c r="M322" s="484" t="str">
        <f t="shared" ref="M322:M323" si="379">A322</f>
        <v>C214</v>
      </c>
      <c r="N322" s="484" t="str">
        <f t="shared" ref="N322:N323" si="380">B322</f>
        <v>Газопровод факела низкого давления, попутный нефтяной газ</v>
      </c>
      <c r="O322" s="484" t="str">
        <f t="shared" ref="O322:O323" si="381">D322</f>
        <v>Полное-факел</v>
      </c>
      <c r="P322" s="484" t="s">
        <v>46</v>
      </c>
      <c r="Q322" s="484" t="s">
        <v>46</v>
      </c>
      <c r="R322" s="484" t="s">
        <v>46</v>
      </c>
      <c r="S322" s="484" t="s">
        <v>46</v>
      </c>
      <c r="T322" s="484" t="s">
        <v>46</v>
      </c>
      <c r="U322" s="484" t="s">
        <v>46</v>
      </c>
      <c r="V322" s="484" t="s">
        <v>46</v>
      </c>
      <c r="W322" s="484" t="s">
        <v>46</v>
      </c>
      <c r="X322" s="484" t="s">
        <v>46</v>
      </c>
      <c r="Y322" s="484">
        <v>13</v>
      </c>
      <c r="Z322" s="484">
        <v>2</v>
      </c>
      <c r="AA322" s="484" t="s">
        <v>46</v>
      </c>
      <c r="AB322" s="484" t="s">
        <v>46</v>
      </c>
      <c r="AC322" s="484" t="s">
        <v>46</v>
      </c>
      <c r="AD322" s="484" t="s">
        <v>46</v>
      </c>
      <c r="AE322" s="484" t="s">
        <v>46</v>
      </c>
      <c r="AF322" s="484" t="s">
        <v>46</v>
      </c>
      <c r="AG322" s="484" t="s">
        <v>46</v>
      </c>
      <c r="AH322" s="484" t="s">
        <v>46</v>
      </c>
      <c r="AI322" s="484" t="s">
        <v>46</v>
      </c>
      <c r="AJ322" s="485">
        <v>1</v>
      </c>
      <c r="AK322" s="485">
        <v>2</v>
      </c>
      <c r="AL322" s="486">
        <v>0.75</v>
      </c>
      <c r="AM322" s="486">
        <v>2.7E-2</v>
      </c>
      <c r="AN322" s="486">
        <v>3</v>
      </c>
      <c r="AO322" s="484"/>
      <c r="AP322" s="484"/>
      <c r="AQ322" s="487">
        <f>AM322*I322+AL322</f>
        <v>0.77483999999999997</v>
      </c>
      <c r="AR322" s="487">
        <f>0.1*AQ322</f>
        <v>7.7483999999999997E-2</v>
      </c>
      <c r="AS322" s="488">
        <f>AJ322*3+0.25*AK322</f>
        <v>3.5</v>
      </c>
      <c r="AT322" s="488">
        <f>SUM(AQ322:AS322)/4</f>
        <v>1.0880810000000001</v>
      </c>
      <c r="AU322" s="487">
        <f>10068.2*J322*POWER(10,-6)</f>
        <v>9.2627439999999998E-3</v>
      </c>
      <c r="AV322" s="488">
        <f t="shared" ref="AV322:AV323" si="382">AU322+AT322+AS322+AR322+AQ322</f>
        <v>5.4496677440000001</v>
      </c>
      <c r="AW322" s="489">
        <f>AJ322*H322</f>
        <v>1.8539999999999999E-5</v>
      </c>
      <c r="AX322" s="489">
        <f>H322*AK322</f>
        <v>3.7079999999999997E-5</v>
      </c>
      <c r="AY322" s="489">
        <f>H322*AV322</f>
        <v>1.0103683997375999E-4</v>
      </c>
      <c r="AZ322" s="392">
        <f>AW322/[2]DB!$B$23</f>
        <v>2.2337349397590359E-8</v>
      </c>
      <c r="BA322" s="392">
        <f>AX322/[2]DB!$B$23</f>
        <v>4.4674698795180718E-8</v>
      </c>
    </row>
    <row r="323" spans="1:53" s="1" customFormat="1" x14ac:dyDescent="0.3">
      <c r="A323" s="474" t="s">
        <v>969</v>
      </c>
      <c r="B323" s="474" t="str">
        <f>B322</f>
        <v>Газопровод факела низкого давления, попутный нефтяной газ</v>
      </c>
      <c r="C323" s="476" t="s">
        <v>107</v>
      </c>
      <c r="D323" s="477" t="s">
        <v>28</v>
      </c>
      <c r="E323" s="490">
        <f>E322</f>
        <v>2.9999999999999999E-7</v>
      </c>
      <c r="F323" s="491">
        <f>F322</f>
        <v>309</v>
      </c>
      <c r="G323" s="474">
        <v>0.1152</v>
      </c>
      <c r="H323" s="479">
        <f t="shared" ref="H323" si="383">E323*F323*G323</f>
        <v>1.0679039999999998E-5</v>
      </c>
      <c r="I323" s="492">
        <f>I322</f>
        <v>0.92</v>
      </c>
      <c r="J323" s="511">
        <f>0.1*I322</f>
        <v>9.2000000000000012E-2</v>
      </c>
      <c r="K323" s="495" t="s">
        <v>123</v>
      </c>
      <c r="L323" s="496">
        <v>1</v>
      </c>
      <c r="M323" s="484" t="str">
        <f t="shared" si="379"/>
        <v>C215</v>
      </c>
      <c r="N323" s="484" t="str">
        <f t="shared" si="380"/>
        <v>Газопровод факела низкого давления, попутный нефтяной газ</v>
      </c>
      <c r="O323" s="484" t="str">
        <f t="shared" si="381"/>
        <v>Полное-взрыв</v>
      </c>
      <c r="P323" s="484" t="s">
        <v>46</v>
      </c>
      <c r="Q323" s="484" t="s">
        <v>46</v>
      </c>
      <c r="R323" s="484" t="s">
        <v>46</v>
      </c>
      <c r="S323" s="484" t="s">
        <v>46</v>
      </c>
      <c r="T323" s="484">
        <v>0</v>
      </c>
      <c r="U323" s="484">
        <v>0</v>
      </c>
      <c r="V323" s="484">
        <v>34.1</v>
      </c>
      <c r="W323" s="484">
        <v>114.1</v>
      </c>
      <c r="X323" s="484">
        <v>166.6</v>
      </c>
      <c r="Y323" s="484" t="s">
        <v>46</v>
      </c>
      <c r="Z323" s="484" t="s">
        <v>46</v>
      </c>
      <c r="AA323" s="484" t="s">
        <v>46</v>
      </c>
      <c r="AB323" s="484" t="s">
        <v>46</v>
      </c>
      <c r="AC323" s="484" t="s">
        <v>46</v>
      </c>
      <c r="AD323" s="484" t="s">
        <v>46</v>
      </c>
      <c r="AE323" s="484" t="s">
        <v>46</v>
      </c>
      <c r="AF323" s="484" t="s">
        <v>46</v>
      </c>
      <c r="AG323" s="484" t="s">
        <v>46</v>
      </c>
      <c r="AH323" s="484" t="s">
        <v>46</v>
      </c>
      <c r="AI323" s="484" t="s">
        <v>46</v>
      </c>
      <c r="AJ323" s="485">
        <v>1</v>
      </c>
      <c r="AK323" s="485">
        <v>2</v>
      </c>
      <c r="AL323" s="484">
        <f>AL322</f>
        <v>0.75</v>
      </c>
      <c r="AM323" s="484">
        <f>AM322</f>
        <v>2.7E-2</v>
      </c>
      <c r="AN323" s="484">
        <f>AN322</f>
        <v>3</v>
      </c>
      <c r="AO323" s="484"/>
      <c r="AP323" s="484"/>
      <c r="AQ323" s="487">
        <f>AM323*I323+AL323</f>
        <v>0.77483999999999997</v>
      </c>
      <c r="AR323" s="487">
        <f t="shared" ref="AR323" si="384">0.1*AQ323</f>
        <v>7.7483999999999997E-2</v>
      </c>
      <c r="AS323" s="488">
        <f t="shared" ref="AS323" si="385">AJ323*3+0.25*AK323</f>
        <v>3.5</v>
      </c>
      <c r="AT323" s="488">
        <f t="shared" ref="AT323" si="386">SUM(AQ323:AS323)/4</f>
        <v>1.0880810000000001</v>
      </c>
      <c r="AU323" s="487">
        <f>10068.2*J323*POWER(10,-6)*10</f>
        <v>9.2627440000000016E-3</v>
      </c>
      <c r="AV323" s="488">
        <f t="shared" si="382"/>
        <v>5.4496677440000001</v>
      </c>
      <c r="AW323" s="489">
        <f t="shared" ref="AW323:AW329" si="387">AJ323*H323</f>
        <v>1.0679039999999998E-5</v>
      </c>
      <c r="AX323" s="489">
        <f t="shared" ref="AX323:AX329" si="388">H323*AK323</f>
        <v>2.1358079999999997E-5</v>
      </c>
      <c r="AY323" s="489">
        <f t="shared" ref="AY323:AY329" si="389">H323*AV323</f>
        <v>5.8197219824885751E-5</v>
      </c>
      <c r="AZ323" s="392">
        <f>AW323/[2]DB!$B$23</f>
        <v>1.2866313253012046E-8</v>
      </c>
      <c r="BA323" s="392">
        <f>AX323/[2]DB!$B$23</f>
        <v>2.5732626506024093E-8</v>
      </c>
    </row>
    <row r="324" spans="1:53" s="1" customFormat="1" x14ac:dyDescent="0.3">
      <c r="A324" s="474" t="s">
        <v>970</v>
      </c>
      <c r="B324" s="474" t="str">
        <f>B322</f>
        <v>Газопровод факела низкого давления, попутный нефтяной газ</v>
      </c>
      <c r="C324" s="476" t="s">
        <v>131</v>
      </c>
      <c r="D324" s="477" t="s">
        <v>132</v>
      </c>
      <c r="E324" s="490">
        <f>E322</f>
        <v>2.9999999999999999E-7</v>
      </c>
      <c r="F324" s="491">
        <f>F322</f>
        <v>309</v>
      </c>
      <c r="G324" s="474">
        <v>7.6799999999999993E-2</v>
      </c>
      <c r="H324" s="479">
        <f>E324*F324*G324</f>
        <v>7.1193599999999989E-6</v>
      </c>
      <c r="I324" s="492">
        <f>I322</f>
        <v>0.92</v>
      </c>
      <c r="J324" s="481">
        <f>I322</f>
        <v>0.92</v>
      </c>
      <c r="K324" s="495" t="s">
        <v>124</v>
      </c>
      <c r="L324" s="496">
        <v>0</v>
      </c>
      <c r="M324" s="484" t="str">
        <f>A324</f>
        <v>C216</v>
      </c>
      <c r="N324" s="484" t="str">
        <f>B324</f>
        <v>Газопровод факела низкого давления, попутный нефтяной газ</v>
      </c>
      <c r="O324" s="484" t="str">
        <f>D324</f>
        <v>Полное-вспышка</v>
      </c>
      <c r="P324" s="484" t="s">
        <v>46</v>
      </c>
      <c r="Q324" s="484" t="s">
        <v>46</v>
      </c>
      <c r="R324" s="484" t="s">
        <v>46</v>
      </c>
      <c r="S324" s="484" t="s">
        <v>46</v>
      </c>
      <c r="T324" s="484" t="s">
        <v>46</v>
      </c>
      <c r="U324" s="484" t="s">
        <v>46</v>
      </c>
      <c r="V324" s="484" t="s">
        <v>46</v>
      </c>
      <c r="W324" s="484" t="s">
        <v>46</v>
      </c>
      <c r="X324" s="484" t="s">
        <v>46</v>
      </c>
      <c r="Y324" s="484" t="s">
        <v>46</v>
      </c>
      <c r="Z324" s="484" t="s">
        <v>46</v>
      </c>
      <c r="AA324" s="484">
        <v>32.61</v>
      </c>
      <c r="AB324" s="484">
        <v>39.130000000000003</v>
      </c>
      <c r="AC324" s="484" t="s">
        <v>46</v>
      </c>
      <c r="AD324" s="484" t="s">
        <v>46</v>
      </c>
      <c r="AE324" s="484" t="s">
        <v>46</v>
      </c>
      <c r="AF324" s="484" t="s">
        <v>46</v>
      </c>
      <c r="AG324" s="484" t="s">
        <v>46</v>
      </c>
      <c r="AH324" s="484" t="s">
        <v>46</v>
      </c>
      <c r="AI324" s="484" t="s">
        <v>46</v>
      </c>
      <c r="AJ324" s="484">
        <v>0</v>
      </c>
      <c r="AK324" s="484">
        <v>0</v>
      </c>
      <c r="AL324" s="484">
        <f>AL322</f>
        <v>0.75</v>
      </c>
      <c r="AM324" s="484">
        <f>AM322</f>
        <v>2.7E-2</v>
      </c>
      <c r="AN324" s="484">
        <f>AN322</f>
        <v>3</v>
      </c>
      <c r="AO324" s="484"/>
      <c r="AP324" s="484"/>
      <c r="AQ324" s="487">
        <f>AM324*I324*0.1+AL324</f>
        <v>0.75248400000000004</v>
      </c>
      <c r="AR324" s="487">
        <f>0.1*AQ324</f>
        <v>7.5248400000000007E-2</v>
      </c>
      <c r="AS324" s="488">
        <f>AJ324*3+0.25*AK324</f>
        <v>0</v>
      </c>
      <c r="AT324" s="488">
        <f>SUM(AQ324:AS324)/4</f>
        <v>0.20693310000000001</v>
      </c>
      <c r="AU324" s="487">
        <f>1333*J322*POWER(10,-6)</f>
        <v>1.2263600000000001E-3</v>
      </c>
      <c r="AV324" s="488">
        <f>AU324+AT324+AS324+AR324+AQ324</f>
        <v>1.03589186</v>
      </c>
      <c r="AW324" s="489">
        <f t="shared" si="387"/>
        <v>0</v>
      </c>
      <c r="AX324" s="489">
        <f t="shared" si="388"/>
        <v>0</v>
      </c>
      <c r="AY324" s="489">
        <f t="shared" si="389"/>
        <v>7.3748870724095989E-6</v>
      </c>
      <c r="AZ324" s="392">
        <f>AW324/[2]DB!$B$23</f>
        <v>0</v>
      </c>
      <c r="BA324" s="392">
        <f>AX324/[2]DB!$B$23</f>
        <v>0</v>
      </c>
    </row>
    <row r="325" spans="1:53" s="1" customFormat="1" x14ac:dyDescent="0.3">
      <c r="A325" s="474" t="s">
        <v>971</v>
      </c>
      <c r="B325" s="474" t="str">
        <f>B322</f>
        <v>Газопровод факела низкого давления, попутный нефтяной газ</v>
      </c>
      <c r="C325" s="476" t="s">
        <v>108</v>
      </c>
      <c r="D325" s="477" t="s">
        <v>26</v>
      </c>
      <c r="E325" s="490">
        <f>E322</f>
        <v>2.9999999999999999E-7</v>
      </c>
      <c r="F325" s="491">
        <f>F322</f>
        <v>309</v>
      </c>
      <c r="G325" s="474">
        <v>0.60799999999999998</v>
      </c>
      <c r="H325" s="479">
        <f t="shared" ref="H325:H326" si="390">E325*F325*G325</f>
        <v>5.6361599999999992E-5</v>
      </c>
      <c r="I325" s="492">
        <f>I322</f>
        <v>0.92</v>
      </c>
      <c r="J325" s="494">
        <v>0</v>
      </c>
      <c r="K325" s="495" t="s">
        <v>126</v>
      </c>
      <c r="L325" s="496">
        <v>45390</v>
      </c>
      <c r="M325" s="484" t="str">
        <f t="shared" ref="M325:M326" si="391">A325</f>
        <v>C217</v>
      </c>
      <c r="N325" s="484" t="str">
        <f t="shared" ref="N325:N326" si="392">B325</f>
        <v>Газопровод факела низкого давления, попутный нефтяной газ</v>
      </c>
      <c r="O325" s="484" t="str">
        <f t="shared" ref="O325:O326" si="393">D325</f>
        <v>Полное-ликвидация</v>
      </c>
      <c r="P325" s="484" t="s">
        <v>46</v>
      </c>
      <c r="Q325" s="484" t="s">
        <v>46</v>
      </c>
      <c r="R325" s="484" t="s">
        <v>46</v>
      </c>
      <c r="S325" s="484" t="s">
        <v>46</v>
      </c>
      <c r="T325" s="484" t="s">
        <v>46</v>
      </c>
      <c r="U325" s="484" t="s">
        <v>46</v>
      </c>
      <c r="V325" s="484" t="s">
        <v>46</v>
      </c>
      <c r="W325" s="484" t="s">
        <v>46</v>
      </c>
      <c r="X325" s="484" t="s">
        <v>46</v>
      </c>
      <c r="Y325" s="484" t="s">
        <v>46</v>
      </c>
      <c r="Z325" s="484" t="s">
        <v>46</v>
      </c>
      <c r="AA325" s="484" t="s">
        <v>46</v>
      </c>
      <c r="AB325" s="484" t="s">
        <v>46</v>
      </c>
      <c r="AC325" s="484" t="s">
        <v>46</v>
      </c>
      <c r="AD325" s="484" t="s">
        <v>46</v>
      </c>
      <c r="AE325" s="484" t="s">
        <v>46</v>
      </c>
      <c r="AF325" s="484" t="s">
        <v>46</v>
      </c>
      <c r="AG325" s="484" t="s">
        <v>46</v>
      </c>
      <c r="AH325" s="484" t="s">
        <v>46</v>
      </c>
      <c r="AI325" s="484" t="s">
        <v>46</v>
      </c>
      <c r="AJ325" s="484">
        <v>0</v>
      </c>
      <c r="AK325" s="484">
        <v>0</v>
      </c>
      <c r="AL325" s="484">
        <f>AL322</f>
        <v>0.75</v>
      </c>
      <c r="AM325" s="484">
        <f>AM322</f>
        <v>2.7E-2</v>
      </c>
      <c r="AN325" s="484">
        <f>AN322</f>
        <v>3</v>
      </c>
      <c r="AO325" s="484"/>
      <c r="AP325" s="484"/>
      <c r="AQ325" s="487">
        <f>AM325*I325*0.1+AL325</f>
        <v>0.75248400000000004</v>
      </c>
      <c r="AR325" s="487">
        <f t="shared" ref="AR325:AR326" si="394">0.1*AQ325</f>
        <v>7.5248400000000007E-2</v>
      </c>
      <c r="AS325" s="488">
        <f t="shared" ref="AS325:AS326" si="395">AJ325*3+0.25*AK325</f>
        <v>0</v>
      </c>
      <c r="AT325" s="488">
        <f t="shared" ref="AT325:AT326" si="396">SUM(AQ325:AS325)/4</f>
        <v>0.20693310000000001</v>
      </c>
      <c r="AU325" s="487">
        <f>1333*J323*POWER(10,-6)</f>
        <v>1.22636E-4</v>
      </c>
      <c r="AV325" s="488">
        <f t="shared" ref="AV325:AV326" si="397">AU325+AT325+AS325+AR325+AQ325</f>
        <v>1.034788136</v>
      </c>
      <c r="AW325" s="489">
        <f t="shared" si="387"/>
        <v>0</v>
      </c>
      <c r="AX325" s="489">
        <f t="shared" si="388"/>
        <v>0</v>
      </c>
      <c r="AY325" s="489">
        <f t="shared" si="389"/>
        <v>5.8322315005977589E-5</v>
      </c>
      <c r="AZ325" s="392">
        <f>AW325/[2]DB!$B$23</f>
        <v>0</v>
      </c>
      <c r="BA325" s="392">
        <f>AX325/[2]DB!$B$23</f>
        <v>0</v>
      </c>
    </row>
    <row r="326" spans="1:53" s="1" customFormat="1" x14ac:dyDescent="0.3">
      <c r="A326" s="474" t="s">
        <v>972</v>
      </c>
      <c r="B326" s="474" t="str">
        <f>B322</f>
        <v>Газопровод факела низкого давления, попутный нефтяной газ</v>
      </c>
      <c r="C326" s="476" t="s">
        <v>133</v>
      </c>
      <c r="D326" s="477" t="s">
        <v>134</v>
      </c>
      <c r="E326" s="478">
        <v>1.9999999999999999E-6</v>
      </c>
      <c r="F326" s="491">
        <f>F322</f>
        <v>309</v>
      </c>
      <c r="G326" s="474">
        <v>3.5000000000000003E-2</v>
      </c>
      <c r="H326" s="479">
        <f t="shared" si="390"/>
        <v>2.1630000000000001E-5</v>
      </c>
      <c r="I326" s="492">
        <f>0.15*I322</f>
        <v>0.13800000000000001</v>
      </c>
      <c r="J326" s="481">
        <f>I326</f>
        <v>0.13800000000000001</v>
      </c>
      <c r="K326" s="495" t="s">
        <v>127</v>
      </c>
      <c r="L326" s="496">
        <v>3</v>
      </c>
      <c r="M326" s="484" t="str">
        <f t="shared" si="391"/>
        <v>C218</v>
      </c>
      <c r="N326" s="484" t="str">
        <f t="shared" si="392"/>
        <v>Газопровод факела низкого давления, попутный нефтяной газ</v>
      </c>
      <c r="O326" s="484" t="str">
        <f t="shared" si="393"/>
        <v>Частичное-факел</v>
      </c>
      <c r="P326" s="484" t="s">
        <v>46</v>
      </c>
      <c r="Q326" s="484" t="s">
        <v>46</v>
      </c>
      <c r="R326" s="484" t="s">
        <v>46</v>
      </c>
      <c r="S326" s="484" t="s">
        <v>46</v>
      </c>
      <c r="T326" s="484" t="s">
        <v>46</v>
      </c>
      <c r="U326" s="484" t="s">
        <v>46</v>
      </c>
      <c r="V326" s="484" t="s">
        <v>46</v>
      </c>
      <c r="W326" s="484" t="s">
        <v>46</v>
      </c>
      <c r="X326" s="484" t="s">
        <v>46</v>
      </c>
      <c r="Y326" s="484">
        <v>8</v>
      </c>
      <c r="Z326" s="484">
        <v>2</v>
      </c>
      <c r="AA326" s="484" t="s">
        <v>46</v>
      </c>
      <c r="AB326" s="484" t="s">
        <v>46</v>
      </c>
      <c r="AC326" s="484" t="s">
        <v>46</v>
      </c>
      <c r="AD326" s="484" t="s">
        <v>46</v>
      </c>
      <c r="AE326" s="484" t="s">
        <v>46</v>
      </c>
      <c r="AF326" s="484" t="s">
        <v>46</v>
      </c>
      <c r="AG326" s="484" t="s">
        <v>46</v>
      </c>
      <c r="AH326" s="484" t="s">
        <v>46</v>
      </c>
      <c r="AI326" s="484" t="s">
        <v>46</v>
      </c>
      <c r="AJ326" s="484">
        <v>0</v>
      </c>
      <c r="AK326" s="484">
        <v>2</v>
      </c>
      <c r="AL326" s="386">
        <f>0.1*AL322</f>
        <v>7.5000000000000011E-2</v>
      </c>
      <c r="AM326" s="484">
        <f>AM322</f>
        <v>2.7E-2</v>
      </c>
      <c r="AN326" s="484">
        <f>ROUNDUP(AN322/3,0)</f>
        <v>1</v>
      </c>
      <c r="AO326" s="484"/>
      <c r="AP326" s="484"/>
      <c r="AQ326" s="487">
        <f>AM326*I326+AL326</f>
        <v>7.8726000000000018E-2</v>
      </c>
      <c r="AR326" s="487">
        <f t="shared" si="394"/>
        <v>7.8726000000000022E-3</v>
      </c>
      <c r="AS326" s="488">
        <f t="shared" si="395"/>
        <v>0.5</v>
      </c>
      <c r="AT326" s="488">
        <f t="shared" si="396"/>
        <v>0.14664965000000002</v>
      </c>
      <c r="AU326" s="487">
        <f>10068.2*J326*POWER(10,-6)</f>
        <v>1.3894116000000001E-3</v>
      </c>
      <c r="AV326" s="488">
        <f t="shared" si="397"/>
        <v>0.7346376616000001</v>
      </c>
      <c r="AW326" s="489">
        <f t="shared" si="387"/>
        <v>0</v>
      </c>
      <c r="AX326" s="489">
        <f t="shared" si="388"/>
        <v>4.3260000000000003E-5</v>
      </c>
      <c r="AY326" s="489">
        <f t="shared" si="389"/>
        <v>1.5890212620408003E-5</v>
      </c>
      <c r="AZ326" s="392">
        <f>AW326/[2]DB!$B$23</f>
        <v>0</v>
      </c>
      <c r="BA326" s="392">
        <f>AX326/[2]DB!$B$23</f>
        <v>5.2120481927710848E-8</v>
      </c>
    </row>
    <row r="327" spans="1:53" s="1" customFormat="1" x14ac:dyDescent="0.3">
      <c r="A327" s="474" t="s">
        <v>973</v>
      </c>
      <c r="B327" s="474" t="str">
        <f>B322</f>
        <v>Газопровод факела низкого давления, попутный нефтяной газ</v>
      </c>
      <c r="C327" s="476" t="s">
        <v>135</v>
      </c>
      <c r="D327" s="477" t="s">
        <v>136</v>
      </c>
      <c r="E327" s="490">
        <f>E326</f>
        <v>1.9999999999999999E-6</v>
      </c>
      <c r="F327" s="491">
        <f>F323</f>
        <v>309</v>
      </c>
      <c r="G327" s="474">
        <v>8.3000000000000001E-3</v>
      </c>
      <c r="H327" s="479">
        <f>E327*F327*G327</f>
        <v>5.1293999999999995E-6</v>
      </c>
      <c r="I327" s="492">
        <f>I326</f>
        <v>0.13800000000000001</v>
      </c>
      <c r="J327" s="481">
        <f>I327</f>
        <v>0.13800000000000001</v>
      </c>
      <c r="K327" s="512" t="s">
        <v>138</v>
      </c>
      <c r="L327" s="513">
        <v>4</v>
      </c>
      <c r="M327" s="484" t="str">
        <f>A327</f>
        <v>C219</v>
      </c>
      <c r="N327" s="484" t="str">
        <f>B327</f>
        <v>Газопровод факела низкого давления, попутный нефтяной газ</v>
      </c>
      <c r="O327" s="484" t="str">
        <f>D327</f>
        <v>Частичное-взрыв</v>
      </c>
      <c r="P327" s="484" t="s">
        <v>46</v>
      </c>
      <c r="Q327" s="484" t="s">
        <v>46</v>
      </c>
      <c r="R327" s="484" t="s">
        <v>46</v>
      </c>
      <c r="S327" s="484" t="s">
        <v>46</v>
      </c>
      <c r="T327" s="484">
        <v>0</v>
      </c>
      <c r="U327" s="484">
        <v>0</v>
      </c>
      <c r="V327" s="484">
        <v>39.1</v>
      </c>
      <c r="W327" s="484">
        <v>130.6</v>
      </c>
      <c r="X327" s="484">
        <v>190.6</v>
      </c>
      <c r="Y327" s="484" t="s">
        <v>46</v>
      </c>
      <c r="Z327" s="484" t="s">
        <v>46</v>
      </c>
      <c r="AA327" s="484" t="s">
        <v>46</v>
      </c>
      <c r="AB327" s="484" t="s">
        <v>46</v>
      </c>
      <c r="AC327" s="484" t="s">
        <v>46</v>
      </c>
      <c r="AD327" s="484" t="s">
        <v>46</v>
      </c>
      <c r="AE327" s="484" t="s">
        <v>46</v>
      </c>
      <c r="AF327" s="484" t="s">
        <v>46</v>
      </c>
      <c r="AG327" s="484" t="s">
        <v>46</v>
      </c>
      <c r="AH327" s="484" t="s">
        <v>46</v>
      </c>
      <c r="AI327" s="484" t="s">
        <v>46</v>
      </c>
      <c r="AJ327" s="484">
        <v>0</v>
      </c>
      <c r="AK327" s="484">
        <v>1</v>
      </c>
      <c r="AL327" s="386">
        <f t="shared" ref="AL327:AL329" si="398">0.1*AL323</f>
        <v>7.5000000000000011E-2</v>
      </c>
      <c r="AM327" s="484">
        <f>AM322</f>
        <v>2.7E-2</v>
      </c>
      <c r="AN327" s="484">
        <f>AN326</f>
        <v>1</v>
      </c>
      <c r="AO327" s="484"/>
      <c r="AP327" s="484"/>
      <c r="AQ327" s="487">
        <f>AM327*I327+AL327</f>
        <v>7.8726000000000018E-2</v>
      </c>
      <c r="AR327" s="487">
        <f>0.1*AQ327</f>
        <v>7.8726000000000022E-3</v>
      </c>
      <c r="AS327" s="488">
        <f>AJ327*3+0.25*AK327</f>
        <v>0.25</v>
      </c>
      <c r="AT327" s="488">
        <f>SUM(AQ327:AS327)/4</f>
        <v>8.4149650000000006E-2</v>
      </c>
      <c r="AU327" s="487">
        <f>10068.2*J327*POWER(10,-6)*10</f>
        <v>1.3894116000000001E-2</v>
      </c>
      <c r="AV327" s="488">
        <f>AU327+AT327+AS327+AR327+AQ327</f>
        <v>0.434642366</v>
      </c>
      <c r="AW327" s="489">
        <f t="shared" si="387"/>
        <v>0</v>
      </c>
      <c r="AX327" s="489">
        <f t="shared" si="388"/>
        <v>5.1293999999999995E-6</v>
      </c>
      <c r="AY327" s="489">
        <f t="shared" si="389"/>
        <v>2.2294545521604E-6</v>
      </c>
      <c r="AZ327" s="392">
        <f>AW327/[2]DB!$B$23</f>
        <v>0</v>
      </c>
      <c r="BA327" s="392">
        <f>AX327/[2]DB!$B$23</f>
        <v>6.1799999999999998E-9</v>
      </c>
    </row>
    <row r="328" spans="1:53" s="1" customFormat="1" x14ac:dyDescent="0.3">
      <c r="A328" s="474" t="s">
        <v>974</v>
      </c>
      <c r="B328" s="474" t="str">
        <f>B322</f>
        <v>Газопровод факела низкого давления, попутный нефтяной газ</v>
      </c>
      <c r="C328" s="476" t="s">
        <v>110</v>
      </c>
      <c r="D328" s="477" t="s">
        <v>112</v>
      </c>
      <c r="E328" s="490">
        <f>E326</f>
        <v>1.9999999999999999E-6</v>
      </c>
      <c r="F328" s="491">
        <f>F322</f>
        <v>309</v>
      </c>
      <c r="G328" s="474">
        <v>2.64E-2</v>
      </c>
      <c r="H328" s="479">
        <f t="shared" ref="H328:H329" si="399">E328*F328*G328</f>
        <v>1.6315199999999999E-5</v>
      </c>
      <c r="I328" s="492">
        <f>0.15*I322</f>
        <v>0.13800000000000001</v>
      </c>
      <c r="J328" s="481">
        <f>J324*0.15</f>
        <v>0.13800000000000001</v>
      </c>
      <c r="K328" s="207" t="s">
        <v>467</v>
      </c>
      <c r="L328" s="283" t="s">
        <v>944</v>
      </c>
      <c r="M328" s="484" t="str">
        <f t="shared" ref="M328:M329" si="400">A328</f>
        <v>C220</v>
      </c>
      <c r="N328" s="484" t="str">
        <f t="shared" ref="N328:N329" si="401">B328</f>
        <v>Газопровод факела низкого давления, попутный нефтяной газ</v>
      </c>
      <c r="O328" s="484" t="str">
        <f t="shared" ref="O328:O329" si="402">D328</f>
        <v>Частичное-пожар-вспышка</v>
      </c>
      <c r="P328" s="484" t="s">
        <v>46</v>
      </c>
      <c r="Q328" s="484" t="s">
        <v>46</v>
      </c>
      <c r="R328" s="484" t="s">
        <v>46</v>
      </c>
      <c r="S328" s="484" t="s">
        <v>46</v>
      </c>
      <c r="T328" s="484" t="s">
        <v>46</v>
      </c>
      <c r="U328" s="484" t="s">
        <v>46</v>
      </c>
      <c r="V328" s="484" t="s">
        <v>46</v>
      </c>
      <c r="W328" s="484" t="s">
        <v>46</v>
      </c>
      <c r="X328" s="484" t="s">
        <v>46</v>
      </c>
      <c r="Y328" s="484" t="s">
        <v>46</v>
      </c>
      <c r="Z328" s="484" t="s">
        <v>46</v>
      </c>
      <c r="AA328" s="484">
        <v>17.440000000000001</v>
      </c>
      <c r="AB328" s="484">
        <v>20.93</v>
      </c>
      <c r="AC328" s="484" t="s">
        <v>46</v>
      </c>
      <c r="AD328" s="484" t="s">
        <v>46</v>
      </c>
      <c r="AE328" s="484" t="s">
        <v>46</v>
      </c>
      <c r="AF328" s="484" t="s">
        <v>46</v>
      </c>
      <c r="AG328" s="484" t="s">
        <v>46</v>
      </c>
      <c r="AH328" s="484" t="s">
        <v>46</v>
      </c>
      <c r="AI328" s="484" t="s">
        <v>46</v>
      </c>
      <c r="AJ328" s="484">
        <v>0</v>
      </c>
      <c r="AK328" s="484">
        <v>1</v>
      </c>
      <c r="AL328" s="386">
        <f t="shared" si="398"/>
        <v>7.5000000000000011E-2</v>
      </c>
      <c r="AM328" s="484">
        <f>AM322</f>
        <v>2.7E-2</v>
      </c>
      <c r="AN328" s="484">
        <f>ROUNDUP(AN322/3,0)</f>
        <v>1</v>
      </c>
      <c r="AO328" s="484"/>
      <c r="AP328" s="484"/>
      <c r="AQ328" s="487">
        <f>AM328*I328+AL328</f>
        <v>7.8726000000000018E-2</v>
      </c>
      <c r="AR328" s="487">
        <f t="shared" ref="AR328:AR329" si="403">0.1*AQ328</f>
        <v>7.8726000000000022E-3</v>
      </c>
      <c r="AS328" s="488">
        <f t="shared" ref="AS328:AS329" si="404">AJ328*3+0.25*AK328</f>
        <v>0.25</v>
      </c>
      <c r="AT328" s="488">
        <f t="shared" ref="AT328:AT329" si="405">SUM(AQ328:AS328)/4</f>
        <v>8.4149650000000006E-2</v>
      </c>
      <c r="AU328" s="487">
        <f>10068.2*J328*POWER(10,-6)*10</f>
        <v>1.3894116000000001E-2</v>
      </c>
      <c r="AV328" s="488">
        <f t="shared" ref="AV328:AV329" si="406">AU328+AT328+AS328+AR328+AQ328</f>
        <v>0.434642366</v>
      </c>
      <c r="AW328" s="489">
        <f t="shared" si="387"/>
        <v>0</v>
      </c>
      <c r="AX328" s="489">
        <f t="shared" si="388"/>
        <v>1.6315199999999999E-5</v>
      </c>
      <c r="AY328" s="489">
        <f t="shared" si="389"/>
        <v>7.0912771297632001E-6</v>
      </c>
      <c r="AZ328" s="392">
        <f>AW328/[2]DB!$B$23</f>
        <v>0</v>
      </c>
      <c r="BA328" s="392">
        <f>AX328/[2]DB!$B$23</f>
        <v>1.9656867469879516E-8</v>
      </c>
    </row>
    <row r="329" spans="1:53" s="1" customFormat="1" ht="15" thickBot="1" x14ac:dyDescent="0.35">
      <c r="A329" s="474" t="s">
        <v>975</v>
      </c>
      <c r="B329" s="474" t="str">
        <f>B322</f>
        <v>Газопровод факела низкого давления, попутный нефтяной газ</v>
      </c>
      <c r="C329" s="476" t="s">
        <v>111</v>
      </c>
      <c r="D329" s="477" t="s">
        <v>27</v>
      </c>
      <c r="E329" s="490">
        <f>E326</f>
        <v>1.9999999999999999E-6</v>
      </c>
      <c r="F329" s="491">
        <f>F322</f>
        <v>309</v>
      </c>
      <c r="G329" s="474">
        <v>0.93030000000000002</v>
      </c>
      <c r="H329" s="479">
        <f t="shared" si="399"/>
        <v>5.7492539999999992E-4</v>
      </c>
      <c r="I329" s="492">
        <f>0.15*I322</f>
        <v>0.13800000000000001</v>
      </c>
      <c r="J329" s="494">
        <v>0</v>
      </c>
      <c r="K329" s="514"/>
      <c r="L329" s="515"/>
      <c r="M329" s="484" t="str">
        <f t="shared" si="400"/>
        <v>C221</v>
      </c>
      <c r="N329" s="484" t="str">
        <f t="shared" si="401"/>
        <v>Газопровод факела низкого давления, попутный нефтяной газ</v>
      </c>
      <c r="O329" s="484" t="str">
        <f t="shared" si="402"/>
        <v>Частичное-ликвидация</v>
      </c>
      <c r="P329" s="484" t="s">
        <v>46</v>
      </c>
      <c r="Q329" s="484" t="s">
        <v>46</v>
      </c>
      <c r="R329" s="484" t="s">
        <v>46</v>
      </c>
      <c r="S329" s="484" t="s">
        <v>46</v>
      </c>
      <c r="T329" s="484" t="s">
        <v>46</v>
      </c>
      <c r="U329" s="484" t="s">
        <v>46</v>
      </c>
      <c r="V329" s="484" t="s">
        <v>46</v>
      </c>
      <c r="W329" s="484" t="s">
        <v>46</v>
      </c>
      <c r="X329" s="484" t="s">
        <v>46</v>
      </c>
      <c r="Y329" s="484" t="s">
        <v>46</v>
      </c>
      <c r="Z329" s="484" t="s">
        <v>46</v>
      </c>
      <c r="AA329" s="484" t="s">
        <v>46</v>
      </c>
      <c r="AB329" s="484" t="s">
        <v>46</v>
      </c>
      <c r="AC329" s="484" t="s">
        <v>46</v>
      </c>
      <c r="AD329" s="484" t="s">
        <v>46</v>
      </c>
      <c r="AE329" s="484" t="s">
        <v>46</v>
      </c>
      <c r="AF329" s="484" t="s">
        <v>46</v>
      </c>
      <c r="AG329" s="484" t="s">
        <v>46</v>
      </c>
      <c r="AH329" s="484" t="s">
        <v>46</v>
      </c>
      <c r="AI329" s="484" t="s">
        <v>46</v>
      </c>
      <c r="AJ329" s="484">
        <v>0</v>
      </c>
      <c r="AK329" s="484">
        <v>0</v>
      </c>
      <c r="AL329" s="386">
        <f t="shared" si="398"/>
        <v>7.5000000000000011E-2</v>
      </c>
      <c r="AM329" s="484">
        <f>AM322</f>
        <v>2.7E-2</v>
      </c>
      <c r="AN329" s="484">
        <f>ROUNDUP(AN322/3,0)</f>
        <v>1</v>
      </c>
      <c r="AO329" s="484"/>
      <c r="AP329" s="484"/>
      <c r="AQ329" s="487">
        <f>AM329*I329*0.1+AL329</f>
        <v>7.5372600000000012E-2</v>
      </c>
      <c r="AR329" s="487">
        <f t="shared" si="403"/>
        <v>7.5372600000000014E-3</v>
      </c>
      <c r="AS329" s="488">
        <f t="shared" si="404"/>
        <v>0</v>
      </c>
      <c r="AT329" s="488">
        <f t="shared" si="405"/>
        <v>2.0727465000000004E-2</v>
      </c>
      <c r="AU329" s="487">
        <f>1333*J328*POWER(10,-6)</f>
        <v>1.8395400000000001E-4</v>
      </c>
      <c r="AV329" s="488">
        <f t="shared" si="406"/>
        <v>0.10382127900000002</v>
      </c>
      <c r="AW329" s="489">
        <f t="shared" si="387"/>
        <v>0</v>
      </c>
      <c r="AX329" s="489">
        <f t="shared" si="388"/>
        <v>0</v>
      </c>
      <c r="AY329" s="489">
        <f t="shared" si="389"/>
        <v>5.9689490357586598E-5</v>
      </c>
      <c r="AZ329" s="392">
        <f>AW329/[2]DB!$B$23</f>
        <v>0</v>
      </c>
      <c r="BA329" s="392">
        <f>AX329/[2]DB!$B$23</f>
        <v>0</v>
      </c>
    </row>
    <row r="330" spans="1:53" s="1" customFormat="1" x14ac:dyDescent="0.3">
      <c r="A330" s="508"/>
      <c r="B330" s="508"/>
      <c r="C330" s="516"/>
      <c r="D330" s="517"/>
      <c r="E330" s="518"/>
      <c r="F330" s="519"/>
      <c r="G330" s="508"/>
      <c r="H330" s="520"/>
      <c r="I330" s="521"/>
      <c r="J330" s="508"/>
      <c r="K330" s="508"/>
      <c r="L330" s="508"/>
      <c r="M330" s="484"/>
      <c r="N330" s="484"/>
      <c r="O330" s="484"/>
      <c r="P330" s="484"/>
      <c r="Q330" s="484"/>
      <c r="R330" s="484"/>
      <c r="S330" s="484"/>
      <c r="T330" s="484"/>
      <c r="U330" s="484"/>
      <c r="V330" s="484"/>
      <c r="W330" s="484"/>
      <c r="X330" s="484"/>
      <c r="Y330" s="484"/>
      <c r="Z330" s="484"/>
      <c r="AA330" s="484"/>
      <c r="AB330" s="484"/>
      <c r="AC330" s="484"/>
      <c r="AD330" s="484"/>
      <c r="AE330" s="484"/>
      <c r="AF330" s="484"/>
      <c r="AG330" s="484"/>
      <c r="AH330" s="484"/>
      <c r="AI330" s="484"/>
      <c r="AJ330" s="484"/>
      <c r="AK330" s="484"/>
      <c r="AL330" s="386"/>
      <c r="AM330" s="484"/>
      <c r="AN330" s="484"/>
      <c r="AO330" s="484"/>
      <c r="AP330" s="484"/>
      <c r="AQ330" s="487"/>
      <c r="AR330" s="487"/>
      <c r="AS330" s="488"/>
      <c r="AT330" s="488"/>
      <c r="AU330" s="487"/>
      <c r="AV330" s="488"/>
      <c r="AW330" s="489"/>
      <c r="AX330" s="489"/>
      <c r="AY330" s="489"/>
      <c r="AZ330" s="392"/>
      <c r="BA330" s="392"/>
    </row>
    <row r="331" spans="1:53" ht="15" thickBot="1" x14ac:dyDescent="0.35"/>
    <row r="332" spans="1:53" s="1" customFormat="1" ht="18" customHeight="1" x14ac:dyDescent="0.3">
      <c r="A332" s="474" t="s">
        <v>976</v>
      </c>
      <c r="B332" s="475" t="s">
        <v>836</v>
      </c>
      <c r="C332" s="476" t="s">
        <v>129</v>
      </c>
      <c r="D332" s="477" t="s">
        <v>130</v>
      </c>
      <c r="E332" s="478">
        <v>2.9999999999999999E-7</v>
      </c>
      <c r="F332" s="475">
        <v>309</v>
      </c>
      <c r="G332" s="474">
        <v>0.2</v>
      </c>
      <c r="H332" s="479">
        <f>E332*F332*G332</f>
        <v>1.8539999999999999E-5</v>
      </c>
      <c r="I332" s="480">
        <v>0.87</v>
      </c>
      <c r="J332" s="481">
        <f>I332</f>
        <v>0.87</v>
      </c>
      <c r="K332" s="482" t="s">
        <v>122</v>
      </c>
      <c r="L332" s="483">
        <v>0</v>
      </c>
      <c r="M332" s="484" t="str">
        <f t="shared" ref="M332:M333" si="407">A332</f>
        <v>C222</v>
      </c>
      <c r="N332" s="484" t="str">
        <f t="shared" ref="N332:N333" si="408">B332</f>
        <v>Газопровод факела высокого давления, попутный нефтяной газ</v>
      </c>
      <c r="O332" s="484" t="str">
        <f t="shared" ref="O332:O333" si="409">D332</f>
        <v>Полное-факел</v>
      </c>
      <c r="P332" s="484" t="s">
        <v>46</v>
      </c>
      <c r="Q332" s="484" t="s">
        <v>46</v>
      </c>
      <c r="R332" s="484" t="s">
        <v>46</v>
      </c>
      <c r="S332" s="484" t="s">
        <v>46</v>
      </c>
      <c r="T332" s="484" t="s">
        <v>46</v>
      </c>
      <c r="U332" s="484" t="s">
        <v>46</v>
      </c>
      <c r="V332" s="484" t="s">
        <v>46</v>
      </c>
      <c r="W332" s="484" t="s">
        <v>46</v>
      </c>
      <c r="X332" s="484" t="s">
        <v>46</v>
      </c>
      <c r="Y332" s="484">
        <v>13</v>
      </c>
      <c r="Z332" s="484">
        <v>2</v>
      </c>
      <c r="AA332" s="484" t="s">
        <v>46</v>
      </c>
      <c r="AB332" s="484" t="s">
        <v>46</v>
      </c>
      <c r="AC332" s="484" t="s">
        <v>46</v>
      </c>
      <c r="AD332" s="484" t="s">
        <v>46</v>
      </c>
      <c r="AE332" s="484" t="s">
        <v>46</v>
      </c>
      <c r="AF332" s="484" t="s">
        <v>46</v>
      </c>
      <c r="AG332" s="484" t="s">
        <v>46</v>
      </c>
      <c r="AH332" s="484" t="s">
        <v>46</v>
      </c>
      <c r="AI332" s="484" t="s">
        <v>46</v>
      </c>
      <c r="AJ332" s="485">
        <v>1</v>
      </c>
      <c r="AK332" s="485">
        <v>2</v>
      </c>
      <c r="AL332" s="486">
        <v>0.75</v>
      </c>
      <c r="AM332" s="486">
        <v>2.7E-2</v>
      </c>
      <c r="AN332" s="486">
        <v>3</v>
      </c>
      <c r="AO332" s="484"/>
      <c r="AP332" s="484"/>
      <c r="AQ332" s="487">
        <f>AM332*I332+AL332</f>
        <v>0.77349000000000001</v>
      </c>
      <c r="AR332" s="487">
        <f>0.1*AQ332</f>
        <v>7.7349000000000001E-2</v>
      </c>
      <c r="AS332" s="488">
        <f>AJ332*3+0.25*AK332</f>
        <v>3.5</v>
      </c>
      <c r="AT332" s="488">
        <f>SUM(AQ332:AS332)/4</f>
        <v>1.0877097499999999</v>
      </c>
      <c r="AU332" s="487">
        <f>10068.2*J332*POWER(10,-6)</f>
        <v>8.7593340000000006E-3</v>
      </c>
      <c r="AV332" s="488">
        <f t="shared" ref="AV332:AV333" si="410">AU332+AT332+AS332+AR332+AQ332</f>
        <v>5.4473080839999994</v>
      </c>
      <c r="AW332" s="489">
        <f>AJ332*H332</f>
        <v>1.8539999999999999E-5</v>
      </c>
      <c r="AX332" s="489">
        <f>H332*AK332</f>
        <v>3.7079999999999997E-5</v>
      </c>
      <c r="AY332" s="489">
        <f>H332*AV332</f>
        <v>1.0099309187735998E-4</v>
      </c>
      <c r="AZ332" s="392">
        <f>AW332/[2]DB!$B$23</f>
        <v>2.2337349397590359E-8</v>
      </c>
      <c r="BA332" s="392">
        <f>AX332/[2]DB!$B$23</f>
        <v>4.4674698795180718E-8</v>
      </c>
    </row>
    <row r="333" spans="1:53" s="1" customFormat="1" x14ac:dyDescent="0.3">
      <c r="A333" s="474" t="s">
        <v>977</v>
      </c>
      <c r="B333" s="474" t="str">
        <f>B332</f>
        <v>Газопровод факела высокого давления, попутный нефтяной газ</v>
      </c>
      <c r="C333" s="476" t="s">
        <v>107</v>
      </c>
      <c r="D333" s="477" t="s">
        <v>28</v>
      </c>
      <c r="E333" s="490">
        <f>E332</f>
        <v>2.9999999999999999E-7</v>
      </c>
      <c r="F333" s="491">
        <f>F332</f>
        <v>309</v>
      </c>
      <c r="G333" s="474">
        <v>0.1152</v>
      </c>
      <c r="H333" s="479">
        <f t="shared" ref="H333" si="411">E333*F333*G333</f>
        <v>1.0679039999999998E-5</v>
      </c>
      <c r="I333" s="492">
        <f>I332</f>
        <v>0.87</v>
      </c>
      <c r="J333" s="511">
        <f>0.1*I332</f>
        <v>8.7000000000000008E-2</v>
      </c>
      <c r="K333" s="495" t="s">
        <v>123</v>
      </c>
      <c r="L333" s="496">
        <v>1</v>
      </c>
      <c r="M333" s="484" t="str">
        <f t="shared" si="407"/>
        <v>C223</v>
      </c>
      <c r="N333" s="484" t="str">
        <f t="shared" si="408"/>
        <v>Газопровод факела высокого давления, попутный нефтяной газ</v>
      </c>
      <c r="O333" s="484" t="str">
        <f t="shared" si="409"/>
        <v>Полное-взрыв</v>
      </c>
      <c r="P333" s="484" t="s">
        <v>46</v>
      </c>
      <c r="Q333" s="484" t="s">
        <v>46</v>
      </c>
      <c r="R333" s="484" t="s">
        <v>46</v>
      </c>
      <c r="S333" s="484" t="s">
        <v>46</v>
      </c>
      <c r="T333" s="484">
        <v>0</v>
      </c>
      <c r="U333" s="484">
        <v>0</v>
      </c>
      <c r="V333" s="484">
        <v>33.6</v>
      </c>
      <c r="W333" s="484">
        <v>112.1</v>
      </c>
      <c r="X333" s="484">
        <v>163.6</v>
      </c>
      <c r="Y333" s="484" t="s">
        <v>46</v>
      </c>
      <c r="Z333" s="484" t="s">
        <v>46</v>
      </c>
      <c r="AA333" s="484" t="s">
        <v>46</v>
      </c>
      <c r="AB333" s="484" t="s">
        <v>46</v>
      </c>
      <c r="AC333" s="484" t="s">
        <v>46</v>
      </c>
      <c r="AD333" s="484" t="s">
        <v>46</v>
      </c>
      <c r="AE333" s="484" t="s">
        <v>46</v>
      </c>
      <c r="AF333" s="484" t="s">
        <v>46</v>
      </c>
      <c r="AG333" s="484" t="s">
        <v>46</v>
      </c>
      <c r="AH333" s="484" t="s">
        <v>46</v>
      </c>
      <c r="AI333" s="484" t="s">
        <v>46</v>
      </c>
      <c r="AJ333" s="485">
        <v>1</v>
      </c>
      <c r="AK333" s="485">
        <v>2</v>
      </c>
      <c r="AL333" s="484">
        <f>AL332</f>
        <v>0.75</v>
      </c>
      <c r="AM333" s="484">
        <f>AM332</f>
        <v>2.7E-2</v>
      </c>
      <c r="AN333" s="484">
        <f>AN332</f>
        <v>3</v>
      </c>
      <c r="AO333" s="484"/>
      <c r="AP333" s="484"/>
      <c r="AQ333" s="487">
        <f>AM333*I333+AL333</f>
        <v>0.77349000000000001</v>
      </c>
      <c r="AR333" s="487">
        <f t="shared" ref="AR333" si="412">0.1*AQ333</f>
        <v>7.7349000000000001E-2</v>
      </c>
      <c r="AS333" s="488">
        <f t="shared" ref="AS333" si="413">AJ333*3+0.25*AK333</f>
        <v>3.5</v>
      </c>
      <c r="AT333" s="488">
        <f t="shared" ref="AT333" si="414">SUM(AQ333:AS333)/4</f>
        <v>1.0877097499999999</v>
      </c>
      <c r="AU333" s="487">
        <f>10068.2*J333*POWER(10,-6)*10</f>
        <v>8.7593340000000006E-3</v>
      </c>
      <c r="AV333" s="488">
        <f t="shared" si="410"/>
        <v>5.4473080839999994</v>
      </c>
      <c r="AW333" s="489">
        <f t="shared" ref="AW333:AW339" si="415">AJ333*H333</f>
        <v>1.0679039999999998E-5</v>
      </c>
      <c r="AX333" s="489">
        <f t="shared" ref="AX333:AX339" si="416">H333*AK333</f>
        <v>2.1358079999999997E-5</v>
      </c>
      <c r="AY333" s="489">
        <f t="shared" ref="AY333:AY339" si="417">H333*AV333</f>
        <v>5.8172020921359342E-5</v>
      </c>
      <c r="AZ333" s="392">
        <f>AW333/[2]DB!$B$23</f>
        <v>1.2866313253012046E-8</v>
      </c>
      <c r="BA333" s="392">
        <f>AX333/[2]DB!$B$23</f>
        <v>2.5732626506024093E-8</v>
      </c>
    </row>
    <row r="334" spans="1:53" s="1" customFormat="1" x14ac:dyDescent="0.3">
      <c r="A334" s="474" t="s">
        <v>978</v>
      </c>
      <c r="B334" s="474" t="str">
        <f>B332</f>
        <v>Газопровод факела высокого давления, попутный нефтяной газ</v>
      </c>
      <c r="C334" s="476" t="s">
        <v>131</v>
      </c>
      <c r="D334" s="477" t="s">
        <v>132</v>
      </c>
      <c r="E334" s="490">
        <f>E332</f>
        <v>2.9999999999999999E-7</v>
      </c>
      <c r="F334" s="491">
        <f>F332</f>
        <v>309</v>
      </c>
      <c r="G334" s="474">
        <v>7.6799999999999993E-2</v>
      </c>
      <c r="H334" s="479">
        <f>E334*F334*G334</f>
        <v>7.1193599999999989E-6</v>
      </c>
      <c r="I334" s="492">
        <f>I332</f>
        <v>0.87</v>
      </c>
      <c r="J334" s="481">
        <f>I332</f>
        <v>0.87</v>
      </c>
      <c r="K334" s="495" t="s">
        <v>124</v>
      </c>
      <c r="L334" s="496">
        <v>0</v>
      </c>
      <c r="M334" s="484" t="str">
        <f>A334</f>
        <v>C224</v>
      </c>
      <c r="N334" s="484" t="str">
        <f>B334</f>
        <v>Газопровод факела высокого давления, попутный нефтяной газ</v>
      </c>
      <c r="O334" s="484" t="str">
        <f>D334</f>
        <v>Полное-вспышка</v>
      </c>
      <c r="P334" s="484" t="s">
        <v>46</v>
      </c>
      <c r="Q334" s="484" t="s">
        <v>46</v>
      </c>
      <c r="R334" s="484" t="s">
        <v>46</v>
      </c>
      <c r="S334" s="484" t="s">
        <v>46</v>
      </c>
      <c r="T334" s="484" t="s">
        <v>46</v>
      </c>
      <c r="U334" s="484" t="s">
        <v>46</v>
      </c>
      <c r="V334" s="484" t="s">
        <v>46</v>
      </c>
      <c r="W334" s="484" t="s">
        <v>46</v>
      </c>
      <c r="X334" s="484" t="s">
        <v>46</v>
      </c>
      <c r="Y334" s="484" t="s">
        <v>46</v>
      </c>
      <c r="Z334" s="484" t="s">
        <v>46</v>
      </c>
      <c r="AA334" s="484">
        <v>32.01</v>
      </c>
      <c r="AB334" s="484">
        <v>38.409999999999997</v>
      </c>
      <c r="AC334" s="484" t="s">
        <v>46</v>
      </c>
      <c r="AD334" s="484" t="s">
        <v>46</v>
      </c>
      <c r="AE334" s="484" t="s">
        <v>46</v>
      </c>
      <c r="AF334" s="484" t="s">
        <v>46</v>
      </c>
      <c r="AG334" s="484" t="s">
        <v>46</v>
      </c>
      <c r="AH334" s="484" t="s">
        <v>46</v>
      </c>
      <c r="AI334" s="484" t="s">
        <v>46</v>
      </c>
      <c r="AJ334" s="484">
        <v>0</v>
      </c>
      <c r="AK334" s="484">
        <v>0</v>
      </c>
      <c r="AL334" s="484">
        <f>AL332</f>
        <v>0.75</v>
      </c>
      <c r="AM334" s="484">
        <f>AM332</f>
        <v>2.7E-2</v>
      </c>
      <c r="AN334" s="484">
        <f>AN332</f>
        <v>3</v>
      </c>
      <c r="AO334" s="484"/>
      <c r="AP334" s="484"/>
      <c r="AQ334" s="487">
        <f>AM334*I334*0.1+AL334</f>
        <v>0.75234900000000005</v>
      </c>
      <c r="AR334" s="487">
        <f>0.1*AQ334</f>
        <v>7.5234900000000007E-2</v>
      </c>
      <c r="AS334" s="488">
        <f>AJ334*3+0.25*AK334</f>
        <v>0</v>
      </c>
      <c r="AT334" s="488">
        <f>SUM(AQ334:AS334)/4</f>
        <v>0.20689597500000001</v>
      </c>
      <c r="AU334" s="487">
        <f>1333*J332*POWER(10,-6)</f>
        <v>1.15971E-3</v>
      </c>
      <c r="AV334" s="488">
        <f>AU334+AT334+AS334+AR334+AQ334</f>
        <v>1.0356395850000002</v>
      </c>
      <c r="AW334" s="489">
        <f t="shared" si="415"/>
        <v>0</v>
      </c>
      <c r="AX334" s="489">
        <f t="shared" si="416"/>
        <v>0</v>
      </c>
      <c r="AY334" s="489">
        <f t="shared" si="417"/>
        <v>7.3730910358656003E-6</v>
      </c>
      <c r="AZ334" s="392">
        <f>AW334/[2]DB!$B$23</f>
        <v>0</v>
      </c>
      <c r="BA334" s="392">
        <f>AX334/[2]DB!$B$23</f>
        <v>0</v>
      </c>
    </row>
    <row r="335" spans="1:53" s="1" customFormat="1" x14ac:dyDescent="0.3">
      <c r="A335" s="474" t="s">
        <v>979</v>
      </c>
      <c r="B335" s="474" t="str">
        <f>B332</f>
        <v>Газопровод факела высокого давления, попутный нефтяной газ</v>
      </c>
      <c r="C335" s="476" t="s">
        <v>108</v>
      </c>
      <c r="D335" s="477" t="s">
        <v>26</v>
      </c>
      <c r="E335" s="490">
        <f>E332</f>
        <v>2.9999999999999999E-7</v>
      </c>
      <c r="F335" s="491">
        <f>F332</f>
        <v>309</v>
      </c>
      <c r="G335" s="474">
        <v>0.60799999999999998</v>
      </c>
      <c r="H335" s="479">
        <f t="shared" ref="H335:H336" si="418">E335*F335*G335</f>
        <v>5.6361599999999992E-5</v>
      </c>
      <c r="I335" s="492">
        <f>I332</f>
        <v>0.87</v>
      </c>
      <c r="J335" s="494">
        <v>0</v>
      </c>
      <c r="K335" s="495" t="s">
        <v>126</v>
      </c>
      <c r="L335" s="496">
        <v>45390</v>
      </c>
      <c r="M335" s="484" t="str">
        <f t="shared" ref="M335:M336" si="419">A335</f>
        <v>C225</v>
      </c>
      <c r="N335" s="484" t="str">
        <f t="shared" ref="N335:N336" si="420">B335</f>
        <v>Газопровод факела высокого давления, попутный нефтяной газ</v>
      </c>
      <c r="O335" s="484" t="str">
        <f t="shared" ref="O335:O336" si="421">D335</f>
        <v>Полное-ликвидация</v>
      </c>
      <c r="P335" s="484" t="s">
        <v>46</v>
      </c>
      <c r="Q335" s="484" t="s">
        <v>46</v>
      </c>
      <c r="R335" s="484" t="s">
        <v>46</v>
      </c>
      <c r="S335" s="484" t="s">
        <v>46</v>
      </c>
      <c r="T335" s="484" t="s">
        <v>46</v>
      </c>
      <c r="U335" s="484" t="s">
        <v>46</v>
      </c>
      <c r="V335" s="484" t="s">
        <v>46</v>
      </c>
      <c r="W335" s="484" t="s">
        <v>46</v>
      </c>
      <c r="X335" s="484" t="s">
        <v>46</v>
      </c>
      <c r="Y335" s="484" t="s">
        <v>46</v>
      </c>
      <c r="Z335" s="484" t="s">
        <v>46</v>
      </c>
      <c r="AA335" s="484" t="s">
        <v>46</v>
      </c>
      <c r="AB335" s="484" t="s">
        <v>46</v>
      </c>
      <c r="AC335" s="484" t="s">
        <v>46</v>
      </c>
      <c r="AD335" s="484" t="s">
        <v>46</v>
      </c>
      <c r="AE335" s="484" t="s">
        <v>46</v>
      </c>
      <c r="AF335" s="484" t="s">
        <v>46</v>
      </c>
      <c r="AG335" s="484" t="s">
        <v>46</v>
      </c>
      <c r="AH335" s="484" t="s">
        <v>46</v>
      </c>
      <c r="AI335" s="484" t="s">
        <v>46</v>
      </c>
      <c r="AJ335" s="484">
        <v>0</v>
      </c>
      <c r="AK335" s="484">
        <v>0</v>
      </c>
      <c r="AL335" s="484">
        <f>AL332</f>
        <v>0.75</v>
      </c>
      <c r="AM335" s="484">
        <f>AM332</f>
        <v>2.7E-2</v>
      </c>
      <c r="AN335" s="484">
        <f>AN332</f>
        <v>3</v>
      </c>
      <c r="AO335" s="484"/>
      <c r="AP335" s="484"/>
      <c r="AQ335" s="487">
        <f>AM335*I335*0.1+AL335</f>
        <v>0.75234900000000005</v>
      </c>
      <c r="AR335" s="487">
        <f t="shared" ref="AR335:AR336" si="422">0.1*AQ335</f>
        <v>7.5234900000000007E-2</v>
      </c>
      <c r="AS335" s="488">
        <f t="shared" ref="AS335:AS336" si="423">AJ335*3+0.25*AK335</f>
        <v>0</v>
      </c>
      <c r="AT335" s="488">
        <f t="shared" ref="AT335:AT336" si="424">SUM(AQ335:AS335)/4</f>
        <v>0.20689597500000001</v>
      </c>
      <c r="AU335" s="487">
        <f>1333*J333*POWER(10,-6)</f>
        <v>1.15971E-4</v>
      </c>
      <c r="AV335" s="488">
        <f t="shared" ref="AV335:AV336" si="425">AU335+AT335+AS335+AR335+AQ335</f>
        <v>1.034595846</v>
      </c>
      <c r="AW335" s="489">
        <f t="shared" si="415"/>
        <v>0</v>
      </c>
      <c r="AX335" s="489">
        <f t="shared" si="416"/>
        <v>0</v>
      </c>
      <c r="AY335" s="489">
        <f t="shared" si="417"/>
        <v>5.8311477233913593E-5</v>
      </c>
      <c r="AZ335" s="392">
        <f>AW335/[2]DB!$B$23</f>
        <v>0</v>
      </c>
      <c r="BA335" s="392">
        <f>AX335/[2]DB!$B$23</f>
        <v>0</v>
      </c>
    </row>
    <row r="336" spans="1:53" s="1" customFormat="1" x14ac:dyDescent="0.3">
      <c r="A336" s="474" t="s">
        <v>980</v>
      </c>
      <c r="B336" s="474" t="str">
        <f>B332</f>
        <v>Газопровод факела высокого давления, попутный нефтяной газ</v>
      </c>
      <c r="C336" s="476" t="s">
        <v>133</v>
      </c>
      <c r="D336" s="477" t="s">
        <v>134</v>
      </c>
      <c r="E336" s="478">
        <v>1.9999999999999999E-6</v>
      </c>
      <c r="F336" s="491">
        <f>F332</f>
        <v>309</v>
      </c>
      <c r="G336" s="474">
        <v>3.5000000000000003E-2</v>
      </c>
      <c r="H336" s="479">
        <f t="shared" si="418"/>
        <v>2.1630000000000001E-5</v>
      </c>
      <c r="I336" s="492">
        <f>0.15*I332</f>
        <v>0.1305</v>
      </c>
      <c r="J336" s="481">
        <f>I336</f>
        <v>0.1305</v>
      </c>
      <c r="K336" s="495" t="s">
        <v>127</v>
      </c>
      <c r="L336" s="496">
        <v>3</v>
      </c>
      <c r="M336" s="484" t="str">
        <f t="shared" si="419"/>
        <v>C226</v>
      </c>
      <c r="N336" s="484" t="str">
        <f t="shared" si="420"/>
        <v>Газопровод факела высокого давления, попутный нефтяной газ</v>
      </c>
      <c r="O336" s="484" t="str">
        <f t="shared" si="421"/>
        <v>Частичное-факел</v>
      </c>
      <c r="P336" s="484" t="s">
        <v>46</v>
      </c>
      <c r="Q336" s="484" t="s">
        <v>46</v>
      </c>
      <c r="R336" s="484" t="s">
        <v>46</v>
      </c>
      <c r="S336" s="484" t="s">
        <v>46</v>
      </c>
      <c r="T336" s="484" t="s">
        <v>46</v>
      </c>
      <c r="U336" s="484" t="s">
        <v>46</v>
      </c>
      <c r="V336" s="484" t="s">
        <v>46</v>
      </c>
      <c r="W336" s="484" t="s">
        <v>46</v>
      </c>
      <c r="X336" s="484" t="s">
        <v>46</v>
      </c>
      <c r="Y336" s="484">
        <v>8</v>
      </c>
      <c r="Z336" s="484">
        <v>2</v>
      </c>
      <c r="AA336" s="484" t="s">
        <v>46</v>
      </c>
      <c r="AB336" s="484" t="s">
        <v>46</v>
      </c>
      <c r="AC336" s="484" t="s">
        <v>46</v>
      </c>
      <c r="AD336" s="484" t="s">
        <v>46</v>
      </c>
      <c r="AE336" s="484" t="s">
        <v>46</v>
      </c>
      <c r="AF336" s="484" t="s">
        <v>46</v>
      </c>
      <c r="AG336" s="484" t="s">
        <v>46</v>
      </c>
      <c r="AH336" s="484" t="s">
        <v>46</v>
      </c>
      <c r="AI336" s="484" t="s">
        <v>46</v>
      </c>
      <c r="AJ336" s="484">
        <v>0</v>
      </c>
      <c r="AK336" s="484">
        <v>2</v>
      </c>
      <c r="AL336" s="386">
        <f>0.1*AL332</f>
        <v>7.5000000000000011E-2</v>
      </c>
      <c r="AM336" s="484">
        <f>AM332</f>
        <v>2.7E-2</v>
      </c>
      <c r="AN336" s="484">
        <f>ROUNDUP(AN332/3,0)</f>
        <v>1</v>
      </c>
      <c r="AO336" s="484"/>
      <c r="AP336" s="484"/>
      <c r="AQ336" s="487">
        <f>AM336*I336+AL336</f>
        <v>7.852350000000001E-2</v>
      </c>
      <c r="AR336" s="487">
        <f t="shared" si="422"/>
        <v>7.852350000000001E-3</v>
      </c>
      <c r="AS336" s="488">
        <f t="shared" si="423"/>
        <v>0.5</v>
      </c>
      <c r="AT336" s="488">
        <f t="shared" si="424"/>
        <v>0.14659396250000001</v>
      </c>
      <c r="AU336" s="487">
        <f>10068.2*J336*POWER(10,-6)</f>
        <v>1.3139001E-3</v>
      </c>
      <c r="AV336" s="488">
        <f t="shared" si="425"/>
        <v>0.73428371259999992</v>
      </c>
      <c r="AW336" s="489">
        <f t="shared" si="415"/>
        <v>0</v>
      </c>
      <c r="AX336" s="489">
        <f t="shared" si="416"/>
        <v>4.3260000000000003E-5</v>
      </c>
      <c r="AY336" s="489">
        <f t="shared" si="417"/>
        <v>1.5882556703537999E-5</v>
      </c>
      <c r="AZ336" s="392">
        <f>AW336/[2]DB!$B$23</f>
        <v>0</v>
      </c>
      <c r="BA336" s="392">
        <f>AX336/[2]DB!$B$23</f>
        <v>5.2120481927710848E-8</v>
      </c>
    </row>
    <row r="337" spans="1:53" s="1" customFormat="1" x14ac:dyDescent="0.3">
      <c r="A337" s="474" t="s">
        <v>981</v>
      </c>
      <c r="B337" s="474" t="str">
        <f>B332</f>
        <v>Газопровод факела высокого давления, попутный нефтяной газ</v>
      </c>
      <c r="C337" s="476" t="s">
        <v>135</v>
      </c>
      <c r="D337" s="477" t="s">
        <v>136</v>
      </c>
      <c r="E337" s="490">
        <f>E336</f>
        <v>1.9999999999999999E-6</v>
      </c>
      <c r="F337" s="491">
        <f>F333</f>
        <v>309</v>
      </c>
      <c r="G337" s="474">
        <v>8.3000000000000001E-3</v>
      </c>
      <c r="H337" s="479">
        <f>E337*F337*G337</f>
        <v>5.1293999999999995E-6</v>
      </c>
      <c r="I337" s="492">
        <f>I336</f>
        <v>0.1305</v>
      </c>
      <c r="J337" s="481">
        <f>I337</f>
        <v>0.1305</v>
      </c>
      <c r="K337" s="512" t="s">
        <v>138</v>
      </c>
      <c r="L337" s="513">
        <v>4</v>
      </c>
      <c r="M337" s="484" t="str">
        <f>A337</f>
        <v>C227</v>
      </c>
      <c r="N337" s="484" t="str">
        <f>B337</f>
        <v>Газопровод факела высокого давления, попутный нефтяной газ</v>
      </c>
      <c r="O337" s="484" t="str">
        <f>D337</f>
        <v>Частичное-взрыв</v>
      </c>
      <c r="P337" s="484" t="s">
        <v>46</v>
      </c>
      <c r="Q337" s="484" t="s">
        <v>46</v>
      </c>
      <c r="R337" s="484" t="s">
        <v>46</v>
      </c>
      <c r="S337" s="484" t="s">
        <v>46</v>
      </c>
      <c r="T337" s="484">
        <v>0</v>
      </c>
      <c r="U337" s="484">
        <v>0</v>
      </c>
      <c r="V337" s="484">
        <v>38.6</v>
      </c>
      <c r="W337" s="484">
        <v>128.1</v>
      </c>
      <c r="X337" s="484">
        <v>187.1</v>
      </c>
      <c r="Y337" s="484" t="s">
        <v>46</v>
      </c>
      <c r="Z337" s="484" t="s">
        <v>46</v>
      </c>
      <c r="AA337" s="484" t="s">
        <v>46</v>
      </c>
      <c r="AB337" s="484" t="s">
        <v>46</v>
      </c>
      <c r="AC337" s="484" t="s">
        <v>46</v>
      </c>
      <c r="AD337" s="484" t="s">
        <v>46</v>
      </c>
      <c r="AE337" s="484" t="s">
        <v>46</v>
      </c>
      <c r="AF337" s="484" t="s">
        <v>46</v>
      </c>
      <c r="AG337" s="484" t="s">
        <v>46</v>
      </c>
      <c r="AH337" s="484" t="s">
        <v>46</v>
      </c>
      <c r="AI337" s="484" t="s">
        <v>46</v>
      </c>
      <c r="AJ337" s="484">
        <v>0</v>
      </c>
      <c r="AK337" s="484">
        <v>1</v>
      </c>
      <c r="AL337" s="386">
        <f t="shared" ref="AL337:AL339" si="426">0.1*AL333</f>
        <v>7.5000000000000011E-2</v>
      </c>
      <c r="AM337" s="484">
        <f>AM332</f>
        <v>2.7E-2</v>
      </c>
      <c r="AN337" s="484">
        <f>AN336</f>
        <v>1</v>
      </c>
      <c r="AO337" s="484"/>
      <c r="AP337" s="484"/>
      <c r="AQ337" s="487">
        <f>AM337*I337+AL337</f>
        <v>7.852350000000001E-2</v>
      </c>
      <c r="AR337" s="487">
        <f>0.1*AQ337</f>
        <v>7.852350000000001E-3</v>
      </c>
      <c r="AS337" s="488">
        <f>AJ337*3+0.25*AK337</f>
        <v>0.25</v>
      </c>
      <c r="AT337" s="488">
        <f>SUM(AQ337:AS337)/4</f>
        <v>8.4093962500000008E-2</v>
      </c>
      <c r="AU337" s="487">
        <f>10068.2*J337*POWER(10,-6)*10</f>
        <v>1.3139001000000001E-2</v>
      </c>
      <c r="AV337" s="488">
        <f>AU337+AT337+AS337+AR337+AQ337</f>
        <v>0.43360881350000002</v>
      </c>
      <c r="AW337" s="489">
        <f t="shared" si="415"/>
        <v>0</v>
      </c>
      <c r="AX337" s="489">
        <f t="shared" si="416"/>
        <v>5.1293999999999995E-6</v>
      </c>
      <c r="AY337" s="489">
        <f t="shared" si="417"/>
        <v>2.2241530479668998E-6</v>
      </c>
      <c r="AZ337" s="392">
        <f>AW337/[2]DB!$B$23</f>
        <v>0</v>
      </c>
      <c r="BA337" s="392">
        <f>AX337/[2]DB!$B$23</f>
        <v>6.1799999999999998E-9</v>
      </c>
    </row>
    <row r="338" spans="1:53" s="1" customFormat="1" x14ac:dyDescent="0.3">
      <c r="A338" s="474" t="s">
        <v>982</v>
      </c>
      <c r="B338" s="474" t="str">
        <f>B332</f>
        <v>Газопровод факела высокого давления, попутный нефтяной газ</v>
      </c>
      <c r="C338" s="476" t="s">
        <v>110</v>
      </c>
      <c r="D338" s="477" t="s">
        <v>112</v>
      </c>
      <c r="E338" s="490">
        <f>E336</f>
        <v>1.9999999999999999E-6</v>
      </c>
      <c r="F338" s="491">
        <f>F332</f>
        <v>309</v>
      </c>
      <c r="G338" s="474">
        <v>2.64E-2</v>
      </c>
      <c r="H338" s="479">
        <f t="shared" ref="H338:H339" si="427">E338*F338*G338</f>
        <v>1.6315199999999999E-5</v>
      </c>
      <c r="I338" s="492">
        <f>0.15*I332</f>
        <v>0.1305</v>
      </c>
      <c r="J338" s="481">
        <f>J334*0.15</f>
        <v>0.1305</v>
      </c>
      <c r="K338" s="207" t="s">
        <v>467</v>
      </c>
      <c r="L338" s="283" t="s">
        <v>944</v>
      </c>
      <c r="M338" s="484" t="str">
        <f t="shared" ref="M338:M339" si="428">A338</f>
        <v>C228</v>
      </c>
      <c r="N338" s="484" t="str">
        <f t="shared" ref="N338:N339" si="429">B338</f>
        <v>Газопровод факела высокого давления, попутный нефтяной газ</v>
      </c>
      <c r="O338" s="484" t="str">
        <f t="shared" ref="O338:O339" si="430">D338</f>
        <v>Частичное-пожар-вспышка</v>
      </c>
      <c r="P338" s="484" t="s">
        <v>46</v>
      </c>
      <c r="Q338" s="484" t="s">
        <v>46</v>
      </c>
      <c r="R338" s="484" t="s">
        <v>46</v>
      </c>
      <c r="S338" s="484" t="s">
        <v>46</v>
      </c>
      <c r="T338" s="484" t="s">
        <v>46</v>
      </c>
      <c r="U338" s="484" t="s">
        <v>46</v>
      </c>
      <c r="V338" s="484" t="s">
        <v>46</v>
      </c>
      <c r="W338" s="484" t="s">
        <v>46</v>
      </c>
      <c r="X338" s="484" t="s">
        <v>46</v>
      </c>
      <c r="Y338" s="484" t="s">
        <v>46</v>
      </c>
      <c r="Z338" s="484" t="s">
        <v>46</v>
      </c>
      <c r="AA338" s="484">
        <v>17.12</v>
      </c>
      <c r="AB338" s="484">
        <v>20.54</v>
      </c>
      <c r="AC338" s="484" t="s">
        <v>46</v>
      </c>
      <c r="AD338" s="484" t="s">
        <v>46</v>
      </c>
      <c r="AE338" s="484" t="s">
        <v>46</v>
      </c>
      <c r="AF338" s="484" t="s">
        <v>46</v>
      </c>
      <c r="AG338" s="484" t="s">
        <v>46</v>
      </c>
      <c r="AH338" s="484" t="s">
        <v>46</v>
      </c>
      <c r="AI338" s="484" t="s">
        <v>46</v>
      </c>
      <c r="AJ338" s="484">
        <v>0</v>
      </c>
      <c r="AK338" s="484">
        <v>1</v>
      </c>
      <c r="AL338" s="386">
        <f t="shared" si="426"/>
        <v>7.5000000000000011E-2</v>
      </c>
      <c r="AM338" s="484">
        <f>AM332</f>
        <v>2.7E-2</v>
      </c>
      <c r="AN338" s="484">
        <f>ROUNDUP(AN332/3,0)</f>
        <v>1</v>
      </c>
      <c r="AO338" s="484"/>
      <c r="AP338" s="484"/>
      <c r="AQ338" s="487">
        <f>AM338*I338+AL338</f>
        <v>7.852350000000001E-2</v>
      </c>
      <c r="AR338" s="487">
        <f t="shared" ref="AR338:AR339" si="431">0.1*AQ338</f>
        <v>7.852350000000001E-3</v>
      </c>
      <c r="AS338" s="488">
        <f t="shared" ref="AS338:AS339" si="432">AJ338*3+0.25*AK338</f>
        <v>0.25</v>
      </c>
      <c r="AT338" s="488">
        <f t="shared" ref="AT338:AT339" si="433">SUM(AQ338:AS338)/4</f>
        <v>8.4093962500000008E-2</v>
      </c>
      <c r="AU338" s="487">
        <f>10068.2*J338*POWER(10,-6)*10</f>
        <v>1.3139001000000001E-2</v>
      </c>
      <c r="AV338" s="488">
        <f t="shared" ref="AV338:AV339" si="434">AU338+AT338+AS338+AR338+AQ338</f>
        <v>0.43360881350000002</v>
      </c>
      <c r="AW338" s="489">
        <f t="shared" si="415"/>
        <v>0</v>
      </c>
      <c r="AX338" s="489">
        <f t="shared" si="416"/>
        <v>1.6315199999999999E-5</v>
      </c>
      <c r="AY338" s="489">
        <f t="shared" si="417"/>
        <v>7.0744145140152003E-6</v>
      </c>
      <c r="AZ338" s="392">
        <f>AW338/[2]DB!$B$23</f>
        <v>0</v>
      </c>
      <c r="BA338" s="392">
        <f>AX338/[2]DB!$B$23</f>
        <v>1.9656867469879516E-8</v>
      </c>
    </row>
    <row r="339" spans="1:53" s="1" customFormat="1" ht="15" thickBot="1" x14ac:dyDescent="0.35">
      <c r="A339" s="474" t="s">
        <v>983</v>
      </c>
      <c r="B339" s="474" t="str">
        <f>B332</f>
        <v>Газопровод факела высокого давления, попутный нефтяной газ</v>
      </c>
      <c r="C339" s="476" t="s">
        <v>111</v>
      </c>
      <c r="D339" s="477" t="s">
        <v>27</v>
      </c>
      <c r="E339" s="490">
        <f>E336</f>
        <v>1.9999999999999999E-6</v>
      </c>
      <c r="F339" s="491">
        <f>F332</f>
        <v>309</v>
      </c>
      <c r="G339" s="474">
        <v>0.93030000000000002</v>
      </c>
      <c r="H339" s="479">
        <f t="shared" si="427"/>
        <v>5.7492539999999992E-4</v>
      </c>
      <c r="I339" s="492">
        <f>0.15*I332</f>
        <v>0.1305</v>
      </c>
      <c r="J339" s="494">
        <v>0</v>
      </c>
      <c r="K339" s="514"/>
      <c r="L339" s="515"/>
      <c r="M339" s="484" t="str">
        <f t="shared" si="428"/>
        <v>C229</v>
      </c>
      <c r="N339" s="484" t="str">
        <f t="shared" si="429"/>
        <v>Газопровод факела высокого давления, попутный нефтяной газ</v>
      </c>
      <c r="O339" s="484" t="str">
        <f t="shared" si="430"/>
        <v>Частичное-ликвидация</v>
      </c>
      <c r="P339" s="484" t="s">
        <v>46</v>
      </c>
      <c r="Q339" s="484" t="s">
        <v>46</v>
      </c>
      <c r="R339" s="484" t="s">
        <v>46</v>
      </c>
      <c r="S339" s="484" t="s">
        <v>46</v>
      </c>
      <c r="T339" s="484" t="s">
        <v>46</v>
      </c>
      <c r="U339" s="484" t="s">
        <v>46</v>
      </c>
      <c r="V339" s="484" t="s">
        <v>46</v>
      </c>
      <c r="W339" s="484" t="s">
        <v>46</v>
      </c>
      <c r="X339" s="484" t="s">
        <v>46</v>
      </c>
      <c r="Y339" s="484" t="s">
        <v>46</v>
      </c>
      <c r="Z339" s="484" t="s">
        <v>46</v>
      </c>
      <c r="AA339" s="484" t="s">
        <v>46</v>
      </c>
      <c r="AB339" s="484" t="s">
        <v>46</v>
      </c>
      <c r="AC339" s="484" t="s">
        <v>46</v>
      </c>
      <c r="AD339" s="484" t="s">
        <v>46</v>
      </c>
      <c r="AE339" s="484" t="s">
        <v>46</v>
      </c>
      <c r="AF339" s="484" t="s">
        <v>46</v>
      </c>
      <c r="AG339" s="484" t="s">
        <v>46</v>
      </c>
      <c r="AH339" s="484" t="s">
        <v>46</v>
      </c>
      <c r="AI339" s="484" t="s">
        <v>46</v>
      </c>
      <c r="AJ339" s="484">
        <v>0</v>
      </c>
      <c r="AK339" s="484">
        <v>0</v>
      </c>
      <c r="AL339" s="386">
        <f t="shared" si="426"/>
        <v>7.5000000000000011E-2</v>
      </c>
      <c r="AM339" s="484">
        <f>AM332</f>
        <v>2.7E-2</v>
      </c>
      <c r="AN339" s="484">
        <f>ROUNDUP(AN332/3,0)</f>
        <v>1</v>
      </c>
      <c r="AO339" s="484"/>
      <c r="AP339" s="484"/>
      <c r="AQ339" s="487">
        <f>AM339*I339*0.1+AL339</f>
        <v>7.5352350000000012E-2</v>
      </c>
      <c r="AR339" s="487">
        <f t="shared" si="431"/>
        <v>7.5352350000000012E-3</v>
      </c>
      <c r="AS339" s="488">
        <f t="shared" si="432"/>
        <v>0</v>
      </c>
      <c r="AT339" s="488">
        <f t="shared" si="433"/>
        <v>2.0721896250000003E-2</v>
      </c>
      <c r="AU339" s="487">
        <f>1333*J338*POWER(10,-6)</f>
        <v>1.7395649999999999E-4</v>
      </c>
      <c r="AV339" s="488">
        <f t="shared" si="434"/>
        <v>0.10378343775000001</v>
      </c>
      <c r="AW339" s="489">
        <f t="shared" si="415"/>
        <v>0</v>
      </c>
      <c r="AX339" s="489">
        <f t="shared" si="416"/>
        <v>0</v>
      </c>
      <c r="AY339" s="489">
        <f t="shared" si="417"/>
        <v>5.9667734461793849E-5</v>
      </c>
      <c r="AZ339" s="392">
        <f>AW339/[2]DB!$B$23</f>
        <v>0</v>
      </c>
      <c r="BA339" s="392">
        <f>AX339/[2]DB!$B$23</f>
        <v>0</v>
      </c>
    </row>
    <row r="340" spans="1:53" s="1" customFormat="1" x14ac:dyDescent="0.3">
      <c r="A340" s="508"/>
      <c r="B340" s="508"/>
      <c r="C340" s="516"/>
      <c r="D340" s="517"/>
      <c r="E340" s="518"/>
      <c r="F340" s="519"/>
      <c r="G340" s="508"/>
      <c r="H340" s="520"/>
      <c r="I340" s="521"/>
      <c r="J340" s="508"/>
      <c r="K340" s="508"/>
      <c r="L340" s="508"/>
      <c r="M340" s="484"/>
      <c r="N340" s="484"/>
      <c r="O340" s="484"/>
      <c r="P340" s="484"/>
      <c r="Q340" s="484"/>
      <c r="R340" s="484"/>
      <c r="S340" s="484"/>
      <c r="T340" s="484"/>
      <c r="U340" s="484"/>
      <c r="V340" s="484"/>
      <c r="W340" s="484"/>
      <c r="X340" s="484"/>
      <c r="Y340" s="484"/>
      <c r="Z340" s="484"/>
      <c r="AA340" s="484"/>
      <c r="AB340" s="484"/>
      <c r="AC340" s="484"/>
      <c r="AD340" s="484"/>
      <c r="AE340" s="484"/>
      <c r="AF340" s="484"/>
      <c r="AG340" s="484"/>
      <c r="AH340" s="484"/>
      <c r="AI340" s="484"/>
      <c r="AJ340" s="484"/>
      <c r="AK340" s="484"/>
      <c r="AL340" s="386"/>
      <c r="AM340" s="484"/>
      <c r="AN340" s="484"/>
      <c r="AO340" s="484"/>
      <c r="AP340" s="484"/>
      <c r="AQ340" s="487"/>
      <c r="AR340" s="487"/>
      <c r="AS340" s="488"/>
      <c r="AT340" s="488"/>
      <c r="AU340" s="487"/>
      <c r="AV340" s="488"/>
      <c r="AW340" s="489"/>
      <c r="AX340" s="489"/>
      <c r="AY340" s="489"/>
      <c r="AZ340" s="392"/>
      <c r="BA340" s="392"/>
    </row>
    <row r="341" spans="1:53" ht="15" thickBot="1" x14ac:dyDescent="0.35"/>
    <row r="342" spans="1:53" s="1" customFormat="1" ht="18" customHeight="1" x14ac:dyDescent="0.3">
      <c r="A342" s="474" t="s">
        <v>984</v>
      </c>
      <c r="B342" s="475" t="s">
        <v>839</v>
      </c>
      <c r="C342" s="476" t="s">
        <v>129</v>
      </c>
      <c r="D342" s="477" t="s">
        <v>130</v>
      </c>
      <c r="E342" s="478">
        <v>2.9999999999999999E-7</v>
      </c>
      <c r="F342" s="475">
        <v>976</v>
      </c>
      <c r="G342" s="474">
        <v>0.2</v>
      </c>
      <c r="H342" s="479">
        <f>E342*F342*G342</f>
        <v>5.8559999999999995E-5</v>
      </c>
      <c r="I342" s="480">
        <v>1.02</v>
      </c>
      <c r="J342" s="481">
        <f>I342</f>
        <v>1.02</v>
      </c>
      <c r="K342" s="482" t="s">
        <v>122</v>
      </c>
      <c r="L342" s="483">
        <v>0</v>
      </c>
      <c r="M342" s="484" t="str">
        <f t="shared" ref="M342:M343" si="435">A342</f>
        <v>C230</v>
      </c>
      <c r="N342" s="484" t="str">
        <f t="shared" ref="N342:N343" si="436">B342</f>
        <v>Трубопроводы УУЛФ, попутный нефтяной газ</v>
      </c>
      <c r="O342" s="484" t="str">
        <f t="shared" ref="O342:O343" si="437">D342</f>
        <v>Полное-факел</v>
      </c>
      <c r="P342" s="484" t="s">
        <v>46</v>
      </c>
      <c r="Q342" s="484" t="s">
        <v>46</v>
      </c>
      <c r="R342" s="484" t="s">
        <v>46</v>
      </c>
      <c r="S342" s="484" t="s">
        <v>46</v>
      </c>
      <c r="T342" s="484" t="s">
        <v>46</v>
      </c>
      <c r="U342" s="484" t="s">
        <v>46</v>
      </c>
      <c r="V342" s="484" t="s">
        <v>46</v>
      </c>
      <c r="W342" s="484" t="s">
        <v>46</v>
      </c>
      <c r="X342" s="484" t="s">
        <v>46</v>
      </c>
      <c r="Y342" s="484">
        <v>13</v>
      </c>
      <c r="Z342" s="484">
        <v>2</v>
      </c>
      <c r="AA342" s="484" t="s">
        <v>46</v>
      </c>
      <c r="AB342" s="484" t="s">
        <v>46</v>
      </c>
      <c r="AC342" s="484" t="s">
        <v>46</v>
      </c>
      <c r="AD342" s="484" t="s">
        <v>46</v>
      </c>
      <c r="AE342" s="484" t="s">
        <v>46</v>
      </c>
      <c r="AF342" s="484" t="s">
        <v>46</v>
      </c>
      <c r="AG342" s="484" t="s">
        <v>46</v>
      </c>
      <c r="AH342" s="484" t="s">
        <v>46</v>
      </c>
      <c r="AI342" s="484" t="s">
        <v>46</v>
      </c>
      <c r="AJ342" s="485">
        <v>1</v>
      </c>
      <c r="AK342" s="485">
        <v>2</v>
      </c>
      <c r="AL342" s="486">
        <v>0.75</v>
      </c>
      <c r="AM342" s="486">
        <v>2.7E-2</v>
      </c>
      <c r="AN342" s="486">
        <v>3</v>
      </c>
      <c r="AO342" s="484"/>
      <c r="AP342" s="484"/>
      <c r="AQ342" s="487">
        <f>AM342*I342+AL342</f>
        <v>0.77754000000000001</v>
      </c>
      <c r="AR342" s="487">
        <f>0.1*AQ342</f>
        <v>7.7754000000000004E-2</v>
      </c>
      <c r="AS342" s="488">
        <f>AJ342*3+0.25*AK342</f>
        <v>3.5</v>
      </c>
      <c r="AT342" s="488">
        <f>SUM(AQ342:AS342)/4</f>
        <v>1.0888234999999999</v>
      </c>
      <c r="AU342" s="487">
        <f>10068.2*J342*POWER(10,-6)</f>
        <v>1.0269564E-2</v>
      </c>
      <c r="AV342" s="488">
        <f t="shared" ref="AV342:AV343" si="438">AU342+AT342+AS342+AR342+AQ342</f>
        <v>5.4543870639999996</v>
      </c>
      <c r="AW342" s="489">
        <f>AJ342*H342</f>
        <v>5.8559999999999995E-5</v>
      </c>
      <c r="AX342" s="489">
        <f>H342*AK342</f>
        <v>1.1711999999999999E-4</v>
      </c>
      <c r="AY342" s="489">
        <f>H342*AV342</f>
        <v>3.1940890646783995E-4</v>
      </c>
      <c r="AZ342" s="392">
        <f>AW342/[2]DB!$B$23</f>
        <v>7.0554216867469867E-8</v>
      </c>
      <c r="BA342" s="392">
        <f>AX342/[2]DB!$B$23</f>
        <v>1.4110843373493973E-7</v>
      </c>
    </row>
    <row r="343" spans="1:53" s="1" customFormat="1" x14ac:dyDescent="0.3">
      <c r="A343" s="474" t="s">
        <v>985</v>
      </c>
      <c r="B343" s="474" t="str">
        <f>B342</f>
        <v>Трубопроводы УУЛФ, попутный нефтяной газ</v>
      </c>
      <c r="C343" s="476" t="s">
        <v>107</v>
      </c>
      <c r="D343" s="477" t="s">
        <v>28</v>
      </c>
      <c r="E343" s="490">
        <f>E342</f>
        <v>2.9999999999999999E-7</v>
      </c>
      <c r="F343" s="491">
        <f>F342</f>
        <v>976</v>
      </c>
      <c r="G343" s="474">
        <v>0.1152</v>
      </c>
      <c r="H343" s="479">
        <f t="shared" ref="H343" si="439">E343*F343*G343</f>
        <v>3.3730559999999996E-5</v>
      </c>
      <c r="I343" s="492">
        <f>I342</f>
        <v>1.02</v>
      </c>
      <c r="J343" s="511">
        <f>0.1*I342</f>
        <v>0.10200000000000001</v>
      </c>
      <c r="K343" s="495" t="s">
        <v>123</v>
      </c>
      <c r="L343" s="496">
        <v>1</v>
      </c>
      <c r="M343" s="484" t="str">
        <f t="shared" si="435"/>
        <v>C231</v>
      </c>
      <c r="N343" s="484" t="str">
        <f t="shared" si="436"/>
        <v>Трубопроводы УУЛФ, попутный нефтяной газ</v>
      </c>
      <c r="O343" s="484" t="str">
        <f t="shared" si="437"/>
        <v>Полное-взрыв</v>
      </c>
      <c r="P343" s="484" t="s">
        <v>46</v>
      </c>
      <c r="Q343" s="484" t="s">
        <v>46</v>
      </c>
      <c r="R343" s="484" t="s">
        <v>46</v>
      </c>
      <c r="S343" s="484" t="s">
        <v>46</v>
      </c>
      <c r="T343" s="484">
        <v>0</v>
      </c>
      <c r="U343" s="484">
        <v>0</v>
      </c>
      <c r="V343" s="484">
        <v>35.6</v>
      </c>
      <c r="W343" s="484">
        <v>118.1</v>
      </c>
      <c r="X343" s="484">
        <v>172.6</v>
      </c>
      <c r="Y343" s="484" t="s">
        <v>46</v>
      </c>
      <c r="Z343" s="484" t="s">
        <v>46</v>
      </c>
      <c r="AA343" s="484" t="s">
        <v>46</v>
      </c>
      <c r="AB343" s="484" t="s">
        <v>46</v>
      </c>
      <c r="AC343" s="484" t="s">
        <v>46</v>
      </c>
      <c r="AD343" s="484" t="s">
        <v>46</v>
      </c>
      <c r="AE343" s="484" t="s">
        <v>46</v>
      </c>
      <c r="AF343" s="484" t="s">
        <v>46</v>
      </c>
      <c r="AG343" s="484" t="s">
        <v>46</v>
      </c>
      <c r="AH343" s="484" t="s">
        <v>46</v>
      </c>
      <c r="AI343" s="484" t="s">
        <v>46</v>
      </c>
      <c r="AJ343" s="485">
        <v>1</v>
      </c>
      <c r="AK343" s="485">
        <v>2</v>
      </c>
      <c r="AL343" s="484">
        <f>AL342</f>
        <v>0.75</v>
      </c>
      <c r="AM343" s="484">
        <f>AM342</f>
        <v>2.7E-2</v>
      </c>
      <c r="AN343" s="484">
        <f>AN342</f>
        <v>3</v>
      </c>
      <c r="AO343" s="484"/>
      <c r="AP343" s="484"/>
      <c r="AQ343" s="487">
        <f>AM343*I343+AL343</f>
        <v>0.77754000000000001</v>
      </c>
      <c r="AR343" s="487">
        <f t="shared" ref="AR343" si="440">0.1*AQ343</f>
        <v>7.7754000000000004E-2</v>
      </c>
      <c r="AS343" s="488">
        <f t="shared" ref="AS343" si="441">AJ343*3+0.25*AK343</f>
        <v>3.5</v>
      </c>
      <c r="AT343" s="488">
        <f t="shared" ref="AT343" si="442">SUM(AQ343:AS343)/4</f>
        <v>1.0888234999999999</v>
      </c>
      <c r="AU343" s="487">
        <f>10068.2*J343*POWER(10,-6)*10</f>
        <v>1.0269564000000002E-2</v>
      </c>
      <c r="AV343" s="488">
        <f t="shared" si="438"/>
        <v>5.4543870639999996</v>
      </c>
      <c r="AW343" s="489">
        <f t="shared" ref="AW343:AW349" si="443">AJ343*H343</f>
        <v>3.3730559999999996E-5</v>
      </c>
      <c r="AX343" s="489">
        <f t="shared" ref="AX343:AX349" si="444">H343*AK343</f>
        <v>6.7461119999999992E-5</v>
      </c>
      <c r="AY343" s="489">
        <f t="shared" ref="AY343:AY349" si="445">H343*AV343</f>
        <v>1.8397953012547579E-4</v>
      </c>
      <c r="AZ343" s="392">
        <f>AW343/[2]DB!$B$23</f>
        <v>4.0639228915662644E-8</v>
      </c>
      <c r="BA343" s="392">
        <f>AX343/[2]DB!$B$23</f>
        <v>8.1278457831325289E-8</v>
      </c>
    </row>
    <row r="344" spans="1:53" s="1" customFormat="1" x14ac:dyDescent="0.3">
      <c r="A344" s="474" t="s">
        <v>986</v>
      </c>
      <c r="B344" s="474" t="str">
        <f>B342</f>
        <v>Трубопроводы УУЛФ, попутный нефтяной газ</v>
      </c>
      <c r="C344" s="476" t="s">
        <v>131</v>
      </c>
      <c r="D344" s="477" t="s">
        <v>132</v>
      </c>
      <c r="E344" s="490">
        <f>E342</f>
        <v>2.9999999999999999E-7</v>
      </c>
      <c r="F344" s="491">
        <f>F342</f>
        <v>976</v>
      </c>
      <c r="G344" s="474">
        <v>7.6799999999999993E-2</v>
      </c>
      <c r="H344" s="479">
        <f>E344*F344*G344</f>
        <v>2.2487039999999996E-5</v>
      </c>
      <c r="I344" s="492">
        <f>I342</f>
        <v>1.02</v>
      </c>
      <c r="J344" s="481">
        <f>I342</f>
        <v>1.02</v>
      </c>
      <c r="K344" s="495" t="s">
        <v>124</v>
      </c>
      <c r="L344" s="496">
        <v>0</v>
      </c>
      <c r="M344" s="484" t="str">
        <f>A344</f>
        <v>C232</v>
      </c>
      <c r="N344" s="484" t="str">
        <f>B344</f>
        <v>Трубопроводы УУЛФ, попутный нефтяной газ</v>
      </c>
      <c r="O344" s="484" t="str">
        <f>D344</f>
        <v>Полное-вспышка</v>
      </c>
      <c r="P344" s="484" t="s">
        <v>46</v>
      </c>
      <c r="Q344" s="484" t="s">
        <v>46</v>
      </c>
      <c r="R344" s="484" t="s">
        <v>46</v>
      </c>
      <c r="S344" s="484" t="s">
        <v>46</v>
      </c>
      <c r="T344" s="484" t="s">
        <v>46</v>
      </c>
      <c r="U344" s="484" t="s">
        <v>46</v>
      </c>
      <c r="V344" s="484" t="s">
        <v>46</v>
      </c>
      <c r="W344" s="484" t="s">
        <v>46</v>
      </c>
      <c r="X344" s="484" t="s">
        <v>46</v>
      </c>
      <c r="Y344" s="484" t="s">
        <v>46</v>
      </c>
      <c r="Z344" s="484" t="s">
        <v>46</v>
      </c>
      <c r="AA344" s="484">
        <v>33.74</v>
      </c>
      <c r="AB344" s="484">
        <v>40.49</v>
      </c>
      <c r="AC344" s="484" t="s">
        <v>46</v>
      </c>
      <c r="AD344" s="484" t="s">
        <v>46</v>
      </c>
      <c r="AE344" s="484" t="s">
        <v>46</v>
      </c>
      <c r="AF344" s="484" t="s">
        <v>46</v>
      </c>
      <c r="AG344" s="484" t="s">
        <v>46</v>
      </c>
      <c r="AH344" s="484" t="s">
        <v>46</v>
      </c>
      <c r="AI344" s="484" t="s">
        <v>46</v>
      </c>
      <c r="AJ344" s="484">
        <v>0</v>
      </c>
      <c r="AK344" s="484">
        <v>0</v>
      </c>
      <c r="AL344" s="484">
        <f>AL342</f>
        <v>0.75</v>
      </c>
      <c r="AM344" s="484">
        <f>AM342</f>
        <v>2.7E-2</v>
      </c>
      <c r="AN344" s="484">
        <f>AN342</f>
        <v>3</v>
      </c>
      <c r="AO344" s="484"/>
      <c r="AP344" s="484"/>
      <c r="AQ344" s="487">
        <f>AM344*I344*0.1+AL344</f>
        <v>0.75275400000000003</v>
      </c>
      <c r="AR344" s="487">
        <f>0.1*AQ344</f>
        <v>7.5275400000000006E-2</v>
      </c>
      <c r="AS344" s="488">
        <f>AJ344*3+0.25*AK344</f>
        <v>0</v>
      </c>
      <c r="AT344" s="488">
        <f>SUM(AQ344:AS344)/4</f>
        <v>0.20700735000000001</v>
      </c>
      <c r="AU344" s="487">
        <f>1333*J342*POWER(10,-6)</f>
        <v>1.3596599999999999E-3</v>
      </c>
      <c r="AV344" s="488">
        <f>AU344+AT344+AS344+AR344+AQ344</f>
        <v>1.03639641</v>
      </c>
      <c r="AW344" s="489">
        <f t="shared" si="443"/>
        <v>0</v>
      </c>
      <c r="AX344" s="489">
        <f t="shared" si="444"/>
        <v>0</v>
      </c>
      <c r="AY344" s="489">
        <f t="shared" si="445"/>
        <v>2.3305487527526397E-5</v>
      </c>
      <c r="AZ344" s="392">
        <f>AW344/[2]DB!$B$23</f>
        <v>0</v>
      </c>
      <c r="BA344" s="392">
        <f>AX344/[2]DB!$B$23</f>
        <v>0</v>
      </c>
    </row>
    <row r="345" spans="1:53" s="1" customFormat="1" x14ac:dyDescent="0.3">
      <c r="A345" s="474" t="s">
        <v>987</v>
      </c>
      <c r="B345" s="474" t="str">
        <f>B342</f>
        <v>Трубопроводы УУЛФ, попутный нефтяной газ</v>
      </c>
      <c r="C345" s="476" t="s">
        <v>108</v>
      </c>
      <c r="D345" s="477" t="s">
        <v>26</v>
      </c>
      <c r="E345" s="490">
        <f>E342</f>
        <v>2.9999999999999999E-7</v>
      </c>
      <c r="F345" s="491">
        <f>F342</f>
        <v>976</v>
      </c>
      <c r="G345" s="474">
        <v>0.60799999999999998</v>
      </c>
      <c r="H345" s="479">
        <f t="shared" ref="H345:H346" si="446">E345*F345*G345</f>
        <v>1.7802239999999998E-4</v>
      </c>
      <c r="I345" s="492">
        <f>I342</f>
        <v>1.02</v>
      </c>
      <c r="J345" s="494">
        <v>0</v>
      </c>
      <c r="K345" s="495" t="s">
        <v>126</v>
      </c>
      <c r="L345" s="496">
        <v>45390</v>
      </c>
      <c r="M345" s="484" t="str">
        <f t="shared" ref="M345:M346" si="447">A345</f>
        <v>C233</v>
      </c>
      <c r="N345" s="484" t="str">
        <f t="shared" ref="N345:N346" si="448">B345</f>
        <v>Трубопроводы УУЛФ, попутный нефтяной газ</v>
      </c>
      <c r="O345" s="484" t="str">
        <f t="shared" ref="O345:O346" si="449">D345</f>
        <v>Полное-ликвидация</v>
      </c>
      <c r="P345" s="484" t="s">
        <v>46</v>
      </c>
      <c r="Q345" s="484" t="s">
        <v>46</v>
      </c>
      <c r="R345" s="484" t="s">
        <v>46</v>
      </c>
      <c r="S345" s="484" t="s">
        <v>46</v>
      </c>
      <c r="T345" s="484" t="s">
        <v>46</v>
      </c>
      <c r="U345" s="484" t="s">
        <v>46</v>
      </c>
      <c r="V345" s="484" t="s">
        <v>46</v>
      </c>
      <c r="W345" s="484" t="s">
        <v>46</v>
      </c>
      <c r="X345" s="484" t="s">
        <v>46</v>
      </c>
      <c r="Y345" s="484" t="s">
        <v>46</v>
      </c>
      <c r="Z345" s="484" t="s">
        <v>46</v>
      </c>
      <c r="AA345" s="484" t="s">
        <v>46</v>
      </c>
      <c r="AB345" s="484" t="s">
        <v>46</v>
      </c>
      <c r="AC345" s="484" t="s">
        <v>46</v>
      </c>
      <c r="AD345" s="484" t="s">
        <v>46</v>
      </c>
      <c r="AE345" s="484" t="s">
        <v>46</v>
      </c>
      <c r="AF345" s="484" t="s">
        <v>46</v>
      </c>
      <c r="AG345" s="484" t="s">
        <v>46</v>
      </c>
      <c r="AH345" s="484" t="s">
        <v>46</v>
      </c>
      <c r="AI345" s="484" t="s">
        <v>46</v>
      </c>
      <c r="AJ345" s="484">
        <v>0</v>
      </c>
      <c r="AK345" s="484">
        <v>0</v>
      </c>
      <c r="AL345" s="484">
        <f>AL342</f>
        <v>0.75</v>
      </c>
      <c r="AM345" s="484">
        <f>AM342</f>
        <v>2.7E-2</v>
      </c>
      <c r="AN345" s="484">
        <f>AN342</f>
        <v>3</v>
      </c>
      <c r="AO345" s="484"/>
      <c r="AP345" s="484"/>
      <c r="AQ345" s="487">
        <f>AM345*I345*0.1+AL345</f>
        <v>0.75275400000000003</v>
      </c>
      <c r="AR345" s="487">
        <f t="shared" ref="AR345:AR346" si="450">0.1*AQ345</f>
        <v>7.5275400000000006E-2</v>
      </c>
      <c r="AS345" s="488">
        <f t="shared" ref="AS345:AS346" si="451">AJ345*3+0.25*AK345</f>
        <v>0</v>
      </c>
      <c r="AT345" s="488">
        <f t="shared" ref="AT345:AT346" si="452">SUM(AQ345:AS345)/4</f>
        <v>0.20700735000000001</v>
      </c>
      <c r="AU345" s="487">
        <f>1333*J343*POWER(10,-6)</f>
        <v>1.3596600000000001E-4</v>
      </c>
      <c r="AV345" s="488">
        <f t="shared" ref="AV345:AV346" si="453">AU345+AT345+AS345+AR345+AQ345</f>
        <v>1.0351727159999999</v>
      </c>
      <c r="AW345" s="489">
        <f t="shared" si="443"/>
        <v>0</v>
      </c>
      <c r="AX345" s="489">
        <f t="shared" si="444"/>
        <v>0</v>
      </c>
      <c r="AY345" s="489">
        <f t="shared" si="445"/>
        <v>1.8428393131683838E-4</v>
      </c>
      <c r="AZ345" s="392">
        <f>AW345/[2]DB!$B$23</f>
        <v>0</v>
      </c>
      <c r="BA345" s="392">
        <f>AX345/[2]DB!$B$23</f>
        <v>0</v>
      </c>
    </row>
    <row r="346" spans="1:53" s="1" customFormat="1" x14ac:dyDescent="0.3">
      <c r="A346" s="474" t="s">
        <v>988</v>
      </c>
      <c r="B346" s="474" t="str">
        <f>B342</f>
        <v>Трубопроводы УУЛФ, попутный нефтяной газ</v>
      </c>
      <c r="C346" s="476" t="s">
        <v>133</v>
      </c>
      <c r="D346" s="477" t="s">
        <v>134</v>
      </c>
      <c r="E346" s="478">
        <v>1.9999999999999999E-6</v>
      </c>
      <c r="F346" s="491">
        <f>F342</f>
        <v>976</v>
      </c>
      <c r="G346" s="474">
        <v>3.5000000000000003E-2</v>
      </c>
      <c r="H346" s="479">
        <f t="shared" si="446"/>
        <v>6.832000000000001E-5</v>
      </c>
      <c r="I346" s="492">
        <f>0.15*I342</f>
        <v>0.153</v>
      </c>
      <c r="J346" s="481">
        <f>I346</f>
        <v>0.153</v>
      </c>
      <c r="K346" s="495" t="s">
        <v>127</v>
      </c>
      <c r="L346" s="496">
        <v>3</v>
      </c>
      <c r="M346" s="484" t="str">
        <f t="shared" si="447"/>
        <v>C234</v>
      </c>
      <c r="N346" s="484" t="str">
        <f t="shared" si="448"/>
        <v>Трубопроводы УУЛФ, попутный нефтяной газ</v>
      </c>
      <c r="O346" s="484" t="str">
        <f t="shared" si="449"/>
        <v>Частичное-факел</v>
      </c>
      <c r="P346" s="484" t="s">
        <v>46</v>
      </c>
      <c r="Q346" s="484" t="s">
        <v>46</v>
      </c>
      <c r="R346" s="484" t="s">
        <v>46</v>
      </c>
      <c r="S346" s="484" t="s">
        <v>46</v>
      </c>
      <c r="T346" s="484" t="s">
        <v>46</v>
      </c>
      <c r="U346" s="484" t="s">
        <v>46</v>
      </c>
      <c r="V346" s="484" t="s">
        <v>46</v>
      </c>
      <c r="W346" s="484" t="s">
        <v>46</v>
      </c>
      <c r="X346" s="484" t="s">
        <v>46</v>
      </c>
      <c r="Y346" s="484">
        <v>8</v>
      </c>
      <c r="Z346" s="484">
        <v>2</v>
      </c>
      <c r="AA346" s="484" t="s">
        <v>46</v>
      </c>
      <c r="AB346" s="484" t="s">
        <v>46</v>
      </c>
      <c r="AC346" s="484" t="s">
        <v>46</v>
      </c>
      <c r="AD346" s="484" t="s">
        <v>46</v>
      </c>
      <c r="AE346" s="484" t="s">
        <v>46</v>
      </c>
      <c r="AF346" s="484" t="s">
        <v>46</v>
      </c>
      <c r="AG346" s="484" t="s">
        <v>46</v>
      </c>
      <c r="AH346" s="484" t="s">
        <v>46</v>
      </c>
      <c r="AI346" s="484" t="s">
        <v>46</v>
      </c>
      <c r="AJ346" s="484">
        <v>0</v>
      </c>
      <c r="AK346" s="484">
        <v>2</v>
      </c>
      <c r="AL346" s="386">
        <f>0.1*AL342</f>
        <v>7.5000000000000011E-2</v>
      </c>
      <c r="AM346" s="484">
        <f>AM342</f>
        <v>2.7E-2</v>
      </c>
      <c r="AN346" s="484">
        <f>ROUNDUP(AN342/3,0)</f>
        <v>1</v>
      </c>
      <c r="AO346" s="484"/>
      <c r="AP346" s="484"/>
      <c r="AQ346" s="487">
        <f>AM346*I346+AL346</f>
        <v>7.9131000000000007E-2</v>
      </c>
      <c r="AR346" s="487">
        <f t="shared" si="450"/>
        <v>7.913100000000001E-3</v>
      </c>
      <c r="AS346" s="488">
        <f t="shared" si="451"/>
        <v>0.5</v>
      </c>
      <c r="AT346" s="488">
        <f t="shared" si="452"/>
        <v>0.14676102499999999</v>
      </c>
      <c r="AU346" s="487">
        <f>10068.2*J346*POWER(10,-6)</f>
        <v>1.5404346E-3</v>
      </c>
      <c r="AV346" s="488">
        <f t="shared" si="453"/>
        <v>0.73534555960000003</v>
      </c>
      <c r="AW346" s="489">
        <f t="shared" si="443"/>
        <v>0</v>
      </c>
      <c r="AX346" s="489">
        <f t="shared" si="444"/>
        <v>1.3664000000000002E-4</v>
      </c>
      <c r="AY346" s="489">
        <f t="shared" si="445"/>
        <v>5.0238808631872009E-5</v>
      </c>
      <c r="AZ346" s="392">
        <f>AW346/[2]DB!$B$23</f>
        <v>0</v>
      </c>
      <c r="BA346" s="392">
        <f>AX346/[2]DB!$B$23</f>
        <v>1.6462650602409641E-7</v>
      </c>
    </row>
    <row r="347" spans="1:53" s="1" customFormat="1" x14ac:dyDescent="0.3">
      <c r="A347" s="474" t="s">
        <v>989</v>
      </c>
      <c r="B347" s="474" t="str">
        <f>B342</f>
        <v>Трубопроводы УУЛФ, попутный нефтяной газ</v>
      </c>
      <c r="C347" s="476" t="s">
        <v>135</v>
      </c>
      <c r="D347" s="477" t="s">
        <v>136</v>
      </c>
      <c r="E347" s="490">
        <f>E346</f>
        <v>1.9999999999999999E-6</v>
      </c>
      <c r="F347" s="491">
        <f>F343</f>
        <v>976</v>
      </c>
      <c r="G347" s="474">
        <v>8.3000000000000001E-3</v>
      </c>
      <c r="H347" s="479">
        <f>E347*F347*G347</f>
        <v>1.6201600000000001E-5</v>
      </c>
      <c r="I347" s="492">
        <f>I346</f>
        <v>0.153</v>
      </c>
      <c r="J347" s="481">
        <f>I347</f>
        <v>0.153</v>
      </c>
      <c r="K347" s="512" t="s">
        <v>138</v>
      </c>
      <c r="L347" s="513">
        <v>4</v>
      </c>
      <c r="M347" s="484" t="str">
        <f>A347</f>
        <v>C235</v>
      </c>
      <c r="N347" s="484" t="str">
        <f>B347</f>
        <v>Трубопроводы УУЛФ, попутный нефтяной газ</v>
      </c>
      <c r="O347" s="484" t="str">
        <f>D347</f>
        <v>Частичное-взрыв</v>
      </c>
      <c r="P347" s="484" t="s">
        <v>46</v>
      </c>
      <c r="Q347" s="484" t="s">
        <v>46</v>
      </c>
      <c r="R347" s="484" t="s">
        <v>46</v>
      </c>
      <c r="S347" s="484" t="s">
        <v>46</v>
      </c>
      <c r="T347" s="484">
        <v>0</v>
      </c>
      <c r="U347" s="484">
        <v>0</v>
      </c>
      <c r="V347" s="484">
        <v>40.6</v>
      </c>
      <c r="W347" s="484">
        <v>135.1</v>
      </c>
      <c r="X347" s="484">
        <v>197.6</v>
      </c>
      <c r="Y347" s="484" t="s">
        <v>46</v>
      </c>
      <c r="Z347" s="484" t="s">
        <v>46</v>
      </c>
      <c r="AA347" s="484" t="s">
        <v>46</v>
      </c>
      <c r="AB347" s="484" t="s">
        <v>46</v>
      </c>
      <c r="AC347" s="484" t="s">
        <v>46</v>
      </c>
      <c r="AD347" s="484" t="s">
        <v>46</v>
      </c>
      <c r="AE347" s="484" t="s">
        <v>46</v>
      </c>
      <c r="AF347" s="484" t="s">
        <v>46</v>
      </c>
      <c r="AG347" s="484" t="s">
        <v>46</v>
      </c>
      <c r="AH347" s="484" t="s">
        <v>46</v>
      </c>
      <c r="AI347" s="484" t="s">
        <v>46</v>
      </c>
      <c r="AJ347" s="484">
        <v>0</v>
      </c>
      <c r="AK347" s="484">
        <v>1</v>
      </c>
      <c r="AL347" s="386">
        <f t="shared" ref="AL347:AL349" si="454">0.1*AL343</f>
        <v>7.5000000000000011E-2</v>
      </c>
      <c r="AM347" s="484">
        <f>AM342</f>
        <v>2.7E-2</v>
      </c>
      <c r="AN347" s="484">
        <f>AN346</f>
        <v>1</v>
      </c>
      <c r="AO347" s="484"/>
      <c r="AP347" s="484"/>
      <c r="AQ347" s="487">
        <f>AM347*I347+AL347</f>
        <v>7.9131000000000007E-2</v>
      </c>
      <c r="AR347" s="487">
        <f>0.1*AQ347</f>
        <v>7.913100000000001E-3</v>
      </c>
      <c r="AS347" s="488">
        <f>AJ347*3+0.25*AK347</f>
        <v>0.25</v>
      </c>
      <c r="AT347" s="488">
        <f>SUM(AQ347:AS347)/4</f>
        <v>8.4261025000000003E-2</v>
      </c>
      <c r="AU347" s="487">
        <f>10068.2*J347*POWER(10,-6)*10</f>
        <v>1.5404345999999999E-2</v>
      </c>
      <c r="AV347" s="488">
        <f>AU347+AT347+AS347+AR347+AQ347</f>
        <v>0.43670947100000002</v>
      </c>
      <c r="AW347" s="489">
        <f t="shared" si="443"/>
        <v>0</v>
      </c>
      <c r="AX347" s="489">
        <f t="shared" si="444"/>
        <v>1.6201600000000001E-5</v>
      </c>
      <c r="AY347" s="489">
        <f t="shared" si="445"/>
        <v>7.075392165353601E-6</v>
      </c>
      <c r="AZ347" s="392">
        <f>AW347/[2]DB!$B$23</f>
        <v>0</v>
      </c>
      <c r="BA347" s="392">
        <f>AX347/[2]DB!$B$23</f>
        <v>1.9520000000000002E-8</v>
      </c>
    </row>
    <row r="348" spans="1:53" s="1" customFormat="1" x14ac:dyDescent="0.3">
      <c r="A348" s="474" t="s">
        <v>990</v>
      </c>
      <c r="B348" s="474" t="str">
        <f>B342</f>
        <v>Трубопроводы УУЛФ, попутный нефтяной газ</v>
      </c>
      <c r="C348" s="476" t="s">
        <v>110</v>
      </c>
      <c r="D348" s="477" t="s">
        <v>112</v>
      </c>
      <c r="E348" s="490">
        <f>E346</f>
        <v>1.9999999999999999E-6</v>
      </c>
      <c r="F348" s="491">
        <f>F342</f>
        <v>976</v>
      </c>
      <c r="G348" s="474">
        <v>2.64E-2</v>
      </c>
      <c r="H348" s="479">
        <f t="shared" ref="H348:H349" si="455">E348*F348*G348</f>
        <v>5.1532799999999996E-5</v>
      </c>
      <c r="I348" s="492">
        <f>0.15*I342</f>
        <v>0.153</v>
      </c>
      <c r="J348" s="481">
        <f>J344*0.15</f>
        <v>0.153</v>
      </c>
      <c r="K348" s="207" t="s">
        <v>467</v>
      </c>
      <c r="L348" s="283" t="s">
        <v>944</v>
      </c>
      <c r="M348" s="484" t="str">
        <f t="shared" ref="M348:M349" si="456">A348</f>
        <v>C236</v>
      </c>
      <c r="N348" s="484" t="str">
        <f t="shared" ref="N348:N349" si="457">B348</f>
        <v>Трубопроводы УУЛФ, попутный нефтяной газ</v>
      </c>
      <c r="O348" s="484" t="str">
        <f t="shared" ref="O348:O349" si="458">D348</f>
        <v>Частичное-пожар-вспышка</v>
      </c>
      <c r="P348" s="484" t="s">
        <v>46</v>
      </c>
      <c r="Q348" s="484" t="s">
        <v>46</v>
      </c>
      <c r="R348" s="484" t="s">
        <v>46</v>
      </c>
      <c r="S348" s="484" t="s">
        <v>46</v>
      </c>
      <c r="T348" s="484" t="s">
        <v>46</v>
      </c>
      <c r="U348" s="484" t="s">
        <v>46</v>
      </c>
      <c r="V348" s="484" t="s">
        <v>46</v>
      </c>
      <c r="W348" s="484" t="s">
        <v>46</v>
      </c>
      <c r="X348" s="484" t="s">
        <v>46</v>
      </c>
      <c r="Y348" s="484" t="s">
        <v>46</v>
      </c>
      <c r="Z348" s="484" t="s">
        <v>46</v>
      </c>
      <c r="AA348" s="484">
        <v>18.04</v>
      </c>
      <c r="AB348" s="484">
        <v>21.65</v>
      </c>
      <c r="AC348" s="484" t="s">
        <v>46</v>
      </c>
      <c r="AD348" s="484" t="s">
        <v>46</v>
      </c>
      <c r="AE348" s="484" t="s">
        <v>46</v>
      </c>
      <c r="AF348" s="484" t="s">
        <v>46</v>
      </c>
      <c r="AG348" s="484" t="s">
        <v>46</v>
      </c>
      <c r="AH348" s="484" t="s">
        <v>46</v>
      </c>
      <c r="AI348" s="484" t="s">
        <v>46</v>
      </c>
      <c r="AJ348" s="484">
        <v>0</v>
      </c>
      <c r="AK348" s="484">
        <v>1</v>
      </c>
      <c r="AL348" s="386">
        <f t="shared" si="454"/>
        <v>7.5000000000000011E-2</v>
      </c>
      <c r="AM348" s="484">
        <f>AM342</f>
        <v>2.7E-2</v>
      </c>
      <c r="AN348" s="484">
        <f>ROUNDUP(AN342/3,0)</f>
        <v>1</v>
      </c>
      <c r="AO348" s="484"/>
      <c r="AP348" s="484"/>
      <c r="AQ348" s="487">
        <f>AM348*I348+AL348</f>
        <v>7.9131000000000007E-2</v>
      </c>
      <c r="AR348" s="487">
        <f t="shared" ref="AR348:AR349" si="459">0.1*AQ348</f>
        <v>7.913100000000001E-3</v>
      </c>
      <c r="AS348" s="488">
        <f t="shared" ref="AS348:AS349" si="460">AJ348*3+0.25*AK348</f>
        <v>0.25</v>
      </c>
      <c r="AT348" s="488">
        <f t="shared" ref="AT348:AT349" si="461">SUM(AQ348:AS348)/4</f>
        <v>8.4261025000000003E-2</v>
      </c>
      <c r="AU348" s="487">
        <f>10068.2*J348*POWER(10,-6)*10</f>
        <v>1.5404345999999999E-2</v>
      </c>
      <c r="AV348" s="488">
        <f t="shared" ref="AV348:AV349" si="462">AU348+AT348+AS348+AR348+AQ348</f>
        <v>0.43670947100000002</v>
      </c>
      <c r="AW348" s="489">
        <f t="shared" si="443"/>
        <v>0</v>
      </c>
      <c r="AX348" s="489">
        <f t="shared" si="444"/>
        <v>5.1532799999999996E-5</v>
      </c>
      <c r="AY348" s="489">
        <f t="shared" si="445"/>
        <v>2.25048618271488E-5</v>
      </c>
      <c r="AZ348" s="392">
        <f>AW348/[2]DB!$B$23</f>
        <v>0</v>
      </c>
      <c r="BA348" s="392">
        <f>AX348/[2]DB!$B$23</f>
        <v>6.2087710843373487E-8</v>
      </c>
    </row>
    <row r="349" spans="1:53" s="1" customFormat="1" ht="15" thickBot="1" x14ac:dyDescent="0.35">
      <c r="A349" s="474" t="s">
        <v>991</v>
      </c>
      <c r="B349" s="474" t="str">
        <f>B342</f>
        <v>Трубопроводы УУЛФ, попутный нефтяной газ</v>
      </c>
      <c r="C349" s="476" t="s">
        <v>111</v>
      </c>
      <c r="D349" s="477" t="s">
        <v>27</v>
      </c>
      <c r="E349" s="490">
        <f>E346</f>
        <v>1.9999999999999999E-6</v>
      </c>
      <c r="F349" s="491">
        <f>F342</f>
        <v>976</v>
      </c>
      <c r="G349" s="474">
        <v>0.93030000000000002</v>
      </c>
      <c r="H349" s="479">
        <f t="shared" si="455"/>
        <v>1.8159456E-3</v>
      </c>
      <c r="I349" s="492">
        <f>0.15*I342</f>
        <v>0.153</v>
      </c>
      <c r="J349" s="494">
        <v>0</v>
      </c>
      <c r="K349" s="514"/>
      <c r="L349" s="515"/>
      <c r="M349" s="484" t="str">
        <f t="shared" si="456"/>
        <v>C237</v>
      </c>
      <c r="N349" s="484" t="str">
        <f t="shared" si="457"/>
        <v>Трубопроводы УУЛФ, попутный нефтяной газ</v>
      </c>
      <c r="O349" s="484" t="str">
        <f t="shared" si="458"/>
        <v>Частичное-ликвидация</v>
      </c>
      <c r="P349" s="484" t="s">
        <v>46</v>
      </c>
      <c r="Q349" s="484" t="s">
        <v>46</v>
      </c>
      <c r="R349" s="484" t="s">
        <v>46</v>
      </c>
      <c r="S349" s="484" t="s">
        <v>46</v>
      </c>
      <c r="T349" s="484" t="s">
        <v>46</v>
      </c>
      <c r="U349" s="484" t="s">
        <v>46</v>
      </c>
      <c r="V349" s="484" t="s">
        <v>46</v>
      </c>
      <c r="W349" s="484" t="s">
        <v>46</v>
      </c>
      <c r="X349" s="484" t="s">
        <v>46</v>
      </c>
      <c r="Y349" s="484" t="s">
        <v>46</v>
      </c>
      <c r="Z349" s="484" t="s">
        <v>46</v>
      </c>
      <c r="AA349" s="484" t="s">
        <v>46</v>
      </c>
      <c r="AB349" s="484" t="s">
        <v>46</v>
      </c>
      <c r="AC349" s="484" t="s">
        <v>46</v>
      </c>
      <c r="AD349" s="484" t="s">
        <v>46</v>
      </c>
      <c r="AE349" s="484" t="s">
        <v>46</v>
      </c>
      <c r="AF349" s="484" t="s">
        <v>46</v>
      </c>
      <c r="AG349" s="484" t="s">
        <v>46</v>
      </c>
      <c r="AH349" s="484" t="s">
        <v>46</v>
      </c>
      <c r="AI349" s="484" t="s">
        <v>46</v>
      </c>
      <c r="AJ349" s="484">
        <v>0</v>
      </c>
      <c r="AK349" s="484">
        <v>0</v>
      </c>
      <c r="AL349" s="386">
        <f t="shared" si="454"/>
        <v>7.5000000000000011E-2</v>
      </c>
      <c r="AM349" s="484">
        <f>AM342</f>
        <v>2.7E-2</v>
      </c>
      <c r="AN349" s="484">
        <f>ROUNDUP(AN342/3,0)</f>
        <v>1</v>
      </c>
      <c r="AO349" s="484"/>
      <c r="AP349" s="484"/>
      <c r="AQ349" s="487">
        <f>AM349*I349*0.1+AL349</f>
        <v>7.5413100000000011E-2</v>
      </c>
      <c r="AR349" s="487">
        <f t="shared" si="459"/>
        <v>7.5413100000000016E-3</v>
      </c>
      <c r="AS349" s="488">
        <f t="shared" si="460"/>
        <v>0</v>
      </c>
      <c r="AT349" s="488">
        <f t="shared" si="461"/>
        <v>2.0738602500000002E-2</v>
      </c>
      <c r="AU349" s="487">
        <f>1333*J348*POWER(10,-6)</f>
        <v>2.0394899999999998E-4</v>
      </c>
      <c r="AV349" s="488">
        <f t="shared" si="462"/>
        <v>0.10389696150000001</v>
      </c>
      <c r="AW349" s="489">
        <f t="shared" si="443"/>
        <v>0</v>
      </c>
      <c r="AX349" s="489">
        <f t="shared" si="444"/>
        <v>0</v>
      </c>
      <c r="AY349" s="489">
        <f t="shared" si="445"/>
        <v>1.8867123008929442E-4</v>
      </c>
      <c r="AZ349" s="392">
        <f>AW349/[2]DB!$B$23</f>
        <v>0</v>
      </c>
      <c r="BA349" s="392">
        <f>AX349/[2]DB!$B$23</f>
        <v>0</v>
      </c>
    </row>
    <row r="350" spans="1:53" s="1" customFormat="1" x14ac:dyDescent="0.3">
      <c r="A350" s="508"/>
      <c r="B350" s="508"/>
      <c r="C350" s="516"/>
      <c r="D350" s="517"/>
      <c r="E350" s="518"/>
      <c r="F350" s="519"/>
      <c r="G350" s="508"/>
      <c r="H350" s="520"/>
      <c r="I350" s="521"/>
      <c r="J350" s="508"/>
      <c r="K350" s="508"/>
      <c r="L350" s="508"/>
      <c r="M350" s="484"/>
      <c r="N350" s="484"/>
      <c r="O350" s="484"/>
      <c r="P350" s="484"/>
      <c r="Q350" s="484"/>
      <c r="R350" s="484"/>
      <c r="S350" s="484"/>
      <c r="T350" s="484"/>
      <c r="U350" s="484"/>
      <c r="V350" s="484"/>
      <c r="W350" s="484"/>
      <c r="X350" s="484"/>
      <c r="Y350" s="484"/>
      <c r="Z350" s="484"/>
      <c r="AA350" s="484"/>
      <c r="AB350" s="484"/>
      <c r="AC350" s="484"/>
      <c r="AD350" s="484"/>
      <c r="AE350" s="484"/>
      <c r="AF350" s="484"/>
      <c r="AG350" s="484"/>
      <c r="AH350" s="484"/>
      <c r="AI350" s="484"/>
      <c r="AJ350" s="484"/>
      <c r="AK350" s="484"/>
      <c r="AL350" s="386"/>
      <c r="AM350" s="484"/>
      <c r="AN350" s="484"/>
      <c r="AO350" s="484"/>
      <c r="AP350" s="484"/>
      <c r="AQ350" s="487"/>
      <c r="AR350" s="487"/>
      <c r="AS350" s="488"/>
      <c r="AT350" s="488"/>
      <c r="AU350" s="487"/>
      <c r="AV350" s="488"/>
      <c r="AW350" s="489"/>
      <c r="AX350" s="489"/>
      <c r="AY350" s="489"/>
      <c r="AZ350" s="392"/>
      <c r="BA350" s="392"/>
    </row>
    <row r="351" spans="1:53" s="527" customFormat="1" ht="15" thickBot="1" x14ac:dyDescent="0.35">
      <c r="A351" s="509"/>
      <c r="B351" s="509"/>
      <c r="C351" s="510"/>
      <c r="D351" s="522"/>
      <c r="E351" s="523"/>
      <c r="F351" s="524"/>
      <c r="G351" s="509"/>
      <c r="H351" s="525"/>
      <c r="I351" s="526"/>
      <c r="J351" s="509"/>
      <c r="K351" s="509"/>
      <c r="L351" s="509"/>
      <c r="AQ351" s="528"/>
      <c r="AR351" s="528"/>
      <c r="AS351" s="529"/>
      <c r="AT351" s="529"/>
      <c r="AU351" s="528"/>
      <c r="AV351" s="529"/>
      <c r="AW351" s="530"/>
      <c r="AX351" s="530"/>
      <c r="AY351" s="530"/>
      <c r="AZ351" s="531"/>
      <c r="BA351" s="531"/>
    </row>
    <row r="352" spans="1:53" s="1" customFormat="1" ht="18" customHeight="1" x14ac:dyDescent="0.3">
      <c r="A352" s="474" t="s">
        <v>992</v>
      </c>
      <c r="B352" s="475" t="s">
        <v>839</v>
      </c>
      <c r="C352" s="476" t="s">
        <v>129</v>
      </c>
      <c r="D352" s="477" t="s">
        <v>130</v>
      </c>
      <c r="E352" s="478">
        <v>2.9999999999999999E-7</v>
      </c>
      <c r="F352" s="475">
        <v>976</v>
      </c>
      <c r="G352" s="474">
        <v>0.2</v>
      </c>
      <c r="H352" s="479">
        <f>E352*F352*G352</f>
        <v>5.8559999999999995E-5</v>
      </c>
      <c r="I352" s="480">
        <v>1.02</v>
      </c>
      <c r="J352" s="481">
        <f>I352</f>
        <v>1.02</v>
      </c>
      <c r="K352" s="482" t="s">
        <v>122</v>
      </c>
      <c r="L352" s="483">
        <v>0</v>
      </c>
      <c r="M352" s="484" t="str">
        <f t="shared" ref="M352:M353" si="463">A352</f>
        <v>C238</v>
      </c>
      <c r="N352" s="484" t="str">
        <f t="shared" ref="N352:N353" si="464">B352</f>
        <v>Трубопроводы УУЛФ, попутный нефтяной газ</v>
      </c>
      <c r="O352" s="484" t="str">
        <f t="shared" ref="O352:O353" si="465">D352</f>
        <v>Полное-факел</v>
      </c>
      <c r="P352" s="484" t="s">
        <v>46</v>
      </c>
      <c r="Q352" s="484" t="s">
        <v>46</v>
      </c>
      <c r="R352" s="484" t="s">
        <v>46</v>
      </c>
      <c r="S352" s="484" t="s">
        <v>46</v>
      </c>
      <c r="T352" s="484" t="s">
        <v>46</v>
      </c>
      <c r="U352" s="484" t="s">
        <v>46</v>
      </c>
      <c r="V352" s="484" t="s">
        <v>46</v>
      </c>
      <c r="W352" s="484" t="s">
        <v>46</v>
      </c>
      <c r="X352" s="484" t="s">
        <v>46</v>
      </c>
      <c r="Y352" s="484">
        <v>13</v>
      </c>
      <c r="Z352" s="484">
        <v>2</v>
      </c>
      <c r="AA352" s="484" t="s">
        <v>46</v>
      </c>
      <c r="AB352" s="484" t="s">
        <v>46</v>
      </c>
      <c r="AC352" s="484" t="s">
        <v>46</v>
      </c>
      <c r="AD352" s="484" t="s">
        <v>46</v>
      </c>
      <c r="AE352" s="484" t="s">
        <v>46</v>
      </c>
      <c r="AF352" s="484" t="s">
        <v>46</v>
      </c>
      <c r="AG352" s="484" t="s">
        <v>46</v>
      </c>
      <c r="AH352" s="484" t="s">
        <v>46</v>
      </c>
      <c r="AI352" s="484" t="s">
        <v>46</v>
      </c>
      <c r="AJ352" s="485">
        <v>1</v>
      </c>
      <c r="AK352" s="485">
        <v>2</v>
      </c>
      <c r="AL352" s="486">
        <v>0.75</v>
      </c>
      <c r="AM352" s="486">
        <v>2.7E-2</v>
      </c>
      <c r="AN352" s="486">
        <v>3</v>
      </c>
      <c r="AO352" s="484"/>
      <c r="AP352" s="484"/>
      <c r="AQ352" s="487">
        <f>AM352*I352+AL352</f>
        <v>0.77754000000000001</v>
      </c>
      <c r="AR352" s="487">
        <f>0.1*AQ352</f>
        <v>7.7754000000000004E-2</v>
      </c>
      <c r="AS352" s="488">
        <f>AJ352*3+0.25*AK352</f>
        <v>3.5</v>
      </c>
      <c r="AT352" s="488">
        <f>SUM(AQ352:AS352)/4</f>
        <v>1.0888234999999999</v>
      </c>
      <c r="AU352" s="487">
        <f>10068.2*J352*POWER(10,-6)</f>
        <v>1.0269564E-2</v>
      </c>
      <c r="AV352" s="488">
        <f t="shared" ref="AV352:AV353" si="466">AU352+AT352+AS352+AR352+AQ352</f>
        <v>5.4543870639999996</v>
      </c>
      <c r="AW352" s="489">
        <f>AJ352*H352</f>
        <v>5.8559999999999995E-5</v>
      </c>
      <c r="AX352" s="489">
        <f>H352*AK352</f>
        <v>1.1711999999999999E-4</v>
      </c>
      <c r="AY352" s="489">
        <f>H352*AV352</f>
        <v>3.1940890646783995E-4</v>
      </c>
      <c r="AZ352" s="392">
        <f>AW352/[2]DB!$B$23</f>
        <v>7.0554216867469867E-8</v>
      </c>
      <c r="BA352" s="392">
        <f>AX352/[2]DB!$B$23</f>
        <v>1.4110843373493973E-7</v>
      </c>
    </row>
    <row r="353" spans="1:53" s="1" customFormat="1" x14ac:dyDescent="0.3">
      <c r="A353" s="474" t="s">
        <v>993</v>
      </c>
      <c r="B353" s="474" t="str">
        <f>B352</f>
        <v>Трубопроводы УУЛФ, попутный нефтяной газ</v>
      </c>
      <c r="C353" s="476" t="s">
        <v>107</v>
      </c>
      <c r="D353" s="477" t="s">
        <v>28</v>
      </c>
      <c r="E353" s="490">
        <f>E352</f>
        <v>2.9999999999999999E-7</v>
      </c>
      <c r="F353" s="491">
        <f>F352</f>
        <v>976</v>
      </c>
      <c r="G353" s="474">
        <v>0.1152</v>
      </c>
      <c r="H353" s="479">
        <f t="shared" ref="H353" si="467">E353*F353*G353</f>
        <v>3.3730559999999996E-5</v>
      </c>
      <c r="I353" s="492">
        <f>I352</f>
        <v>1.02</v>
      </c>
      <c r="J353" s="511">
        <f>0.1*I352</f>
        <v>0.10200000000000001</v>
      </c>
      <c r="K353" s="495" t="s">
        <v>123</v>
      </c>
      <c r="L353" s="496">
        <v>1</v>
      </c>
      <c r="M353" s="484" t="str">
        <f t="shared" si="463"/>
        <v>C239</v>
      </c>
      <c r="N353" s="484" t="str">
        <f t="shared" si="464"/>
        <v>Трубопроводы УУЛФ, попутный нефтяной газ</v>
      </c>
      <c r="O353" s="484" t="str">
        <f t="shared" si="465"/>
        <v>Полное-взрыв</v>
      </c>
      <c r="P353" s="484" t="s">
        <v>46</v>
      </c>
      <c r="Q353" s="484" t="s">
        <v>46</v>
      </c>
      <c r="R353" s="484" t="s">
        <v>46</v>
      </c>
      <c r="S353" s="484" t="s">
        <v>46</v>
      </c>
      <c r="T353" s="484">
        <v>0</v>
      </c>
      <c r="U353" s="484">
        <v>0</v>
      </c>
      <c r="V353" s="484">
        <v>35.6</v>
      </c>
      <c r="W353" s="484">
        <v>118.1</v>
      </c>
      <c r="X353" s="484">
        <v>172.6</v>
      </c>
      <c r="Y353" s="484" t="s">
        <v>46</v>
      </c>
      <c r="Z353" s="484" t="s">
        <v>46</v>
      </c>
      <c r="AA353" s="484" t="s">
        <v>46</v>
      </c>
      <c r="AB353" s="484" t="s">
        <v>46</v>
      </c>
      <c r="AC353" s="484" t="s">
        <v>46</v>
      </c>
      <c r="AD353" s="484" t="s">
        <v>46</v>
      </c>
      <c r="AE353" s="484" t="s">
        <v>46</v>
      </c>
      <c r="AF353" s="484" t="s">
        <v>46</v>
      </c>
      <c r="AG353" s="484" t="s">
        <v>46</v>
      </c>
      <c r="AH353" s="484" t="s">
        <v>46</v>
      </c>
      <c r="AI353" s="484" t="s">
        <v>46</v>
      </c>
      <c r="AJ353" s="485">
        <v>1</v>
      </c>
      <c r="AK353" s="485">
        <v>2</v>
      </c>
      <c r="AL353" s="484">
        <f>AL352</f>
        <v>0.75</v>
      </c>
      <c r="AM353" s="484">
        <f>AM352</f>
        <v>2.7E-2</v>
      </c>
      <c r="AN353" s="484">
        <f>AN352</f>
        <v>3</v>
      </c>
      <c r="AO353" s="484"/>
      <c r="AP353" s="484"/>
      <c r="AQ353" s="487">
        <f>AM353*I353+AL353</f>
        <v>0.77754000000000001</v>
      </c>
      <c r="AR353" s="487">
        <f t="shared" ref="AR353" si="468">0.1*AQ353</f>
        <v>7.7754000000000004E-2</v>
      </c>
      <c r="AS353" s="488">
        <f t="shared" ref="AS353" si="469">AJ353*3+0.25*AK353</f>
        <v>3.5</v>
      </c>
      <c r="AT353" s="488">
        <f t="shared" ref="AT353" si="470">SUM(AQ353:AS353)/4</f>
        <v>1.0888234999999999</v>
      </c>
      <c r="AU353" s="487">
        <f>10068.2*J353*POWER(10,-6)*10</f>
        <v>1.0269564000000002E-2</v>
      </c>
      <c r="AV353" s="488">
        <f t="shared" si="466"/>
        <v>5.4543870639999996</v>
      </c>
      <c r="AW353" s="489">
        <f t="shared" ref="AW353:AW359" si="471">AJ353*H353</f>
        <v>3.3730559999999996E-5</v>
      </c>
      <c r="AX353" s="489">
        <f t="shared" ref="AX353:AX359" si="472">H353*AK353</f>
        <v>6.7461119999999992E-5</v>
      </c>
      <c r="AY353" s="489">
        <f t="shared" ref="AY353:AY359" si="473">H353*AV353</f>
        <v>1.8397953012547579E-4</v>
      </c>
      <c r="AZ353" s="392">
        <f>AW353/[2]DB!$B$23</f>
        <v>4.0639228915662644E-8</v>
      </c>
      <c r="BA353" s="392">
        <f>AX353/[2]DB!$B$23</f>
        <v>8.1278457831325289E-8</v>
      </c>
    </row>
    <row r="354" spans="1:53" s="1" customFormat="1" x14ac:dyDescent="0.3">
      <c r="A354" s="474" t="s">
        <v>994</v>
      </c>
      <c r="B354" s="474" t="str">
        <f>B352</f>
        <v>Трубопроводы УУЛФ, попутный нефтяной газ</v>
      </c>
      <c r="C354" s="476" t="s">
        <v>131</v>
      </c>
      <c r="D354" s="477" t="s">
        <v>132</v>
      </c>
      <c r="E354" s="490">
        <f>E352</f>
        <v>2.9999999999999999E-7</v>
      </c>
      <c r="F354" s="491">
        <f>F352</f>
        <v>976</v>
      </c>
      <c r="G354" s="474">
        <v>7.6799999999999993E-2</v>
      </c>
      <c r="H354" s="479">
        <f>E354*F354*G354</f>
        <v>2.2487039999999996E-5</v>
      </c>
      <c r="I354" s="492">
        <f>I352</f>
        <v>1.02</v>
      </c>
      <c r="J354" s="481">
        <f>I352</f>
        <v>1.02</v>
      </c>
      <c r="K354" s="495" t="s">
        <v>124</v>
      </c>
      <c r="L354" s="496">
        <v>0</v>
      </c>
      <c r="M354" s="484" t="str">
        <f>A354</f>
        <v>C240</v>
      </c>
      <c r="N354" s="484" t="str">
        <f>B354</f>
        <v>Трубопроводы УУЛФ, попутный нефтяной газ</v>
      </c>
      <c r="O354" s="484" t="str">
        <f>D354</f>
        <v>Полное-вспышка</v>
      </c>
      <c r="P354" s="484" t="s">
        <v>46</v>
      </c>
      <c r="Q354" s="484" t="s">
        <v>46</v>
      </c>
      <c r="R354" s="484" t="s">
        <v>46</v>
      </c>
      <c r="S354" s="484" t="s">
        <v>46</v>
      </c>
      <c r="T354" s="484" t="s">
        <v>46</v>
      </c>
      <c r="U354" s="484" t="s">
        <v>46</v>
      </c>
      <c r="V354" s="484" t="s">
        <v>46</v>
      </c>
      <c r="W354" s="484" t="s">
        <v>46</v>
      </c>
      <c r="X354" s="484" t="s">
        <v>46</v>
      </c>
      <c r="Y354" s="484" t="s">
        <v>46</v>
      </c>
      <c r="Z354" s="484" t="s">
        <v>46</v>
      </c>
      <c r="AA354" s="484">
        <v>33.74</v>
      </c>
      <c r="AB354" s="484">
        <v>40.49</v>
      </c>
      <c r="AC354" s="484" t="s">
        <v>46</v>
      </c>
      <c r="AD354" s="484" t="s">
        <v>46</v>
      </c>
      <c r="AE354" s="484" t="s">
        <v>46</v>
      </c>
      <c r="AF354" s="484" t="s">
        <v>46</v>
      </c>
      <c r="AG354" s="484" t="s">
        <v>46</v>
      </c>
      <c r="AH354" s="484" t="s">
        <v>46</v>
      </c>
      <c r="AI354" s="484" t="s">
        <v>46</v>
      </c>
      <c r="AJ354" s="484">
        <v>0</v>
      </c>
      <c r="AK354" s="484">
        <v>0</v>
      </c>
      <c r="AL354" s="484">
        <f>AL352</f>
        <v>0.75</v>
      </c>
      <c r="AM354" s="484">
        <f>AM352</f>
        <v>2.7E-2</v>
      </c>
      <c r="AN354" s="484">
        <f>AN352</f>
        <v>3</v>
      </c>
      <c r="AO354" s="484"/>
      <c r="AP354" s="484"/>
      <c r="AQ354" s="487">
        <f>AM354*I354*0.1+AL354</f>
        <v>0.75275400000000003</v>
      </c>
      <c r="AR354" s="487">
        <f>0.1*AQ354</f>
        <v>7.5275400000000006E-2</v>
      </c>
      <c r="AS354" s="488">
        <f>AJ354*3+0.25*AK354</f>
        <v>0</v>
      </c>
      <c r="AT354" s="488">
        <f>SUM(AQ354:AS354)/4</f>
        <v>0.20700735000000001</v>
      </c>
      <c r="AU354" s="487">
        <f>1333*J352*POWER(10,-6)</f>
        <v>1.3596599999999999E-3</v>
      </c>
      <c r="AV354" s="488">
        <f>AU354+AT354+AS354+AR354+AQ354</f>
        <v>1.03639641</v>
      </c>
      <c r="AW354" s="489">
        <f t="shared" si="471"/>
        <v>0</v>
      </c>
      <c r="AX354" s="489">
        <f t="shared" si="472"/>
        <v>0</v>
      </c>
      <c r="AY354" s="489">
        <f t="shared" si="473"/>
        <v>2.3305487527526397E-5</v>
      </c>
      <c r="AZ354" s="392">
        <f>AW354/[2]DB!$B$23</f>
        <v>0</v>
      </c>
      <c r="BA354" s="392">
        <f>AX354/[2]DB!$B$23</f>
        <v>0</v>
      </c>
    </row>
    <row r="355" spans="1:53" s="1" customFormat="1" x14ac:dyDescent="0.3">
      <c r="A355" s="474" t="s">
        <v>995</v>
      </c>
      <c r="B355" s="474" t="str">
        <f>B352</f>
        <v>Трубопроводы УУЛФ, попутный нефтяной газ</v>
      </c>
      <c r="C355" s="476" t="s">
        <v>108</v>
      </c>
      <c r="D355" s="477" t="s">
        <v>26</v>
      </c>
      <c r="E355" s="490">
        <f>E352</f>
        <v>2.9999999999999999E-7</v>
      </c>
      <c r="F355" s="491">
        <f>F352</f>
        <v>976</v>
      </c>
      <c r="G355" s="474">
        <v>0.60799999999999998</v>
      </c>
      <c r="H355" s="479">
        <f t="shared" ref="H355:H356" si="474">E355*F355*G355</f>
        <v>1.7802239999999998E-4</v>
      </c>
      <c r="I355" s="492">
        <f>I352</f>
        <v>1.02</v>
      </c>
      <c r="J355" s="494">
        <v>0</v>
      </c>
      <c r="K355" s="495" t="s">
        <v>126</v>
      </c>
      <c r="L355" s="496">
        <v>45390</v>
      </c>
      <c r="M355" s="484" t="str">
        <f t="shared" ref="M355:M356" si="475">A355</f>
        <v>C241</v>
      </c>
      <c r="N355" s="484" t="str">
        <f t="shared" ref="N355:N356" si="476">B355</f>
        <v>Трубопроводы УУЛФ, попутный нефтяной газ</v>
      </c>
      <c r="O355" s="484" t="str">
        <f t="shared" ref="O355:O356" si="477">D355</f>
        <v>Полное-ликвидация</v>
      </c>
      <c r="P355" s="484" t="s">
        <v>46</v>
      </c>
      <c r="Q355" s="484" t="s">
        <v>46</v>
      </c>
      <c r="R355" s="484" t="s">
        <v>46</v>
      </c>
      <c r="S355" s="484" t="s">
        <v>46</v>
      </c>
      <c r="T355" s="484" t="s">
        <v>46</v>
      </c>
      <c r="U355" s="484" t="s">
        <v>46</v>
      </c>
      <c r="V355" s="484" t="s">
        <v>46</v>
      </c>
      <c r="W355" s="484" t="s">
        <v>46</v>
      </c>
      <c r="X355" s="484" t="s">
        <v>46</v>
      </c>
      <c r="Y355" s="484" t="s">
        <v>46</v>
      </c>
      <c r="Z355" s="484" t="s">
        <v>46</v>
      </c>
      <c r="AA355" s="484" t="s">
        <v>46</v>
      </c>
      <c r="AB355" s="484" t="s">
        <v>46</v>
      </c>
      <c r="AC355" s="484" t="s">
        <v>46</v>
      </c>
      <c r="AD355" s="484" t="s">
        <v>46</v>
      </c>
      <c r="AE355" s="484" t="s">
        <v>46</v>
      </c>
      <c r="AF355" s="484" t="s">
        <v>46</v>
      </c>
      <c r="AG355" s="484" t="s">
        <v>46</v>
      </c>
      <c r="AH355" s="484" t="s">
        <v>46</v>
      </c>
      <c r="AI355" s="484" t="s">
        <v>46</v>
      </c>
      <c r="AJ355" s="484">
        <v>0</v>
      </c>
      <c r="AK355" s="484">
        <v>0</v>
      </c>
      <c r="AL355" s="484">
        <f>AL352</f>
        <v>0.75</v>
      </c>
      <c r="AM355" s="484">
        <f>AM352</f>
        <v>2.7E-2</v>
      </c>
      <c r="AN355" s="484">
        <f>AN352</f>
        <v>3</v>
      </c>
      <c r="AO355" s="484"/>
      <c r="AP355" s="484"/>
      <c r="AQ355" s="487">
        <f>AM355*I355*0.1+AL355</f>
        <v>0.75275400000000003</v>
      </c>
      <c r="AR355" s="487">
        <f t="shared" ref="AR355:AR356" si="478">0.1*AQ355</f>
        <v>7.5275400000000006E-2</v>
      </c>
      <c r="AS355" s="488">
        <f t="shared" ref="AS355:AS356" si="479">AJ355*3+0.25*AK355</f>
        <v>0</v>
      </c>
      <c r="AT355" s="488">
        <f t="shared" ref="AT355:AT356" si="480">SUM(AQ355:AS355)/4</f>
        <v>0.20700735000000001</v>
      </c>
      <c r="AU355" s="487">
        <f>1333*J353*POWER(10,-6)</f>
        <v>1.3596600000000001E-4</v>
      </c>
      <c r="AV355" s="488">
        <f t="shared" ref="AV355:AV356" si="481">AU355+AT355+AS355+AR355+AQ355</f>
        <v>1.0351727159999999</v>
      </c>
      <c r="AW355" s="489">
        <f t="shared" si="471"/>
        <v>0</v>
      </c>
      <c r="AX355" s="489">
        <f t="shared" si="472"/>
        <v>0</v>
      </c>
      <c r="AY355" s="489">
        <f t="shared" si="473"/>
        <v>1.8428393131683838E-4</v>
      </c>
      <c r="AZ355" s="392">
        <f>AW355/[2]DB!$B$23</f>
        <v>0</v>
      </c>
      <c r="BA355" s="392">
        <f>AX355/[2]DB!$B$23</f>
        <v>0</v>
      </c>
    </row>
    <row r="356" spans="1:53" s="1" customFormat="1" x14ac:dyDescent="0.3">
      <c r="A356" s="474" t="s">
        <v>996</v>
      </c>
      <c r="B356" s="474" t="str">
        <f>B352</f>
        <v>Трубопроводы УУЛФ, попутный нефтяной газ</v>
      </c>
      <c r="C356" s="476" t="s">
        <v>133</v>
      </c>
      <c r="D356" s="477" t="s">
        <v>134</v>
      </c>
      <c r="E356" s="478">
        <v>1.9999999999999999E-6</v>
      </c>
      <c r="F356" s="491">
        <f>F352</f>
        <v>976</v>
      </c>
      <c r="G356" s="474">
        <v>3.5000000000000003E-2</v>
      </c>
      <c r="H356" s="479">
        <f t="shared" si="474"/>
        <v>6.832000000000001E-5</v>
      </c>
      <c r="I356" s="492">
        <f>0.15*I352</f>
        <v>0.153</v>
      </c>
      <c r="J356" s="481">
        <f>I356</f>
        <v>0.153</v>
      </c>
      <c r="K356" s="495" t="s">
        <v>127</v>
      </c>
      <c r="L356" s="496">
        <v>3</v>
      </c>
      <c r="M356" s="484" t="str">
        <f t="shared" si="475"/>
        <v>C242</v>
      </c>
      <c r="N356" s="484" t="str">
        <f t="shared" si="476"/>
        <v>Трубопроводы УУЛФ, попутный нефтяной газ</v>
      </c>
      <c r="O356" s="484" t="str">
        <f t="shared" si="477"/>
        <v>Частичное-факел</v>
      </c>
      <c r="P356" s="484" t="s">
        <v>46</v>
      </c>
      <c r="Q356" s="484" t="s">
        <v>46</v>
      </c>
      <c r="R356" s="484" t="s">
        <v>46</v>
      </c>
      <c r="S356" s="484" t="s">
        <v>46</v>
      </c>
      <c r="T356" s="484" t="s">
        <v>46</v>
      </c>
      <c r="U356" s="484" t="s">
        <v>46</v>
      </c>
      <c r="V356" s="484" t="s">
        <v>46</v>
      </c>
      <c r="W356" s="484" t="s">
        <v>46</v>
      </c>
      <c r="X356" s="484" t="s">
        <v>46</v>
      </c>
      <c r="Y356" s="484">
        <v>8</v>
      </c>
      <c r="Z356" s="484">
        <v>2</v>
      </c>
      <c r="AA356" s="484" t="s">
        <v>46</v>
      </c>
      <c r="AB356" s="484" t="s">
        <v>46</v>
      </c>
      <c r="AC356" s="484" t="s">
        <v>46</v>
      </c>
      <c r="AD356" s="484" t="s">
        <v>46</v>
      </c>
      <c r="AE356" s="484" t="s">
        <v>46</v>
      </c>
      <c r="AF356" s="484" t="s">
        <v>46</v>
      </c>
      <c r="AG356" s="484" t="s">
        <v>46</v>
      </c>
      <c r="AH356" s="484" t="s">
        <v>46</v>
      </c>
      <c r="AI356" s="484" t="s">
        <v>46</v>
      </c>
      <c r="AJ356" s="484">
        <v>0</v>
      </c>
      <c r="AK356" s="484">
        <v>2</v>
      </c>
      <c r="AL356" s="386">
        <f>0.1*AL352</f>
        <v>7.5000000000000011E-2</v>
      </c>
      <c r="AM356" s="484">
        <f>AM352</f>
        <v>2.7E-2</v>
      </c>
      <c r="AN356" s="484">
        <f>ROUNDUP(AN352/3,0)</f>
        <v>1</v>
      </c>
      <c r="AO356" s="484"/>
      <c r="AP356" s="484"/>
      <c r="AQ356" s="487">
        <f>AM356*I356+AL356</f>
        <v>7.9131000000000007E-2</v>
      </c>
      <c r="AR356" s="487">
        <f t="shared" si="478"/>
        <v>7.913100000000001E-3</v>
      </c>
      <c r="AS356" s="488">
        <f t="shared" si="479"/>
        <v>0.5</v>
      </c>
      <c r="AT356" s="488">
        <f t="shared" si="480"/>
        <v>0.14676102499999999</v>
      </c>
      <c r="AU356" s="487">
        <f>10068.2*J356*POWER(10,-6)</f>
        <v>1.5404346E-3</v>
      </c>
      <c r="AV356" s="488">
        <f t="shared" si="481"/>
        <v>0.73534555960000003</v>
      </c>
      <c r="AW356" s="489">
        <f t="shared" si="471"/>
        <v>0</v>
      </c>
      <c r="AX356" s="489">
        <f t="shared" si="472"/>
        <v>1.3664000000000002E-4</v>
      </c>
      <c r="AY356" s="489">
        <f t="shared" si="473"/>
        <v>5.0238808631872009E-5</v>
      </c>
      <c r="AZ356" s="392">
        <f>AW356/[2]DB!$B$23</f>
        <v>0</v>
      </c>
      <c r="BA356" s="392">
        <f>AX356/[2]DB!$B$23</f>
        <v>1.6462650602409641E-7</v>
      </c>
    </row>
    <row r="357" spans="1:53" s="1" customFormat="1" x14ac:dyDescent="0.3">
      <c r="A357" s="474" t="s">
        <v>997</v>
      </c>
      <c r="B357" s="474" t="str">
        <f>B352</f>
        <v>Трубопроводы УУЛФ, попутный нефтяной газ</v>
      </c>
      <c r="C357" s="476" t="s">
        <v>135</v>
      </c>
      <c r="D357" s="477" t="s">
        <v>136</v>
      </c>
      <c r="E357" s="490">
        <f>E356</f>
        <v>1.9999999999999999E-6</v>
      </c>
      <c r="F357" s="491">
        <f>F353</f>
        <v>976</v>
      </c>
      <c r="G357" s="474">
        <v>8.3000000000000001E-3</v>
      </c>
      <c r="H357" s="479">
        <f>E357*F357*G357</f>
        <v>1.6201600000000001E-5</v>
      </c>
      <c r="I357" s="492">
        <f>I356</f>
        <v>0.153</v>
      </c>
      <c r="J357" s="481">
        <f>I357</f>
        <v>0.153</v>
      </c>
      <c r="K357" s="512" t="s">
        <v>138</v>
      </c>
      <c r="L357" s="513">
        <v>4</v>
      </c>
      <c r="M357" s="484" t="str">
        <f>A357</f>
        <v>C243</v>
      </c>
      <c r="N357" s="484" t="str">
        <f>B357</f>
        <v>Трубопроводы УУЛФ, попутный нефтяной газ</v>
      </c>
      <c r="O357" s="484" t="str">
        <f>D357</f>
        <v>Частичное-взрыв</v>
      </c>
      <c r="P357" s="484" t="s">
        <v>46</v>
      </c>
      <c r="Q357" s="484" t="s">
        <v>46</v>
      </c>
      <c r="R357" s="484" t="s">
        <v>46</v>
      </c>
      <c r="S357" s="484" t="s">
        <v>46</v>
      </c>
      <c r="T357" s="484">
        <v>0</v>
      </c>
      <c r="U357" s="484">
        <v>0</v>
      </c>
      <c r="V357" s="484">
        <v>40.6</v>
      </c>
      <c r="W357" s="484">
        <v>135.1</v>
      </c>
      <c r="X357" s="484">
        <v>197.6</v>
      </c>
      <c r="Y357" s="484" t="s">
        <v>46</v>
      </c>
      <c r="Z357" s="484" t="s">
        <v>46</v>
      </c>
      <c r="AA357" s="484" t="s">
        <v>46</v>
      </c>
      <c r="AB357" s="484" t="s">
        <v>46</v>
      </c>
      <c r="AC357" s="484" t="s">
        <v>46</v>
      </c>
      <c r="AD357" s="484" t="s">
        <v>46</v>
      </c>
      <c r="AE357" s="484" t="s">
        <v>46</v>
      </c>
      <c r="AF357" s="484" t="s">
        <v>46</v>
      </c>
      <c r="AG357" s="484" t="s">
        <v>46</v>
      </c>
      <c r="AH357" s="484" t="s">
        <v>46</v>
      </c>
      <c r="AI357" s="484" t="s">
        <v>46</v>
      </c>
      <c r="AJ357" s="484">
        <v>0</v>
      </c>
      <c r="AK357" s="484">
        <v>1</v>
      </c>
      <c r="AL357" s="386">
        <f t="shared" ref="AL357:AL359" si="482">0.1*AL353</f>
        <v>7.5000000000000011E-2</v>
      </c>
      <c r="AM357" s="484">
        <f>AM352</f>
        <v>2.7E-2</v>
      </c>
      <c r="AN357" s="484">
        <f>AN356</f>
        <v>1</v>
      </c>
      <c r="AO357" s="484"/>
      <c r="AP357" s="484"/>
      <c r="AQ357" s="487">
        <f>AM357*I357+AL357</f>
        <v>7.9131000000000007E-2</v>
      </c>
      <c r="AR357" s="487">
        <f>0.1*AQ357</f>
        <v>7.913100000000001E-3</v>
      </c>
      <c r="AS357" s="488">
        <f>AJ357*3+0.25*AK357</f>
        <v>0.25</v>
      </c>
      <c r="AT357" s="488">
        <f>SUM(AQ357:AS357)/4</f>
        <v>8.4261025000000003E-2</v>
      </c>
      <c r="AU357" s="487">
        <f>10068.2*J357*POWER(10,-6)*10</f>
        <v>1.5404345999999999E-2</v>
      </c>
      <c r="AV357" s="488">
        <f>AU357+AT357+AS357+AR357+AQ357</f>
        <v>0.43670947100000002</v>
      </c>
      <c r="AW357" s="489">
        <f t="shared" si="471"/>
        <v>0</v>
      </c>
      <c r="AX357" s="489">
        <f t="shared" si="472"/>
        <v>1.6201600000000001E-5</v>
      </c>
      <c r="AY357" s="489">
        <f t="shared" si="473"/>
        <v>7.075392165353601E-6</v>
      </c>
      <c r="AZ357" s="392">
        <f>AW357/[2]DB!$B$23</f>
        <v>0</v>
      </c>
      <c r="BA357" s="392">
        <f>AX357/[2]DB!$B$23</f>
        <v>1.9520000000000002E-8</v>
      </c>
    </row>
    <row r="358" spans="1:53" s="1" customFormat="1" x14ac:dyDescent="0.3">
      <c r="A358" s="474" t="s">
        <v>998</v>
      </c>
      <c r="B358" s="474" t="str">
        <f>B352</f>
        <v>Трубопроводы УУЛФ, попутный нефтяной газ</v>
      </c>
      <c r="C358" s="476" t="s">
        <v>110</v>
      </c>
      <c r="D358" s="477" t="s">
        <v>112</v>
      </c>
      <c r="E358" s="490">
        <f>E356</f>
        <v>1.9999999999999999E-6</v>
      </c>
      <c r="F358" s="491">
        <f>F352</f>
        <v>976</v>
      </c>
      <c r="G358" s="474">
        <v>2.64E-2</v>
      </c>
      <c r="H358" s="479">
        <f t="shared" ref="H358:H359" si="483">E358*F358*G358</f>
        <v>5.1532799999999996E-5</v>
      </c>
      <c r="I358" s="492">
        <f>0.15*I352</f>
        <v>0.153</v>
      </c>
      <c r="J358" s="481">
        <f>J354*0.15</f>
        <v>0.153</v>
      </c>
      <c r="K358" s="207" t="s">
        <v>467</v>
      </c>
      <c r="L358" s="283" t="s">
        <v>944</v>
      </c>
      <c r="M358" s="484" t="str">
        <f t="shared" ref="M358:M359" si="484">A358</f>
        <v>C244</v>
      </c>
      <c r="N358" s="484" t="str">
        <f t="shared" ref="N358:N359" si="485">B358</f>
        <v>Трубопроводы УУЛФ, попутный нефтяной газ</v>
      </c>
      <c r="O358" s="484" t="str">
        <f t="shared" ref="O358:O359" si="486">D358</f>
        <v>Частичное-пожар-вспышка</v>
      </c>
      <c r="P358" s="484" t="s">
        <v>46</v>
      </c>
      <c r="Q358" s="484" t="s">
        <v>46</v>
      </c>
      <c r="R358" s="484" t="s">
        <v>46</v>
      </c>
      <c r="S358" s="484" t="s">
        <v>46</v>
      </c>
      <c r="T358" s="484" t="s">
        <v>46</v>
      </c>
      <c r="U358" s="484" t="s">
        <v>46</v>
      </c>
      <c r="V358" s="484" t="s">
        <v>46</v>
      </c>
      <c r="W358" s="484" t="s">
        <v>46</v>
      </c>
      <c r="X358" s="484" t="s">
        <v>46</v>
      </c>
      <c r="Y358" s="484" t="s">
        <v>46</v>
      </c>
      <c r="Z358" s="484" t="s">
        <v>46</v>
      </c>
      <c r="AA358" s="484">
        <v>18.04</v>
      </c>
      <c r="AB358" s="484">
        <v>21.65</v>
      </c>
      <c r="AC358" s="484" t="s">
        <v>46</v>
      </c>
      <c r="AD358" s="484" t="s">
        <v>46</v>
      </c>
      <c r="AE358" s="484" t="s">
        <v>46</v>
      </c>
      <c r="AF358" s="484" t="s">
        <v>46</v>
      </c>
      <c r="AG358" s="484" t="s">
        <v>46</v>
      </c>
      <c r="AH358" s="484" t="s">
        <v>46</v>
      </c>
      <c r="AI358" s="484" t="s">
        <v>46</v>
      </c>
      <c r="AJ358" s="484">
        <v>0</v>
      </c>
      <c r="AK358" s="484">
        <v>1</v>
      </c>
      <c r="AL358" s="386">
        <f t="shared" si="482"/>
        <v>7.5000000000000011E-2</v>
      </c>
      <c r="AM358" s="484">
        <f>AM352</f>
        <v>2.7E-2</v>
      </c>
      <c r="AN358" s="484">
        <f>ROUNDUP(AN352/3,0)</f>
        <v>1</v>
      </c>
      <c r="AO358" s="484"/>
      <c r="AP358" s="484"/>
      <c r="AQ358" s="487">
        <f>AM358*I358+AL358</f>
        <v>7.9131000000000007E-2</v>
      </c>
      <c r="AR358" s="487">
        <f t="shared" ref="AR358:AR359" si="487">0.1*AQ358</f>
        <v>7.913100000000001E-3</v>
      </c>
      <c r="AS358" s="488">
        <f t="shared" ref="AS358:AS359" si="488">AJ358*3+0.25*AK358</f>
        <v>0.25</v>
      </c>
      <c r="AT358" s="488">
        <f t="shared" ref="AT358:AT359" si="489">SUM(AQ358:AS358)/4</f>
        <v>8.4261025000000003E-2</v>
      </c>
      <c r="AU358" s="487">
        <f>10068.2*J358*POWER(10,-6)*10</f>
        <v>1.5404345999999999E-2</v>
      </c>
      <c r="AV358" s="488">
        <f t="shared" ref="AV358:AV359" si="490">AU358+AT358+AS358+AR358+AQ358</f>
        <v>0.43670947100000002</v>
      </c>
      <c r="AW358" s="489">
        <f t="shared" si="471"/>
        <v>0</v>
      </c>
      <c r="AX358" s="489">
        <f t="shared" si="472"/>
        <v>5.1532799999999996E-5</v>
      </c>
      <c r="AY358" s="489">
        <f t="shared" si="473"/>
        <v>2.25048618271488E-5</v>
      </c>
      <c r="AZ358" s="392">
        <f>AW358/[2]DB!$B$23</f>
        <v>0</v>
      </c>
      <c r="BA358" s="392">
        <f>AX358/[2]DB!$B$23</f>
        <v>6.2087710843373487E-8</v>
      </c>
    </row>
    <row r="359" spans="1:53" s="1" customFormat="1" ht="15" thickBot="1" x14ac:dyDescent="0.35">
      <c r="A359" s="474" t="s">
        <v>999</v>
      </c>
      <c r="B359" s="474" t="str">
        <f>B352</f>
        <v>Трубопроводы УУЛФ, попутный нефтяной газ</v>
      </c>
      <c r="C359" s="476" t="s">
        <v>111</v>
      </c>
      <c r="D359" s="477" t="s">
        <v>27</v>
      </c>
      <c r="E359" s="490">
        <f>E356</f>
        <v>1.9999999999999999E-6</v>
      </c>
      <c r="F359" s="491">
        <f>F352</f>
        <v>976</v>
      </c>
      <c r="G359" s="474">
        <v>0.93030000000000002</v>
      </c>
      <c r="H359" s="479">
        <f t="shared" si="483"/>
        <v>1.8159456E-3</v>
      </c>
      <c r="I359" s="492">
        <f>0.15*I352</f>
        <v>0.153</v>
      </c>
      <c r="J359" s="494">
        <v>0</v>
      </c>
      <c r="K359" s="514"/>
      <c r="L359" s="515"/>
      <c r="M359" s="484" t="str">
        <f t="shared" si="484"/>
        <v>C245</v>
      </c>
      <c r="N359" s="484" t="str">
        <f t="shared" si="485"/>
        <v>Трубопроводы УУЛФ, попутный нефтяной газ</v>
      </c>
      <c r="O359" s="484" t="str">
        <f t="shared" si="486"/>
        <v>Частичное-ликвидация</v>
      </c>
      <c r="P359" s="484" t="s">
        <v>46</v>
      </c>
      <c r="Q359" s="484" t="s">
        <v>46</v>
      </c>
      <c r="R359" s="484" t="s">
        <v>46</v>
      </c>
      <c r="S359" s="484" t="s">
        <v>46</v>
      </c>
      <c r="T359" s="484" t="s">
        <v>46</v>
      </c>
      <c r="U359" s="484" t="s">
        <v>46</v>
      </c>
      <c r="V359" s="484" t="s">
        <v>46</v>
      </c>
      <c r="W359" s="484" t="s">
        <v>46</v>
      </c>
      <c r="X359" s="484" t="s">
        <v>46</v>
      </c>
      <c r="Y359" s="484" t="s">
        <v>46</v>
      </c>
      <c r="Z359" s="484" t="s">
        <v>46</v>
      </c>
      <c r="AA359" s="484" t="s">
        <v>46</v>
      </c>
      <c r="AB359" s="484" t="s">
        <v>46</v>
      </c>
      <c r="AC359" s="484" t="s">
        <v>46</v>
      </c>
      <c r="AD359" s="484" t="s">
        <v>46</v>
      </c>
      <c r="AE359" s="484" t="s">
        <v>46</v>
      </c>
      <c r="AF359" s="484" t="s">
        <v>46</v>
      </c>
      <c r="AG359" s="484" t="s">
        <v>46</v>
      </c>
      <c r="AH359" s="484" t="s">
        <v>46</v>
      </c>
      <c r="AI359" s="484" t="s">
        <v>46</v>
      </c>
      <c r="AJ359" s="484">
        <v>0</v>
      </c>
      <c r="AK359" s="484">
        <v>0</v>
      </c>
      <c r="AL359" s="386">
        <f t="shared" si="482"/>
        <v>7.5000000000000011E-2</v>
      </c>
      <c r="AM359" s="484">
        <f>AM352</f>
        <v>2.7E-2</v>
      </c>
      <c r="AN359" s="484">
        <f>ROUNDUP(AN352/3,0)</f>
        <v>1</v>
      </c>
      <c r="AO359" s="484"/>
      <c r="AP359" s="484"/>
      <c r="AQ359" s="487">
        <f>AM359*I359*0.1+AL359</f>
        <v>7.5413100000000011E-2</v>
      </c>
      <c r="AR359" s="487">
        <f t="shared" si="487"/>
        <v>7.5413100000000016E-3</v>
      </c>
      <c r="AS359" s="488">
        <f t="shared" si="488"/>
        <v>0</v>
      </c>
      <c r="AT359" s="488">
        <f t="shared" si="489"/>
        <v>2.0738602500000002E-2</v>
      </c>
      <c r="AU359" s="487">
        <f>1333*J358*POWER(10,-6)</f>
        <v>2.0394899999999998E-4</v>
      </c>
      <c r="AV359" s="488">
        <f t="shared" si="490"/>
        <v>0.10389696150000001</v>
      </c>
      <c r="AW359" s="489">
        <f t="shared" si="471"/>
        <v>0</v>
      </c>
      <c r="AX359" s="489">
        <f t="shared" si="472"/>
        <v>0</v>
      </c>
      <c r="AY359" s="489">
        <f t="shared" si="473"/>
        <v>1.8867123008929442E-4</v>
      </c>
      <c r="AZ359" s="392">
        <f>AW359/[2]DB!$B$23</f>
        <v>0</v>
      </c>
      <c r="BA359" s="392">
        <f>AX359/[2]DB!$B$23</f>
        <v>0</v>
      </c>
    </row>
    <row r="360" spans="1:53" s="1" customFormat="1" x14ac:dyDescent="0.3">
      <c r="A360" s="508"/>
      <c r="B360" s="508"/>
      <c r="C360" s="516"/>
      <c r="D360" s="517"/>
      <c r="E360" s="518"/>
      <c r="F360" s="519"/>
      <c r="G360" s="508"/>
      <c r="H360" s="520"/>
      <c r="I360" s="521"/>
      <c r="J360" s="508"/>
      <c r="K360" s="508"/>
      <c r="L360" s="508"/>
      <c r="M360" s="484"/>
      <c r="N360" s="484"/>
      <c r="O360" s="484"/>
      <c r="P360" s="484"/>
      <c r="Q360" s="484"/>
      <c r="R360" s="484"/>
      <c r="S360" s="484"/>
      <c r="T360" s="484"/>
      <c r="U360" s="484"/>
      <c r="V360" s="484"/>
      <c r="W360" s="484"/>
      <c r="X360" s="484"/>
      <c r="Y360" s="484"/>
      <c r="Z360" s="484"/>
      <c r="AA360" s="484"/>
      <c r="AB360" s="484"/>
      <c r="AC360" s="484"/>
      <c r="AD360" s="484"/>
      <c r="AE360" s="484"/>
      <c r="AF360" s="484"/>
      <c r="AG360" s="484"/>
      <c r="AH360" s="484"/>
      <c r="AI360" s="484"/>
      <c r="AJ360" s="484"/>
      <c r="AK360" s="484"/>
      <c r="AL360" s="386"/>
      <c r="AM360" s="484"/>
      <c r="AN360" s="484"/>
      <c r="AO360" s="484"/>
      <c r="AP360" s="484"/>
      <c r="AQ360" s="487"/>
      <c r="AR360" s="487"/>
      <c r="AS360" s="488"/>
      <c r="AT360" s="488"/>
      <c r="AU360" s="487"/>
      <c r="AV360" s="488"/>
      <c r="AW360" s="489"/>
      <c r="AX360" s="489"/>
      <c r="AY360" s="489"/>
      <c r="AZ360" s="392"/>
      <c r="BA360" s="392"/>
    </row>
    <row r="361" spans="1:53" s="527" customFormat="1" ht="15" thickBot="1" x14ac:dyDescent="0.35">
      <c r="A361" s="509"/>
      <c r="B361" s="509"/>
      <c r="C361" s="510"/>
      <c r="D361" s="522"/>
      <c r="E361" s="523"/>
      <c r="F361" s="524"/>
      <c r="G361" s="509"/>
      <c r="H361" s="525"/>
      <c r="I361" s="526"/>
      <c r="J361" s="509"/>
      <c r="K361" s="509"/>
      <c r="L361" s="509"/>
      <c r="AQ361" s="528"/>
      <c r="AR361" s="528"/>
      <c r="AS361" s="529"/>
      <c r="AT361" s="529"/>
      <c r="AU361" s="528"/>
      <c r="AV361" s="529"/>
      <c r="AW361" s="530"/>
      <c r="AX361" s="530"/>
      <c r="AY361" s="530"/>
      <c r="AZ361" s="531"/>
      <c r="BA361" s="531"/>
    </row>
    <row r="362" spans="1:53" s="1" customFormat="1" ht="18" customHeight="1" x14ac:dyDescent="0.3">
      <c r="A362" s="474" t="s">
        <v>1000</v>
      </c>
      <c r="B362" s="475" t="s">
        <v>852</v>
      </c>
      <c r="C362" s="476" t="s">
        <v>129</v>
      </c>
      <c r="D362" s="477" t="s">
        <v>130</v>
      </c>
      <c r="E362" s="478">
        <v>2.9999999999999999E-7</v>
      </c>
      <c r="F362" s="475">
        <v>976</v>
      </c>
      <c r="G362" s="474">
        <v>0.2</v>
      </c>
      <c r="H362" s="479">
        <f>E362*F362*G362</f>
        <v>5.8559999999999995E-5</v>
      </c>
      <c r="I362" s="480">
        <v>1.1000000000000001</v>
      </c>
      <c r="J362" s="481">
        <f>I362</f>
        <v>1.1000000000000001</v>
      </c>
      <c r="K362" s="482" t="s">
        <v>122</v>
      </c>
      <c r="L362" s="483">
        <v>0</v>
      </c>
      <c r="M362" s="484" t="str">
        <f t="shared" ref="M362:M363" si="491">A362</f>
        <v>C246</v>
      </c>
      <c r="N362" s="484" t="str">
        <f t="shared" ref="N362:N363" si="492">B362</f>
        <v>Газопровод от Е-6 на факел ВД до ЕК-2, попутный нефтяной газ</v>
      </c>
      <c r="O362" s="484" t="str">
        <f t="shared" ref="O362:O363" si="493">D362</f>
        <v>Полное-факел</v>
      </c>
      <c r="P362" s="484" t="s">
        <v>46</v>
      </c>
      <c r="Q362" s="484" t="s">
        <v>46</v>
      </c>
      <c r="R362" s="484" t="s">
        <v>46</v>
      </c>
      <c r="S362" s="484" t="s">
        <v>46</v>
      </c>
      <c r="T362" s="484" t="s">
        <v>46</v>
      </c>
      <c r="U362" s="484" t="s">
        <v>46</v>
      </c>
      <c r="V362" s="484" t="s">
        <v>46</v>
      </c>
      <c r="W362" s="484" t="s">
        <v>46</v>
      </c>
      <c r="X362" s="484" t="s">
        <v>46</v>
      </c>
      <c r="Y362" s="484">
        <v>13</v>
      </c>
      <c r="Z362" s="484">
        <v>2</v>
      </c>
      <c r="AA362" s="484" t="s">
        <v>46</v>
      </c>
      <c r="AB362" s="484" t="s">
        <v>46</v>
      </c>
      <c r="AC362" s="484" t="s">
        <v>46</v>
      </c>
      <c r="AD362" s="484" t="s">
        <v>46</v>
      </c>
      <c r="AE362" s="484" t="s">
        <v>46</v>
      </c>
      <c r="AF362" s="484" t="s">
        <v>46</v>
      </c>
      <c r="AG362" s="484" t="s">
        <v>46</v>
      </c>
      <c r="AH362" s="484" t="s">
        <v>46</v>
      </c>
      <c r="AI362" s="484" t="s">
        <v>46</v>
      </c>
      <c r="AJ362" s="485">
        <v>1</v>
      </c>
      <c r="AK362" s="485">
        <v>2</v>
      </c>
      <c r="AL362" s="486">
        <v>0.75</v>
      </c>
      <c r="AM362" s="486">
        <v>2.7E-2</v>
      </c>
      <c r="AN362" s="486">
        <v>3</v>
      </c>
      <c r="AO362" s="484"/>
      <c r="AP362" s="484"/>
      <c r="AQ362" s="487">
        <f>AM362*I362+AL362</f>
        <v>0.77969999999999995</v>
      </c>
      <c r="AR362" s="487">
        <f>0.1*AQ362</f>
        <v>7.7969999999999998E-2</v>
      </c>
      <c r="AS362" s="488">
        <f>AJ362*3+0.25*AK362</f>
        <v>3.5</v>
      </c>
      <c r="AT362" s="488">
        <f>SUM(AQ362:AS362)/4</f>
        <v>1.0894174999999999</v>
      </c>
      <c r="AU362" s="487">
        <f>10068.2*J362*POWER(10,-6)</f>
        <v>1.1075020000000001E-2</v>
      </c>
      <c r="AV362" s="488">
        <f t="shared" ref="AV362:AV363" si="494">AU362+AT362+AS362+AR362+AQ362</f>
        <v>5.4581625199999992</v>
      </c>
      <c r="AW362" s="489">
        <f>AJ362*H362</f>
        <v>5.8559999999999995E-5</v>
      </c>
      <c r="AX362" s="489">
        <f>H362*AK362</f>
        <v>1.1711999999999999E-4</v>
      </c>
      <c r="AY362" s="489">
        <f>H362*AV362</f>
        <v>3.1962999717119993E-4</v>
      </c>
      <c r="AZ362" s="392">
        <f>AW362/[2]DB!$B$23</f>
        <v>7.0554216867469867E-8</v>
      </c>
      <c r="BA362" s="392">
        <f>AX362/[2]DB!$B$23</f>
        <v>1.4110843373493973E-7</v>
      </c>
    </row>
    <row r="363" spans="1:53" s="1" customFormat="1" x14ac:dyDescent="0.3">
      <c r="A363" s="474" t="s">
        <v>1001</v>
      </c>
      <c r="B363" s="474" t="str">
        <f>B362</f>
        <v>Газопровод от Е-6 на факел ВД до ЕК-2, попутный нефтяной газ</v>
      </c>
      <c r="C363" s="476" t="s">
        <v>107</v>
      </c>
      <c r="D363" s="477" t="s">
        <v>28</v>
      </c>
      <c r="E363" s="490">
        <f>E362</f>
        <v>2.9999999999999999E-7</v>
      </c>
      <c r="F363" s="491">
        <f>F362</f>
        <v>976</v>
      </c>
      <c r="G363" s="474">
        <v>0.1152</v>
      </c>
      <c r="H363" s="479">
        <f t="shared" ref="H363" si="495">E363*F363*G363</f>
        <v>3.3730559999999996E-5</v>
      </c>
      <c r="I363" s="492">
        <f>I362</f>
        <v>1.1000000000000001</v>
      </c>
      <c r="J363" s="511">
        <f>0.1*I362</f>
        <v>0.11000000000000001</v>
      </c>
      <c r="K363" s="495" t="s">
        <v>123</v>
      </c>
      <c r="L363" s="496">
        <v>1</v>
      </c>
      <c r="M363" s="484" t="str">
        <f t="shared" si="491"/>
        <v>C247</v>
      </c>
      <c r="N363" s="484" t="str">
        <f t="shared" si="492"/>
        <v>Газопровод от Е-6 на факел ВД до ЕК-2, попутный нефтяной газ</v>
      </c>
      <c r="O363" s="484" t="str">
        <f t="shared" si="493"/>
        <v>Полное-взрыв</v>
      </c>
      <c r="P363" s="484" t="s">
        <v>46</v>
      </c>
      <c r="Q363" s="484" t="s">
        <v>46</v>
      </c>
      <c r="R363" s="484" t="s">
        <v>46</v>
      </c>
      <c r="S363" s="484" t="s">
        <v>46</v>
      </c>
      <c r="T363" s="484">
        <v>0</v>
      </c>
      <c r="U363" s="484">
        <v>0</v>
      </c>
      <c r="V363" s="484">
        <v>36.1</v>
      </c>
      <c r="W363" s="484">
        <v>121.1</v>
      </c>
      <c r="X363" s="484">
        <v>177.1</v>
      </c>
      <c r="Y363" s="484" t="s">
        <v>46</v>
      </c>
      <c r="Z363" s="484" t="s">
        <v>46</v>
      </c>
      <c r="AA363" s="484" t="s">
        <v>46</v>
      </c>
      <c r="AB363" s="484" t="s">
        <v>46</v>
      </c>
      <c r="AC363" s="484" t="s">
        <v>46</v>
      </c>
      <c r="AD363" s="484" t="s">
        <v>46</v>
      </c>
      <c r="AE363" s="484" t="s">
        <v>46</v>
      </c>
      <c r="AF363" s="484" t="s">
        <v>46</v>
      </c>
      <c r="AG363" s="484" t="s">
        <v>46</v>
      </c>
      <c r="AH363" s="484" t="s">
        <v>46</v>
      </c>
      <c r="AI363" s="484" t="s">
        <v>46</v>
      </c>
      <c r="AJ363" s="485">
        <v>1</v>
      </c>
      <c r="AK363" s="485">
        <v>2</v>
      </c>
      <c r="AL363" s="484">
        <f>AL362</f>
        <v>0.75</v>
      </c>
      <c r="AM363" s="484">
        <f>AM362</f>
        <v>2.7E-2</v>
      </c>
      <c r="AN363" s="484">
        <f>AN362</f>
        <v>3</v>
      </c>
      <c r="AO363" s="484"/>
      <c r="AP363" s="484"/>
      <c r="AQ363" s="487">
        <f>AM363*I363+AL363</f>
        <v>0.77969999999999995</v>
      </c>
      <c r="AR363" s="487">
        <f t="shared" ref="AR363" si="496">0.1*AQ363</f>
        <v>7.7969999999999998E-2</v>
      </c>
      <c r="AS363" s="488">
        <f t="shared" ref="AS363" si="497">AJ363*3+0.25*AK363</f>
        <v>3.5</v>
      </c>
      <c r="AT363" s="488">
        <f t="shared" ref="AT363" si="498">SUM(AQ363:AS363)/4</f>
        <v>1.0894174999999999</v>
      </c>
      <c r="AU363" s="487">
        <f>10068.2*J363*POWER(10,-6)*10</f>
        <v>1.1075020000000001E-2</v>
      </c>
      <c r="AV363" s="488">
        <f t="shared" si="494"/>
        <v>5.4581625199999992</v>
      </c>
      <c r="AW363" s="489">
        <f t="shared" ref="AW363:AW369" si="499">AJ363*H363</f>
        <v>3.3730559999999996E-5</v>
      </c>
      <c r="AX363" s="489">
        <f t="shared" ref="AX363:AX369" si="500">H363*AK363</f>
        <v>6.7461119999999992E-5</v>
      </c>
      <c r="AY363" s="489">
        <f t="shared" ref="AY363:AY369" si="501">H363*AV363</f>
        <v>1.8410687837061115E-4</v>
      </c>
      <c r="AZ363" s="392">
        <f>AW363/[2]DB!$B$23</f>
        <v>4.0639228915662644E-8</v>
      </c>
      <c r="BA363" s="392">
        <f>AX363/[2]DB!$B$23</f>
        <v>8.1278457831325289E-8</v>
      </c>
    </row>
    <row r="364" spans="1:53" s="1" customFormat="1" x14ac:dyDescent="0.3">
      <c r="A364" s="474" t="s">
        <v>1002</v>
      </c>
      <c r="B364" s="474" t="str">
        <f>B362</f>
        <v>Газопровод от Е-6 на факел ВД до ЕК-2, попутный нефтяной газ</v>
      </c>
      <c r="C364" s="476" t="s">
        <v>131</v>
      </c>
      <c r="D364" s="477" t="s">
        <v>132</v>
      </c>
      <c r="E364" s="490">
        <f>E362</f>
        <v>2.9999999999999999E-7</v>
      </c>
      <c r="F364" s="491">
        <f>F362</f>
        <v>976</v>
      </c>
      <c r="G364" s="474">
        <v>7.6799999999999993E-2</v>
      </c>
      <c r="H364" s="479">
        <f>E364*F364*G364</f>
        <v>2.2487039999999996E-5</v>
      </c>
      <c r="I364" s="492">
        <f>I362</f>
        <v>1.1000000000000001</v>
      </c>
      <c r="J364" s="481">
        <f>I362</f>
        <v>1.1000000000000001</v>
      </c>
      <c r="K364" s="495" t="s">
        <v>124</v>
      </c>
      <c r="L364" s="496">
        <v>0</v>
      </c>
      <c r="M364" s="484" t="str">
        <f>A364</f>
        <v>C248</v>
      </c>
      <c r="N364" s="484" t="str">
        <f>B364</f>
        <v>Газопровод от Е-6 на факел ВД до ЕК-2, попутный нефтяной газ</v>
      </c>
      <c r="O364" s="484" t="str">
        <f>D364</f>
        <v>Полное-вспышка</v>
      </c>
      <c r="P364" s="484" t="s">
        <v>46</v>
      </c>
      <c r="Q364" s="484" t="s">
        <v>46</v>
      </c>
      <c r="R364" s="484" t="s">
        <v>46</v>
      </c>
      <c r="S364" s="484" t="s">
        <v>46</v>
      </c>
      <c r="T364" s="484" t="s">
        <v>46</v>
      </c>
      <c r="U364" s="484" t="s">
        <v>46</v>
      </c>
      <c r="V364" s="484" t="s">
        <v>46</v>
      </c>
      <c r="W364" s="484" t="s">
        <v>46</v>
      </c>
      <c r="X364" s="484" t="s">
        <v>46</v>
      </c>
      <c r="Y364" s="484" t="s">
        <v>46</v>
      </c>
      <c r="Z364" s="484" t="s">
        <v>46</v>
      </c>
      <c r="AA364" s="484">
        <v>34.590000000000003</v>
      </c>
      <c r="AB364" s="484">
        <v>41.51</v>
      </c>
      <c r="AC364" s="484" t="s">
        <v>46</v>
      </c>
      <c r="AD364" s="484" t="s">
        <v>46</v>
      </c>
      <c r="AE364" s="484" t="s">
        <v>46</v>
      </c>
      <c r="AF364" s="484" t="s">
        <v>46</v>
      </c>
      <c r="AG364" s="484" t="s">
        <v>46</v>
      </c>
      <c r="AH364" s="484" t="s">
        <v>46</v>
      </c>
      <c r="AI364" s="484" t="s">
        <v>46</v>
      </c>
      <c r="AJ364" s="484">
        <v>0</v>
      </c>
      <c r="AK364" s="484">
        <v>0</v>
      </c>
      <c r="AL364" s="484">
        <f>AL362</f>
        <v>0.75</v>
      </c>
      <c r="AM364" s="484">
        <f>AM362</f>
        <v>2.7E-2</v>
      </c>
      <c r="AN364" s="484">
        <f>AN362</f>
        <v>3</v>
      </c>
      <c r="AO364" s="484"/>
      <c r="AP364" s="484"/>
      <c r="AQ364" s="487">
        <f>AM364*I364*0.1+AL364</f>
        <v>0.75297000000000003</v>
      </c>
      <c r="AR364" s="487">
        <f>0.1*AQ364</f>
        <v>7.5297000000000003E-2</v>
      </c>
      <c r="AS364" s="488">
        <f>AJ364*3+0.25*AK364</f>
        <v>0</v>
      </c>
      <c r="AT364" s="488">
        <f>SUM(AQ364:AS364)/4</f>
        <v>0.20706675000000002</v>
      </c>
      <c r="AU364" s="487">
        <f>1333*J362*POWER(10,-6)</f>
        <v>1.4663E-3</v>
      </c>
      <c r="AV364" s="488">
        <f>AU364+AT364+AS364+AR364+AQ364</f>
        <v>1.0368000500000001</v>
      </c>
      <c r="AW364" s="489">
        <f t="shared" si="499"/>
        <v>0</v>
      </c>
      <c r="AX364" s="489">
        <f t="shared" si="500"/>
        <v>0</v>
      </c>
      <c r="AY364" s="489">
        <f t="shared" si="501"/>
        <v>2.3314564196351999E-5</v>
      </c>
      <c r="AZ364" s="392">
        <f>AW364/[2]DB!$B$23</f>
        <v>0</v>
      </c>
      <c r="BA364" s="392">
        <f>AX364/[2]DB!$B$23</f>
        <v>0</v>
      </c>
    </row>
    <row r="365" spans="1:53" s="1" customFormat="1" x14ac:dyDescent="0.3">
      <c r="A365" s="474" t="s">
        <v>1003</v>
      </c>
      <c r="B365" s="474" t="str">
        <f>B362</f>
        <v>Газопровод от Е-6 на факел ВД до ЕК-2, попутный нефтяной газ</v>
      </c>
      <c r="C365" s="476" t="s">
        <v>108</v>
      </c>
      <c r="D365" s="477" t="s">
        <v>26</v>
      </c>
      <c r="E365" s="490">
        <f>E362</f>
        <v>2.9999999999999999E-7</v>
      </c>
      <c r="F365" s="491">
        <f>F362</f>
        <v>976</v>
      </c>
      <c r="G365" s="474">
        <v>0.60799999999999998</v>
      </c>
      <c r="H365" s="479">
        <f t="shared" ref="H365:H366" si="502">E365*F365*G365</f>
        <v>1.7802239999999998E-4</v>
      </c>
      <c r="I365" s="492">
        <f>I362</f>
        <v>1.1000000000000001</v>
      </c>
      <c r="J365" s="494">
        <v>0</v>
      </c>
      <c r="K365" s="495" t="s">
        <v>126</v>
      </c>
      <c r="L365" s="496">
        <v>45390</v>
      </c>
      <c r="M365" s="484" t="str">
        <f t="shared" ref="M365:M366" si="503">A365</f>
        <v>C249</v>
      </c>
      <c r="N365" s="484" t="str">
        <f t="shared" ref="N365:N366" si="504">B365</f>
        <v>Газопровод от Е-6 на факел ВД до ЕК-2, попутный нефтяной газ</v>
      </c>
      <c r="O365" s="484" t="str">
        <f t="shared" ref="O365:O366" si="505">D365</f>
        <v>Полное-ликвидация</v>
      </c>
      <c r="P365" s="484" t="s">
        <v>46</v>
      </c>
      <c r="Q365" s="484" t="s">
        <v>46</v>
      </c>
      <c r="R365" s="484" t="s">
        <v>46</v>
      </c>
      <c r="S365" s="484" t="s">
        <v>46</v>
      </c>
      <c r="T365" s="484" t="s">
        <v>46</v>
      </c>
      <c r="U365" s="484" t="s">
        <v>46</v>
      </c>
      <c r="V365" s="484" t="s">
        <v>46</v>
      </c>
      <c r="W365" s="484" t="s">
        <v>46</v>
      </c>
      <c r="X365" s="484" t="s">
        <v>46</v>
      </c>
      <c r="Y365" s="484" t="s">
        <v>46</v>
      </c>
      <c r="Z365" s="484" t="s">
        <v>46</v>
      </c>
      <c r="AA365" s="484" t="s">
        <v>46</v>
      </c>
      <c r="AB365" s="484" t="s">
        <v>46</v>
      </c>
      <c r="AC365" s="484" t="s">
        <v>46</v>
      </c>
      <c r="AD365" s="484" t="s">
        <v>46</v>
      </c>
      <c r="AE365" s="484" t="s">
        <v>46</v>
      </c>
      <c r="AF365" s="484" t="s">
        <v>46</v>
      </c>
      <c r="AG365" s="484" t="s">
        <v>46</v>
      </c>
      <c r="AH365" s="484" t="s">
        <v>46</v>
      </c>
      <c r="AI365" s="484" t="s">
        <v>46</v>
      </c>
      <c r="AJ365" s="484">
        <v>0</v>
      </c>
      <c r="AK365" s="484">
        <v>0</v>
      </c>
      <c r="AL365" s="484">
        <f>AL362</f>
        <v>0.75</v>
      </c>
      <c r="AM365" s="484">
        <f>AM362</f>
        <v>2.7E-2</v>
      </c>
      <c r="AN365" s="484">
        <f>AN362</f>
        <v>3</v>
      </c>
      <c r="AO365" s="484"/>
      <c r="AP365" s="484"/>
      <c r="AQ365" s="487">
        <f>AM365*I365*0.1+AL365</f>
        <v>0.75297000000000003</v>
      </c>
      <c r="AR365" s="487">
        <f t="shared" ref="AR365:AR366" si="506">0.1*AQ365</f>
        <v>7.5297000000000003E-2</v>
      </c>
      <c r="AS365" s="488">
        <f t="shared" ref="AS365:AS366" si="507">AJ365*3+0.25*AK365</f>
        <v>0</v>
      </c>
      <c r="AT365" s="488">
        <f t="shared" ref="AT365:AT366" si="508">SUM(AQ365:AS365)/4</f>
        <v>0.20706675000000002</v>
      </c>
      <c r="AU365" s="487">
        <f>1333*J363*POWER(10,-6)</f>
        <v>1.4663000000000002E-4</v>
      </c>
      <c r="AV365" s="488">
        <f t="shared" ref="AV365:AV366" si="509">AU365+AT365+AS365+AR365+AQ365</f>
        <v>1.0354803800000001</v>
      </c>
      <c r="AW365" s="489">
        <f t="shared" si="499"/>
        <v>0</v>
      </c>
      <c r="AX365" s="489">
        <f t="shared" si="500"/>
        <v>0</v>
      </c>
      <c r="AY365" s="489">
        <f t="shared" si="501"/>
        <v>1.84338702400512E-4</v>
      </c>
      <c r="AZ365" s="392">
        <f>AW365/[2]DB!$B$23</f>
        <v>0</v>
      </c>
      <c r="BA365" s="392">
        <f>AX365/[2]DB!$B$23</f>
        <v>0</v>
      </c>
    </row>
    <row r="366" spans="1:53" s="1" customFormat="1" x14ac:dyDescent="0.3">
      <c r="A366" s="474" t="s">
        <v>1004</v>
      </c>
      <c r="B366" s="474" t="str">
        <f>B362</f>
        <v>Газопровод от Е-6 на факел ВД до ЕК-2, попутный нефтяной газ</v>
      </c>
      <c r="C366" s="476" t="s">
        <v>133</v>
      </c>
      <c r="D366" s="477" t="s">
        <v>134</v>
      </c>
      <c r="E366" s="478">
        <v>1.9999999999999999E-6</v>
      </c>
      <c r="F366" s="491">
        <f>F362</f>
        <v>976</v>
      </c>
      <c r="G366" s="474">
        <v>3.5000000000000003E-2</v>
      </c>
      <c r="H366" s="479">
        <f t="shared" si="502"/>
        <v>6.832000000000001E-5</v>
      </c>
      <c r="I366" s="492">
        <f>0.15*I362</f>
        <v>0.16500000000000001</v>
      </c>
      <c r="J366" s="481">
        <f>I366</f>
        <v>0.16500000000000001</v>
      </c>
      <c r="K366" s="495" t="s">
        <v>127</v>
      </c>
      <c r="L366" s="496">
        <v>3</v>
      </c>
      <c r="M366" s="484" t="str">
        <f t="shared" si="503"/>
        <v>C250</v>
      </c>
      <c r="N366" s="484" t="str">
        <f t="shared" si="504"/>
        <v>Газопровод от Е-6 на факел ВД до ЕК-2, попутный нефтяной газ</v>
      </c>
      <c r="O366" s="484" t="str">
        <f t="shared" si="505"/>
        <v>Частичное-факел</v>
      </c>
      <c r="P366" s="484" t="s">
        <v>46</v>
      </c>
      <c r="Q366" s="484" t="s">
        <v>46</v>
      </c>
      <c r="R366" s="484" t="s">
        <v>46</v>
      </c>
      <c r="S366" s="484" t="s">
        <v>46</v>
      </c>
      <c r="T366" s="484" t="s">
        <v>46</v>
      </c>
      <c r="U366" s="484" t="s">
        <v>46</v>
      </c>
      <c r="V366" s="484" t="s">
        <v>46</v>
      </c>
      <c r="W366" s="484" t="s">
        <v>46</v>
      </c>
      <c r="X366" s="484" t="s">
        <v>46</v>
      </c>
      <c r="Y366" s="484">
        <v>8</v>
      </c>
      <c r="Z366" s="484">
        <v>2</v>
      </c>
      <c r="AA366" s="484" t="s">
        <v>46</v>
      </c>
      <c r="AB366" s="484" t="s">
        <v>46</v>
      </c>
      <c r="AC366" s="484" t="s">
        <v>46</v>
      </c>
      <c r="AD366" s="484" t="s">
        <v>46</v>
      </c>
      <c r="AE366" s="484" t="s">
        <v>46</v>
      </c>
      <c r="AF366" s="484" t="s">
        <v>46</v>
      </c>
      <c r="AG366" s="484" t="s">
        <v>46</v>
      </c>
      <c r="AH366" s="484" t="s">
        <v>46</v>
      </c>
      <c r="AI366" s="484" t="s">
        <v>46</v>
      </c>
      <c r="AJ366" s="484">
        <v>0</v>
      </c>
      <c r="AK366" s="484">
        <v>2</v>
      </c>
      <c r="AL366" s="386">
        <f>0.1*AL362</f>
        <v>7.5000000000000011E-2</v>
      </c>
      <c r="AM366" s="484">
        <f>AM362</f>
        <v>2.7E-2</v>
      </c>
      <c r="AN366" s="484">
        <f>ROUNDUP(AN362/3,0)</f>
        <v>1</v>
      </c>
      <c r="AO366" s="484"/>
      <c r="AP366" s="484"/>
      <c r="AQ366" s="487">
        <f>AM366*I366+AL366</f>
        <v>7.9455000000000012E-2</v>
      </c>
      <c r="AR366" s="487">
        <f t="shared" si="506"/>
        <v>7.9455000000000012E-3</v>
      </c>
      <c r="AS366" s="488">
        <f t="shared" si="507"/>
        <v>0.5</v>
      </c>
      <c r="AT366" s="488">
        <f t="shared" si="508"/>
        <v>0.146850125</v>
      </c>
      <c r="AU366" s="487">
        <f>10068.2*J366*POWER(10,-6)</f>
        <v>1.6612530000000001E-3</v>
      </c>
      <c r="AV366" s="488">
        <f t="shared" si="509"/>
        <v>0.73591187800000013</v>
      </c>
      <c r="AW366" s="489">
        <f t="shared" si="499"/>
        <v>0</v>
      </c>
      <c r="AX366" s="489">
        <f t="shared" si="500"/>
        <v>1.3664000000000002E-4</v>
      </c>
      <c r="AY366" s="489">
        <f t="shared" si="501"/>
        <v>5.0277499504960018E-5</v>
      </c>
      <c r="AZ366" s="392">
        <f>AW366/[2]DB!$B$23</f>
        <v>0</v>
      </c>
      <c r="BA366" s="392">
        <f>AX366/[2]DB!$B$23</f>
        <v>1.6462650602409641E-7</v>
      </c>
    </row>
    <row r="367" spans="1:53" s="1" customFormat="1" x14ac:dyDescent="0.3">
      <c r="A367" s="474" t="s">
        <v>1005</v>
      </c>
      <c r="B367" s="474" t="str">
        <f>B362</f>
        <v>Газопровод от Е-6 на факел ВД до ЕК-2, попутный нефтяной газ</v>
      </c>
      <c r="C367" s="476" t="s">
        <v>135</v>
      </c>
      <c r="D367" s="477" t="s">
        <v>136</v>
      </c>
      <c r="E367" s="490">
        <f>E366</f>
        <v>1.9999999999999999E-6</v>
      </c>
      <c r="F367" s="491">
        <f>F363</f>
        <v>976</v>
      </c>
      <c r="G367" s="474">
        <v>8.3000000000000001E-3</v>
      </c>
      <c r="H367" s="479">
        <f>E367*F367*G367</f>
        <v>1.6201600000000001E-5</v>
      </c>
      <c r="I367" s="492">
        <f>I366</f>
        <v>0.16500000000000001</v>
      </c>
      <c r="J367" s="481">
        <f>I367</f>
        <v>0.16500000000000001</v>
      </c>
      <c r="K367" s="512" t="s">
        <v>138</v>
      </c>
      <c r="L367" s="513">
        <v>4</v>
      </c>
      <c r="M367" s="484" t="str">
        <f>A367</f>
        <v>C251</v>
      </c>
      <c r="N367" s="484" t="str">
        <f>B367</f>
        <v>Газопровод от Е-6 на факел ВД до ЕК-2, попутный нефтяной газ</v>
      </c>
      <c r="O367" s="484" t="str">
        <f>D367</f>
        <v>Частичное-взрыв</v>
      </c>
      <c r="P367" s="484" t="s">
        <v>46</v>
      </c>
      <c r="Q367" s="484" t="s">
        <v>46</v>
      </c>
      <c r="R367" s="484" t="s">
        <v>46</v>
      </c>
      <c r="S367" s="484" t="s">
        <v>46</v>
      </c>
      <c r="T367" s="484">
        <v>0</v>
      </c>
      <c r="U367" s="484">
        <v>0</v>
      </c>
      <c r="V367" s="484">
        <v>41.6</v>
      </c>
      <c r="W367" s="484">
        <v>138.6</v>
      </c>
      <c r="X367" s="484">
        <v>202.6</v>
      </c>
      <c r="Y367" s="484" t="s">
        <v>46</v>
      </c>
      <c r="Z367" s="484" t="s">
        <v>46</v>
      </c>
      <c r="AA367" s="484" t="s">
        <v>46</v>
      </c>
      <c r="AB367" s="484" t="s">
        <v>46</v>
      </c>
      <c r="AC367" s="484" t="s">
        <v>46</v>
      </c>
      <c r="AD367" s="484" t="s">
        <v>46</v>
      </c>
      <c r="AE367" s="484" t="s">
        <v>46</v>
      </c>
      <c r="AF367" s="484" t="s">
        <v>46</v>
      </c>
      <c r="AG367" s="484" t="s">
        <v>46</v>
      </c>
      <c r="AH367" s="484" t="s">
        <v>46</v>
      </c>
      <c r="AI367" s="484" t="s">
        <v>46</v>
      </c>
      <c r="AJ367" s="484">
        <v>0</v>
      </c>
      <c r="AK367" s="484">
        <v>1</v>
      </c>
      <c r="AL367" s="386">
        <f t="shared" ref="AL367:AL369" si="510">0.1*AL363</f>
        <v>7.5000000000000011E-2</v>
      </c>
      <c r="AM367" s="484">
        <f>AM362</f>
        <v>2.7E-2</v>
      </c>
      <c r="AN367" s="484">
        <f>AN366</f>
        <v>1</v>
      </c>
      <c r="AO367" s="484"/>
      <c r="AP367" s="484"/>
      <c r="AQ367" s="487">
        <f>AM367*I367+AL367</f>
        <v>7.9455000000000012E-2</v>
      </c>
      <c r="AR367" s="487">
        <f>0.1*AQ367</f>
        <v>7.9455000000000012E-3</v>
      </c>
      <c r="AS367" s="488">
        <f>AJ367*3+0.25*AK367</f>
        <v>0.25</v>
      </c>
      <c r="AT367" s="488">
        <f>SUM(AQ367:AS367)/4</f>
        <v>8.4350124999999998E-2</v>
      </c>
      <c r="AU367" s="487">
        <f>10068.2*J367*POWER(10,-6)*10</f>
        <v>1.661253E-2</v>
      </c>
      <c r="AV367" s="488">
        <f>AU367+AT367+AS367+AR367+AQ367</f>
        <v>0.438363155</v>
      </c>
      <c r="AW367" s="489">
        <f t="shared" si="499"/>
        <v>0</v>
      </c>
      <c r="AX367" s="489">
        <f t="shared" si="500"/>
        <v>1.6201600000000001E-5</v>
      </c>
      <c r="AY367" s="489">
        <f t="shared" si="501"/>
        <v>7.1021844920480001E-6</v>
      </c>
      <c r="AZ367" s="392">
        <f>AW367/[2]DB!$B$23</f>
        <v>0</v>
      </c>
      <c r="BA367" s="392">
        <f>AX367/[2]DB!$B$23</f>
        <v>1.9520000000000002E-8</v>
      </c>
    </row>
    <row r="368" spans="1:53" s="1" customFormat="1" x14ac:dyDescent="0.3">
      <c r="A368" s="474" t="s">
        <v>1006</v>
      </c>
      <c r="B368" s="474" t="str">
        <f>B362</f>
        <v>Газопровод от Е-6 на факел ВД до ЕК-2, попутный нефтяной газ</v>
      </c>
      <c r="C368" s="476" t="s">
        <v>110</v>
      </c>
      <c r="D368" s="477" t="s">
        <v>112</v>
      </c>
      <c r="E368" s="490">
        <f>E366</f>
        <v>1.9999999999999999E-6</v>
      </c>
      <c r="F368" s="491">
        <f>F362</f>
        <v>976</v>
      </c>
      <c r="G368" s="474">
        <v>2.64E-2</v>
      </c>
      <c r="H368" s="479">
        <f t="shared" ref="H368:H369" si="511">E368*F368*G368</f>
        <v>5.1532799999999996E-5</v>
      </c>
      <c r="I368" s="492">
        <f>0.15*I362</f>
        <v>0.16500000000000001</v>
      </c>
      <c r="J368" s="481">
        <f>J364*0.15</f>
        <v>0.16500000000000001</v>
      </c>
      <c r="K368" s="207" t="s">
        <v>467</v>
      </c>
      <c r="L368" s="283" t="s">
        <v>944</v>
      </c>
      <c r="M368" s="484" t="str">
        <f t="shared" ref="M368:M369" si="512">A368</f>
        <v>C252</v>
      </c>
      <c r="N368" s="484" t="str">
        <f t="shared" ref="N368:N369" si="513">B368</f>
        <v>Газопровод от Е-6 на факел ВД до ЕК-2, попутный нефтяной газ</v>
      </c>
      <c r="O368" s="484" t="str">
        <f t="shared" ref="O368:O369" si="514">D368</f>
        <v>Частичное-пожар-вспышка</v>
      </c>
      <c r="P368" s="484" t="s">
        <v>46</v>
      </c>
      <c r="Q368" s="484" t="s">
        <v>46</v>
      </c>
      <c r="R368" s="484" t="s">
        <v>46</v>
      </c>
      <c r="S368" s="484" t="s">
        <v>46</v>
      </c>
      <c r="T368" s="484" t="s">
        <v>46</v>
      </c>
      <c r="U368" s="484" t="s">
        <v>46</v>
      </c>
      <c r="V368" s="484" t="s">
        <v>46</v>
      </c>
      <c r="W368" s="484" t="s">
        <v>46</v>
      </c>
      <c r="X368" s="484" t="s">
        <v>46</v>
      </c>
      <c r="Y368" s="484" t="s">
        <v>46</v>
      </c>
      <c r="Z368" s="484" t="s">
        <v>46</v>
      </c>
      <c r="AA368" s="484">
        <v>18.489999999999998</v>
      </c>
      <c r="AB368" s="484">
        <v>22.19</v>
      </c>
      <c r="AC368" s="484" t="s">
        <v>46</v>
      </c>
      <c r="AD368" s="484" t="s">
        <v>46</v>
      </c>
      <c r="AE368" s="484" t="s">
        <v>46</v>
      </c>
      <c r="AF368" s="484" t="s">
        <v>46</v>
      </c>
      <c r="AG368" s="484" t="s">
        <v>46</v>
      </c>
      <c r="AH368" s="484" t="s">
        <v>46</v>
      </c>
      <c r="AI368" s="484" t="s">
        <v>46</v>
      </c>
      <c r="AJ368" s="484">
        <v>0</v>
      </c>
      <c r="AK368" s="484">
        <v>1</v>
      </c>
      <c r="AL368" s="386">
        <f t="shared" si="510"/>
        <v>7.5000000000000011E-2</v>
      </c>
      <c r="AM368" s="484">
        <f>AM362</f>
        <v>2.7E-2</v>
      </c>
      <c r="AN368" s="484">
        <f>ROUNDUP(AN362/3,0)</f>
        <v>1</v>
      </c>
      <c r="AO368" s="484"/>
      <c r="AP368" s="484"/>
      <c r="AQ368" s="487">
        <f>AM368*I368+AL368</f>
        <v>7.9455000000000012E-2</v>
      </c>
      <c r="AR368" s="487">
        <f t="shared" ref="AR368:AR369" si="515">0.1*AQ368</f>
        <v>7.9455000000000012E-3</v>
      </c>
      <c r="AS368" s="488">
        <f t="shared" ref="AS368:AS369" si="516">AJ368*3+0.25*AK368</f>
        <v>0.25</v>
      </c>
      <c r="AT368" s="488">
        <f t="shared" ref="AT368:AT369" si="517">SUM(AQ368:AS368)/4</f>
        <v>8.4350124999999998E-2</v>
      </c>
      <c r="AU368" s="487">
        <f>10068.2*J368*POWER(10,-6)*10</f>
        <v>1.661253E-2</v>
      </c>
      <c r="AV368" s="488">
        <f t="shared" ref="AV368:AV369" si="518">AU368+AT368+AS368+AR368+AQ368</f>
        <v>0.438363155</v>
      </c>
      <c r="AW368" s="489">
        <f t="shared" si="499"/>
        <v>0</v>
      </c>
      <c r="AX368" s="489">
        <f t="shared" si="500"/>
        <v>5.1532799999999996E-5</v>
      </c>
      <c r="AY368" s="489">
        <f t="shared" si="501"/>
        <v>2.2590080793984E-5</v>
      </c>
      <c r="AZ368" s="392">
        <f>AW368/[2]DB!$B$23</f>
        <v>0</v>
      </c>
      <c r="BA368" s="392">
        <f>AX368/[2]DB!$B$23</f>
        <v>6.2087710843373487E-8</v>
      </c>
    </row>
    <row r="369" spans="1:53" s="1" customFormat="1" ht="15" thickBot="1" x14ac:dyDescent="0.35">
      <c r="A369" s="474" t="s">
        <v>1007</v>
      </c>
      <c r="B369" s="474" t="str">
        <f>B362</f>
        <v>Газопровод от Е-6 на факел ВД до ЕК-2, попутный нефтяной газ</v>
      </c>
      <c r="C369" s="476" t="s">
        <v>111</v>
      </c>
      <c r="D369" s="477" t="s">
        <v>27</v>
      </c>
      <c r="E369" s="490">
        <f>E366</f>
        <v>1.9999999999999999E-6</v>
      </c>
      <c r="F369" s="491">
        <f>F362</f>
        <v>976</v>
      </c>
      <c r="G369" s="474">
        <v>0.93030000000000002</v>
      </c>
      <c r="H369" s="479">
        <f t="shared" si="511"/>
        <v>1.8159456E-3</v>
      </c>
      <c r="I369" s="492">
        <f>0.15*I362</f>
        <v>0.16500000000000001</v>
      </c>
      <c r="J369" s="494">
        <v>0</v>
      </c>
      <c r="K369" s="514"/>
      <c r="L369" s="515"/>
      <c r="M369" s="484" t="str">
        <f t="shared" si="512"/>
        <v>C253</v>
      </c>
      <c r="N369" s="484" t="str">
        <f t="shared" si="513"/>
        <v>Газопровод от Е-6 на факел ВД до ЕК-2, попутный нефтяной газ</v>
      </c>
      <c r="O369" s="484" t="str">
        <f t="shared" si="514"/>
        <v>Частичное-ликвидация</v>
      </c>
      <c r="P369" s="484" t="s">
        <v>46</v>
      </c>
      <c r="Q369" s="484" t="s">
        <v>46</v>
      </c>
      <c r="R369" s="484" t="s">
        <v>46</v>
      </c>
      <c r="S369" s="484" t="s">
        <v>46</v>
      </c>
      <c r="T369" s="484" t="s">
        <v>46</v>
      </c>
      <c r="U369" s="484" t="s">
        <v>46</v>
      </c>
      <c r="V369" s="484" t="s">
        <v>46</v>
      </c>
      <c r="W369" s="484" t="s">
        <v>46</v>
      </c>
      <c r="X369" s="484" t="s">
        <v>46</v>
      </c>
      <c r="Y369" s="484" t="s">
        <v>46</v>
      </c>
      <c r="Z369" s="484" t="s">
        <v>46</v>
      </c>
      <c r="AA369" s="484" t="s">
        <v>46</v>
      </c>
      <c r="AB369" s="484" t="s">
        <v>46</v>
      </c>
      <c r="AC369" s="484" t="s">
        <v>46</v>
      </c>
      <c r="AD369" s="484" t="s">
        <v>46</v>
      </c>
      <c r="AE369" s="484" t="s">
        <v>46</v>
      </c>
      <c r="AF369" s="484" t="s">
        <v>46</v>
      </c>
      <c r="AG369" s="484" t="s">
        <v>46</v>
      </c>
      <c r="AH369" s="484" t="s">
        <v>46</v>
      </c>
      <c r="AI369" s="484" t="s">
        <v>46</v>
      </c>
      <c r="AJ369" s="484">
        <v>0</v>
      </c>
      <c r="AK369" s="484">
        <v>0</v>
      </c>
      <c r="AL369" s="386">
        <f t="shared" si="510"/>
        <v>7.5000000000000011E-2</v>
      </c>
      <c r="AM369" s="484">
        <f>AM362</f>
        <v>2.7E-2</v>
      </c>
      <c r="AN369" s="484">
        <f>ROUNDUP(AN362/3,0)</f>
        <v>1</v>
      </c>
      <c r="AO369" s="484"/>
      <c r="AP369" s="484"/>
      <c r="AQ369" s="487">
        <f>AM369*I369*0.1+AL369</f>
        <v>7.5445500000000013E-2</v>
      </c>
      <c r="AR369" s="487">
        <f t="shared" si="515"/>
        <v>7.5445500000000014E-3</v>
      </c>
      <c r="AS369" s="488">
        <f t="shared" si="516"/>
        <v>0</v>
      </c>
      <c r="AT369" s="488">
        <f t="shared" si="517"/>
        <v>2.0747512500000002E-2</v>
      </c>
      <c r="AU369" s="487">
        <f>1333*J368*POWER(10,-6)</f>
        <v>2.1994500000000001E-4</v>
      </c>
      <c r="AV369" s="488">
        <f t="shared" si="518"/>
        <v>0.10395750750000002</v>
      </c>
      <c r="AW369" s="489">
        <f t="shared" si="499"/>
        <v>0</v>
      </c>
      <c r="AX369" s="489">
        <f t="shared" si="500"/>
        <v>0</v>
      </c>
      <c r="AY369" s="489">
        <f t="shared" si="501"/>
        <v>1.8878117833159204E-4</v>
      </c>
      <c r="AZ369" s="392">
        <f>AW369/[2]DB!$B$23</f>
        <v>0</v>
      </c>
      <c r="BA369" s="392">
        <f>AX369/[2]DB!$B$23</f>
        <v>0</v>
      </c>
    </row>
    <row r="370" spans="1:53" s="1" customFormat="1" x14ac:dyDescent="0.3">
      <c r="A370" s="508"/>
      <c r="B370" s="508"/>
      <c r="C370" s="516"/>
      <c r="D370" s="517"/>
      <c r="E370" s="518"/>
      <c r="F370" s="519"/>
      <c r="G370" s="508"/>
      <c r="H370" s="520"/>
      <c r="I370" s="521"/>
      <c r="J370" s="508"/>
      <c r="K370" s="508"/>
      <c r="L370" s="508"/>
      <c r="M370" s="484"/>
      <c r="N370" s="484"/>
      <c r="O370" s="484"/>
      <c r="P370" s="484"/>
      <c r="Q370" s="484"/>
      <c r="R370" s="484"/>
      <c r="S370" s="484"/>
      <c r="T370" s="484"/>
      <c r="U370" s="484"/>
      <c r="V370" s="484"/>
      <c r="W370" s="484"/>
      <c r="X370" s="484"/>
      <c r="Y370" s="484"/>
      <c r="Z370" s="484"/>
      <c r="AA370" s="484"/>
      <c r="AB370" s="484"/>
      <c r="AC370" s="484"/>
      <c r="AD370" s="484"/>
      <c r="AE370" s="484"/>
      <c r="AF370" s="484"/>
      <c r="AG370" s="484"/>
      <c r="AH370" s="484"/>
      <c r="AI370" s="484"/>
      <c r="AJ370" s="484"/>
      <c r="AK370" s="484"/>
      <c r="AL370" s="386"/>
      <c r="AM370" s="484"/>
      <c r="AN370" s="484"/>
      <c r="AO370" s="484"/>
      <c r="AP370" s="484"/>
      <c r="AQ370" s="487"/>
      <c r="AR370" s="487"/>
      <c r="AS370" s="488"/>
      <c r="AT370" s="488"/>
      <c r="AU370" s="487"/>
      <c r="AV370" s="488"/>
      <c r="AW370" s="489"/>
      <c r="AX370" s="489"/>
      <c r="AY370" s="489"/>
      <c r="AZ370" s="392"/>
      <c r="BA370" s="392"/>
    </row>
    <row r="371" spans="1:53" s="527" customFormat="1" ht="15" thickBot="1" x14ac:dyDescent="0.35">
      <c r="A371" s="509"/>
      <c r="B371" s="509"/>
      <c r="C371" s="510"/>
      <c r="D371" s="522"/>
      <c r="E371" s="523"/>
      <c r="F371" s="524"/>
      <c r="G371" s="509"/>
      <c r="H371" s="525"/>
      <c r="I371" s="526"/>
      <c r="J371" s="509"/>
      <c r="K371" s="509"/>
      <c r="L371" s="509"/>
      <c r="AQ371" s="528"/>
      <c r="AR371" s="528"/>
      <c r="AS371" s="529"/>
      <c r="AT371" s="529"/>
      <c r="AU371" s="528"/>
      <c r="AV371" s="529"/>
      <c r="AW371" s="530"/>
      <c r="AX371" s="530"/>
      <c r="AY371" s="530"/>
      <c r="AZ371" s="531"/>
      <c r="BA371" s="531"/>
    </row>
    <row r="372" spans="1:53" s="1" customFormat="1" ht="18" customHeight="1" x14ac:dyDescent="0.3">
      <c r="A372" s="474" t="s">
        <v>1008</v>
      </c>
      <c r="B372" s="475" t="s">
        <v>853</v>
      </c>
      <c r="C372" s="476" t="s">
        <v>129</v>
      </c>
      <c r="D372" s="477" t="s">
        <v>130</v>
      </c>
      <c r="E372" s="478">
        <v>2.9999999999999999E-7</v>
      </c>
      <c r="F372" s="475">
        <v>976</v>
      </c>
      <c r="G372" s="474">
        <v>0.2</v>
      </c>
      <c r="H372" s="479">
        <f>E372*F372*G372</f>
        <v>5.8559999999999995E-5</v>
      </c>
      <c r="I372" s="480">
        <v>1.1000000000000001</v>
      </c>
      <c r="J372" s="481">
        <f>I372</f>
        <v>1.1000000000000001</v>
      </c>
      <c r="K372" s="482" t="s">
        <v>122</v>
      </c>
      <c r="L372" s="483">
        <v>0</v>
      </c>
      <c r="M372" s="484" t="str">
        <f t="shared" ref="M372:M373" si="519">A372</f>
        <v>C254</v>
      </c>
      <c r="N372" s="484" t="str">
        <f t="shared" ref="N372:N373" si="520">B372</f>
        <v>Газопровод от Г-1 на факел НД до ЕК-1, попутный нефтяной газ</v>
      </c>
      <c r="O372" s="484" t="str">
        <f t="shared" ref="O372:O373" si="521">D372</f>
        <v>Полное-факел</v>
      </c>
      <c r="P372" s="484" t="s">
        <v>46</v>
      </c>
      <c r="Q372" s="484" t="s">
        <v>46</v>
      </c>
      <c r="R372" s="484" t="s">
        <v>46</v>
      </c>
      <c r="S372" s="484" t="s">
        <v>46</v>
      </c>
      <c r="T372" s="484" t="s">
        <v>46</v>
      </c>
      <c r="U372" s="484" t="s">
        <v>46</v>
      </c>
      <c r="V372" s="484" t="s">
        <v>46</v>
      </c>
      <c r="W372" s="484" t="s">
        <v>46</v>
      </c>
      <c r="X372" s="484" t="s">
        <v>46</v>
      </c>
      <c r="Y372" s="484">
        <v>13</v>
      </c>
      <c r="Z372" s="484">
        <v>2</v>
      </c>
      <c r="AA372" s="484" t="s">
        <v>46</v>
      </c>
      <c r="AB372" s="484" t="s">
        <v>46</v>
      </c>
      <c r="AC372" s="484" t="s">
        <v>46</v>
      </c>
      <c r="AD372" s="484" t="s">
        <v>46</v>
      </c>
      <c r="AE372" s="484" t="s">
        <v>46</v>
      </c>
      <c r="AF372" s="484" t="s">
        <v>46</v>
      </c>
      <c r="AG372" s="484" t="s">
        <v>46</v>
      </c>
      <c r="AH372" s="484" t="s">
        <v>46</v>
      </c>
      <c r="AI372" s="484" t="s">
        <v>46</v>
      </c>
      <c r="AJ372" s="485">
        <v>1</v>
      </c>
      <c r="AK372" s="485">
        <v>2</v>
      </c>
      <c r="AL372" s="486">
        <v>0.75</v>
      </c>
      <c r="AM372" s="486">
        <v>2.7E-2</v>
      </c>
      <c r="AN372" s="486">
        <v>3</v>
      </c>
      <c r="AO372" s="484"/>
      <c r="AP372" s="484"/>
      <c r="AQ372" s="487">
        <f>AM372*I372+AL372</f>
        <v>0.77969999999999995</v>
      </c>
      <c r="AR372" s="487">
        <f>0.1*AQ372</f>
        <v>7.7969999999999998E-2</v>
      </c>
      <c r="AS372" s="488">
        <f>AJ372*3+0.25*AK372</f>
        <v>3.5</v>
      </c>
      <c r="AT372" s="488">
        <f>SUM(AQ372:AS372)/4</f>
        <v>1.0894174999999999</v>
      </c>
      <c r="AU372" s="487">
        <f>10068.2*J372*POWER(10,-6)</f>
        <v>1.1075020000000001E-2</v>
      </c>
      <c r="AV372" s="488">
        <f t="shared" ref="AV372:AV373" si="522">AU372+AT372+AS372+AR372+AQ372</f>
        <v>5.4581625199999992</v>
      </c>
      <c r="AW372" s="489">
        <f>AJ372*H372</f>
        <v>5.8559999999999995E-5</v>
      </c>
      <c r="AX372" s="489">
        <f>H372*AK372</f>
        <v>1.1711999999999999E-4</v>
      </c>
      <c r="AY372" s="489">
        <f>H372*AV372</f>
        <v>3.1962999717119993E-4</v>
      </c>
      <c r="AZ372" s="392">
        <f>AW372/[2]DB!$B$23</f>
        <v>7.0554216867469867E-8</v>
      </c>
      <c r="BA372" s="392">
        <f>AX372/[2]DB!$B$23</f>
        <v>1.4110843373493973E-7</v>
      </c>
    </row>
    <row r="373" spans="1:53" s="1" customFormat="1" x14ac:dyDescent="0.3">
      <c r="A373" s="474" t="s">
        <v>1009</v>
      </c>
      <c r="B373" s="474" t="str">
        <f>B372</f>
        <v>Газопровод от Г-1 на факел НД до ЕК-1, попутный нефтяной газ</v>
      </c>
      <c r="C373" s="476" t="s">
        <v>107</v>
      </c>
      <c r="D373" s="477" t="s">
        <v>28</v>
      </c>
      <c r="E373" s="490">
        <f>E372</f>
        <v>2.9999999999999999E-7</v>
      </c>
      <c r="F373" s="491">
        <f>F372</f>
        <v>976</v>
      </c>
      <c r="G373" s="474">
        <v>0.1152</v>
      </c>
      <c r="H373" s="479">
        <f t="shared" ref="H373" si="523">E373*F373*G373</f>
        <v>3.3730559999999996E-5</v>
      </c>
      <c r="I373" s="492">
        <f>I372</f>
        <v>1.1000000000000001</v>
      </c>
      <c r="J373" s="511">
        <f>0.1*I372</f>
        <v>0.11000000000000001</v>
      </c>
      <c r="K373" s="495" t="s">
        <v>123</v>
      </c>
      <c r="L373" s="496">
        <v>1</v>
      </c>
      <c r="M373" s="484" t="str">
        <f t="shared" si="519"/>
        <v>C255</v>
      </c>
      <c r="N373" s="484" t="str">
        <f t="shared" si="520"/>
        <v>Газопровод от Г-1 на факел НД до ЕК-1, попутный нефтяной газ</v>
      </c>
      <c r="O373" s="484" t="str">
        <f t="shared" si="521"/>
        <v>Полное-взрыв</v>
      </c>
      <c r="P373" s="484" t="s">
        <v>46</v>
      </c>
      <c r="Q373" s="484" t="s">
        <v>46</v>
      </c>
      <c r="R373" s="484" t="s">
        <v>46</v>
      </c>
      <c r="S373" s="484" t="s">
        <v>46</v>
      </c>
      <c r="T373" s="484">
        <v>0</v>
      </c>
      <c r="U373" s="484">
        <v>0</v>
      </c>
      <c r="V373" s="484">
        <v>36.1</v>
      </c>
      <c r="W373" s="484">
        <v>121.1</v>
      </c>
      <c r="X373" s="484">
        <v>177.1</v>
      </c>
      <c r="Y373" s="484" t="s">
        <v>46</v>
      </c>
      <c r="Z373" s="484" t="s">
        <v>46</v>
      </c>
      <c r="AA373" s="484" t="s">
        <v>46</v>
      </c>
      <c r="AB373" s="484" t="s">
        <v>46</v>
      </c>
      <c r="AC373" s="484" t="s">
        <v>46</v>
      </c>
      <c r="AD373" s="484" t="s">
        <v>46</v>
      </c>
      <c r="AE373" s="484" t="s">
        <v>46</v>
      </c>
      <c r="AF373" s="484" t="s">
        <v>46</v>
      </c>
      <c r="AG373" s="484" t="s">
        <v>46</v>
      </c>
      <c r="AH373" s="484" t="s">
        <v>46</v>
      </c>
      <c r="AI373" s="484" t="s">
        <v>46</v>
      </c>
      <c r="AJ373" s="485">
        <v>1</v>
      </c>
      <c r="AK373" s="485">
        <v>2</v>
      </c>
      <c r="AL373" s="484">
        <f>AL372</f>
        <v>0.75</v>
      </c>
      <c r="AM373" s="484">
        <f>AM372</f>
        <v>2.7E-2</v>
      </c>
      <c r="AN373" s="484">
        <f>AN372</f>
        <v>3</v>
      </c>
      <c r="AO373" s="484"/>
      <c r="AP373" s="484"/>
      <c r="AQ373" s="487">
        <f>AM373*I373+AL373</f>
        <v>0.77969999999999995</v>
      </c>
      <c r="AR373" s="487">
        <f t="shared" ref="AR373" si="524">0.1*AQ373</f>
        <v>7.7969999999999998E-2</v>
      </c>
      <c r="AS373" s="488">
        <f t="shared" ref="AS373" si="525">AJ373*3+0.25*AK373</f>
        <v>3.5</v>
      </c>
      <c r="AT373" s="488">
        <f t="shared" ref="AT373" si="526">SUM(AQ373:AS373)/4</f>
        <v>1.0894174999999999</v>
      </c>
      <c r="AU373" s="487">
        <f>10068.2*J373*POWER(10,-6)*10</f>
        <v>1.1075020000000001E-2</v>
      </c>
      <c r="AV373" s="488">
        <f t="shared" si="522"/>
        <v>5.4581625199999992</v>
      </c>
      <c r="AW373" s="489">
        <f t="shared" ref="AW373:AW379" si="527">AJ373*H373</f>
        <v>3.3730559999999996E-5</v>
      </c>
      <c r="AX373" s="489">
        <f t="shared" ref="AX373:AX379" si="528">H373*AK373</f>
        <v>6.7461119999999992E-5</v>
      </c>
      <c r="AY373" s="489">
        <f t="shared" ref="AY373:AY379" si="529">H373*AV373</f>
        <v>1.8410687837061115E-4</v>
      </c>
      <c r="AZ373" s="392">
        <f>AW373/[2]DB!$B$23</f>
        <v>4.0639228915662644E-8</v>
      </c>
      <c r="BA373" s="392">
        <f>AX373/[2]DB!$B$23</f>
        <v>8.1278457831325289E-8</v>
      </c>
    </row>
    <row r="374" spans="1:53" s="1" customFormat="1" x14ac:dyDescent="0.3">
      <c r="A374" s="474" t="s">
        <v>1010</v>
      </c>
      <c r="B374" s="474" t="str">
        <f>B372</f>
        <v>Газопровод от Г-1 на факел НД до ЕК-1, попутный нефтяной газ</v>
      </c>
      <c r="C374" s="476" t="s">
        <v>131</v>
      </c>
      <c r="D374" s="477" t="s">
        <v>132</v>
      </c>
      <c r="E374" s="490">
        <f>E372</f>
        <v>2.9999999999999999E-7</v>
      </c>
      <c r="F374" s="491">
        <f>F372</f>
        <v>976</v>
      </c>
      <c r="G374" s="474">
        <v>7.6799999999999993E-2</v>
      </c>
      <c r="H374" s="479">
        <f>E374*F374*G374</f>
        <v>2.2487039999999996E-5</v>
      </c>
      <c r="I374" s="492">
        <f>I372</f>
        <v>1.1000000000000001</v>
      </c>
      <c r="J374" s="481">
        <f>I372</f>
        <v>1.1000000000000001</v>
      </c>
      <c r="K374" s="495" t="s">
        <v>124</v>
      </c>
      <c r="L374" s="496">
        <v>0</v>
      </c>
      <c r="M374" s="484" t="str">
        <f>A374</f>
        <v>C256</v>
      </c>
      <c r="N374" s="484" t="str">
        <f>B374</f>
        <v>Газопровод от Г-1 на факел НД до ЕК-1, попутный нефтяной газ</v>
      </c>
      <c r="O374" s="484" t="str">
        <f>D374</f>
        <v>Полное-вспышка</v>
      </c>
      <c r="P374" s="484" t="s">
        <v>46</v>
      </c>
      <c r="Q374" s="484" t="s">
        <v>46</v>
      </c>
      <c r="R374" s="484" t="s">
        <v>46</v>
      </c>
      <c r="S374" s="484" t="s">
        <v>46</v>
      </c>
      <c r="T374" s="484" t="s">
        <v>46</v>
      </c>
      <c r="U374" s="484" t="s">
        <v>46</v>
      </c>
      <c r="V374" s="484" t="s">
        <v>46</v>
      </c>
      <c r="W374" s="484" t="s">
        <v>46</v>
      </c>
      <c r="X374" s="484" t="s">
        <v>46</v>
      </c>
      <c r="Y374" s="484" t="s">
        <v>46</v>
      </c>
      <c r="Z374" s="484" t="s">
        <v>46</v>
      </c>
      <c r="AA374" s="484">
        <v>34.590000000000003</v>
      </c>
      <c r="AB374" s="484">
        <v>41.51</v>
      </c>
      <c r="AC374" s="484" t="s">
        <v>46</v>
      </c>
      <c r="AD374" s="484" t="s">
        <v>46</v>
      </c>
      <c r="AE374" s="484" t="s">
        <v>46</v>
      </c>
      <c r="AF374" s="484" t="s">
        <v>46</v>
      </c>
      <c r="AG374" s="484" t="s">
        <v>46</v>
      </c>
      <c r="AH374" s="484" t="s">
        <v>46</v>
      </c>
      <c r="AI374" s="484" t="s">
        <v>46</v>
      </c>
      <c r="AJ374" s="484">
        <v>0</v>
      </c>
      <c r="AK374" s="484">
        <v>0</v>
      </c>
      <c r="AL374" s="484">
        <f>AL372</f>
        <v>0.75</v>
      </c>
      <c r="AM374" s="484">
        <f>AM372</f>
        <v>2.7E-2</v>
      </c>
      <c r="AN374" s="484">
        <f>AN372</f>
        <v>3</v>
      </c>
      <c r="AO374" s="484"/>
      <c r="AP374" s="484"/>
      <c r="AQ374" s="487">
        <f>AM374*I374*0.1+AL374</f>
        <v>0.75297000000000003</v>
      </c>
      <c r="AR374" s="487">
        <f>0.1*AQ374</f>
        <v>7.5297000000000003E-2</v>
      </c>
      <c r="AS374" s="488">
        <f>AJ374*3+0.25*AK374</f>
        <v>0</v>
      </c>
      <c r="AT374" s="488">
        <f>SUM(AQ374:AS374)/4</f>
        <v>0.20706675000000002</v>
      </c>
      <c r="AU374" s="487">
        <f>1333*J372*POWER(10,-6)</f>
        <v>1.4663E-3</v>
      </c>
      <c r="AV374" s="488">
        <f>AU374+AT374+AS374+AR374+AQ374</f>
        <v>1.0368000500000001</v>
      </c>
      <c r="AW374" s="489">
        <f t="shared" si="527"/>
        <v>0</v>
      </c>
      <c r="AX374" s="489">
        <f t="shared" si="528"/>
        <v>0</v>
      </c>
      <c r="AY374" s="489">
        <f t="shared" si="529"/>
        <v>2.3314564196351999E-5</v>
      </c>
      <c r="AZ374" s="392">
        <f>AW374/[2]DB!$B$23</f>
        <v>0</v>
      </c>
      <c r="BA374" s="392">
        <f>AX374/[2]DB!$B$23</f>
        <v>0</v>
      </c>
    </row>
    <row r="375" spans="1:53" s="1" customFormat="1" x14ac:dyDescent="0.3">
      <c r="A375" s="474" t="s">
        <v>1011</v>
      </c>
      <c r="B375" s="474" t="str">
        <f>B372</f>
        <v>Газопровод от Г-1 на факел НД до ЕК-1, попутный нефтяной газ</v>
      </c>
      <c r="C375" s="476" t="s">
        <v>108</v>
      </c>
      <c r="D375" s="477" t="s">
        <v>26</v>
      </c>
      <c r="E375" s="490">
        <f>E372</f>
        <v>2.9999999999999999E-7</v>
      </c>
      <c r="F375" s="491">
        <f>F372</f>
        <v>976</v>
      </c>
      <c r="G375" s="474">
        <v>0.60799999999999998</v>
      </c>
      <c r="H375" s="479">
        <f t="shared" ref="H375:H376" si="530">E375*F375*G375</f>
        <v>1.7802239999999998E-4</v>
      </c>
      <c r="I375" s="492">
        <f>I372</f>
        <v>1.1000000000000001</v>
      </c>
      <c r="J375" s="494">
        <v>0</v>
      </c>
      <c r="K375" s="495" t="s">
        <v>126</v>
      </c>
      <c r="L375" s="496">
        <v>45390</v>
      </c>
      <c r="M375" s="484" t="str">
        <f t="shared" ref="M375:M376" si="531">A375</f>
        <v>C257</v>
      </c>
      <c r="N375" s="484" t="str">
        <f t="shared" ref="N375:N376" si="532">B375</f>
        <v>Газопровод от Г-1 на факел НД до ЕК-1, попутный нефтяной газ</v>
      </c>
      <c r="O375" s="484" t="str">
        <f t="shared" ref="O375:O376" si="533">D375</f>
        <v>Полное-ликвидация</v>
      </c>
      <c r="P375" s="484" t="s">
        <v>46</v>
      </c>
      <c r="Q375" s="484" t="s">
        <v>46</v>
      </c>
      <c r="R375" s="484" t="s">
        <v>46</v>
      </c>
      <c r="S375" s="484" t="s">
        <v>46</v>
      </c>
      <c r="T375" s="484" t="s">
        <v>46</v>
      </c>
      <c r="U375" s="484" t="s">
        <v>46</v>
      </c>
      <c r="V375" s="484" t="s">
        <v>46</v>
      </c>
      <c r="W375" s="484" t="s">
        <v>46</v>
      </c>
      <c r="X375" s="484" t="s">
        <v>46</v>
      </c>
      <c r="Y375" s="484" t="s">
        <v>46</v>
      </c>
      <c r="Z375" s="484" t="s">
        <v>46</v>
      </c>
      <c r="AA375" s="484" t="s">
        <v>46</v>
      </c>
      <c r="AB375" s="484" t="s">
        <v>46</v>
      </c>
      <c r="AC375" s="484" t="s">
        <v>46</v>
      </c>
      <c r="AD375" s="484" t="s">
        <v>46</v>
      </c>
      <c r="AE375" s="484" t="s">
        <v>46</v>
      </c>
      <c r="AF375" s="484" t="s">
        <v>46</v>
      </c>
      <c r="AG375" s="484" t="s">
        <v>46</v>
      </c>
      <c r="AH375" s="484" t="s">
        <v>46</v>
      </c>
      <c r="AI375" s="484" t="s">
        <v>46</v>
      </c>
      <c r="AJ375" s="484">
        <v>0</v>
      </c>
      <c r="AK375" s="484">
        <v>0</v>
      </c>
      <c r="AL375" s="484">
        <f>AL372</f>
        <v>0.75</v>
      </c>
      <c r="AM375" s="484">
        <f>AM372</f>
        <v>2.7E-2</v>
      </c>
      <c r="AN375" s="484">
        <f>AN372</f>
        <v>3</v>
      </c>
      <c r="AO375" s="484"/>
      <c r="AP375" s="484"/>
      <c r="AQ375" s="487">
        <f>AM375*I375*0.1+AL375</f>
        <v>0.75297000000000003</v>
      </c>
      <c r="AR375" s="487">
        <f t="shared" ref="AR375:AR376" si="534">0.1*AQ375</f>
        <v>7.5297000000000003E-2</v>
      </c>
      <c r="AS375" s="488">
        <f t="shared" ref="AS375:AS376" si="535">AJ375*3+0.25*AK375</f>
        <v>0</v>
      </c>
      <c r="AT375" s="488">
        <f t="shared" ref="AT375:AT376" si="536">SUM(AQ375:AS375)/4</f>
        <v>0.20706675000000002</v>
      </c>
      <c r="AU375" s="487">
        <f>1333*J373*POWER(10,-6)</f>
        <v>1.4663000000000002E-4</v>
      </c>
      <c r="AV375" s="488">
        <f t="shared" ref="AV375:AV376" si="537">AU375+AT375+AS375+AR375+AQ375</f>
        <v>1.0354803800000001</v>
      </c>
      <c r="AW375" s="489">
        <f t="shared" si="527"/>
        <v>0</v>
      </c>
      <c r="AX375" s="489">
        <f t="shared" si="528"/>
        <v>0</v>
      </c>
      <c r="AY375" s="489">
        <f t="shared" si="529"/>
        <v>1.84338702400512E-4</v>
      </c>
      <c r="AZ375" s="392">
        <f>AW375/[2]DB!$B$23</f>
        <v>0</v>
      </c>
      <c r="BA375" s="392">
        <f>AX375/[2]DB!$B$23</f>
        <v>0</v>
      </c>
    </row>
    <row r="376" spans="1:53" s="1" customFormat="1" x14ac:dyDescent="0.3">
      <c r="A376" s="474" t="s">
        <v>1012</v>
      </c>
      <c r="B376" s="474" t="str">
        <f>B372</f>
        <v>Газопровод от Г-1 на факел НД до ЕК-1, попутный нефтяной газ</v>
      </c>
      <c r="C376" s="476" t="s">
        <v>133</v>
      </c>
      <c r="D376" s="477" t="s">
        <v>134</v>
      </c>
      <c r="E376" s="478">
        <v>1.9999999999999999E-6</v>
      </c>
      <c r="F376" s="491">
        <f>F372</f>
        <v>976</v>
      </c>
      <c r="G376" s="474">
        <v>3.5000000000000003E-2</v>
      </c>
      <c r="H376" s="479">
        <f t="shared" si="530"/>
        <v>6.832000000000001E-5</v>
      </c>
      <c r="I376" s="492">
        <f>0.15*I372</f>
        <v>0.16500000000000001</v>
      </c>
      <c r="J376" s="481">
        <f>I376</f>
        <v>0.16500000000000001</v>
      </c>
      <c r="K376" s="495" t="s">
        <v>127</v>
      </c>
      <c r="L376" s="496">
        <v>3</v>
      </c>
      <c r="M376" s="484" t="str">
        <f t="shared" si="531"/>
        <v>C258</v>
      </c>
      <c r="N376" s="484" t="str">
        <f t="shared" si="532"/>
        <v>Газопровод от Г-1 на факел НД до ЕК-1, попутный нефтяной газ</v>
      </c>
      <c r="O376" s="484" t="str">
        <f t="shared" si="533"/>
        <v>Частичное-факел</v>
      </c>
      <c r="P376" s="484" t="s">
        <v>46</v>
      </c>
      <c r="Q376" s="484" t="s">
        <v>46</v>
      </c>
      <c r="R376" s="484" t="s">
        <v>46</v>
      </c>
      <c r="S376" s="484" t="s">
        <v>46</v>
      </c>
      <c r="T376" s="484" t="s">
        <v>46</v>
      </c>
      <c r="U376" s="484" t="s">
        <v>46</v>
      </c>
      <c r="V376" s="484" t="s">
        <v>46</v>
      </c>
      <c r="W376" s="484" t="s">
        <v>46</v>
      </c>
      <c r="X376" s="484" t="s">
        <v>46</v>
      </c>
      <c r="Y376" s="484">
        <v>8</v>
      </c>
      <c r="Z376" s="484">
        <v>2</v>
      </c>
      <c r="AA376" s="484" t="s">
        <v>46</v>
      </c>
      <c r="AB376" s="484" t="s">
        <v>46</v>
      </c>
      <c r="AC376" s="484" t="s">
        <v>46</v>
      </c>
      <c r="AD376" s="484" t="s">
        <v>46</v>
      </c>
      <c r="AE376" s="484" t="s">
        <v>46</v>
      </c>
      <c r="AF376" s="484" t="s">
        <v>46</v>
      </c>
      <c r="AG376" s="484" t="s">
        <v>46</v>
      </c>
      <c r="AH376" s="484" t="s">
        <v>46</v>
      </c>
      <c r="AI376" s="484" t="s">
        <v>46</v>
      </c>
      <c r="AJ376" s="484">
        <v>0</v>
      </c>
      <c r="AK376" s="484">
        <v>2</v>
      </c>
      <c r="AL376" s="386">
        <f>0.1*AL372</f>
        <v>7.5000000000000011E-2</v>
      </c>
      <c r="AM376" s="484">
        <f>AM372</f>
        <v>2.7E-2</v>
      </c>
      <c r="AN376" s="484">
        <f>ROUNDUP(AN372/3,0)</f>
        <v>1</v>
      </c>
      <c r="AO376" s="484"/>
      <c r="AP376" s="484"/>
      <c r="AQ376" s="487">
        <f>AM376*I376+AL376</f>
        <v>7.9455000000000012E-2</v>
      </c>
      <c r="AR376" s="487">
        <f t="shared" si="534"/>
        <v>7.9455000000000012E-3</v>
      </c>
      <c r="AS376" s="488">
        <f t="shared" si="535"/>
        <v>0.5</v>
      </c>
      <c r="AT376" s="488">
        <f t="shared" si="536"/>
        <v>0.146850125</v>
      </c>
      <c r="AU376" s="487">
        <f>10068.2*J376*POWER(10,-6)</f>
        <v>1.6612530000000001E-3</v>
      </c>
      <c r="AV376" s="488">
        <f t="shared" si="537"/>
        <v>0.73591187800000013</v>
      </c>
      <c r="AW376" s="489">
        <f t="shared" si="527"/>
        <v>0</v>
      </c>
      <c r="AX376" s="489">
        <f t="shared" si="528"/>
        <v>1.3664000000000002E-4</v>
      </c>
      <c r="AY376" s="489">
        <f t="shared" si="529"/>
        <v>5.0277499504960018E-5</v>
      </c>
      <c r="AZ376" s="392">
        <f>AW376/[2]DB!$B$23</f>
        <v>0</v>
      </c>
      <c r="BA376" s="392">
        <f>AX376/[2]DB!$B$23</f>
        <v>1.6462650602409641E-7</v>
      </c>
    </row>
    <row r="377" spans="1:53" s="1" customFormat="1" x14ac:dyDescent="0.3">
      <c r="A377" s="474" t="s">
        <v>1013</v>
      </c>
      <c r="B377" s="474" t="str">
        <f>B372</f>
        <v>Газопровод от Г-1 на факел НД до ЕК-1, попутный нефтяной газ</v>
      </c>
      <c r="C377" s="476" t="s">
        <v>135</v>
      </c>
      <c r="D377" s="477" t="s">
        <v>136</v>
      </c>
      <c r="E377" s="490">
        <f>E376</f>
        <v>1.9999999999999999E-6</v>
      </c>
      <c r="F377" s="491">
        <f>F373</f>
        <v>976</v>
      </c>
      <c r="G377" s="474">
        <v>8.3000000000000001E-3</v>
      </c>
      <c r="H377" s="479">
        <f>E377*F377*G377</f>
        <v>1.6201600000000001E-5</v>
      </c>
      <c r="I377" s="492">
        <f>I376</f>
        <v>0.16500000000000001</v>
      </c>
      <c r="J377" s="481">
        <f>I377</f>
        <v>0.16500000000000001</v>
      </c>
      <c r="K377" s="512" t="s">
        <v>138</v>
      </c>
      <c r="L377" s="513">
        <v>4</v>
      </c>
      <c r="M377" s="484" t="str">
        <f>A377</f>
        <v>C259</v>
      </c>
      <c r="N377" s="484" t="str">
        <f>B377</f>
        <v>Газопровод от Г-1 на факел НД до ЕК-1, попутный нефтяной газ</v>
      </c>
      <c r="O377" s="484" t="str">
        <f>D377</f>
        <v>Частичное-взрыв</v>
      </c>
      <c r="P377" s="484" t="s">
        <v>46</v>
      </c>
      <c r="Q377" s="484" t="s">
        <v>46</v>
      </c>
      <c r="R377" s="484" t="s">
        <v>46</v>
      </c>
      <c r="S377" s="484" t="s">
        <v>46</v>
      </c>
      <c r="T377" s="484">
        <v>0</v>
      </c>
      <c r="U377" s="484">
        <v>0</v>
      </c>
      <c r="V377" s="484">
        <v>41.6</v>
      </c>
      <c r="W377" s="484">
        <v>138.6</v>
      </c>
      <c r="X377" s="484">
        <v>202.6</v>
      </c>
      <c r="Y377" s="484" t="s">
        <v>46</v>
      </c>
      <c r="Z377" s="484" t="s">
        <v>46</v>
      </c>
      <c r="AA377" s="484" t="s">
        <v>46</v>
      </c>
      <c r="AB377" s="484" t="s">
        <v>46</v>
      </c>
      <c r="AC377" s="484" t="s">
        <v>46</v>
      </c>
      <c r="AD377" s="484" t="s">
        <v>46</v>
      </c>
      <c r="AE377" s="484" t="s">
        <v>46</v>
      </c>
      <c r="AF377" s="484" t="s">
        <v>46</v>
      </c>
      <c r="AG377" s="484" t="s">
        <v>46</v>
      </c>
      <c r="AH377" s="484" t="s">
        <v>46</v>
      </c>
      <c r="AI377" s="484" t="s">
        <v>46</v>
      </c>
      <c r="AJ377" s="484">
        <v>0</v>
      </c>
      <c r="AK377" s="484">
        <v>1</v>
      </c>
      <c r="AL377" s="386">
        <f t="shared" ref="AL377:AL379" si="538">0.1*AL373</f>
        <v>7.5000000000000011E-2</v>
      </c>
      <c r="AM377" s="484">
        <f>AM372</f>
        <v>2.7E-2</v>
      </c>
      <c r="AN377" s="484">
        <f>AN376</f>
        <v>1</v>
      </c>
      <c r="AO377" s="484"/>
      <c r="AP377" s="484"/>
      <c r="AQ377" s="487">
        <f>AM377*I377+AL377</f>
        <v>7.9455000000000012E-2</v>
      </c>
      <c r="AR377" s="487">
        <f>0.1*AQ377</f>
        <v>7.9455000000000012E-3</v>
      </c>
      <c r="AS377" s="488">
        <f>AJ377*3+0.25*AK377</f>
        <v>0.25</v>
      </c>
      <c r="AT377" s="488">
        <f>SUM(AQ377:AS377)/4</f>
        <v>8.4350124999999998E-2</v>
      </c>
      <c r="AU377" s="487">
        <f>10068.2*J377*POWER(10,-6)*10</f>
        <v>1.661253E-2</v>
      </c>
      <c r="AV377" s="488">
        <f>AU377+AT377+AS377+AR377+AQ377</f>
        <v>0.438363155</v>
      </c>
      <c r="AW377" s="489">
        <f t="shared" si="527"/>
        <v>0</v>
      </c>
      <c r="AX377" s="489">
        <f t="shared" si="528"/>
        <v>1.6201600000000001E-5</v>
      </c>
      <c r="AY377" s="489">
        <f t="shared" si="529"/>
        <v>7.1021844920480001E-6</v>
      </c>
      <c r="AZ377" s="392">
        <f>AW377/[2]DB!$B$23</f>
        <v>0</v>
      </c>
      <c r="BA377" s="392">
        <f>AX377/[2]DB!$B$23</f>
        <v>1.9520000000000002E-8</v>
      </c>
    </row>
    <row r="378" spans="1:53" s="1" customFormat="1" x14ac:dyDescent="0.3">
      <c r="A378" s="474" t="s">
        <v>1014</v>
      </c>
      <c r="B378" s="474" t="str">
        <f>B372</f>
        <v>Газопровод от Г-1 на факел НД до ЕК-1, попутный нефтяной газ</v>
      </c>
      <c r="C378" s="476" t="s">
        <v>110</v>
      </c>
      <c r="D378" s="477" t="s">
        <v>112</v>
      </c>
      <c r="E378" s="490">
        <f>E376</f>
        <v>1.9999999999999999E-6</v>
      </c>
      <c r="F378" s="491">
        <f>F372</f>
        <v>976</v>
      </c>
      <c r="G378" s="474">
        <v>2.64E-2</v>
      </c>
      <c r="H378" s="479">
        <f t="shared" ref="H378:H379" si="539">E378*F378*G378</f>
        <v>5.1532799999999996E-5</v>
      </c>
      <c r="I378" s="492">
        <f>0.15*I372</f>
        <v>0.16500000000000001</v>
      </c>
      <c r="J378" s="481">
        <f>J374*0.15</f>
        <v>0.16500000000000001</v>
      </c>
      <c r="K378" s="207" t="s">
        <v>467</v>
      </c>
      <c r="L378" s="283" t="s">
        <v>944</v>
      </c>
      <c r="M378" s="484" t="str">
        <f t="shared" ref="M378:M379" si="540">A378</f>
        <v>C260</v>
      </c>
      <c r="N378" s="484" t="str">
        <f t="shared" ref="N378:N379" si="541">B378</f>
        <v>Газопровод от Г-1 на факел НД до ЕК-1, попутный нефтяной газ</v>
      </c>
      <c r="O378" s="484" t="str">
        <f t="shared" ref="O378:O379" si="542">D378</f>
        <v>Частичное-пожар-вспышка</v>
      </c>
      <c r="P378" s="484" t="s">
        <v>46</v>
      </c>
      <c r="Q378" s="484" t="s">
        <v>46</v>
      </c>
      <c r="R378" s="484" t="s">
        <v>46</v>
      </c>
      <c r="S378" s="484" t="s">
        <v>46</v>
      </c>
      <c r="T378" s="484" t="s">
        <v>46</v>
      </c>
      <c r="U378" s="484" t="s">
        <v>46</v>
      </c>
      <c r="V378" s="484" t="s">
        <v>46</v>
      </c>
      <c r="W378" s="484" t="s">
        <v>46</v>
      </c>
      <c r="X378" s="484" t="s">
        <v>46</v>
      </c>
      <c r="Y378" s="484" t="s">
        <v>46</v>
      </c>
      <c r="Z378" s="484" t="s">
        <v>46</v>
      </c>
      <c r="AA378" s="484">
        <v>18.489999999999998</v>
      </c>
      <c r="AB378" s="484">
        <v>22.19</v>
      </c>
      <c r="AC378" s="484" t="s">
        <v>46</v>
      </c>
      <c r="AD378" s="484" t="s">
        <v>46</v>
      </c>
      <c r="AE378" s="484" t="s">
        <v>46</v>
      </c>
      <c r="AF378" s="484" t="s">
        <v>46</v>
      </c>
      <c r="AG378" s="484" t="s">
        <v>46</v>
      </c>
      <c r="AH378" s="484" t="s">
        <v>46</v>
      </c>
      <c r="AI378" s="484" t="s">
        <v>46</v>
      </c>
      <c r="AJ378" s="484">
        <v>0</v>
      </c>
      <c r="AK378" s="484">
        <v>1</v>
      </c>
      <c r="AL378" s="386">
        <f t="shared" si="538"/>
        <v>7.5000000000000011E-2</v>
      </c>
      <c r="AM378" s="484">
        <f>AM372</f>
        <v>2.7E-2</v>
      </c>
      <c r="AN378" s="484">
        <f>ROUNDUP(AN372/3,0)</f>
        <v>1</v>
      </c>
      <c r="AO378" s="484"/>
      <c r="AP378" s="484"/>
      <c r="AQ378" s="487">
        <f>AM378*I378+AL378</f>
        <v>7.9455000000000012E-2</v>
      </c>
      <c r="AR378" s="487">
        <f t="shared" ref="AR378:AR379" si="543">0.1*AQ378</f>
        <v>7.9455000000000012E-3</v>
      </c>
      <c r="AS378" s="488">
        <f t="shared" ref="AS378:AS379" si="544">AJ378*3+0.25*AK378</f>
        <v>0.25</v>
      </c>
      <c r="AT378" s="488">
        <f t="shared" ref="AT378:AT379" si="545">SUM(AQ378:AS378)/4</f>
        <v>8.4350124999999998E-2</v>
      </c>
      <c r="AU378" s="487">
        <f>10068.2*J378*POWER(10,-6)*10</f>
        <v>1.661253E-2</v>
      </c>
      <c r="AV378" s="488">
        <f t="shared" ref="AV378:AV379" si="546">AU378+AT378+AS378+AR378+AQ378</f>
        <v>0.438363155</v>
      </c>
      <c r="AW378" s="489">
        <f t="shared" si="527"/>
        <v>0</v>
      </c>
      <c r="AX378" s="489">
        <f t="shared" si="528"/>
        <v>5.1532799999999996E-5</v>
      </c>
      <c r="AY378" s="489">
        <f t="shared" si="529"/>
        <v>2.2590080793984E-5</v>
      </c>
      <c r="AZ378" s="392">
        <f>AW378/[2]DB!$B$23</f>
        <v>0</v>
      </c>
      <c r="BA378" s="392">
        <f>AX378/[2]DB!$B$23</f>
        <v>6.2087710843373487E-8</v>
      </c>
    </row>
    <row r="379" spans="1:53" s="1" customFormat="1" ht="15" thickBot="1" x14ac:dyDescent="0.35">
      <c r="A379" s="474" t="s">
        <v>1015</v>
      </c>
      <c r="B379" s="474" t="str">
        <f>B372</f>
        <v>Газопровод от Г-1 на факел НД до ЕК-1, попутный нефтяной газ</v>
      </c>
      <c r="C379" s="476" t="s">
        <v>111</v>
      </c>
      <c r="D379" s="477" t="s">
        <v>27</v>
      </c>
      <c r="E379" s="490">
        <f>E376</f>
        <v>1.9999999999999999E-6</v>
      </c>
      <c r="F379" s="491">
        <f>F372</f>
        <v>976</v>
      </c>
      <c r="G379" s="474">
        <v>0.93030000000000002</v>
      </c>
      <c r="H379" s="479">
        <f t="shared" si="539"/>
        <v>1.8159456E-3</v>
      </c>
      <c r="I379" s="492">
        <f>0.15*I372</f>
        <v>0.16500000000000001</v>
      </c>
      <c r="J379" s="494">
        <v>0</v>
      </c>
      <c r="K379" s="514"/>
      <c r="L379" s="515"/>
      <c r="M379" s="484" t="str">
        <f t="shared" si="540"/>
        <v>C261</v>
      </c>
      <c r="N379" s="484" t="str">
        <f t="shared" si="541"/>
        <v>Газопровод от Г-1 на факел НД до ЕК-1, попутный нефтяной газ</v>
      </c>
      <c r="O379" s="484" t="str">
        <f t="shared" si="542"/>
        <v>Частичное-ликвидация</v>
      </c>
      <c r="P379" s="484" t="s">
        <v>46</v>
      </c>
      <c r="Q379" s="484" t="s">
        <v>46</v>
      </c>
      <c r="R379" s="484" t="s">
        <v>46</v>
      </c>
      <c r="S379" s="484" t="s">
        <v>46</v>
      </c>
      <c r="T379" s="484" t="s">
        <v>46</v>
      </c>
      <c r="U379" s="484" t="s">
        <v>46</v>
      </c>
      <c r="V379" s="484" t="s">
        <v>46</v>
      </c>
      <c r="W379" s="484" t="s">
        <v>46</v>
      </c>
      <c r="X379" s="484" t="s">
        <v>46</v>
      </c>
      <c r="Y379" s="484" t="s">
        <v>46</v>
      </c>
      <c r="Z379" s="484" t="s">
        <v>46</v>
      </c>
      <c r="AA379" s="484" t="s">
        <v>46</v>
      </c>
      <c r="AB379" s="484" t="s">
        <v>46</v>
      </c>
      <c r="AC379" s="484" t="s">
        <v>46</v>
      </c>
      <c r="AD379" s="484" t="s">
        <v>46</v>
      </c>
      <c r="AE379" s="484" t="s">
        <v>46</v>
      </c>
      <c r="AF379" s="484" t="s">
        <v>46</v>
      </c>
      <c r="AG379" s="484" t="s">
        <v>46</v>
      </c>
      <c r="AH379" s="484" t="s">
        <v>46</v>
      </c>
      <c r="AI379" s="484" t="s">
        <v>46</v>
      </c>
      <c r="AJ379" s="484">
        <v>0</v>
      </c>
      <c r="AK379" s="484">
        <v>0</v>
      </c>
      <c r="AL379" s="386">
        <f t="shared" si="538"/>
        <v>7.5000000000000011E-2</v>
      </c>
      <c r="AM379" s="484">
        <f>AM372</f>
        <v>2.7E-2</v>
      </c>
      <c r="AN379" s="484">
        <f>ROUNDUP(AN372/3,0)</f>
        <v>1</v>
      </c>
      <c r="AO379" s="484"/>
      <c r="AP379" s="484"/>
      <c r="AQ379" s="487">
        <f>AM379*I379*0.1+AL379</f>
        <v>7.5445500000000013E-2</v>
      </c>
      <c r="AR379" s="487">
        <f t="shared" si="543"/>
        <v>7.5445500000000014E-3</v>
      </c>
      <c r="AS379" s="488">
        <f t="shared" si="544"/>
        <v>0</v>
      </c>
      <c r="AT379" s="488">
        <f t="shared" si="545"/>
        <v>2.0747512500000002E-2</v>
      </c>
      <c r="AU379" s="487">
        <f>1333*J378*POWER(10,-6)</f>
        <v>2.1994500000000001E-4</v>
      </c>
      <c r="AV379" s="488">
        <f t="shared" si="546"/>
        <v>0.10395750750000002</v>
      </c>
      <c r="AW379" s="489">
        <f t="shared" si="527"/>
        <v>0</v>
      </c>
      <c r="AX379" s="489">
        <f t="shared" si="528"/>
        <v>0</v>
      </c>
      <c r="AY379" s="489">
        <f t="shared" si="529"/>
        <v>1.8878117833159204E-4</v>
      </c>
      <c r="AZ379" s="392">
        <f>AW379/[2]DB!$B$23</f>
        <v>0</v>
      </c>
      <c r="BA379" s="392">
        <f>AX379/[2]DB!$B$23</f>
        <v>0</v>
      </c>
    </row>
    <row r="380" spans="1:53" s="1" customFormat="1" x14ac:dyDescent="0.3">
      <c r="A380" s="508"/>
      <c r="B380" s="508"/>
      <c r="C380" s="516"/>
      <c r="D380" s="517"/>
      <c r="E380" s="518"/>
      <c r="F380" s="519"/>
      <c r="G380" s="508"/>
      <c r="H380" s="520"/>
      <c r="I380" s="521"/>
      <c r="J380" s="508"/>
      <c r="K380" s="508"/>
      <c r="L380" s="508"/>
      <c r="M380" s="484"/>
      <c r="N380" s="484"/>
      <c r="O380" s="484"/>
      <c r="P380" s="484"/>
      <c r="Q380" s="484"/>
      <c r="R380" s="484"/>
      <c r="S380" s="484"/>
      <c r="T380" s="484"/>
      <c r="U380" s="484"/>
      <c r="V380" s="484"/>
      <c r="W380" s="484"/>
      <c r="X380" s="484"/>
      <c r="Y380" s="484"/>
      <c r="Z380" s="484"/>
      <c r="AA380" s="484"/>
      <c r="AB380" s="484"/>
      <c r="AC380" s="484"/>
      <c r="AD380" s="484"/>
      <c r="AE380" s="484"/>
      <c r="AF380" s="484"/>
      <c r="AG380" s="484"/>
      <c r="AH380" s="484"/>
      <c r="AI380" s="484"/>
      <c r="AJ380" s="484"/>
      <c r="AK380" s="484"/>
      <c r="AL380" s="386"/>
      <c r="AM380" s="484"/>
      <c r="AN380" s="484"/>
      <c r="AO380" s="484"/>
      <c r="AP380" s="484"/>
      <c r="AQ380" s="487"/>
      <c r="AR380" s="487"/>
      <c r="AS380" s="488"/>
      <c r="AT380" s="488"/>
      <c r="AU380" s="487"/>
      <c r="AV380" s="488"/>
      <c r="AW380" s="489"/>
      <c r="AX380" s="489"/>
      <c r="AY380" s="489"/>
      <c r="AZ380" s="392"/>
      <c r="BA380" s="392"/>
    </row>
    <row r="381" spans="1:53" ht="15" thickBot="1" x14ac:dyDescent="0.35"/>
    <row r="382" spans="1:53" s="1" customFormat="1" ht="15" thickBot="1" x14ac:dyDescent="0.35">
      <c r="A382" s="474" t="s">
        <v>1016</v>
      </c>
      <c r="B382" s="475" t="s">
        <v>942</v>
      </c>
      <c r="C382" s="476" t="s">
        <v>106</v>
      </c>
      <c r="D382" s="477" t="s">
        <v>25</v>
      </c>
      <c r="E382" s="478">
        <v>2.9999999999999999E-7</v>
      </c>
      <c r="F382" s="475">
        <v>246</v>
      </c>
      <c r="G382" s="474">
        <v>0.2</v>
      </c>
      <c r="H382" s="479">
        <f t="shared" ref="H382:H387" si="547">E382*F382*G382</f>
        <v>1.4759999999999999E-5</v>
      </c>
      <c r="I382" s="480">
        <v>7.63</v>
      </c>
      <c r="J382" s="481">
        <f>I382</f>
        <v>7.63</v>
      </c>
      <c r="K382" s="482" t="s">
        <v>122</v>
      </c>
      <c r="L382" s="483">
        <f>I382*20</f>
        <v>152.6</v>
      </c>
      <c r="M382" s="484" t="str">
        <f t="shared" ref="M382:N387" si="548">A382</f>
        <v>C262</v>
      </c>
      <c r="N382" s="484" t="str">
        <f t="shared" si="548"/>
        <v>Нефтепровод от ОУУН до УК (угленоска) нефть</v>
      </c>
      <c r="O382" s="484" t="str">
        <f t="shared" ref="O382:O387" si="549">D382</f>
        <v>Полное-пожар</v>
      </c>
      <c r="P382" s="484">
        <v>10</v>
      </c>
      <c r="Q382" s="484">
        <v>14.1</v>
      </c>
      <c r="R382" s="484">
        <v>20.8</v>
      </c>
      <c r="S382" s="484">
        <v>40.299999999999997</v>
      </c>
      <c r="T382" s="484" t="s">
        <v>46</v>
      </c>
      <c r="U382" s="484" t="s">
        <v>46</v>
      </c>
      <c r="V382" s="484" t="s">
        <v>46</v>
      </c>
      <c r="W382" s="484" t="s">
        <v>46</v>
      </c>
      <c r="X382" s="484" t="s">
        <v>46</v>
      </c>
      <c r="Y382" s="484" t="s">
        <v>46</v>
      </c>
      <c r="Z382" s="484" t="s">
        <v>46</v>
      </c>
      <c r="AA382" s="484" t="s">
        <v>46</v>
      </c>
      <c r="AB382" s="484" t="s">
        <v>46</v>
      </c>
      <c r="AC382" s="484" t="s">
        <v>46</v>
      </c>
      <c r="AD382" s="484" t="s">
        <v>46</v>
      </c>
      <c r="AE382" s="484" t="s">
        <v>46</v>
      </c>
      <c r="AF382" s="484" t="s">
        <v>46</v>
      </c>
      <c r="AG382" s="484" t="s">
        <v>46</v>
      </c>
      <c r="AH382" s="484" t="s">
        <v>46</v>
      </c>
      <c r="AI382" s="484" t="s">
        <v>46</v>
      </c>
      <c r="AJ382" s="485">
        <v>0</v>
      </c>
      <c r="AK382" s="485">
        <v>1</v>
      </c>
      <c r="AL382" s="486">
        <v>0.75</v>
      </c>
      <c r="AM382" s="486">
        <v>2.7E-2</v>
      </c>
      <c r="AN382" s="486">
        <v>3</v>
      </c>
      <c r="AO382" s="484"/>
      <c r="AP382" s="484"/>
      <c r="AQ382" s="487">
        <f>AM382*I382+AL382</f>
        <v>0.95601000000000003</v>
      </c>
      <c r="AR382" s="487">
        <f t="shared" ref="AR382:AR387" si="550">0.1*AQ382</f>
        <v>9.5601000000000005E-2</v>
      </c>
      <c r="AS382" s="488">
        <f t="shared" ref="AS382:AS387" si="551">AJ382*3+0.25*AK382</f>
        <v>0.25</v>
      </c>
      <c r="AT382" s="488">
        <f t="shared" ref="AT382:AT387" si="552">SUM(AQ382:AS382)/4</f>
        <v>0.32540275000000002</v>
      </c>
      <c r="AU382" s="487">
        <f>10068.2*J382*POWER(10,-6)</f>
        <v>7.6820366000000001E-2</v>
      </c>
      <c r="AV382" s="488">
        <f t="shared" ref="AV382:AV387" si="553">AU382+AT382+AS382+AR382+AQ382</f>
        <v>1.7038341160000001</v>
      </c>
      <c r="AW382" s="489">
        <f t="shared" ref="AW382:AW387" si="554">AJ382*H382</f>
        <v>0</v>
      </c>
      <c r="AX382" s="489">
        <f t="shared" ref="AX382:AX387" si="555">H382*AK382</f>
        <v>1.4759999999999999E-5</v>
      </c>
      <c r="AY382" s="489">
        <f t="shared" ref="AY382:AY387" si="556">H382*AV382</f>
        <v>2.5148591552159999E-5</v>
      </c>
      <c r="AZ382" s="392">
        <f>AW382/[2]DB!$B$23</f>
        <v>0</v>
      </c>
      <c r="BA382" s="392">
        <f>AX382/[2]DB!$B$23</f>
        <v>1.778313253012048E-8</v>
      </c>
    </row>
    <row r="383" spans="1:53" s="1" customFormat="1" ht="15" thickBot="1" x14ac:dyDescent="0.35">
      <c r="A383" s="474" t="s">
        <v>1017</v>
      </c>
      <c r="B383" s="474" t="str">
        <f>B382</f>
        <v>Нефтепровод от ОУУН до УК (угленоска) нефть</v>
      </c>
      <c r="C383" s="476" t="s">
        <v>107</v>
      </c>
      <c r="D383" s="477" t="s">
        <v>28</v>
      </c>
      <c r="E383" s="490">
        <f>E382</f>
        <v>2.9999999999999999E-7</v>
      </c>
      <c r="F383" s="491">
        <f>F382</f>
        <v>246</v>
      </c>
      <c r="G383" s="474">
        <v>0.04</v>
      </c>
      <c r="H383" s="479">
        <f t="shared" si="547"/>
        <v>2.9519999999999999E-6</v>
      </c>
      <c r="I383" s="492">
        <f>I382</f>
        <v>7.63</v>
      </c>
      <c r="J383" s="493">
        <f>POWER(10,-6)*35*SQRT(100)*3600*L382/1000*0.1</f>
        <v>1.9227599999999997E-2</v>
      </c>
      <c r="K383" s="482" t="s">
        <v>123</v>
      </c>
      <c r="L383" s="483">
        <v>0</v>
      </c>
      <c r="M383" s="484" t="str">
        <f t="shared" si="548"/>
        <v>C263</v>
      </c>
      <c r="N383" s="484" t="str">
        <f t="shared" si="548"/>
        <v>Нефтепровод от ОУУН до УК (угленоска) нефть</v>
      </c>
      <c r="O383" s="484" t="str">
        <f t="shared" si="549"/>
        <v>Полное-взрыв</v>
      </c>
      <c r="P383" s="484" t="s">
        <v>46</v>
      </c>
      <c r="Q383" s="484" t="s">
        <v>46</v>
      </c>
      <c r="R383" s="484" t="s">
        <v>46</v>
      </c>
      <c r="S383" s="484" t="s">
        <v>46</v>
      </c>
      <c r="T383" s="484">
        <v>0</v>
      </c>
      <c r="U383" s="484">
        <v>0</v>
      </c>
      <c r="V383" s="484">
        <v>20.100000000000001</v>
      </c>
      <c r="W383" s="484">
        <v>67.599999999999994</v>
      </c>
      <c r="X383" s="484">
        <v>98.6</v>
      </c>
      <c r="Y383" s="484" t="s">
        <v>46</v>
      </c>
      <c r="Z383" s="484" t="s">
        <v>46</v>
      </c>
      <c r="AA383" s="484" t="s">
        <v>46</v>
      </c>
      <c r="AB383" s="484" t="s">
        <v>46</v>
      </c>
      <c r="AC383" s="484" t="s">
        <v>46</v>
      </c>
      <c r="AD383" s="484" t="s">
        <v>46</v>
      </c>
      <c r="AE383" s="484" t="s">
        <v>46</v>
      </c>
      <c r="AF383" s="484" t="s">
        <v>46</v>
      </c>
      <c r="AG383" s="484" t="s">
        <v>46</v>
      </c>
      <c r="AH383" s="484" t="s">
        <v>46</v>
      </c>
      <c r="AI383" s="484" t="s">
        <v>46</v>
      </c>
      <c r="AJ383" s="485">
        <v>0</v>
      </c>
      <c r="AK383" s="485">
        <v>1</v>
      </c>
      <c r="AL383" s="484">
        <f>AL382</f>
        <v>0.75</v>
      </c>
      <c r="AM383" s="484">
        <f>AM382</f>
        <v>2.7E-2</v>
      </c>
      <c r="AN383" s="484">
        <f>AN382</f>
        <v>3</v>
      </c>
      <c r="AO383" s="484"/>
      <c r="AP383" s="484"/>
      <c r="AQ383" s="487">
        <f>AM383*I383+AL383</f>
        <v>0.95601000000000003</v>
      </c>
      <c r="AR383" s="487">
        <f t="shared" si="550"/>
        <v>9.5601000000000005E-2</v>
      </c>
      <c r="AS383" s="488">
        <f t="shared" si="551"/>
        <v>0.25</v>
      </c>
      <c r="AT383" s="488">
        <f t="shared" si="552"/>
        <v>0.32540275000000002</v>
      </c>
      <c r="AU383" s="487">
        <f>10068.2*J383*POWER(10,-6)*10</f>
        <v>1.9358732231999998E-3</v>
      </c>
      <c r="AV383" s="488">
        <f t="shared" si="553"/>
        <v>1.6289496232232001</v>
      </c>
      <c r="AW383" s="489">
        <f t="shared" si="554"/>
        <v>0</v>
      </c>
      <c r="AX383" s="489">
        <f t="shared" si="555"/>
        <v>2.9519999999999999E-6</v>
      </c>
      <c r="AY383" s="489">
        <f t="shared" si="556"/>
        <v>4.8086592877548864E-6</v>
      </c>
      <c r="AZ383" s="392">
        <f>AW383/[2]DB!$B$23</f>
        <v>0</v>
      </c>
      <c r="BA383" s="392">
        <f>AX383/[2]DB!$B$23</f>
        <v>3.5566265060240963E-9</v>
      </c>
    </row>
    <row r="384" spans="1:53" s="1" customFormat="1" x14ac:dyDescent="0.3">
      <c r="A384" s="474" t="s">
        <v>1018</v>
      </c>
      <c r="B384" s="474" t="str">
        <f>B382</f>
        <v>Нефтепровод от ОУУН до УК (угленоска) нефть</v>
      </c>
      <c r="C384" s="476" t="s">
        <v>108</v>
      </c>
      <c r="D384" s="477" t="s">
        <v>26</v>
      </c>
      <c r="E384" s="490">
        <f>E382</f>
        <v>2.9999999999999999E-7</v>
      </c>
      <c r="F384" s="491">
        <f>F382</f>
        <v>246</v>
      </c>
      <c r="G384" s="474">
        <v>0.76</v>
      </c>
      <c r="H384" s="479">
        <f t="shared" si="547"/>
        <v>5.6087999999999996E-5</v>
      </c>
      <c r="I384" s="492">
        <f>I382</f>
        <v>7.63</v>
      </c>
      <c r="J384" s="494">
        <v>0</v>
      </c>
      <c r="K384" s="482" t="s">
        <v>124</v>
      </c>
      <c r="L384" s="483">
        <v>0</v>
      </c>
      <c r="M384" s="484" t="str">
        <f t="shared" si="548"/>
        <v>C264</v>
      </c>
      <c r="N384" s="484" t="str">
        <f t="shared" si="548"/>
        <v>Нефтепровод от ОУУН до УК (угленоска) нефть</v>
      </c>
      <c r="O384" s="484" t="str">
        <f t="shared" si="549"/>
        <v>Полное-ликвидация</v>
      </c>
      <c r="P384" s="484" t="s">
        <v>46</v>
      </c>
      <c r="Q384" s="484" t="s">
        <v>46</v>
      </c>
      <c r="R384" s="484" t="s">
        <v>46</v>
      </c>
      <c r="S384" s="484" t="s">
        <v>46</v>
      </c>
      <c r="T384" s="484" t="s">
        <v>46</v>
      </c>
      <c r="U384" s="484" t="s">
        <v>46</v>
      </c>
      <c r="V384" s="484" t="s">
        <v>46</v>
      </c>
      <c r="W384" s="484" t="s">
        <v>46</v>
      </c>
      <c r="X384" s="484" t="s">
        <v>46</v>
      </c>
      <c r="Y384" s="484" t="s">
        <v>46</v>
      </c>
      <c r="Z384" s="484" t="s">
        <v>46</v>
      </c>
      <c r="AA384" s="484" t="s">
        <v>46</v>
      </c>
      <c r="AB384" s="484" t="s">
        <v>46</v>
      </c>
      <c r="AC384" s="484" t="s">
        <v>46</v>
      </c>
      <c r="AD384" s="484" t="s">
        <v>46</v>
      </c>
      <c r="AE384" s="484" t="s">
        <v>46</v>
      </c>
      <c r="AF384" s="484" t="s">
        <v>46</v>
      </c>
      <c r="AG384" s="484" t="s">
        <v>46</v>
      </c>
      <c r="AH384" s="484" t="s">
        <v>46</v>
      </c>
      <c r="AI384" s="484" t="s">
        <v>46</v>
      </c>
      <c r="AJ384" s="484">
        <v>0</v>
      </c>
      <c r="AK384" s="484">
        <v>0</v>
      </c>
      <c r="AL384" s="484">
        <f>AL382</f>
        <v>0.75</v>
      </c>
      <c r="AM384" s="484">
        <f>AM382</f>
        <v>2.7E-2</v>
      </c>
      <c r="AN384" s="484">
        <f>AN382</f>
        <v>3</v>
      </c>
      <c r="AO384" s="484"/>
      <c r="AP384" s="484"/>
      <c r="AQ384" s="487">
        <f>AM384*I384*0.1+AL384</f>
        <v>0.77060099999999998</v>
      </c>
      <c r="AR384" s="487">
        <f t="shared" si="550"/>
        <v>7.7060100000000006E-2</v>
      </c>
      <c r="AS384" s="488">
        <f t="shared" si="551"/>
        <v>0</v>
      </c>
      <c r="AT384" s="488">
        <f t="shared" si="552"/>
        <v>0.21191527499999999</v>
      </c>
      <c r="AU384" s="487">
        <f>1333*J383*POWER(10,-6)</f>
        <v>2.5630390799999997E-5</v>
      </c>
      <c r="AV384" s="488">
        <f t="shared" si="553"/>
        <v>1.0596020053908</v>
      </c>
      <c r="AW384" s="489">
        <f t="shared" si="554"/>
        <v>0</v>
      </c>
      <c r="AX384" s="489">
        <f t="shared" si="555"/>
        <v>0</v>
      </c>
      <c r="AY384" s="489">
        <f t="shared" si="556"/>
        <v>5.9430957278359187E-5</v>
      </c>
      <c r="AZ384" s="392">
        <f>AW384/[2]DB!$B$23</f>
        <v>0</v>
      </c>
      <c r="BA384" s="392">
        <f>AX384/[2]DB!$B$23</f>
        <v>0</v>
      </c>
    </row>
    <row r="385" spans="1:53" s="1" customFormat="1" x14ac:dyDescent="0.3">
      <c r="A385" s="474" t="s">
        <v>1019</v>
      </c>
      <c r="B385" s="474" t="str">
        <f>B382</f>
        <v>Нефтепровод от ОУУН до УК (угленоска) нефть</v>
      </c>
      <c r="C385" s="476" t="s">
        <v>109</v>
      </c>
      <c r="D385" s="477" t="s">
        <v>47</v>
      </c>
      <c r="E385" s="478">
        <v>1.9999999999999999E-6</v>
      </c>
      <c r="F385" s="491">
        <f>F382</f>
        <v>246</v>
      </c>
      <c r="G385" s="474">
        <v>0.2</v>
      </c>
      <c r="H385" s="479">
        <f t="shared" si="547"/>
        <v>9.8399999999999993E-5</v>
      </c>
      <c r="I385" s="492">
        <f>0.15*I382</f>
        <v>1.1444999999999999</v>
      </c>
      <c r="J385" s="481">
        <f>I385</f>
        <v>1.1444999999999999</v>
      </c>
      <c r="K385" s="495" t="s">
        <v>126</v>
      </c>
      <c r="L385" s="496">
        <v>45390</v>
      </c>
      <c r="M385" s="484" t="str">
        <f t="shared" si="548"/>
        <v>C265</v>
      </c>
      <c r="N385" s="484" t="str">
        <f t="shared" si="548"/>
        <v>Нефтепровод от ОУУН до УК (угленоска) нефть</v>
      </c>
      <c r="O385" s="484" t="str">
        <f t="shared" si="549"/>
        <v>Частичное-пожар</v>
      </c>
      <c r="P385" s="484">
        <v>4.3</v>
      </c>
      <c r="Q385" s="484">
        <v>6.3</v>
      </c>
      <c r="R385" s="484">
        <v>9.1999999999999993</v>
      </c>
      <c r="S385" s="484">
        <v>17.100000000000001</v>
      </c>
      <c r="T385" s="484" t="s">
        <v>46</v>
      </c>
      <c r="U385" s="484" t="s">
        <v>46</v>
      </c>
      <c r="V385" s="484" t="s">
        <v>46</v>
      </c>
      <c r="W385" s="484" t="s">
        <v>46</v>
      </c>
      <c r="X385" s="484" t="s">
        <v>46</v>
      </c>
      <c r="Y385" s="484" t="s">
        <v>46</v>
      </c>
      <c r="Z385" s="484" t="s">
        <v>46</v>
      </c>
      <c r="AA385" s="484" t="s">
        <v>46</v>
      </c>
      <c r="AB385" s="484" t="s">
        <v>46</v>
      </c>
      <c r="AC385" s="484" t="s">
        <v>46</v>
      </c>
      <c r="AD385" s="484" t="s">
        <v>46</v>
      </c>
      <c r="AE385" s="484" t="s">
        <v>46</v>
      </c>
      <c r="AF385" s="484" t="s">
        <v>46</v>
      </c>
      <c r="AG385" s="484" t="s">
        <v>46</v>
      </c>
      <c r="AH385" s="484" t="s">
        <v>46</v>
      </c>
      <c r="AI385" s="484" t="s">
        <v>46</v>
      </c>
      <c r="AJ385" s="484">
        <v>0</v>
      </c>
      <c r="AK385" s="484">
        <v>1</v>
      </c>
      <c r="AL385" s="386">
        <f>0.1*AL382</f>
        <v>7.5000000000000011E-2</v>
      </c>
      <c r="AM385" s="484">
        <f>AM382</f>
        <v>2.7E-2</v>
      </c>
      <c r="AN385" s="484">
        <f>ROUNDUP(AN382/3,0)</f>
        <v>1</v>
      </c>
      <c r="AO385" s="484"/>
      <c r="AP385" s="484"/>
      <c r="AQ385" s="487">
        <f>AM385*I385+AL385</f>
        <v>0.10590150000000001</v>
      </c>
      <c r="AR385" s="487">
        <f t="shared" si="550"/>
        <v>1.0590150000000001E-2</v>
      </c>
      <c r="AS385" s="488">
        <f t="shared" si="551"/>
        <v>0.25</v>
      </c>
      <c r="AT385" s="488">
        <f t="shared" si="552"/>
        <v>9.1622912500000001E-2</v>
      </c>
      <c r="AU385" s="487">
        <f>10068.2*J385*POWER(10,-6)</f>
        <v>1.1523054899999999E-2</v>
      </c>
      <c r="AV385" s="488">
        <f t="shared" si="553"/>
        <v>0.46963761739999998</v>
      </c>
      <c r="AW385" s="489">
        <f t="shared" si="554"/>
        <v>0</v>
      </c>
      <c r="AX385" s="489">
        <f t="shared" si="555"/>
        <v>9.8399999999999993E-5</v>
      </c>
      <c r="AY385" s="489">
        <f t="shared" si="556"/>
        <v>4.6212341552159992E-5</v>
      </c>
      <c r="AZ385" s="392">
        <f>AW385/[2]DB!$B$23</f>
        <v>0</v>
      </c>
      <c r="BA385" s="392">
        <f>AX385/[2]DB!$B$23</f>
        <v>1.1855421686746987E-7</v>
      </c>
    </row>
    <row r="386" spans="1:53" s="1" customFormat="1" x14ac:dyDescent="0.3">
      <c r="A386" s="474" t="s">
        <v>1020</v>
      </c>
      <c r="B386" s="474" t="str">
        <f>B382</f>
        <v>Нефтепровод от ОУУН до УК (угленоска) нефть</v>
      </c>
      <c r="C386" s="476" t="s">
        <v>110</v>
      </c>
      <c r="D386" s="477" t="s">
        <v>112</v>
      </c>
      <c r="E386" s="490">
        <f>E385</f>
        <v>1.9999999999999999E-6</v>
      </c>
      <c r="F386" s="491">
        <f>F382</f>
        <v>246</v>
      </c>
      <c r="G386" s="474">
        <v>0.04</v>
      </c>
      <c r="H386" s="479">
        <f t="shared" si="547"/>
        <v>1.9679999999999998E-5</v>
      </c>
      <c r="I386" s="492">
        <f>0.15*I382</f>
        <v>1.1444999999999999</v>
      </c>
      <c r="J386" s="481">
        <f>0.9*J383</f>
        <v>1.7304839999999998E-2</v>
      </c>
      <c r="K386" s="495" t="s">
        <v>127</v>
      </c>
      <c r="L386" s="496">
        <v>3</v>
      </c>
      <c r="M386" s="484" t="str">
        <f t="shared" si="548"/>
        <v>C266</v>
      </c>
      <c r="N386" s="484" t="str">
        <f t="shared" si="548"/>
        <v>Нефтепровод от ОУУН до УК (угленоска) нефть</v>
      </c>
      <c r="O386" s="484" t="str">
        <f t="shared" si="549"/>
        <v>Частичное-пожар-вспышка</v>
      </c>
      <c r="P386" s="484" t="s">
        <v>46</v>
      </c>
      <c r="Q386" s="484" t="s">
        <v>46</v>
      </c>
      <c r="R386" s="484" t="s">
        <v>46</v>
      </c>
      <c r="S386" s="484" t="s">
        <v>46</v>
      </c>
      <c r="T386" s="484" t="s">
        <v>46</v>
      </c>
      <c r="U386" s="484" t="s">
        <v>46</v>
      </c>
      <c r="V386" s="484" t="s">
        <v>46</v>
      </c>
      <c r="W386" s="484" t="s">
        <v>46</v>
      </c>
      <c r="X386" s="484" t="s">
        <v>46</v>
      </c>
      <c r="Y386" s="484" t="s">
        <v>46</v>
      </c>
      <c r="Z386" s="484" t="s">
        <v>46</v>
      </c>
      <c r="AA386" s="484">
        <v>8.7899999999999991</v>
      </c>
      <c r="AB386" s="484">
        <v>10.55</v>
      </c>
      <c r="AC386" s="484" t="s">
        <v>46</v>
      </c>
      <c r="AD386" s="484" t="s">
        <v>46</v>
      </c>
      <c r="AE386" s="484" t="s">
        <v>46</v>
      </c>
      <c r="AF386" s="484" t="s">
        <v>46</v>
      </c>
      <c r="AG386" s="484" t="s">
        <v>46</v>
      </c>
      <c r="AH386" s="484" t="s">
        <v>46</v>
      </c>
      <c r="AI386" s="484" t="s">
        <v>46</v>
      </c>
      <c r="AJ386" s="484">
        <v>0</v>
      </c>
      <c r="AK386" s="484">
        <v>1</v>
      </c>
      <c r="AL386" s="386">
        <f t="shared" ref="AL386:AL387" si="557">0.1*AL383</f>
        <v>7.5000000000000011E-2</v>
      </c>
      <c r="AM386" s="484">
        <f>AM382</f>
        <v>2.7E-2</v>
      </c>
      <c r="AN386" s="484">
        <f>ROUNDUP(AN382/3,0)</f>
        <v>1</v>
      </c>
      <c r="AO386" s="484"/>
      <c r="AP386" s="484"/>
      <c r="AQ386" s="487">
        <f>AM386*I386+AL386</f>
        <v>0.10590150000000001</v>
      </c>
      <c r="AR386" s="487">
        <f t="shared" si="550"/>
        <v>1.0590150000000001E-2</v>
      </c>
      <c r="AS386" s="488">
        <f t="shared" si="551"/>
        <v>0.25</v>
      </c>
      <c r="AT386" s="488">
        <f t="shared" si="552"/>
        <v>9.1622912500000001E-2</v>
      </c>
      <c r="AU386" s="487">
        <f>10068.2*J386*POWER(10,-6)*10</f>
        <v>1.7422859008799998E-3</v>
      </c>
      <c r="AV386" s="488">
        <f t="shared" si="553"/>
        <v>0.45985684840088004</v>
      </c>
      <c r="AW386" s="489">
        <f t="shared" si="554"/>
        <v>0</v>
      </c>
      <c r="AX386" s="489">
        <f t="shared" si="555"/>
        <v>1.9679999999999998E-5</v>
      </c>
      <c r="AY386" s="489">
        <f t="shared" si="556"/>
        <v>9.0499827765293185E-6</v>
      </c>
      <c r="AZ386" s="392">
        <f>AW386/[2]DB!$B$23</f>
        <v>0</v>
      </c>
      <c r="BA386" s="392">
        <f>AX386/[2]DB!$B$23</f>
        <v>2.3710843373493973E-8</v>
      </c>
    </row>
    <row r="387" spans="1:53" s="1" customFormat="1" x14ac:dyDescent="0.3">
      <c r="A387" s="497" t="s">
        <v>1021</v>
      </c>
      <c r="B387" s="497" t="str">
        <f>B382</f>
        <v>Нефтепровод от ОУУН до УК (угленоска) нефть</v>
      </c>
      <c r="C387" s="498" t="s">
        <v>111</v>
      </c>
      <c r="D387" s="499" t="s">
        <v>27</v>
      </c>
      <c r="E387" s="500">
        <f>E385</f>
        <v>1.9999999999999999E-6</v>
      </c>
      <c r="F387" s="501">
        <f>F382</f>
        <v>246</v>
      </c>
      <c r="G387" s="497">
        <v>0.76</v>
      </c>
      <c r="H387" s="502">
        <f t="shared" si="547"/>
        <v>3.7391999999999997E-4</v>
      </c>
      <c r="I387" s="503">
        <f>0.15*I382</f>
        <v>1.1444999999999999</v>
      </c>
      <c r="J387" s="504">
        <v>0</v>
      </c>
      <c r="K387" s="505" t="s">
        <v>138</v>
      </c>
      <c r="L387" s="506">
        <v>1</v>
      </c>
      <c r="M387" s="484" t="str">
        <f t="shared" si="548"/>
        <v>C267</v>
      </c>
      <c r="N387" s="484" t="str">
        <f t="shared" si="548"/>
        <v>Нефтепровод от ОУУН до УК (угленоска) нефть</v>
      </c>
      <c r="O387" s="484" t="str">
        <f t="shared" si="549"/>
        <v>Частичное-ликвидация</v>
      </c>
      <c r="P387" s="484" t="s">
        <v>46</v>
      </c>
      <c r="Q387" s="484" t="s">
        <v>46</v>
      </c>
      <c r="R387" s="484" t="s">
        <v>46</v>
      </c>
      <c r="S387" s="484" t="s">
        <v>46</v>
      </c>
      <c r="T387" s="484" t="s">
        <v>46</v>
      </c>
      <c r="U387" s="484" t="s">
        <v>46</v>
      </c>
      <c r="V387" s="484" t="s">
        <v>46</v>
      </c>
      <c r="W387" s="484" t="s">
        <v>46</v>
      </c>
      <c r="X387" s="484" t="s">
        <v>46</v>
      </c>
      <c r="Y387" s="484" t="s">
        <v>46</v>
      </c>
      <c r="Z387" s="484" t="s">
        <v>46</v>
      </c>
      <c r="AA387" s="484" t="s">
        <v>46</v>
      </c>
      <c r="AB387" s="484" t="s">
        <v>46</v>
      </c>
      <c r="AC387" s="484" t="s">
        <v>46</v>
      </c>
      <c r="AD387" s="484" t="s">
        <v>46</v>
      </c>
      <c r="AE387" s="484" t="s">
        <v>46</v>
      </c>
      <c r="AF387" s="484" t="s">
        <v>46</v>
      </c>
      <c r="AG387" s="484" t="s">
        <v>46</v>
      </c>
      <c r="AH387" s="484" t="s">
        <v>46</v>
      </c>
      <c r="AI387" s="484" t="s">
        <v>46</v>
      </c>
      <c r="AJ387" s="484">
        <v>0</v>
      </c>
      <c r="AK387" s="484">
        <v>0</v>
      </c>
      <c r="AL387" s="386">
        <f t="shared" si="557"/>
        <v>7.5000000000000011E-2</v>
      </c>
      <c r="AM387" s="484">
        <f>AM382</f>
        <v>2.7E-2</v>
      </c>
      <c r="AN387" s="484">
        <f>ROUNDUP(AN382/3,0)</f>
        <v>1</v>
      </c>
      <c r="AO387" s="484"/>
      <c r="AP387" s="484"/>
      <c r="AQ387" s="487">
        <f>AM387*I387*0.1+AL387</f>
        <v>7.8090150000000011E-2</v>
      </c>
      <c r="AR387" s="487">
        <f t="shared" si="550"/>
        <v>7.8090150000000016E-3</v>
      </c>
      <c r="AS387" s="488">
        <f t="shared" si="551"/>
        <v>0</v>
      </c>
      <c r="AT387" s="488">
        <f t="shared" si="552"/>
        <v>2.1474791250000003E-2</v>
      </c>
      <c r="AU387" s="487">
        <f>1333*J386*POWER(10,-6)</f>
        <v>2.3067351719999996E-5</v>
      </c>
      <c r="AV387" s="488">
        <f t="shared" si="553"/>
        <v>0.10739702360172002</v>
      </c>
      <c r="AW387" s="489">
        <f t="shared" si="554"/>
        <v>0</v>
      </c>
      <c r="AX387" s="489">
        <f t="shared" si="555"/>
        <v>0</v>
      </c>
      <c r="AY387" s="489">
        <f t="shared" si="556"/>
        <v>4.0157895065155147E-5</v>
      </c>
      <c r="AZ387" s="392">
        <f>AW387/[2]DB!$B$23</f>
        <v>0</v>
      </c>
      <c r="BA387" s="392">
        <f>AX387/[2]DB!$B$23</f>
        <v>0</v>
      </c>
    </row>
    <row r="388" spans="1:53" s="507" customFormat="1" x14ac:dyDescent="0.3">
      <c r="A388" s="474"/>
      <c r="B388" s="474"/>
      <c r="C388" s="474"/>
      <c r="D388" s="474"/>
      <c r="E388" s="474"/>
      <c r="F388" s="474"/>
      <c r="G388" s="474"/>
      <c r="H388" s="474"/>
      <c r="I388" s="474"/>
      <c r="J388" s="474"/>
      <c r="K388" s="284" t="s">
        <v>467</v>
      </c>
      <c r="L388" s="283" t="s">
        <v>944</v>
      </c>
      <c r="M388" s="474"/>
      <c r="N388" s="474"/>
      <c r="O388" s="474"/>
      <c r="P388" s="474"/>
      <c r="Q388" s="474"/>
      <c r="R388" s="474"/>
      <c r="S388" s="474"/>
      <c r="T388" s="474"/>
      <c r="U388" s="474"/>
      <c r="V388" s="474"/>
      <c r="W388" s="474"/>
      <c r="X388" s="474"/>
      <c r="Y388" s="474"/>
      <c r="Z388" s="474"/>
      <c r="AA388" s="474"/>
      <c r="AB388" s="474"/>
      <c r="AC388" s="474"/>
      <c r="AD388" s="474"/>
      <c r="AE388" s="474"/>
      <c r="AF388" s="474"/>
      <c r="AG388" s="474"/>
      <c r="AH388" s="474"/>
      <c r="AI388" s="474"/>
      <c r="AJ388" s="474"/>
      <c r="AK388" s="474"/>
      <c r="AL388" s="474"/>
      <c r="AM388" s="474"/>
      <c r="AN388" s="474"/>
      <c r="AO388" s="474"/>
      <c r="AP388" s="474"/>
      <c r="AQ388" s="474"/>
      <c r="AR388" s="474"/>
      <c r="AS388" s="474"/>
      <c r="AT388" s="474"/>
      <c r="AU388" s="474"/>
      <c r="AV388" s="474"/>
      <c r="AW388" s="474"/>
      <c r="AX388" s="474"/>
      <c r="AY388" s="474"/>
    </row>
    <row r="389" spans="1:53" s="507" customFormat="1" x14ac:dyDescent="0.3">
      <c r="A389" s="474"/>
      <c r="B389" s="474"/>
      <c r="C389" s="474"/>
      <c r="D389" s="474"/>
      <c r="E389" s="474"/>
      <c r="F389" s="474"/>
      <c r="G389" s="474"/>
      <c r="H389" s="474"/>
      <c r="I389" s="474"/>
      <c r="J389" s="474"/>
      <c r="K389" s="474"/>
      <c r="L389" s="474"/>
      <c r="M389" s="474"/>
      <c r="N389" s="474"/>
      <c r="O389" s="474"/>
      <c r="P389" s="474"/>
      <c r="Q389" s="474"/>
      <c r="R389" s="474"/>
      <c r="S389" s="474"/>
      <c r="T389" s="474"/>
      <c r="U389" s="474"/>
      <c r="V389" s="474"/>
      <c r="W389" s="474"/>
      <c r="X389" s="474"/>
      <c r="Y389" s="474"/>
      <c r="Z389" s="474"/>
      <c r="AA389" s="474"/>
      <c r="AB389" s="474"/>
      <c r="AC389" s="474"/>
      <c r="AD389" s="474"/>
      <c r="AE389" s="474"/>
      <c r="AF389" s="474"/>
      <c r="AG389" s="474"/>
      <c r="AH389" s="474"/>
      <c r="AI389" s="474"/>
      <c r="AJ389" s="474"/>
      <c r="AK389" s="474"/>
      <c r="AL389" s="474"/>
      <c r="AM389" s="474"/>
      <c r="AN389" s="474"/>
      <c r="AO389" s="474"/>
      <c r="AP389" s="474"/>
      <c r="AQ389" s="474"/>
      <c r="AR389" s="474"/>
      <c r="AS389" s="474"/>
      <c r="AT389" s="474"/>
      <c r="AU389" s="474"/>
      <c r="AV389" s="474"/>
      <c r="AW389" s="474"/>
      <c r="AX389" s="474"/>
      <c r="AY389" s="474"/>
    </row>
    <row r="390" spans="1:53" s="507" customFormat="1" x14ac:dyDescent="0.3">
      <c r="A390" s="474"/>
      <c r="B390" s="474"/>
      <c r="C390" s="474"/>
      <c r="D390" s="474"/>
      <c r="E390" s="474"/>
      <c r="F390" s="474"/>
      <c r="G390" s="474"/>
      <c r="H390" s="474"/>
      <c r="I390" s="474"/>
      <c r="J390" s="474"/>
      <c r="K390" s="474"/>
      <c r="L390" s="474"/>
      <c r="M390" s="474"/>
      <c r="N390" s="474"/>
      <c r="O390" s="474"/>
      <c r="P390" s="474"/>
      <c r="Q390" s="474"/>
      <c r="R390" s="474"/>
      <c r="S390" s="474"/>
      <c r="T390" s="474"/>
      <c r="U390" s="474"/>
      <c r="V390" s="474"/>
      <c r="W390" s="474"/>
      <c r="X390" s="474"/>
      <c r="Y390" s="474"/>
      <c r="Z390" s="474"/>
      <c r="AA390" s="474"/>
      <c r="AB390" s="474"/>
      <c r="AC390" s="474"/>
      <c r="AD390" s="474"/>
      <c r="AE390" s="474"/>
      <c r="AF390" s="474"/>
      <c r="AG390" s="474"/>
      <c r="AH390" s="474"/>
      <c r="AI390" s="474"/>
      <c r="AJ390" s="474"/>
      <c r="AK390" s="474"/>
      <c r="AL390" s="474"/>
      <c r="AM390" s="474"/>
      <c r="AN390" s="474"/>
      <c r="AO390" s="474"/>
      <c r="AP390" s="474"/>
      <c r="AQ390" s="474"/>
      <c r="AR390" s="474"/>
      <c r="AS390" s="474"/>
      <c r="AT390" s="474"/>
      <c r="AU390" s="474"/>
      <c r="AV390" s="474"/>
      <c r="AW390" s="474"/>
      <c r="AX390" s="474"/>
      <c r="AY390" s="474"/>
    </row>
    <row r="391" spans="1:53" ht="15" thickBot="1" x14ac:dyDescent="0.35"/>
    <row r="392" spans="1:53" s="412" customFormat="1" ht="18" customHeight="1" x14ac:dyDescent="0.3">
      <c r="A392" s="402" t="s">
        <v>1022</v>
      </c>
      <c r="B392" s="403" t="s">
        <v>954</v>
      </c>
      <c r="C392" s="404" t="s">
        <v>587</v>
      </c>
      <c r="D392" s="405" t="s">
        <v>25</v>
      </c>
      <c r="E392" s="406">
        <v>1.0000000000000001E-5</v>
      </c>
      <c r="F392" s="403">
        <v>1</v>
      </c>
      <c r="G392" s="402">
        <v>0.05</v>
      </c>
      <c r="H392" s="407">
        <f>E392*F392*G392</f>
        <v>5.0000000000000008E-7</v>
      </c>
      <c r="I392" s="408">
        <v>3.02</v>
      </c>
      <c r="J392" s="409">
        <f>I392</f>
        <v>3.02</v>
      </c>
      <c r="K392" s="410" t="s">
        <v>122</v>
      </c>
      <c r="L392" s="411">
        <v>50</v>
      </c>
      <c r="M392" s="412" t="str">
        <f t="shared" ref="M392:M394" si="558">A392</f>
        <v>C268</v>
      </c>
      <c r="N392" s="412" t="str">
        <f t="shared" ref="N392:N394" si="559">B392</f>
        <v>Емкость сбора конденсата подземная, нефть</v>
      </c>
      <c r="O392" s="412" t="str">
        <f>D392</f>
        <v>Полное-пожар</v>
      </c>
      <c r="P392" s="412">
        <v>5.8</v>
      </c>
      <c r="Q392" s="412">
        <v>8.1999999999999993</v>
      </c>
      <c r="R392" s="412">
        <v>12.3</v>
      </c>
      <c r="S392" s="412">
        <v>24.8</v>
      </c>
      <c r="T392" s="412" t="s">
        <v>46</v>
      </c>
      <c r="U392" s="412" t="s">
        <v>46</v>
      </c>
      <c r="V392" s="412" t="s">
        <v>46</v>
      </c>
      <c r="W392" s="412" t="s">
        <v>46</v>
      </c>
      <c r="X392" s="412" t="s">
        <v>46</v>
      </c>
      <c r="Y392" s="412" t="s">
        <v>46</v>
      </c>
      <c r="Z392" s="412" t="s">
        <v>46</v>
      </c>
      <c r="AA392" s="412" t="s">
        <v>46</v>
      </c>
      <c r="AB392" s="412" t="s">
        <v>46</v>
      </c>
      <c r="AC392" s="412" t="s">
        <v>46</v>
      </c>
      <c r="AD392" s="412" t="s">
        <v>46</v>
      </c>
      <c r="AE392" s="412" t="s">
        <v>46</v>
      </c>
      <c r="AF392" s="412" t="s">
        <v>46</v>
      </c>
      <c r="AG392" s="412" t="s">
        <v>46</v>
      </c>
      <c r="AH392" s="412" t="s">
        <v>46</v>
      </c>
      <c r="AI392" s="412" t="s">
        <v>46</v>
      </c>
      <c r="AJ392" s="413">
        <v>1</v>
      </c>
      <c r="AK392" s="413">
        <v>2</v>
      </c>
      <c r="AL392" s="414">
        <v>0.75</v>
      </c>
      <c r="AM392" s="414">
        <v>2.7E-2</v>
      </c>
      <c r="AN392" s="414">
        <v>3</v>
      </c>
      <c r="AQ392" s="415">
        <f>AM392*I392+AL392</f>
        <v>0.83153999999999995</v>
      </c>
      <c r="AR392" s="415">
        <f>0.1*AQ392</f>
        <v>8.3154000000000006E-2</v>
      </c>
      <c r="AS392" s="416">
        <f>AJ392*3+0.25*AK392</f>
        <v>3.5</v>
      </c>
      <c r="AT392" s="416">
        <f>SUM(AQ392:AS392)/4</f>
        <v>1.1036735</v>
      </c>
      <c r="AU392" s="415">
        <f>10068.2*J392*POWER(10,-6)</f>
        <v>3.0405964000000001E-2</v>
      </c>
      <c r="AV392" s="416">
        <f>AU392+AT392+AS392+AR392+AQ392</f>
        <v>5.5487734639999999</v>
      </c>
      <c r="AW392" s="417">
        <f>AJ392*H392</f>
        <v>5.0000000000000008E-7</v>
      </c>
      <c r="AX392" s="417">
        <f>H392*AK392</f>
        <v>1.0000000000000002E-6</v>
      </c>
      <c r="AY392" s="417">
        <f>H392*AV392</f>
        <v>2.7743867320000002E-6</v>
      </c>
      <c r="AZ392" s="392">
        <f>AW392/[1]DB!$B$23</f>
        <v>6.0240963855421696E-10</v>
      </c>
      <c r="BA392" s="392">
        <f>AX392/[1]DB!$B$23</f>
        <v>1.2048192771084339E-9</v>
      </c>
    </row>
    <row r="393" spans="1:53" s="412" customFormat="1" x14ac:dyDescent="0.3">
      <c r="A393" s="402" t="s">
        <v>1023</v>
      </c>
      <c r="B393" s="402" t="str">
        <f>B392</f>
        <v>Емкость сбора конденсата подземная, нефть</v>
      </c>
      <c r="C393" s="404" t="s">
        <v>589</v>
      </c>
      <c r="D393" s="405" t="s">
        <v>28</v>
      </c>
      <c r="E393" s="418">
        <f>E392</f>
        <v>1.0000000000000001E-5</v>
      </c>
      <c r="F393" s="419">
        <f>F392</f>
        <v>1</v>
      </c>
      <c r="G393" s="402">
        <v>4.7500000000000001E-2</v>
      </c>
      <c r="H393" s="407">
        <f>E393*F393*G393</f>
        <v>4.7500000000000006E-7</v>
      </c>
      <c r="I393" s="420">
        <f>I392</f>
        <v>3.02</v>
      </c>
      <c r="J393" s="434">
        <f>POWER(10,-6)*35*SQRT(100)*3600*L392/1000*0.1</f>
        <v>6.2999999999999992E-3</v>
      </c>
      <c r="K393" s="207" t="s">
        <v>123</v>
      </c>
      <c r="L393" s="421">
        <v>0</v>
      </c>
      <c r="M393" s="412" t="str">
        <f t="shared" si="558"/>
        <v>C269</v>
      </c>
      <c r="N393" s="412" t="str">
        <f t="shared" si="559"/>
        <v>Емкость сбора конденсата подземная, нефть</v>
      </c>
      <c r="O393" s="412" t="str">
        <f>D393</f>
        <v>Полное-взрыв</v>
      </c>
      <c r="P393" s="412" t="s">
        <v>46</v>
      </c>
      <c r="Q393" s="412" t="s">
        <v>46</v>
      </c>
      <c r="R393" s="412" t="s">
        <v>46</v>
      </c>
      <c r="S393" s="412" t="s">
        <v>46</v>
      </c>
      <c r="T393" s="412">
        <v>0</v>
      </c>
      <c r="U393" s="412">
        <v>0</v>
      </c>
      <c r="V393" s="412">
        <v>14.1</v>
      </c>
      <c r="W393" s="412">
        <v>46.6</v>
      </c>
      <c r="X393" s="412">
        <v>68.099999999999994</v>
      </c>
      <c r="Y393" s="412" t="s">
        <v>46</v>
      </c>
      <c r="Z393" s="412" t="s">
        <v>46</v>
      </c>
      <c r="AA393" s="412" t="s">
        <v>46</v>
      </c>
      <c r="AB393" s="412" t="s">
        <v>46</v>
      </c>
      <c r="AC393" s="412" t="s">
        <v>46</v>
      </c>
      <c r="AD393" s="412" t="s">
        <v>46</v>
      </c>
      <c r="AE393" s="412" t="s">
        <v>46</v>
      </c>
      <c r="AF393" s="412" t="s">
        <v>46</v>
      </c>
      <c r="AG393" s="412" t="s">
        <v>46</v>
      </c>
      <c r="AH393" s="412" t="s">
        <v>46</v>
      </c>
      <c r="AI393" s="412" t="s">
        <v>46</v>
      </c>
      <c r="AJ393" s="413">
        <v>2</v>
      </c>
      <c r="AK393" s="413">
        <v>2</v>
      </c>
      <c r="AL393" s="412">
        <f>AL392</f>
        <v>0.75</v>
      </c>
      <c r="AM393" s="412">
        <f>AM392</f>
        <v>2.7E-2</v>
      </c>
      <c r="AN393" s="412">
        <f>AN392</f>
        <v>3</v>
      </c>
      <c r="AQ393" s="415">
        <f>AM393*I393+AL393</f>
        <v>0.83153999999999995</v>
      </c>
      <c r="AR393" s="415">
        <f>0.1*AQ393</f>
        <v>8.3154000000000006E-2</v>
      </c>
      <c r="AS393" s="416">
        <f>AJ393*3+0.25*AK393</f>
        <v>6.5</v>
      </c>
      <c r="AT393" s="416">
        <f>SUM(AQ393:AS393)/4</f>
        <v>1.8536735</v>
      </c>
      <c r="AU393" s="415">
        <f>10068.2*J393*POWER(10,-6)*10</f>
        <v>6.342966E-4</v>
      </c>
      <c r="AV393" s="416">
        <f>AU393+AT393+AS393+AR393+AQ393</f>
        <v>9.2690017966000013</v>
      </c>
      <c r="AW393" s="417">
        <f>AJ393*H393</f>
        <v>9.5000000000000012E-7</v>
      </c>
      <c r="AX393" s="417">
        <f>H393*AK393</f>
        <v>9.5000000000000012E-7</v>
      </c>
      <c r="AY393" s="417">
        <f>H393*AV393</f>
        <v>4.402775853385001E-6</v>
      </c>
      <c r="AZ393" s="392">
        <f>AW393/[1]DB!$B$23</f>
        <v>1.1445783132530122E-9</v>
      </c>
      <c r="BA393" s="392">
        <f>AX393/[1]DB!$B$23</f>
        <v>1.1445783132530122E-9</v>
      </c>
    </row>
    <row r="394" spans="1:53" s="412" customFormat="1" x14ac:dyDescent="0.3">
      <c r="A394" s="402" t="s">
        <v>1024</v>
      </c>
      <c r="B394" s="402" t="str">
        <f>B392</f>
        <v>Емкость сбора конденсата подземная, нефть</v>
      </c>
      <c r="C394" s="404" t="s">
        <v>591</v>
      </c>
      <c r="D394" s="405" t="s">
        <v>26</v>
      </c>
      <c r="E394" s="418">
        <f>E392</f>
        <v>1.0000000000000001E-5</v>
      </c>
      <c r="F394" s="419">
        <f>F392</f>
        <v>1</v>
      </c>
      <c r="G394" s="402">
        <v>0.90249999999999997</v>
      </c>
      <c r="H394" s="407">
        <f>E394*F394*G394</f>
        <v>9.0250000000000008E-6</v>
      </c>
      <c r="I394" s="420">
        <f>I392</f>
        <v>3.02</v>
      </c>
      <c r="J394" s="422">
        <v>0</v>
      </c>
      <c r="K394" s="207" t="s">
        <v>124</v>
      </c>
      <c r="L394" s="421">
        <v>0</v>
      </c>
      <c r="M394" s="412" t="str">
        <f t="shared" si="558"/>
        <v>C270</v>
      </c>
      <c r="N394" s="412" t="str">
        <f t="shared" si="559"/>
        <v>Емкость сбора конденсата подземная, нефть</v>
      </c>
      <c r="O394" s="412" t="str">
        <f>D394</f>
        <v>Полное-ликвидация</v>
      </c>
      <c r="P394" s="412" t="s">
        <v>46</v>
      </c>
      <c r="Q394" s="412" t="s">
        <v>46</v>
      </c>
      <c r="R394" s="412" t="s">
        <v>46</v>
      </c>
      <c r="S394" s="412" t="s">
        <v>46</v>
      </c>
      <c r="T394" s="412" t="s">
        <v>46</v>
      </c>
      <c r="U394" s="412" t="s">
        <v>46</v>
      </c>
      <c r="V394" s="412" t="s">
        <v>46</v>
      </c>
      <c r="W394" s="412" t="s">
        <v>46</v>
      </c>
      <c r="X394" s="412" t="s">
        <v>46</v>
      </c>
      <c r="Y394" s="412" t="s">
        <v>46</v>
      </c>
      <c r="Z394" s="412" t="s">
        <v>46</v>
      </c>
      <c r="AA394" s="412" t="s">
        <v>46</v>
      </c>
      <c r="AB394" s="412" t="s">
        <v>46</v>
      </c>
      <c r="AC394" s="412" t="s">
        <v>46</v>
      </c>
      <c r="AD394" s="412" t="s">
        <v>46</v>
      </c>
      <c r="AE394" s="412" t="s">
        <v>46</v>
      </c>
      <c r="AF394" s="412" t="s">
        <v>46</v>
      </c>
      <c r="AG394" s="412" t="s">
        <v>46</v>
      </c>
      <c r="AH394" s="412" t="s">
        <v>46</v>
      </c>
      <c r="AI394" s="412" t="s">
        <v>46</v>
      </c>
      <c r="AJ394" s="412">
        <v>0</v>
      </c>
      <c r="AK394" s="412">
        <v>0</v>
      </c>
      <c r="AL394" s="412">
        <f>AL392</f>
        <v>0.75</v>
      </c>
      <c r="AM394" s="412">
        <f>AM392</f>
        <v>2.7E-2</v>
      </c>
      <c r="AN394" s="412">
        <f>AN392</f>
        <v>3</v>
      </c>
      <c r="AQ394" s="415">
        <f>AM394*I394*0.1+AL394</f>
        <v>0.75815399999999999</v>
      </c>
      <c r="AR394" s="415">
        <f>0.1*AQ394</f>
        <v>7.5815400000000005E-2</v>
      </c>
      <c r="AS394" s="416">
        <f>AJ394*3+0.25*AK394</f>
        <v>0</v>
      </c>
      <c r="AT394" s="416">
        <f>SUM(AQ394:AS394)/4</f>
        <v>0.20849234999999999</v>
      </c>
      <c r="AU394" s="415">
        <f>1333*J392*POWER(10,-6)</f>
        <v>4.0256599999999995E-3</v>
      </c>
      <c r="AV394" s="416">
        <f>AU394+AT394+AS394+AR394+AQ394</f>
        <v>1.0464874100000001</v>
      </c>
      <c r="AW394" s="417">
        <f>AJ394*H394</f>
        <v>0</v>
      </c>
      <c r="AX394" s="417">
        <f>H394*AK394</f>
        <v>0</v>
      </c>
      <c r="AY394" s="417">
        <f>H394*AV394</f>
        <v>9.4445488752500021E-6</v>
      </c>
      <c r="AZ394" s="392">
        <f>AW394/[1]DB!$B$23</f>
        <v>0</v>
      </c>
      <c r="BA394" s="392">
        <f>AX394/[1]DB!$B$23</f>
        <v>0</v>
      </c>
    </row>
    <row r="395" spans="1:53" s="412" customFormat="1" x14ac:dyDescent="0.3">
      <c r="A395" s="402"/>
      <c r="B395" s="402"/>
      <c r="C395" s="404"/>
      <c r="D395" s="405"/>
      <c r="E395" s="406"/>
      <c r="F395" s="419"/>
      <c r="G395" s="402"/>
      <c r="H395" s="407"/>
      <c r="I395" s="420"/>
      <c r="J395" s="409"/>
      <c r="K395" s="207" t="s">
        <v>126</v>
      </c>
      <c r="L395" s="421">
        <v>45390</v>
      </c>
      <c r="AQ395" s="415"/>
      <c r="AR395" s="415"/>
      <c r="AS395" s="416"/>
      <c r="AT395" s="416"/>
      <c r="AU395" s="415"/>
      <c r="AV395" s="416"/>
      <c r="AW395" s="417"/>
      <c r="AX395" s="417"/>
      <c r="AY395" s="417"/>
    </row>
    <row r="396" spans="1:53" s="412" customFormat="1" x14ac:dyDescent="0.3">
      <c r="A396" s="402"/>
      <c r="B396" s="402"/>
      <c r="C396" s="404"/>
      <c r="D396" s="405"/>
      <c r="E396" s="418"/>
      <c r="F396" s="419"/>
      <c r="G396" s="402"/>
      <c r="H396" s="407"/>
      <c r="I396" s="420"/>
      <c r="J396" s="409"/>
      <c r="K396" s="207" t="s">
        <v>127</v>
      </c>
      <c r="L396" s="421">
        <v>3</v>
      </c>
      <c r="AQ396" s="415"/>
      <c r="AR396" s="415"/>
      <c r="AS396" s="416"/>
      <c r="AT396" s="416"/>
      <c r="AU396" s="415"/>
      <c r="AV396" s="416"/>
      <c r="AW396" s="417"/>
      <c r="AX396" s="417"/>
      <c r="AY396" s="417"/>
    </row>
    <row r="397" spans="1:53" s="412" customFormat="1" ht="15" thickBot="1" x14ac:dyDescent="0.35">
      <c r="A397" s="402"/>
      <c r="B397" s="402"/>
      <c r="C397" s="404"/>
      <c r="D397" s="405"/>
      <c r="E397" s="418"/>
      <c r="F397" s="419"/>
      <c r="G397" s="402"/>
      <c r="H397" s="407"/>
      <c r="I397" s="420"/>
      <c r="J397" s="409"/>
      <c r="K397" s="424" t="s">
        <v>138</v>
      </c>
      <c r="L397" s="435">
        <v>14</v>
      </c>
      <c r="AQ397" s="415"/>
      <c r="AR397" s="415"/>
      <c r="AS397" s="416"/>
      <c r="AT397" s="416"/>
      <c r="AU397" s="415"/>
      <c r="AV397" s="416"/>
      <c r="AW397" s="417"/>
      <c r="AX397" s="417"/>
      <c r="AY397" s="417"/>
    </row>
    <row r="398" spans="1:53" s="412" customFormat="1" x14ac:dyDescent="0.3">
      <c r="A398" s="413"/>
      <c r="B398" s="413"/>
      <c r="D398" s="436"/>
      <c r="E398" s="437"/>
      <c r="F398" s="438"/>
      <c r="G398" s="413"/>
      <c r="H398" s="417"/>
      <c r="I398" s="416"/>
      <c r="J398" s="416"/>
      <c r="K398" s="207" t="s">
        <v>467</v>
      </c>
      <c r="L398" s="283" t="s">
        <v>944</v>
      </c>
      <c r="AQ398" s="415"/>
      <c r="AR398" s="415"/>
      <c r="AS398" s="416"/>
      <c r="AT398" s="416"/>
      <c r="AU398" s="415"/>
      <c r="AV398" s="416"/>
      <c r="AW398" s="417"/>
      <c r="AX398" s="417"/>
      <c r="AY398" s="417"/>
    </row>
    <row r="399" spans="1:53" s="412" customFormat="1" x14ac:dyDescent="0.3">
      <c r="A399" s="413"/>
      <c r="B399" s="413"/>
      <c r="D399" s="436"/>
      <c r="E399" s="437"/>
      <c r="F399" s="438"/>
      <c r="G399" s="413"/>
      <c r="H399" s="417"/>
      <c r="I399" s="416"/>
      <c r="J399" s="416"/>
      <c r="K399" s="413"/>
      <c r="L399" s="438"/>
      <c r="AQ399" s="415"/>
      <c r="AR399" s="415"/>
      <c r="AS399" s="416"/>
      <c r="AT399" s="416"/>
      <c r="AU399" s="415"/>
      <c r="AV399" s="416"/>
      <c r="AW399" s="417"/>
      <c r="AX399" s="417"/>
      <c r="AY399" s="417"/>
    </row>
    <row r="400" spans="1:53" s="412" customFormat="1" x14ac:dyDescent="0.3">
      <c r="A400" s="413"/>
      <c r="B400" s="413"/>
      <c r="D400" s="436"/>
      <c r="E400" s="437"/>
      <c r="F400" s="438"/>
      <c r="G400" s="413"/>
      <c r="H400" s="417"/>
      <c r="I400" s="416"/>
      <c r="J400" s="416"/>
      <c r="K400" s="413"/>
      <c r="L400" s="438"/>
      <c r="AQ400" s="415"/>
      <c r="AR400" s="415"/>
      <c r="AS400" s="416"/>
      <c r="AT400" s="416"/>
      <c r="AU400" s="415"/>
      <c r="AV400" s="416"/>
      <c r="AW400" s="417"/>
      <c r="AX400" s="417"/>
      <c r="AY400" s="417"/>
    </row>
    <row r="401" spans="1:53" ht="15" thickBot="1" x14ac:dyDescent="0.35"/>
    <row r="402" spans="1:53" s="412" customFormat="1" ht="18" customHeight="1" x14ac:dyDescent="0.3">
      <c r="A402" s="402" t="s">
        <v>1025</v>
      </c>
      <c r="B402" s="403" t="s">
        <v>953</v>
      </c>
      <c r="C402" s="404" t="s">
        <v>129</v>
      </c>
      <c r="D402" s="405" t="s">
        <v>243</v>
      </c>
      <c r="E402" s="406">
        <v>9.9999999999999995E-7</v>
      </c>
      <c r="F402" s="403">
        <v>6</v>
      </c>
      <c r="G402" s="402">
        <v>0.2</v>
      </c>
      <c r="H402" s="407">
        <f>E402*F402*G402</f>
        <v>1.2000000000000002E-6</v>
      </c>
      <c r="I402" s="408">
        <v>0.09</v>
      </c>
      <c r="J402" s="409">
        <f>I402</f>
        <v>0.09</v>
      </c>
      <c r="K402" s="410" t="s">
        <v>122</v>
      </c>
      <c r="L402" s="411">
        <v>0</v>
      </c>
      <c r="M402" s="412" t="str">
        <f t="shared" ref="M402:N409" si="560">A402</f>
        <v>C271</v>
      </c>
      <c r="N402" s="412" t="str">
        <f t="shared" si="560"/>
        <v>Сепаратор газовый, попутный нефтяной газ</v>
      </c>
      <c r="O402" s="412" t="str">
        <f t="shared" ref="O402:O409" si="561">D402</f>
        <v>Полное-факельное горение</v>
      </c>
      <c r="P402" s="412" t="s">
        <v>46</v>
      </c>
      <c r="Q402" s="412" t="s">
        <v>46</v>
      </c>
      <c r="R402" s="412" t="s">
        <v>46</v>
      </c>
      <c r="S402" s="412" t="s">
        <v>46</v>
      </c>
      <c r="T402" s="412" t="s">
        <v>46</v>
      </c>
      <c r="U402" s="412" t="s">
        <v>46</v>
      </c>
      <c r="V402" s="412" t="s">
        <v>46</v>
      </c>
      <c r="W402" s="412" t="s">
        <v>46</v>
      </c>
      <c r="X402" s="412" t="s">
        <v>46</v>
      </c>
      <c r="Y402" s="412">
        <v>44</v>
      </c>
      <c r="Z402" s="412">
        <v>7</v>
      </c>
      <c r="AA402" s="412" t="s">
        <v>46</v>
      </c>
      <c r="AB402" s="412" t="s">
        <v>46</v>
      </c>
      <c r="AC402" s="412" t="s">
        <v>46</v>
      </c>
      <c r="AD402" s="412" t="s">
        <v>46</v>
      </c>
      <c r="AE402" s="412" t="s">
        <v>46</v>
      </c>
      <c r="AF402" s="412" t="s">
        <v>46</v>
      </c>
      <c r="AG402" s="412" t="s">
        <v>46</v>
      </c>
      <c r="AH402" s="412" t="s">
        <v>46</v>
      </c>
      <c r="AI402" s="412" t="s">
        <v>46</v>
      </c>
      <c r="AJ402" s="413">
        <v>1</v>
      </c>
      <c r="AK402" s="413">
        <v>2</v>
      </c>
      <c r="AL402" s="414">
        <v>0.75</v>
      </c>
      <c r="AM402" s="414">
        <v>2.7E-2</v>
      </c>
      <c r="AN402" s="414">
        <v>3</v>
      </c>
      <c r="AQ402" s="415">
        <f>AM402*I402+AL402</f>
        <v>0.75243000000000004</v>
      </c>
      <c r="AR402" s="415">
        <f>0.1*AQ402</f>
        <v>7.5243000000000004E-2</v>
      </c>
      <c r="AS402" s="416">
        <f>AJ402*3+0.25*AK402</f>
        <v>3.5</v>
      </c>
      <c r="AT402" s="416">
        <f>SUM(AQ402:AS402)/4</f>
        <v>1.08191825</v>
      </c>
      <c r="AU402" s="415">
        <f>10068.2*J402*POWER(10,-6)</f>
        <v>9.0613800000000002E-4</v>
      </c>
      <c r="AV402" s="416">
        <f t="shared" ref="AV402:AV409" si="562">AU402+AT402+AS402+AR402+AQ402</f>
        <v>5.4104973880000005</v>
      </c>
      <c r="AW402" s="417">
        <f>AJ402*H402</f>
        <v>1.2000000000000002E-6</v>
      </c>
      <c r="AX402" s="417">
        <f>H402*AK402</f>
        <v>2.4000000000000003E-6</v>
      </c>
      <c r="AY402" s="417">
        <f>H402*AV402</f>
        <v>6.4925968656000011E-6</v>
      </c>
      <c r="AZ402" s="392">
        <f>AW402/[2]DB!$B$23</f>
        <v>1.4457831325301207E-9</v>
      </c>
      <c r="BA402" s="392">
        <f>AX402/[2]DB!$B$23</f>
        <v>2.8915662650602415E-9</v>
      </c>
    </row>
    <row r="403" spans="1:53" s="412" customFormat="1" x14ac:dyDescent="0.3">
      <c r="A403" s="402" t="s">
        <v>1026</v>
      </c>
      <c r="B403" s="402" t="str">
        <f>B402</f>
        <v>Сепаратор газовый, попутный нефтяной газ</v>
      </c>
      <c r="C403" s="404" t="s">
        <v>107</v>
      </c>
      <c r="D403" s="405" t="s">
        <v>28</v>
      </c>
      <c r="E403" s="418">
        <f>E402</f>
        <v>9.9999999999999995E-7</v>
      </c>
      <c r="F403" s="419">
        <f>F402</f>
        <v>6</v>
      </c>
      <c r="G403" s="402">
        <v>0.1152</v>
      </c>
      <c r="H403" s="407">
        <f t="shared" ref="H403:H409" si="563">E403*F403*G403</f>
        <v>6.9120000000000005E-7</v>
      </c>
      <c r="I403" s="420">
        <f>I402</f>
        <v>0.09</v>
      </c>
      <c r="J403" s="535">
        <f>0.1*I402</f>
        <v>8.9999999999999993E-3</v>
      </c>
      <c r="K403" s="207" t="s">
        <v>123</v>
      </c>
      <c r="L403" s="421">
        <v>0</v>
      </c>
      <c r="M403" s="412" t="str">
        <f t="shared" si="560"/>
        <v>C272</v>
      </c>
      <c r="N403" s="412" t="str">
        <f t="shared" si="560"/>
        <v>Сепаратор газовый, попутный нефтяной газ</v>
      </c>
      <c r="O403" s="412" t="str">
        <f t="shared" si="561"/>
        <v>Полное-взрыв</v>
      </c>
      <c r="P403" s="412" t="s">
        <v>46</v>
      </c>
      <c r="Q403" s="412" t="s">
        <v>46</v>
      </c>
      <c r="R403" s="412" t="s">
        <v>46</v>
      </c>
      <c r="S403" s="412" t="s">
        <v>46</v>
      </c>
      <c r="T403" s="412">
        <v>0</v>
      </c>
      <c r="U403" s="412">
        <v>0</v>
      </c>
      <c r="V403" s="412">
        <v>15.6</v>
      </c>
      <c r="W403" s="412">
        <v>52.6</v>
      </c>
      <c r="X403" s="412">
        <v>76.599999999999994</v>
      </c>
      <c r="Y403" s="412" t="s">
        <v>46</v>
      </c>
      <c r="Z403" s="412" t="s">
        <v>46</v>
      </c>
      <c r="AA403" s="412" t="s">
        <v>46</v>
      </c>
      <c r="AB403" s="412" t="s">
        <v>46</v>
      </c>
      <c r="AC403" s="412" t="s">
        <v>46</v>
      </c>
      <c r="AD403" s="412" t="s">
        <v>46</v>
      </c>
      <c r="AE403" s="412" t="s">
        <v>46</v>
      </c>
      <c r="AF403" s="412" t="s">
        <v>46</v>
      </c>
      <c r="AG403" s="412" t="s">
        <v>46</v>
      </c>
      <c r="AH403" s="412" t="s">
        <v>46</v>
      </c>
      <c r="AI403" s="412" t="s">
        <v>46</v>
      </c>
      <c r="AJ403" s="413">
        <v>1</v>
      </c>
      <c r="AK403" s="413">
        <v>2</v>
      </c>
      <c r="AL403" s="412">
        <f>AL402</f>
        <v>0.75</v>
      </c>
      <c r="AM403" s="412">
        <f>AM402</f>
        <v>2.7E-2</v>
      </c>
      <c r="AN403" s="412">
        <f>AN402</f>
        <v>3</v>
      </c>
      <c r="AQ403" s="415">
        <f>AM403*I403+AL403</f>
        <v>0.75243000000000004</v>
      </c>
      <c r="AR403" s="415">
        <f t="shared" ref="AR403:AR409" si="564">0.1*AQ403</f>
        <v>7.5243000000000004E-2</v>
      </c>
      <c r="AS403" s="416">
        <f t="shared" ref="AS403:AS409" si="565">AJ403*3+0.25*AK403</f>
        <v>3.5</v>
      </c>
      <c r="AT403" s="416">
        <f t="shared" ref="AT403:AT409" si="566">SUM(AQ403:AS403)/4</f>
        <v>1.08191825</v>
      </c>
      <c r="AU403" s="415">
        <f>10068.2*J403*POWER(10,-6)*10</f>
        <v>9.0613799999999991E-4</v>
      </c>
      <c r="AV403" s="416">
        <f t="shared" si="562"/>
        <v>5.4104973880000005</v>
      </c>
      <c r="AW403" s="417">
        <f t="shared" ref="AW403:AW409" si="567">AJ403*H403</f>
        <v>6.9120000000000005E-7</v>
      </c>
      <c r="AX403" s="417">
        <f t="shared" ref="AX403:AX409" si="568">H403*AK403</f>
        <v>1.3824000000000001E-6</v>
      </c>
      <c r="AY403" s="417">
        <f t="shared" ref="AY403:AY409" si="569">H403*AV403</f>
        <v>3.7397357945856005E-6</v>
      </c>
      <c r="AZ403" s="392">
        <f>AW403/[2]DB!$B$23</f>
        <v>8.3277108433734942E-10</v>
      </c>
      <c r="BA403" s="392">
        <f>AX403/[2]DB!$B$23</f>
        <v>1.6655421686746988E-9</v>
      </c>
    </row>
    <row r="404" spans="1:53" s="412" customFormat="1" x14ac:dyDescent="0.3">
      <c r="A404" s="402" t="s">
        <v>1027</v>
      </c>
      <c r="B404" s="402" t="str">
        <f>B402</f>
        <v>Сепаратор газовый, попутный нефтяной газ</v>
      </c>
      <c r="C404" s="404" t="s">
        <v>242</v>
      </c>
      <c r="D404" s="405" t="s">
        <v>241</v>
      </c>
      <c r="E404" s="418">
        <f>E402</f>
        <v>9.9999999999999995E-7</v>
      </c>
      <c r="F404" s="419">
        <f>F402</f>
        <v>6</v>
      </c>
      <c r="G404" s="402">
        <v>7.6799999999999993E-2</v>
      </c>
      <c r="H404" s="407">
        <f t="shared" si="563"/>
        <v>4.608E-7</v>
      </c>
      <c r="I404" s="420">
        <f>I402</f>
        <v>0.09</v>
      </c>
      <c r="J404" s="409">
        <f>0.6*I402</f>
        <v>5.3999999999999999E-2</v>
      </c>
      <c r="K404" s="207" t="s">
        <v>124</v>
      </c>
      <c r="L404" s="421">
        <v>15</v>
      </c>
      <c r="M404" s="412" t="str">
        <f t="shared" si="560"/>
        <v>C273</v>
      </c>
      <c r="N404" s="412" t="str">
        <f t="shared" si="560"/>
        <v>Сепаратор газовый, попутный нефтяной газ</v>
      </c>
      <c r="O404" s="412" t="str">
        <f t="shared" si="561"/>
        <v>Полное-огненный шар</v>
      </c>
      <c r="P404" s="412" t="s">
        <v>46</v>
      </c>
      <c r="Q404" s="412" t="s">
        <v>46</v>
      </c>
      <c r="R404" s="412" t="s">
        <v>46</v>
      </c>
      <c r="S404" s="412" t="s">
        <v>46</v>
      </c>
      <c r="T404" s="412" t="s">
        <v>46</v>
      </c>
      <c r="U404" s="412" t="s">
        <v>46</v>
      </c>
      <c r="V404" s="412" t="s">
        <v>46</v>
      </c>
      <c r="W404" s="412" t="s">
        <v>46</v>
      </c>
      <c r="X404" s="412" t="s">
        <v>46</v>
      </c>
      <c r="Y404" s="412" t="s">
        <v>46</v>
      </c>
      <c r="Z404" s="412" t="s">
        <v>46</v>
      </c>
      <c r="AA404" s="412" t="s">
        <v>46</v>
      </c>
      <c r="AB404" s="412" t="s">
        <v>46</v>
      </c>
      <c r="AC404" s="412" t="s">
        <v>46</v>
      </c>
      <c r="AD404" s="412" t="s">
        <v>46</v>
      </c>
      <c r="AE404" s="412">
        <v>1</v>
      </c>
      <c r="AF404" s="412">
        <v>1</v>
      </c>
      <c r="AG404" s="412">
        <v>7.5</v>
      </c>
      <c r="AH404" s="412">
        <v>16.5</v>
      </c>
      <c r="AI404" s="412" t="s">
        <v>46</v>
      </c>
      <c r="AJ404" s="412">
        <v>0</v>
      </c>
      <c r="AK404" s="412">
        <v>0</v>
      </c>
      <c r="AL404" s="412">
        <f>AL402</f>
        <v>0.75</v>
      </c>
      <c r="AM404" s="412">
        <f>AM402</f>
        <v>2.7E-2</v>
      </c>
      <c r="AN404" s="412">
        <f>AN402</f>
        <v>3</v>
      </c>
      <c r="AQ404" s="415">
        <f>AM404*I404*0.1+AL404</f>
        <v>0.75024299999999999</v>
      </c>
      <c r="AR404" s="415">
        <f t="shared" si="564"/>
        <v>7.5024300000000002E-2</v>
      </c>
      <c r="AS404" s="416">
        <f t="shared" si="565"/>
        <v>0</v>
      </c>
      <c r="AT404" s="416">
        <f t="shared" si="566"/>
        <v>0.20631682500000001</v>
      </c>
      <c r="AU404" s="415">
        <f>1333*J402*POWER(10,-6)</f>
        <v>1.1996999999999999E-4</v>
      </c>
      <c r="AV404" s="416">
        <f t="shared" si="562"/>
        <v>1.031704095</v>
      </c>
      <c r="AW404" s="417">
        <f t="shared" si="567"/>
        <v>0</v>
      </c>
      <c r="AX404" s="417">
        <f t="shared" si="568"/>
        <v>0</v>
      </c>
      <c r="AY404" s="417">
        <f t="shared" si="569"/>
        <v>4.7540924697600002E-7</v>
      </c>
      <c r="AZ404" s="392">
        <f>AW404/[2]DB!$B$23</f>
        <v>0</v>
      </c>
      <c r="BA404" s="392">
        <f>AX404/[2]DB!$B$23</f>
        <v>0</v>
      </c>
    </row>
    <row r="405" spans="1:53" s="412" customFormat="1" x14ac:dyDescent="0.3">
      <c r="A405" s="402" t="s">
        <v>1028</v>
      </c>
      <c r="B405" s="402" t="str">
        <f>B402</f>
        <v>Сепаратор газовый, попутный нефтяной газ</v>
      </c>
      <c r="C405" s="404" t="s">
        <v>108</v>
      </c>
      <c r="D405" s="405" t="s">
        <v>26</v>
      </c>
      <c r="E405" s="418">
        <f>E402</f>
        <v>9.9999999999999995E-7</v>
      </c>
      <c r="F405" s="419">
        <f t="shared" ref="F405:F409" si="570">F403</f>
        <v>6</v>
      </c>
      <c r="G405" s="402">
        <v>0.60799999999999998</v>
      </c>
      <c r="H405" s="407">
        <f t="shared" si="563"/>
        <v>3.6480000000000001E-6</v>
      </c>
      <c r="I405" s="420">
        <f>I402</f>
        <v>0.09</v>
      </c>
      <c r="J405" s="422">
        <v>0</v>
      </c>
      <c r="K405" s="207" t="s">
        <v>126</v>
      </c>
      <c r="L405" s="421">
        <v>45390</v>
      </c>
      <c r="M405" s="412" t="str">
        <f t="shared" si="560"/>
        <v>C274</v>
      </c>
      <c r="N405" s="412" t="str">
        <f t="shared" si="560"/>
        <v>Сепаратор газовый, попутный нефтяной газ</v>
      </c>
      <c r="O405" s="412" t="str">
        <f t="shared" si="561"/>
        <v>Полное-ликвидация</v>
      </c>
      <c r="P405" s="412" t="s">
        <v>46</v>
      </c>
      <c r="Q405" s="412" t="s">
        <v>46</v>
      </c>
      <c r="R405" s="412" t="s">
        <v>46</v>
      </c>
      <c r="S405" s="412" t="s">
        <v>46</v>
      </c>
      <c r="T405" s="412" t="s">
        <v>46</v>
      </c>
      <c r="U405" s="412" t="s">
        <v>46</v>
      </c>
      <c r="V405" s="412" t="s">
        <v>46</v>
      </c>
      <c r="W405" s="412" t="s">
        <v>46</v>
      </c>
      <c r="X405" s="412" t="s">
        <v>46</v>
      </c>
      <c r="Y405" s="412" t="s">
        <v>46</v>
      </c>
      <c r="Z405" s="412" t="s">
        <v>46</v>
      </c>
      <c r="AA405" s="412" t="s">
        <v>46</v>
      </c>
      <c r="AB405" s="412" t="s">
        <v>46</v>
      </c>
      <c r="AC405" s="412" t="s">
        <v>46</v>
      </c>
      <c r="AD405" s="412" t="s">
        <v>46</v>
      </c>
      <c r="AE405" s="412" t="s">
        <v>46</v>
      </c>
      <c r="AF405" s="412" t="s">
        <v>46</v>
      </c>
      <c r="AG405" s="412" t="s">
        <v>46</v>
      </c>
      <c r="AH405" s="412" t="s">
        <v>46</v>
      </c>
      <c r="AI405" s="412" t="s">
        <v>46</v>
      </c>
      <c r="AJ405" s="412">
        <v>0</v>
      </c>
      <c r="AK405" s="412">
        <v>0</v>
      </c>
      <c r="AL405" s="412">
        <f>AL402</f>
        <v>0.75</v>
      </c>
      <c r="AM405" s="412">
        <f>AM402</f>
        <v>2.7E-2</v>
      </c>
      <c r="AN405" s="412">
        <f>AN402</f>
        <v>3</v>
      </c>
      <c r="AQ405" s="415">
        <f>AM405*I405*0.1+AL405</f>
        <v>0.75024299999999999</v>
      </c>
      <c r="AR405" s="415">
        <f t="shared" si="564"/>
        <v>7.5024300000000002E-2</v>
      </c>
      <c r="AS405" s="416">
        <f t="shared" si="565"/>
        <v>0</v>
      </c>
      <c r="AT405" s="416">
        <f t="shared" si="566"/>
        <v>0.20631682500000001</v>
      </c>
      <c r="AU405" s="415">
        <f>1333*J403*POWER(10,-6)</f>
        <v>1.1996999999999999E-5</v>
      </c>
      <c r="AV405" s="416">
        <f t="shared" si="562"/>
        <v>1.0315961220000001</v>
      </c>
      <c r="AW405" s="417">
        <f t="shared" si="567"/>
        <v>0</v>
      </c>
      <c r="AX405" s="417">
        <f t="shared" si="568"/>
        <v>0</v>
      </c>
      <c r="AY405" s="417">
        <f t="shared" si="569"/>
        <v>3.7632626530560003E-6</v>
      </c>
      <c r="AZ405" s="392">
        <f>AW405/[2]DB!$B$23</f>
        <v>0</v>
      </c>
      <c r="BA405" s="392">
        <f>AX405/[2]DB!$B$23</f>
        <v>0</v>
      </c>
    </row>
    <row r="406" spans="1:53" s="412" customFormat="1" x14ac:dyDescent="0.3">
      <c r="A406" s="402" t="s">
        <v>1029</v>
      </c>
      <c r="B406" s="402" t="str">
        <f>B402</f>
        <v>Сепаратор газовый, попутный нефтяной газ</v>
      </c>
      <c r="C406" s="404" t="s">
        <v>133</v>
      </c>
      <c r="D406" s="405" t="s">
        <v>134</v>
      </c>
      <c r="E406" s="406">
        <v>1.0000000000000001E-5</v>
      </c>
      <c r="F406" s="419">
        <f t="shared" si="570"/>
        <v>6</v>
      </c>
      <c r="G406" s="402">
        <v>3.5000000000000003E-2</v>
      </c>
      <c r="H406" s="407">
        <f t="shared" si="563"/>
        <v>2.1000000000000006E-6</v>
      </c>
      <c r="I406" s="420">
        <f>0.15*I402</f>
        <v>1.35E-2</v>
      </c>
      <c r="J406" s="409">
        <f>I406</f>
        <v>1.35E-2</v>
      </c>
      <c r="K406" s="207" t="s">
        <v>127</v>
      </c>
      <c r="L406" s="421">
        <v>3</v>
      </c>
      <c r="M406" s="412" t="str">
        <f t="shared" si="560"/>
        <v>C275</v>
      </c>
      <c r="N406" s="412" t="str">
        <f t="shared" si="560"/>
        <v>Сепаратор газовый, попутный нефтяной газ</v>
      </c>
      <c r="O406" s="412" t="str">
        <f t="shared" si="561"/>
        <v>Частичное-факел</v>
      </c>
      <c r="P406" s="412" t="s">
        <v>46</v>
      </c>
      <c r="Q406" s="412" t="s">
        <v>46</v>
      </c>
      <c r="R406" s="412" t="s">
        <v>46</v>
      </c>
      <c r="S406" s="412" t="s">
        <v>46</v>
      </c>
      <c r="T406" s="412" t="s">
        <v>46</v>
      </c>
      <c r="U406" s="412" t="s">
        <v>46</v>
      </c>
      <c r="V406" s="412" t="s">
        <v>46</v>
      </c>
      <c r="W406" s="412" t="s">
        <v>46</v>
      </c>
      <c r="X406" s="412" t="s">
        <v>46</v>
      </c>
      <c r="Y406" s="412">
        <v>28</v>
      </c>
      <c r="Z406" s="412">
        <v>5</v>
      </c>
      <c r="AA406" s="412" t="s">
        <v>46</v>
      </c>
      <c r="AB406" s="412" t="s">
        <v>46</v>
      </c>
      <c r="AC406" s="412" t="s">
        <v>46</v>
      </c>
      <c r="AD406" s="412" t="s">
        <v>46</v>
      </c>
      <c r="AE406" s="412" t="s">
        <v>46</v>
      </c>
      <c r="AF406" s="412" t="s">
        <v>46</v>
      </c>
      <c r="AG406" s="412" t="s">
        <v>46</v>
      </c>
      <c r="AH406" s="412" t="s">
        <v>46</v>
      </c>
      <c r="AI406" s="412" t="s">
        <v>46</v>
      </c>
      <c r="AJ406" s="412">
        <v>0</v>
      </c>
      <c r="AK406" s="412">
        <v>2</v>
      </c>
      <c r="AL406" s="386">
        <f>0.1*AL402</f>
        <v>7.5000000000000011E-2</v>
      </c>
      <c r="AM406" s="412">
        <f>AM402</f>
        <v>2.7E-2</v>
      </c>
      <c r="AN406" s="412">
        <f>ROUNDUP(AN402/3,0)</f>
        <v>1</v>
      </c>
      <c r="AQ406" s="415">
        <f>AM406*I406+AL406</f>
        <v>7.5364500000000015E-2</v>
      </c>
      <c r="AR406" s="415">
        <f t="shared" si="564"/>
        <v>7.5364500000000018E-3</v>
      </c>
      <c r="AS406" s="416">
        <f t="shared" si="565"/>
        <v>0.5</v>
      </c>
      <c r="AT406" s="416">
        <f t="shared" si="566"/>
        <v>0.14572523749999999</v>
      </c>
      <c r="AU406" s="415">
        <f>10068.2*J406*POWER(10,-6)</f>
        <v>1.3592070000000001E-4</v>
      </c>
      <c r="AV406" s="416">
        <f t="shared" si="562"/>
        <v>0.72876210820000009</v>
      </c>
      <c r="AW406" s="417">
        <f t="shared" si="567"/>
        <v>0</v>
      </c>
      <c r="AX406" s="417">
        <f t="shared" si="568"/>
        <v>4.2000000000000013E-6</v>
      </c>
      <c r="AY406" s="417">
        <f t="shared" si="569"/>
        <v>1.5304004272200007E-6</v>
      </c>
      <c r="AZ406" s="392">
        <f>AW406/[2]DB!$B$23</f>
        <v>0</v>
      </c>
      <c r="BA406" s="392">
        <f>AX406/[2]DB!$B$23</f>
        <v>5.0602409638554235E-9</v>
      </c>
    </row>
    <row r="407" spans="1:53" s="412" customFormat="1" x14ac:dyDescent="0.3">
      <c r="A407" s="402" t="s">
        <v>1030</v>
      </c>
      <c r="B407" s="402" t="str">
        <f>B402</f>
        <v>Сепаратор газовый, попутный нефтяной газ</v>
      </c>
      <c r="C407" s="404" t="s">
        <v>135</v>
      </c>
      <c r="D407" s="405" t="s">
        <v>136</v>
      </c>
      <c r="E407" s="418">
        <f>E406</f>
        <v>1.0000000000000001E-5</v>
      </c>
      <c r="F407" s="419">
        <f t="shared" si="570"/>
        <v>6</v>
      </c>
      <c r="G407" s="402">
        <v>8.3000000000000001E-3</v>
      </c>
      <c r="H407" s="407">
        <f t="shared" si="563"/>
        <v>4.9800000000000004E-7</v>
      </c>
      <c r="I407" s="420">
        <f>I406</f>
        <v>1.35E-2</v>
      </c>
      <c r="J407" s="409">
        <v>0.01</v>
      </c>
      <c r="K407" s="423" t="s">
        <v>138</v>
      </c>
      <c r="L407" s="283">
        <v>19</v>
      </c>
      <c r="M407" s="412" t="str">
        <f t="shared" si="560"/>
        <v>C276</v>
      </c>
      <c r="N407" s="412" t="str">
        <f t="shared" si="560"/>
        <v>Сепаратор газовый, попутный нефтяной газ</v>
      </c>
      <c r="O407" s="412" t="str">
        <f t="shared" si="561"/>
        <v>Частичное-взрыв</v>
      </c>
      <c r="P407" s="412" t="s">
        <v>46</v>
      </c>
      <c r="Q407" s="412" t="s">
        <v>46</v>
      </c>
      <c r="R407" s="412" t="s">
        <v>46</v>
      </c>
      <c r="S407" s="412" t="s">
        <v>46</v>
      </c>
      <c r="T407" s="412">
        <v>0</v>
      </c>
      <c r="U407" s="412">
        <v>0</v>
      </c>
      <c r="V407" s="412">
        <v>16.100000000000001</v>
      </c>
      <c r="W407" s="412">
        <v>54.6</v>
      </c>
      <c r="X407" s="412">
        <v>79.599999999999994</v>
      </c>
      <c r="Y407" s="412" t="s">
        <v>46</v>
      </c>
      <c r="Z407" s="412" t="s">
        <v>46</v>
      </c>
      <c r="AA407" s="412" t="s">
        <v>46</v>
      </c>
      <c r="AB407" s="412" t="s">
        <v>46</v>
      </c>
      <c r="AC407" s="412" t="s">
        <v>46</v>
      </c>
      <c r="AD407" s="412" t="s">
        <v>46</v>
      </c>
      <c r="AE407" s="412" t="s">
        <v>46</v>
      </c>
      <c r="AF407" s="412" t="s">
        <v>46</v>
      </c>
      <c r="AG407" s="412" t="s">
        <v>46</v>
      </c>
      <c r="AH407" s="412" t="s">
        <v>46</v>
      </c>
      <c r="AI407" s="412" t="s">
        <v>46</v>
      </c>
      <c r="AJ407" s="412">
        <v>0</v>
      </c>
      <c r="AK407" s="412">
        <v>1</v>
      </c>
      <c r="AL407" s="386">
        <f t="shared" ref="AL407:AL409" si="571">0.1*AL403</f>
        <v>7.5000000000000011E-2</v>
      </c>
      <c r="AM407" s="412">
        <f>AM402</f>
        <v>2.7E-2</v>
      </c>
      <c r="AN407" s="412">
        <f>AN406</f>
        <v>1</v>
      </c>
      <c r="AQ407" s="415">
        <f>AM407*I407+AL407</f>
        <v>7.5364500000000015E-2</v>
      </c>
      <c r="AR407" s="415">
        <f t="shared" si="564"/>
        <v>7.5364500000000018E-3</v>
      </c>
      <c r="AS407" s="416">
        <f t="shared" si="565"/>
        <v>0.25</v>
      </c>
      <c r="AT407" s="416">
        <f t="shared" si="566"/>
        <v>8.3225237500000007E-2</v>
      </c>
      <c r="AU407" s="415">
        <f>10068.2*J407*POWER(10,-6)*10</f>
        <v>1.0068200000000001E-3</v>
      </c>
      <c r="AV407" s="416">
        <f t="shared" si="562"/>
        <v>0.41713300750000004</v>
      </c>
      <c r="AW407" s="417">
        <f t="shared" si="567"/>
        <v>0</v>
      </c>
      <c r="AX407" s="417">
        <f t="shared" si="568"/>
        <v>4.9800000000000004E-7</v>
      </c>
      <c r="AY407" s="417">
        <f t="shared" si="569"/>
        <v>2.0773223773500004E-7</v>
      </c>
      <c r="AZ407" s="392">
        <f>AW407/[2]DB!$B$23</f>
        <v>0</v>
      </c>
      <c r="BA407" s="392">
        <f>AX407/[2]DB!$B$23</f>
        <v>6E-10</v>
      </c>
    </row>
    <row r="408" spans="1:53" s="412" customFormat="1" x14ac:dyDescent="0.3">
      <c r="A408" s="402" t="s">
        <v>1031</v>
      </c>
      <c r="B408" s="402" t="str">
        <f>B402</f>
        <v>Сепаратор газовый, попутный нефтяной газ</v>
      </c>
      <c r="C408" s="404" t="s">
        <v>110</v>
      </c>
      <c r="D408" s="405" t="s">
        <v>112</v>
      </c>
      <c r="E408" s="418">
        <f>E406</f>
        <v>1.0000000000000001E-5</v>
      </c>
      <c r="F408" s="419">
        <f t="shared" si="570"/>
        <v>6</v>
      </c>
      <c r="G408" s="402">
        <v>2.64E-2</v>
      </c>
      <c r="H408" s="407">
        <f t="shared" si="563"/>
        <v>1.5840000000000002E-6</v>
      </c>
      <c r="I408" s="420">
        <f>0.15*I402</f>
        <v>1.35E-2</v>
      </c>
      <c r="J408" s="409">
        <f>J404*0.15</f>
        <v>8.0999999999999996E-3</v>
      </c>
      <c r="K408" s="207" t="s">
        <v>467</v>
      </c>
      <c r="L408" s="283" t="s">
        <v>952</v>
      </c>
      <c r="M408" s="412" t="str">
        <f t="shared" si="560"/>
        <v>C277</v>
      </c>
      <c r="N408" s="412" t="str">
        <f t="shared" si="560"/>
        <v>Сепаратор газовый, попутный нефтяной газ</v>
      </c>
      <c r="O408" s="412" t="str">
        <f t="shared" si="561"/>
        <v>Частичное-пожар-вспышка</v>
      </c>
      <c r="P408" s="412" t="s">
        <v>46</v>
      </c>
      <c r="Q408" s="412" t="s">
        <v>46</v>
      </c>
      <c r="R408" s="412" t="s">
        <v>46</v>
      </c>
      <c r="S408" s="412" t="s">
        <v>46</v>
      </c>
      <c r="T408" s="412" t="s">
        <v>46</v>
      </c>
      <c r="U408" s="412" t="s">
        <v>46</v>
      </c>
      <c r="V408" s="412" t="s">
        <v>46</v>
      </c>
      <c r="W408" s="412" t="s">
        <v>46</v>
      </c>
      <c r="X408" s="412" t="s">
        <v>46</v>
      </c>
      <c r="Y408" s="412" t="s">
        <v>46</v>
      </c>
      <c r="Z408" s="412" t="s">
        <v>46</v>
      </c>
      <c r="AA408" s="412">
        <v>6.84</v>
      </c>
      <c r="AB408" s="412">
        <v>8.2100000000000009</v>
      </c>
      <c r="AC408" s="412" t="s">
        <v>46</v>
      </c>
      <c r="AD408" s="412" t="s">
        <v>46</v>
      </c>
      <c r="AE408" s="412" t="s">
        <v>46</v>
      </c>
      <c r="AF408" s="412" t="s">
        <v>46</v>
      </c>
      <c r="AG408" s="412" t="s">
        <v>46</v>
      </c>
      <c r="AH408" s="412" t="s">
        <v>46</v>
      </c>
      <c r="AI408" s="412" t="s">
        <v>46</v>
      </c>
      <c r="AJ408" s="412">
        <v>0</v>
      </c>
      <c r="AK408" s="412">
        <v>1</v>
      </c>
      <c r="AL408" s="386">
        <f t="shared" si="571"/>
        <v>7.5000000000000011E-2</v>
      </c>
      <c r="AM408" s="412">
        <f>AM402</f>
        <v>2.7E-2</v>
      </c>
      <c r="AN408" s="412">
        <f>ROUNDUP(AN402/3,0)</f>
        <v>1</v>
      </c>
      <c r="AQ408" s="415">
        <f>AM408*I408+AL408</f>
        <v>7.5364500000000015E-2</v>
      </c>
      <c r="AR408" s="415">
        <f t="shared" si="564"/>
        <v>7.5364500000000018E-3</v>
      </c>
      <c r="AS408" s="416">
        <f t="shared" si="565"/>
        <v>0.25</v>
      </c>
      <c r="AT408" s="416">
        <f t="shared" si="566"/>
        <v>8.3225237500000007E-2</v>
      </c>
      <c r="AU408" s="415">
        <f>10068.2*J408*POWER(10,-6)*10</f>
        <v>8.1552419999999994E-4</v>
      </c>
      <c r="AV408" s="416">
        <f t="shared" si="562"/>
        <v>0.41694171170000005</v>
      </c>
      <c r="AW408" s="417">
        <f t="shared" si="567"/>
        <v>0</v>
      </c>
      <c r="AX408" s="417">
        <f t="shared" si="568"/>
        <v>1.5840000000000002E-6</v>
      </c>
      <c r="AY408" s="417">
        <f t="shared" si="569"/>
        <v>6.6043567133280017E-7</v>
      </c>
      <c r="AZ408" s="392">
        <f>AW408/[2]DB!$B$23</f>
        <v>0</v>
      </c>
      <c r="BA408" s="392">
        <f>AX408/[2]DB!$B$23</f>
        <v>1.9084337349397593E-9</v>
      </c>
    </row>
    <row r="409" spans="1:53" s="412" customFormat="1" ht="15" thickBot="1" x14ac:dyDescent="0.35">
      <c r="A409" s="402" t="s">
        <v>1032</v>
      </c>
      <c r="B409" s="402" t="str">
        <f>B402</f>
        <v>Сепаратор газовый, попутный нефтяной газ</v>
      </c>
      <c r="C409" s="404" t="s">
        <v>111</v>
      </c>
      <c r="D409" s="405" t="s">
        <v>27</v>
      </c>
      <c r="E409" s="418">
        <f>E406</f>
        <v>1.0000000000000001E-5</v>
      </c>
      <c r="F409" s="419">
        <f t="shared" si="570"/>
        <v>6</v>
      </c>
      <c r="G409" s="402">
        <v>0.93030000000000002</v>
      </c>
      <c r="H409" s="407">
        <f t="shared" si="563"/>
        <v>5.5818000000000007E-5</v>
      </c>
      <c r="I409" s="420">
        <f>0.15*I402</f>
        <v>1.35E-2</v>
      </c>
      <c r="J409" s="422">
        <v>0</v>
      </c>
      <c r="K409" s="424"/>
      <c r="L409" s="425"/>
      <c r="M409" s="412" t="str">
        <f t="shared" si="560"/>
        <v>C278</v>
      </c>
      <c r="N409" s="412" t="str">
        <f t="shared" si="560"/>
        <v>Сепаратор газовый, попутный нефтяной газ</v>
      </c>
      <c r="O409" s="412" t="str">
        <f t="shared" si="561"/>
        <v>Частичное-ликвидация</v>
      </c>
      <c r="P409" s="412" t="s">
        <v>46</v>
      </c>
      <c r="Q409" s="412" t="s">
        <v>46</v>
      </c>
      <c r="R409" s="412" t="s">
        <v>46</v>
      </c>
      <c r="S409" s="412" t="s">
        <v>46</v>
      </c>
      <c r="T409" s="412" t="s">
        <v>46</v>
      </c>
      <c r="U409" s="412" t="s">
        <v>46</v>
      </c>
      <c r="V409" s="412" t="s">
        <v>46</v>
      </c>
      <c r="W409" s="412" t="s">
        <v>46</v>
      </c>
      <c r="X409" s="412" t="s">
        <v>46</v>
      </c>
      <c r="Y409" s="412" t="s">
        <v>46</v>
      </c>
      <c r="Z409" s="412" t="s">
        <v>46</v>
      </c>
      <c r="AA409" s="412" t="s">
        <v>46</v>
      </c>
      <c r="AB409" s="412" t="s">
        <v>46</v>
      </c>
      <c r="AC409" s="412" t="s">
        <v>46</v>
      </c>
      <c r="AD409" s="412" t="s">
        <v>46</v>
      </c>
      <c r="AE409" s="412" t="s">
        <v>46</v>
      </c>
      <c r="AF409" s="412" t="s">
        <v>46</v>
      </c>
      <c r="AG409" s="412" t="s">
        <v>46</v>
      </c>
      <c r="AH409" s="412" t="s">
        <v>46</v>
      </c>
      <c r="AI409" s="412" t="s">
        <v>46</v>
      </c>
      <c r="AJ409" s="412">
        <v>0</v>
      </c>
      <c r="AK409" s="412">
        <v>0</v>
      </c>
      <c r="AL409" s="386">
        <f t="shared" si="571"/>
        <v>7.5000000000000011E-2</v>
      </c>
      <c r="AM409" s="412">
        <f>AM402</f>
        <v>2.7E-2</v>
      </c>
      <c r="AN409" s="412">
        <f>ROUNDUP(AN402/3,0)</f>
        <v>1</v>
      </c>
      <c r="AQ409" s="415">
        <f>AM409*I409*0.1+AL409</f>
        <v>7.5036450000000005E-2</v>
      </c>
      <c r="AR409" s="415">
        <f t="shared" si="564"/>
        <v>7.5036450000000006E-3</v>
      </c>
      <c r="AS409" s="416">
        <f t="shared" si="565"/>
        <v>0</v>
      </c>
      <c r="AT409" s="416">
        <f t="shared" si="566"/>
        <v>2.0635023750000002E-2</v>
      </c>
      <c r="AU409" s="415">
        <f>1333*J408*POWER(10,-6)</f>
        <v>1.0797299999999999E-5</v>
      </c>
      <c r="AV409" s="416">
        <f t="shared" si="562"/>
        <v>0.10318591605000001</v>
      </c>
      <c r="AW409" s="417">
        <f t="shared" si="567"/>
        <v>0</v>
      </c>
      <c r="AX409" s="417">
        <f t="shared" si="568"/>
        <v>0</v>
      </c>
      <c r="AY409" s="417">
        <f t="shared" si="569"/>
        <v>5.759631462078901E-6</v>
      </c>
      <c r="AZ409" s="392">
        <f>AW409/[2]DB!$B$23</f>
        <v>0</v>
      </c>
      <c r="BA409" s="392">
        <f>AX409/[2]DB!$B$23</f>
        <v>0</v>
      </c>
    </row>
    <row r="410" spans="1:53" s="412" customFormat="1" x14ac:dyDescent="0.3">
      <c r="A410" s="402"/>
      <c r="B410" s="426"/>
      <c r="C410" s="426"/>
      <c r="D410" s="426"/>
      <c r="E410" s="427"/>
      <c r="F410" s="419"/>
      <c r="G410" s="426"/>
      <c r="H410" s="428"/>
      <c r="I410" s="429"/>
      <c r="J410" s="429"/>
      <c r="K410" s="426"/>
      <c r="L410" s="426"/>
      <c r="M410" s="430"/>
      <c r="N410" s="430"/>
      <c r="O410" s="430"/>
      <c r="P410" s="430"/>
      <c r="Q410" s="430"/>
      <c r="R410" s="430"/>
      <c r="S410" s="430"/>
      <c r="T410" s="430"/>
      <c r="U410" s="430"/>
      <c r="V410" s="430"/>
      <c r="W410" s="430"/>
      <c r="X410" s="430"/>
      <c r="Y410" s="430"/>
      <c r="Z410" s="430"/>
      <c r="AA410" s="430"/>
      <c r="AB410" s="430"/>
      <c r="AC410" s="430"/>
      <c r="AD410" s="430"/>
      <c r="AE410" s="430"/>
      <c r="AF410" s="430"/>
      <c r="AG410" s="430"/>
      <c r="AH410" s="430"/>
      <c r="AI410" s="430"/>
      <c r="AJ410" s="430"/>
      <c r="AK410" s="430"/>
      <c r="AL410" s="430"/>
      <c r="AM410" s="430"/>
      <c r="AN410" s="430"/>
      <c r="AO410" s="430"/>
      <c r="AP410" s="430"/>
      <c r="AQ410" s="431"/>
      <c r="AR410" s="431"/>
      <c r="AS410" s="432"/>
      <c r="AT410" s="432"/>
      <c r="AU410" s="431"/>
      <c r="AV410" s="432"/>
      <c r="AW410" s="433"/>
      <c r="AX410" s="433"/>
      <c r="AY410" s="433"/>
      <c r="AZ410" s="392"/>
      <c r="BA410" s="392"/>
    </row>
    <row r="411" spans="1:53" ht="15" thickBot="1" x14ac:dyDescent="0.35"/>
    <row r="412" spans="1:53" s="1" customFormat="1" ht="18" customHeight="1" x14ac:dyDescent="0.3">
      <c r="A412" s="474" t="s">
        <v>1033</v>
      </c>
      <c r="B412" s="475" t="s">
        <v>951</v>
      </c>
      <c r="C412" s="476" t="s">
        <v>510</v>
      </c>
      <c r="D412" s="477" t="s">
        <v>130</v>
      </c>
      <c r="E412" s="478">
        <v>1E-4</v>
      </c>
      <c r="F412" s="475">
        <v>3</v>
      </c>
      <c r="G412" s="474">
        <v>0.2</v>
      </c>
      <c r="H412" s="479">
        <f>E412*F412*G412</f>
        <v>6.0000000000000008E-5</v>
      </c>
      <c r="I412" s="480">
        <v>0.15</v>
      </c>
      <c r="J412" s="481">
        <f>I412</f>
        <v>0.15</v>
      </c>
      <c r="K412" s="482" t="s">
        <v>122</v>
      </c>
      <c r="L412" s="483">
        <v>0</v>
      </c>
      <c r="M412" s="484" t="str">
        <f t="shared" ref="M412:N419" si="572">A412</f>
        <v>C279</v>
      </c>
      <c r="N412" s="484" t="str">
        <f t="shared" si="572"/>
        <v>Компрессорная установка Такат, попутный нефтяной газ</v>
      </c>
      <c r="O412" s="484" t="str">
        <f t="shared" ref="O412:O419" si="573">D412</f>
        <v>Полное-факел</v>
      </c>
      <c r="P412" s="484" t="s">
        <v>46</v>
      </c>
      <c r="Q412" s="484" t="s">
        <v>46</v>
      </c>
      <c r="R412" s="484" t="s">
        <v>46</v>
      </c>
      <c r="S412" s="484" t="s">
        <v>46</v>
      </c>
      <c r="T412" s="484" t="s">
        <v>46</v>
      </c>
      <c r="U412" s="484" t="s">
        <v>46</v>
      </c>
      <c r="V412" s="484" t="s">
        <v>46</v>
      </c>
      <c r="W412" s="484" t="s">
        <v>46</v>
      </c>
      <c r="X412" s="484" t="s">
        <v>46</v>
      </c>
      <c r="Y412" s="484">
        <v>20</v>
      </c>
      <c r="Z412" s="484">
        <v>3</v>
      </c>
      <c r="AA412" s="484" t="s">
        <v>46</v>
      </c>
      <c r="AB412" s="484" t="s">
        <v>46</v>
      </c>
      <c r="AC412" s="484" t="s">
        <v>46</v>
      </c>
      <c r="AD412" s="484" t="s">
        <v>46</v>
      </c>
      <c r="AE412" s="484" t="s">
        <v>46</v>
      </c>
      <c r="AF412" s="484" t="s">
        <v>46</v>
      </c>
      <c r="AG412" s="484" t="s">
        <v>46</v>
      </c>
      <c r="AH412" s="484" t="s">
        <v>46</v>
      </c>
      <c r="AI412" s="484" t="s">
        <v>46</v>
      </c>
      <c r="AJ412" s="485">
        <v>1</v>
      </c>
      <c r="AK412" s="485">
        <v>2</v>
      </c>
      <c r="AL412" s="486">
        <v>0.75</v>
      </c>
      <c r="AM412" s="486">
        <v>2.7E-2</v>
      </c>
      <c r="AN412" s="486">
        <v>3</v>
      </c>
      <c r="AO412" s="484"/>
      <c r="AP412" s="484"/>
      <c r="AQ412" s="487">
        <f>AM412*I412+AL412</f>
        <v>0.75405</v>
      </c>
      <c r="AR412" s="487">
        <f>0.1*AQ412</f>
        <v>7.5405E-2</v>
      </c>
      <c r="AS412" s="488">
        <f>AJ412*3+0.25*AK412</f>
        <v>3.5</v>
      </c>
      <c r="AT412" s="488">
        <f>SUM(AQ412:AS412)/4</f>
        <v>1.0823637500000001</v>
      </c>
      <c r="AU412" s="487">
        <f>10068.2*J412*POWER(10,-6)</f>
        <v>1.51023E-3</v>
      </c>
      <c r="AV412" s="488">
        <f t="shared" ref="AV412:AV419" si="574">AU412+AT412+AS412+AR412+AQ412</f>
        <v>5.4133289800000002</v>
      </c>
      <c r="AW412" s="489">
        <f>AJ412*H412</f>
        <v>6.0000000000000008E-5</v>
      </c>
      <c r="AX412" s="489">
        <f>H412*AK412</f>
        <v>1.2000000000000002E-4</v>
      </c>
      <c r="AY412" s="489">
        <f>H412*AV412</f>
        <v>3.2479973880000004E-4</v>
      </c>
      <c r="AZ412" s="392">
        <f>AW412/[2]DB!$B$23</f>
        <v>7.228915662650603E-8</v>
      </c>
      <c r="BA412" s="392">
        <f>AX412/[2]DB!$B$23</f>
        <v>1.4457831325301206E-7</v>
      </c>
    </row>
    <row r="413" spans="1:53" s="1" customFormat="1" x14ac:dyDescent="0.3">
      <c r="A413" s="474" t="s">
        <v>1034</v>
      </c>
      <c r="B413" s="474" t="str">
        <f>B412</f>
        <v>Компрессорная установка Такат, попутный нефтяной газ</v>
      </c>
      <c r="C413" s="476" t="s">
        <v>511</v>
      </c>
      <c r="D413" s="477" t="s">
        <v>28</v>
      </c>
      <c r="E413" s="490">
        <f>E412</f>
        <v>1E-4</v>
      </c>
      <c r="F413" s="491">
        <f>F412</f>
        <v>3</v>
      </c>
      <c r="G413" s="474">
        <v>0.1152</v>
      </c>
      <c r="H413" s="479">
        <f t="shared" ref="H413:H419" si="575">E413*F413*G413</f>
        <v>3.4560000000000001E-5</v>
      </c>
      <c r="I413" s="492">
        <f>I412</f>
        <v>0.15</v>
      </c>
      <c r="J413" s="511">
        <f>0.1*I412</f>
        <v>1.4999999999999999E-2</v>
      </c>
      <c r="K413" s="495" t="s">
        <v>123</v>
      </c>
      <c r="L413" s="496">
        <v>3</v>
      </c>
      <c r="M413" s="484" t="str">
        <f t="shared" si="572"/>
        <v>C280</v>
      </c>
      <c r="N413" s="484" t="str">
        <f t="shared" si="572"/>
        <v>Компрессорная установка Такат, попутный нефтяной газ</v>
      </c>
      <c r="O413" s="484" t="str">
        <f t="shared" si="573"/>
        <v>Полное-взрыв</v>
      </c>
      <c r="P413" s="484" t="s">
        <v>46</v>
      </c>
      <c r="Q413" s="484" t="s">
        <v>46</v>
      </c>
      <c r="R413" s="484" t="s">
        <v>46</v>
      </c>
      <c r="S413" s="484" t="s">
        <v>46</v>
      </c>
      <c r="T413" s="484">
        <v>0</v>
      </c>
      <c r="U413" s="484">
        <v>0</v>
      </c>
      <c r="V413" s="484">
        <v>18.600000000000001</v>
      </c>
      <c r="W413" s="484">
        <v>62.1</v>
      </c>
      <c r="X413" s="484">
        <v>91.1</v>
      </c>
      <c r="Y413" s="484" t="s">
        <v>46</v>
      </c>
      <c r="Z413" s="484" t="s">
        <v>46</v>
      </c>
      <c r="AA413" s="484" t="s">
        <v>46</v>
      </c>
      <c r="AB413" s="484" t="s">
        <v>46</v>
      </c>
      <c r="AC413" s="484" t="s">
        <v>46</v>
      </c>
      <c r="AD413" s="484" t="s">
        <v>46</v>
      </c>
      <c r="AE413" s="484" t="s">
        <v>46</v>
      </c>
      <c r="AF413" s="484" t="s">
        <v>46</v>
      </c>
      <c r="AG413" s="484" t="s">
        <v>46</v>
      </c>
      <c r="AH413" s="484" t="s">
        <v>46</v>
      </c>
      <c r="AI413" s="484" t="s">
        <v>46</v>
      </c>
      <c r="AJ413" s="485">
        <v>2</v>
      </c>
      <c r="AK413" s="485">
        <v>2</v>
      </c>
      <c r="AL413" s="484">
        <f>AL412</f>
        <v>0.75</v>
      </c>
      <c r="AM413" s="484">
        <v>5</v>
      </c>
      <c r="AN413" s="484">
        <f>AN412</f>
        <v>3</v>
      </c>
      <c r="AO413" s="484"/>
      <c r="AP413" s="484"/>
      <c r="AQ413" s="487">
        <f>AM413*I413+AL413</f>
        <v>1.5</v>
      </c>
      <c r="AR413" s="487">
        <f t="shared" ref="AR413:AR419" si="576">0.1*AQ413</f>
        <v>0.15000000000000002</v>
      </c>
      <c r="AS413" s="488">
        <f t="shared" ref="AS413:AS419" si="577">AJ413*3+0.25*AK413</f>
        <v>6.5</v>
      </c>
      <c r="AT413" s="488">
        <f t="shared" ref="AT413:AT419" si="578">SUM(AQ413:AS413)/4</f>
        <v>2.0375000000000001</v>
      </c>
      <c r="AU413" s="487">
        <f>10068.2*J413*POWER(10,-6)*10</f>
        <v>1.51023E-3</v>
      </c>
      <c r="AV413" s="488">
        <f t="shared" si="574"/>
        <v>10.189010230000001</v>
      </c>
      <c r="AW413" s="489">
        <f t="shared" ref="AW413:AW419" si="579">AJ413*H413</f>
        <v>6.9120000000000002E-5</v>
      </c>
      <c r="AX413" s="489">
        <f t="shared" ref="AX413:AX419" si="580">H413*AK413</f>
        <v>6.9120000000000002E-5</v>
      </c>
      <c r="AY413" s="489">
        <f t="shared" ref="AY413:AY419" si="581">H413*AV413</f>
        <v>3.5213219354880004E-4</v>
      </c>
      <c r="AZ413" s="392">
        <f>AW413/[2]DB!$B$23</f>
        <v>8.327710843373494E-8</v>
      </c>
      <c r="BA413" s="392">
        <f>AX413/[2]DB!$B$23</f>
        <v>8.327710843373494E-8</v>
      </c>
    </row>
    <row r="414" spans="1:53" s="1" customFormat="1" x14ac:dyDescent="0.3">
      <c r="A414" s="474" t="s">
        <v>1035</v>
      </c>
      <c r="B414" s="474" t="str">
        <f>B412</f>
        <v>Компрессорная установка Такат, попутный нефтяной газ</v>
      </c>
      <c r="C414" s="476" t="s">
        <v>512</v>
      </c>
      <c r="D414" s="477" t="s">
        <v>132</v>
      </c>
      <c r="E414" s="490">
        <f>E412</f>
        <v>1E-4</v>
      </c>
      <c r="F414" s="491">
        <f>F412</f>
        <v>3</v>
      </c>
      <c r="G414" s="474">
        <v>7.6799999999999993E-2</v>
      </c>
      <c r="H414" s="479">
        <f>E414*F414*G414</f>
        <v>2.304E-5</v>
      </c>
      <c r="I414" s="492">
        <f>I412</f>
        <v>0.15</v>
      </c>
      <c r="J414" s="481">
        <f>I412</f>
        <v>0.15</v>
      </c>
      <c r="K414" s="495" t="s">
        <v>124</v>
      </c>
      <c r="L414" s="496">
        <v>0</v>
      </c>
      <c r="M414" s="484" t="str">
        <f>A414</f>
        <v>C281</v>
      </c>
      <c r="N414" s="484" t="str">
        <f>B414</f>
        <v>Компрессорная установка Такат, попутный нефтяной газ</v>
      </c>
      <c r="O414" s="484" t="str">
        <f>D414</f>
        <v>Полное-вспышка</v>
      </c>
      <c r="P414" s="484" t="s">
        <v>46</v>
      </c>
      <c r="Q414" s="484" t="s">
        <v>46</v>
      </c>
      <c r="R414" s="484" t="s">
        <v>46</v>
      </c>
      <c r="S414" s="484" t="s">
        <v>46</v>
      </c>
      <c r="T414" s="484" t="s">
        <v>46</v>
      </c>
      <c r="U414" s="484" t="s">
        <v>46</v>
      </c>
      <c r="V414" s="484" t="s">
        <v>46</v>
      </c>
      <c r="W414" s="484" t="s">
        <v>46</v>
      </c>
      <c r="X414" s="484" t="s">
        <v>46</v>
      </c>
      <c r="Y414" s="484" t="s">
        <v>46</v>
      </c>
      <c r="Z414" s="484" t="s">
        <v>46</v>
      </c>
      <c r="AA414" s="484">
        <v>17.920000000000002</v>
      </c>
      <c r="AB414" s="484">
        <v>21.5</v>
      </c>
      <c r="AC414" s="484" t="s">
        <v>46</v>
      </c>
      <c r="AD414" s="484" t="s">
        <v>46</v>
      </c>
      <c r="AE414" s="484" t="s">
        <v>46</v>
      </c>
      <c r="AF414" s="484" t="s">
        <v>46</v>
      </c>
      <c r="AG414" s="484" t="s">
        <v>46</v>
      </c>
      <c r="AH414" s="484" t="s">
        <v>46</v>
      </c>
      <c r="AI414" s="484" t="s">
        <v>46</v>
      </c>
      <c r="AJ414" s="484">
        <v>0</v>
      </c>
      <c r="AK414" s="484">
        <v>0</v>
      </c>
      <c r="AL414" s="484">
        <f>AL412</f>
        <v>0.75</v>
      </c>
      <c r="AM414" s="484">
        <f>AM412</f>
        <v>2.7E-2</v>
      </c>
      <c r="AN414" s="484">
        <f>AN412</f>
        <v>3</v>
      </c>
      <c r="AO414" s="484"/>
      <c r="AP414" s="484"/>
      <c r="AQ414" s="487">
        <f>AM414*I414*0.1+AL414</f>
        <v>0.75040499999999999</v>
      </c>
      <c r="AR414" s="487">
        <f>0.1*AQ414</f>
        <v>7.504050000000001E-2</v>
      </c>
      <c r="AS414" s="488">
        <f>AJ414*3+0.25*AK414</f>
        <v>0</v>
      </c>
      <c r="AT414" s="488">
        <f>SUM(AQ414:AS414)/4</f>
        <v>0.20636137500000001</v>
      </c>
      <c r="AU414" s="487">
        <f>1333*J412*POWER(10,-6)</f>
        <v>1.9994999999999998E-4</v>
      </c>
      <c r="AV414" s="488">
        <f>AU414+AT414+AS414+AR414+AQ414</f>
        <v>1.0320068250000001</v>
      </c>
      <c r="AW414" s="489">
        <f t="shared" si="579"/>
        <v>0</v>
      </c>
      <c r="AX414" s="489">
        <f t="shared" si="580"/>
        <v>0</v>
      </c>
      <c r="AY414" s="489">
        <f t="shared" si="581"/>
        <v>2.3777437248E-5</v>
      </c>
      <c r="AZ414" s="392">
        <f>AW414/[2]DB!$B$23</f>
        <v>0</v>
      </c>
      <c r="BA414" s="392">
        <f>AX414/[2]DB!$B$23</f>
        <v>0</v>
      </c>
    </row>
    <row r="415" spans="1:53" s="1" customFormat="1" x14ac:dyDescent="0.3">
      <c r="A415" s="474" t="s">
        <v>1036</v>
      </c>
      <c r="B415" s="474" t="str">
        <f>B412</f>
        <v>Компрессорная установка Такат, попутный нефтяной газ</v>
      </c>
      <c r="C415" s="476" t="s">
        <v>513</v>
      </c>
      <c r="D415" s="477" t="s">
        <v>26</v>
      </c>
      <c r="E415" s="490">
        <f>E412</f>
        <v>1E-4</v>
      </c>
      <c r="F415" s="491">
        <f>F412</f>
        <v>3</v>
      </c>
      <c r="G415" s="474">
        <v>0.60799999999999998</v>
      </c>
      <c r="H415" s="479">
        <f t="shared" si="575"/>
        <v>1.8240000000000002E-4</v>
      </c>
      <c r="I415" s="492">
        <f>I412</f>
        <v>0.15</v>
      </c>
      <c r="J415" s="494">
        <v>0</v>
      </c>
      <c r="K415" s="495" t="s">
        <v>126</v>
      </c>
      <c r="L415" s="496">
        <v>45390</v>
      </c>
      <c r="M415" s="484" t="str">
        <f t="shared" si="572"/>
        <v>C282</v>
      </c>
      <c r="N415" s="484" t="str">
        <f t="shared" si="572"/>
        <v>Компрессорная установка Такат, попутный нефтяной газ</v>
      </c>
      <c r="O415" s="484" t="str">
        <f t="shared" si="573"/>
        <v>Полное-ликвидация</v>
      </c>
      <c r="P415" s="484" t="s">
        <v>46</v>
      </c>
      <c r="Q415" s="484" t="s">
        <v>46</v>
      </c>
      <c r="R415" s="484" t="s">
        <v>46</v>
      </c>
      <c r="S415" s="484" t="s">
        <v>46</v>
      </c>
      <c r="T415" s="484" t="s">
        <v>46</v>
      </c>
      <c r="U415" s="484" t="s">
        <v>46</v>
      </c>
      <c r="V415" s="484" t="s">
        <v>46</v>
      </c>
      <c r="W415" s="484" t="s">
        <v>46</v>
      </c>
      <c r="X415" s="484" t="s">
        <v>46</v>
      </c>
      <c r="Y415" s="484" t="s">
        <v>46</v>
      </c>
      <c r="Z415" s="484" t="s">
        <v>46</v>
      </c>
      <c r="AA415" s="484" t="s">
        <v>46</v>
      </c>
      <c r="AB415" s="484" t="s">
        <v>46</v>
      </c>
      <c r="AC415" s="484" t="s">
        <v>46</v>
      </c>
      <c r="AD415" s="484" t="s">
        <v>46</v>
      </c>
      <c r="AE415" s="484" t="s">
        <v>46</v>
      </c>
      <c r="AF415" s="484" t="s">
        <v>46</v>
      </c>
      <c r="AG415" s="484" t="s">
        <v>46</v>
      </c>
      <c r="AH415" s="484" t="s">
        <v>46</v>
      </c>
      <c r="AI415" s="484" t="s">
        <v>46</v>
      </c>
      <c r="AJ415" s="484">
        <v>0</v>
      </c>
      <c r="AK415" s="484">
        <v>0</v>
      </c>
      <c r="AL415" s="484">
        <f>AL412</f>
        <v>0.75</v>
      </c>
      <c r="AM415" s="484">
        <f>AM412</f>
        <v>2.7E-2</v>
      </c>
      <c r="AN415" s="484">
        <f>AN412</f>
        <v>3</v>
      </c>
      <c r="AO415" s="484"/>
      <c r="AP415" s="484"/>
      <c r="AQ415" s="487">
        <f>AM415*I415*0.1+AL415</f>
        <v>0.75040499999999999</v>
      </c>
      <c r="AR415" s="487">
        <f t="shared" si="576"/>
        <v>7.504050000000001E-2</v>
      </c>
      <c r="AS415" s="488">
        <f t="shared" si="577"/>
        <v>0</v>
      </c>
      <c r="AT415" s="488">
        <f t="shared" si="578"/>
        <v>0.20636137500000001</v>
      </c>
      <c r="AU415" s="487">
        <f>1333*J413*POWER(10,-6)</f>
        <v>1.9995000000000001E-5</v>
      </c>
      <c r="AV415" s="488">
        <f t="shared" si="574"/>
        <v>1.03182687</v>
      </c>
      <c r="AW415" s="489">
        <f t="shared" si="579"/>
        <v>0</v>
      </c>
      <c r="AX415" s="489">
        <f t="shared" si="580"/>
        <v>0</v>
      </c>
      <c r="AY415" s="489">
        <f t="shared" si="581"/>
        <v>1.88205221088E-4</v>
      </c>
      <c r="AZ415" s="392">
        <f>AW415/[2]DB!$B$23</f>
        <v>0</v>
      </c>
      <c r="BA415" s="392">
        <f>AX415/[2]DB!$B$23</f>
        <v>0</v>
      </c>
    </row>
    <row r="416" spans="1:53" s="1" customFormat="1" x14ac:dyDescent="0.3">
      <c r="A416" s="474" t="s">
        <v>1037</v>
      </c>
      <c r="B416" s="474" t="str">
        <f>B412</f>
        <v>Компрессорная установка Такат, попутный нефтяной газ</v>
      </c>
      <c r="C416" s="476" t="s">
        <v>514</v>
      </c>
      <c r="D416" s="477" t="s">
        <v>134</v>
      </c>
      <c r="E416" s="478">
        <v>4.4000000000000003E-3</v>
      </c>
      <c r="F416" s="491">
        <f t="shared" ref="F416:F418" si="582">F413</f>
        <v>3</v>
      </c>
      <c r="G416" s="474">
        <v>3.5000000000000003E-2</v>
      </c>
      <c r="H416" s="479">
        <f t="shared" si="575"/>
        <v>4.6200000000000006E-4</v>
      </c>
      <c r="I416" s="492">
        <f>0.15*I412</f>
        <v>2.2499999999999999E-2</v>
      </c>
      <c r="J416" s="481">
        <f>I416</f>
        <v>2.2499999999999999E-2</v>
      </c>
      <c r="K416" s="495" t="s">
        <v>127</v>
      </c>
      <c r="L416" s="496">
        <v>3</v>
      </c>
      <c r="M416" s="484" t="str">
        <f t="shared" si="572"/>
        <v>C283</v>
      </c>
      <c r="N416" s="484" t="str">
        <f t="shared" si="572"/>
        <v>Компрессорная установка Такат, попутный нефтяной газ</v>
      </c>
      <c r="O416" s="484" t="str">
        <f t="shared" si="573"/>
        <v>Частичное-факел</v>
      </c>
      <c r="P416" s="484" t="s">
        <v>46</v>
      </c>
      <c r="Q416" s="484" t="s">
        <v>46</v>
      </c>
      <c r="R416" s="484" t="s">
        <v>46</v>
      </c>
      <c r="S416" s="484" t="s">
        <v>46</v>
      </c>
      <c r="T416" s="484" t="s">
        <v>46</v>
      </c>
      <c r="U416" s="484" t="s">
        <v>46</v>
      </c>
      <c r="V416" s="484" t="s">
        <v>46</v>
      </c>
      <c r="W416" s="484" t="s">
        <v>46</v>
      </c>
      <c r="X416" s="484" t="s">
        <v>46</v>
      </c>
      <c r="Y416" s="484">
        <v>13</v>
      </c>
      <c r="Z416" s="484">
        <v>2</v>
      </c>
      <c r="AA416" s="484" t="s">
        <v>46</v>
      </c>
      <c r="AB416" s="484" t="s">
        <v>46</v>
      </c>
      <c r="AC416" s="484" t="s">
        <v>46</v>
      </c>
      <c r="AD416" s="484" t="s">
        <v>46</v>
      </c>
      <c r="AE416" s="484" t="s">
        <v>46</v>
      </c>
      <c r="AF416" s="484" t="s">
        <v>46</v>
      </c>
      <c r="AG416" s="484" t="s">
        <v>46</v>
      </c>
      <c r="AH416" s="484" t="s">
        <v>46</v>
      </c>
      <c r="AI416" s="484" t="s">
        <v>46</v>
      </c>
      <c r="AJ416" s="484">
        <v>0</v>
      </c>
      <c r="AK416" s="484">
        <v>1</v>
      </c>
      <c r="AL416" s="386">
        <f>0.1*AL412</f>
        <v>7.5000000000000011E-2</v>
      </c>
      <c r="AM416" s="484">
        <f>AM412</f>
        <v>2.7E-2</v>
      </c>
      <c r="AN416" s="484">
        <f>ROUNDUP(AN412/3,0)</f>
        <v>1</v>
      </c>
      <c r="AO416" s="484"/>
      <c r="AP416" s="484"/>
      <c r="AQ416" s="487">
        <f>AM416*I416+AL416</f>
        <v>7.5607500000000008E-2</v>
      </c>
      <c r="AR416" s="487">
        <f t="shared" si="576"/>
        <v>7.5607500000000015E-3</v>
      </c>
      <c r="AS416" s="488">
        <f t="shared" si="577"/>
        <v>0.25</v>
      </c>
      <c r="AT416" s="488">
        <f t="shared" si="578"/>
        <v>8.32920625E-2</v>
      </c>
      <c r="AU416" s="487">
        <f>10068.2*J416*POWER(10,-6)</f>
        <v>2.265345E-4</v>
      </c>
      <c r="AV416" s="488">
        <f t="shared" si="574"/>
        <v>0.41668684699999997</v>
      </c>
      <c r="AW416" s="489">
        <f t="shared" si="579"/>
        <v>0</v>
      </c>
      <c r="AX416" s="489">
        <f t="shared" si="580"/>
        <v>4.6200000000000006E-4</v>
      </c>
      <c r="AY416" s="489">
        <f t="shared" si="581"/>
        <v>1.9250932331400003E-4</v>
      </c>
      <c r="AZ416" s="392">
        <f>AW416/[2]DB!$B$23</f>
        <v>0</v>
      </c>
      <c r="BA416" s="392">
        <f>AX416/[2]DB!$B$23</f>
        <v>5.5662650602409651E-7</v>
      </c>
    </row>
    <row r="417" spans="1:53" s="1" customFormat="1" x14ac:dyDescent="0.3">
      <c r="A417" s="474" t="s">
        <v>1038</v>
      </c>
      <c r="B417" s="474" t="str">
        <f>B412</f>
        <v>Компрессорная установка Такат, попутный нефтяной газ</v>
      </c>
      <c r="C417" s="476" t="s">
        <v>515</v>
      </c>
      <c r="D417" s="477" t="s">
        <v>136</v>
      </c>
      <c r="E417" s="490">
        <f>E416</f>
        <v>4.4000000000000003E-3</v>
      </c>
      <c r="F417" s="491">
        <f t="shared" si="582"/>
        <v>3</v>
      </c>
      <c r="G417" s="474">
        <v>8.3000000000000001E-3</v>
      </c>
      <c r="H417" s="479">
        <f>E417*F417*G417</f>
        <v>1.0956E-4</v>
      </c>
      <c r="I417" s="492">
        <f>I416</f>
        <v>2.2499999999999999E-2</v>
      </c>
      <c r="J417" s="481">
        <f>J413*0.6</f>
        <v>8.9999999999999993E-3</v>
      </c>
      <c r="K417" s="512" t="s">
        <v>138</v>
      </c>
      <c r="L417" s="513">
        <v>4</v>
      </c>
      <c r="M417" s="484" t="str">
        <f>A417</f>
        <v>C284</v>
      </c>
      <c r="N417" s="484" t="str">
        <f>B417</f>
        <v>Компрессорная установка Такат, попутный нефтяной газ</v>
      </c>
      <c r="O417" s="484" t="str">
        <f>D417</f>
        <v>Частичное-взрыв</v>
      </c>
      <c r="P417" s="484" t="s">
        <v>46</v>
      </c>
      <c r="Q417" s="484" t="s">
        <v>46</v>
      </c>
      <c r="R417" s="484" t="s">
        <v>46</v>
      </c>
      <c r="S417" s="484" t="s">
        <v>46</v>
      </c>
      <c r="T417" s="484">
        <v>0</v>
      </c>
      <c r="U417" s="484">
        <v>0</v>
      </c>
      <c r="V417" s="484">
        <v>15.6</v>
      </c>
      <c r="W417" s="484">
        <v>52.6</v>
      </c>
      <c r="X417" s="484">
        <v>76.599999999999994</v>
      </c>
      <c r="Y417" s="484" t="s">
        <v>46</v>
      </c>
      <c r="Z417" s="484" t="s">
        <v>46</v>
      </c>
      <c r="AA417" s="484" t="s">
        <v>46</v>
      </c>
      <c r="AB417" s="484" t="s">
        <v>46</v>
      </c>
      <c r="AC417" s="484" t="s">
        <v>46</v>
      </c>
      <c r="AD417" s="484" t="s">
        <v>46</v>
      </c>
      <c r="AE417" s="484" t="s">
        <v>46</v>
      </c>
      <c r="AF417" s="484" t="s">
        <v>46</v>
      </c>
      <c r="AG417" s="484" t="s">
        <v>46</v>
      </c>
      <c r="AH417" s="484" t="s">
        <v>46</v>
      </c>
      <c r="AI417" s="484" t="s">
        <v>46</v>
      </c>
      <c r="AJ417" s="484">
        <v>0</v>
      </c>
      <c r="AK417" s="484">
        <v>1</v>
      </c>
      <c r="AL417" s="386">
        <f t="shared" ref="AL417:AL419" si="583">0.1*AL413</f>
        <v>7.5000000000000011E-2</v>
      </c>
      <c r="AM417" s="484">
        <f>AM412</f>
        <v>2.7E-2</v>
      </c>
      <c r="AN417" s="484">
        <f>AN416</f>
        <v>1</v>
      </c>
      <c r="AO417" s="484"/>
      <c r="AP417" s="484"/>
      <c r="AQ417" s="487">
        <f>AM417*I417+AL417</f>
        <v>7.5607500000000008E-2</v>
      </c>
      <c r="AR417" s="487">
        <f>0.1*AQ417</f>
        <v>7.5607500000000015E-3</v>
      </c>
      <c r="AS417" s="488">
        <f>AJ417*3+0.25*AK417</f>
        <v>0.25</v>
      </c>
      <c r="AT417" s="488">
        <f>SUM(AQ417:AS417)/4</f>
        <v>8.32920625E-2</v>
      </c>
      <c r="AU417" s="487">
        <f>10068.2*J417*POWER(10,-6)*10</f>
        <v>9.0613799999999991E-4</v>
      </c>
      <c r="AV417" s="488">
        <f>AU417+AT417+AS417+AR417+AQ417</f>
        <v>0.41736645049999999</v>
      </c>
      <c r="AW417" s="489">
        <f t="shared" si="579"/>
        <v>0</v>
      </c>
      <c r="AX417" s="489">
        <f t="shared" si="580"/>
        <v>1.0956E-4</v>
      </c>
      <c r="AY417" s="489">
        <f t="shared" si="581"/>
        <v>4.5726668316779998E-5</v>
      </c>
      <c r="AZ417" s="392">
        <f>AW417/[2]DB!$B$23</f>
        <v>0</v>
      </c>
      <c r="BA417" s="392">
        <f>AX417/[2]DB!$B$23</f>
        <v>1.3199999999999999E-7</v>
      </c>
    </row>
    <row r="418" spans="1:53" s="1" customFormat="1" x14ac:dyDescent="0.3">
      <c r="A418" s="474" t="s">
        <v>1039</v>
      </c>
      <c r="B418" s="474" t="str">
        <f>B412</f>
        <v>Компрессорная установка Такат, попутный нефтяной газ</v>
      </c>
      <c r="C418" s="476" t="s">
        <v>516</v>
      </c>
      <c r="D418" s="477" t="s">
        <v>112</v>
      </c>
      <c r="E418" s="490">
        <f>E416</f>
        <v>4.4000000000000003E-3</v>
      </c>
      <c r="F418" s="491">
        <f t="shared" si="582"/>
        <v>3</v>
      </c>
      <c r="G418" s="474">
        <v>2.64E-2</v>
      </c>
      <c r="H418" s="479">
        <f t="shared" si="575"/>
        <v>3.4847999999999997E-4</v>
      </c>
      <c r="I418" s="492">
        <f>0.15*I412</f>
        <v>2.2499999999999999E-2</v>
      </c>
      <c r="J418" s="481">
        <f>J414*0.15</f>
        <v>2.2499999999999999E-2</v>
      </c>
      <c r="K418" s="207" t="s">
        <v>467</v>
      </c>
      <c r="L418" s="283" t="s">
        <v>952</v>
      </c>
      <c r="M418" s="484" t="str">
        <f t="shared" si="572"/>
        <v>C285</v>
      </c>
      <c r="N418" s="484" t="str">
        <f t="shared" si="572"/>
        <v>Компрессорная установка Такат, попутный нефтяной газ</v>
      </c>
      <c r="O418" s="484" t="str">
        <f t="shared" si="573"/>
        <v>Частичное-пожар-вспышка</v>
      </c>
      <c r="P418" s="484" t="s">
        <v>46</v>
      </c>
      <c r="Q418" s="484" t="s">
        <v>46</v>
      </c>
      <c r="R418" s="484" t="s">
        <v>46</v>
      </c>
      <c r="S418" s="484" t="s">
        <v>46</v>
      </c>
      <c r="T418" s="484" t="s">
        <v>46</v>
      </c>
      <c r="U418" s="484" t="s">
        <v>46</v>
      </c>
      <c r="V418" s="484" t="s">
        <v>46</v>
      </c>
      <c r="W418" s="484" t="s">
        <v>46</v>
      </c>
      <c r="X418" s="484" t="s">
        <v>46</v>
      </c>
      <c r="Y418" s="484" t="s">
        <v>46</v>
      </c>
      <c r="Z418" s="484" t="s">
        <v>46</v>
      </c>
      <c r="AA418" s="484">
        <v>9.58</v>
      </c>
      <c r="AB418" s="484">
        <v>11.5</v>
      </c>
      <c r="AC418" s="484" t="s">
        <v>46</v>
      </c>
      <c r="AD418" s="484" t="s">
        <v>46</v>
      </c>
      <c r="AE418" s="484" t="s">
        <v>46</v>
      </c>
      <c r="AF418" s="484" t="s">
        <v>46</v>
      </c>
      <c r="AG418" s="484" t="s">
        <v>46</v>
      </c>
      <c r="AH418" s="484" t="s">
        <v>46</v>
      </c>
      <c r="AI418" s="484" t="s">
        <v>46</v>
      </c>
      <c r="AJ418" s="484">
        <v>0</v>
      </c>
      <c r="AK418" s="484">
        <v>1</v>
      </c>
      <c r="AL418" s="386">
        <f t="shared" si="583"/>
        <v>7.5000000000000011E-2</v>
      </c>
      <c r="AM418" s="484">
        <f>AM412</f>
        <v>2.7E-2</v>
      </c>
      <c r="AN418" s="484">
        <f>ROUNDUP(AN412/3,0)</f>
        <v>1</v>
      </c>
      <c r="AO418" s="484"/>
      <c r="AP418" s="484"/>
      <c r="AQ418" s="487">
        <f>AM418*I418+AL418</f>
        <v>7.5607500000000008E-2</v>
      </c>
      <c r="AR418" s="487">
        <f t="shared" si="576"/>
        <v>7.5607500000000015E-3</v>
      </c>
      <c r="AS418" s="488">
        <f t="shared" si="577"/>
        <v>0.25</v>
      </c>
      <c r="AT418" s="488">
        <f t="shared" si="578"/>
        <v>8.32920625E-2</v>
      </c>
      <c r="AU418" s="487">
        <f>10068.2*J418*POWER(10,-6)*10</f>
        <v>2.2653450000000002E-3</v>
      </c>
      <c r="AV418" s="488">
        <f t="shared" si="574"/>
        <v>0.41872565750000001</v>
      </c>
      <c r="AW418" s="489">
        <f t="shared" si="579"/>
        <v>0</v>
      </c>
      <c r="AX418" s="489">
        <f t="shared" si="580"/>
        <v>3.4847999999999997E-4</v>
      </c>
      <c r="AY418" s="489">
        <f t="shared" si="581"/>
        <v>1.4591751712559998E-4</v>
      </c>
      <c r="AZ418" s="392">
        <f>AW418/[2]DB!$B$23</f>
        <v>0</v>
      </c>
      <c r="BA418" s="392">
        <f>AX418/[2]DB!$B$23</f>
        <v>4.1985542168674696E-7</v>
      </c>
    </row>
    <row r="419" spans="1:53" s="1" customFormat="1" ht="15" thickBot="1" x14ac:dyDescent="0.35">
      <c r="A419" s="474" t="s">
        <v>1040</v>
      </c>
      <c r="B419" s="474" t="str">
        <f>B412</f>
        <v>Компрессорная установка Такат, попутный нефтяной газ</v>
      </c>
      <c r="C419" s="476" t="s">
        <v>517</v>
      </c>
      <c r="D419" s="477" t="s">
        <v>27</v>
      </c>
      <c r="E419" s="490">
        <f>E416</f>
        <v>4.4000000000000003E-3</v>
      </c>
      <c r="F419" s="491">
        <f>F412</f>
        <v>3</v>
      </c>
      <c r="G419" s="474">
        <v>0.93030000000000002</v>
      </c>
      <c r="H419" s="479">
        <f t="shared" si="575"/>
        <v>1.2279959999999999E-2</v>
      </c>
      <c r="I419" s="492">
        <f>0.15*I412</f>
        <v>2.2499999999999999E-2</v>
      </c>
      <c r="J419" s="494">
        <v>0</v>
      </c>
      <c r="K419" s="514"/>
      <c r="L419" s="515"/>
      <c r="M419" s="484" t="str">
        <f t="shared" si="572"/>
        <v>C286</v>
      </c>
      <c r="N419" s="484" t="str">
        <f t="shared" si="572"/>
        <v>Компрессорная установка Такат, попутный нефтяной газ</v>
      </c>
      <c r="O419" s="484" t="str">
        <f t="shared" si="573"/>
        <v>Частичное-ликвидация</v>
      </c>
      <c r="P419" s="484" t="s">
        <v>46</v>
      </c>
      <c r="Q419" s="484" t="s">
        <v>46</v>
      </c>
      <c r="R419" s="484" t="s">
        <v>46</v>
      </c>
      <c r="S419" s="484" t="s">
        <v>46</v>
      </c>
      <c r="T419" s="484" t="s">
        <v>46</v>
      </c>
      <c r="U419" s="484" t="s">
        <v>46</v>
      </c>
      <c r="V419" s="484" t="s">
        <v>46</v>
      </c>
      <c r="W419" s="484" t="s">
        <v>46</v>
      </c>
      <c r="X419" s="484" t="s">
        <v>46</v>
      </c>
      <c r="Y419" s="484" t="s">
        <v>46</v>
      </c>
      <c r="Z419" s="484" t="s">
        <v>46</v>
      </c>
      <c r="AA419" s="484" t="s">
        <v>46</v>
      </c>
      <c r="AB419" s="484" t="s">
        <v>46</v>
      </c>
      <c r="AC419" s="484" t="s">
        <v>46</v>
      </c>
      <c r="AD419" s="484" t="s">
        <v>46</v>
      </c>
      <c r="AE419" s="484" t="s">
        <v>46</v>
      </c>
      <c r="AF419" s="484" t="s">
        <v>46</v>
      </c>
      <c r="AG419" s="484" t="s">
        <v>46</v>
      </c>
      <c r="AH419" s="484" t="s">
        <v>46</v>
      </c>
      <c r="AI419" s="484" t="s">
        <v>46</v>
      </c>
      <c r="AJ419" s="484">
        <v>0</v>
      </c>
      <c r="AK419" s="484">
        <v>0</v>
      </c>
      <c r="AL419" s="386">
        <f t="shared" si="583"/>
        <v>7.5000000000000011E-2</v>
      </c>
      <c r="AM419" s="484">
        <f>AM412</f>
        <v>2.7E-2</v>
      </c>
      <c r="AN419" s="484">
        <f>ROUNDUP(AN412/3,0)</f>
        <v>1</v>
      </c>
      <c r="AO419" s="484"/>
      <c r="AP419" s="484"/>
      <c r="AQ419" s="487">
        <f>AM419*I419*0.1+AL419</f>
        <v>7.5060750000000009E-2</v>
      </c>
      <c r="AR419" s="487">
        <f t="shared" si="576"/>
        <v>7.5060750000000009E-3</v>
      </c>
      <c r="AS419" s="488">
        <f t="shared" si="577"/>
        <v>0</v>
      </c>
      <c r="AT419" s="488">
        <f t="shared" si="578"/>
        <v>2.0641706250000003E-2</v>
      </c>
      <c r="AU419" s="487">
        <f>1333*J418*POWER(10,-6)</f>
        <v>2.9992499999999998E-5</v>
      </c>
      <c r="AV419" s="488">
        <f t="shared" si="574"/>
        <v>0.10323852375000001</v>
      </c>
      <c r="AW419" s="489">
        <f t="shared" si="579"/>
        <v>0</v>
      </c>
      <c r="AX419" s="489">
        <f t="shared" si="580"/>
        <v>0</v>
      </c>
      <c r="AY419" s="489">
        <f t="shared" si="581"/>
        <v>1.2677649421090501E-3</v>
      </c>
      <c r="AZ419" s="392">
        <f>AW419/[2]DB!$B$23</f>
        <v>0</v>
      </c>
      <c r="BA419" s="392">
        <f>AX419/[2]DB!$B$23</f>
        <v>0</v>
      </c>
    </row>
    <row r="420" spans="1:53" s="1" customFormat="1" x14ac:dyDescent="0.3">
      <c r="A420" s="485"/>
      <c r="B420" s="485"/>
      <c r="C420" s="484"/>
      <c r="D420" s="532"/>
      <c r="E420" s="533"/>
      <c r="F420" s="534"/>
      <c r="G420" s="485"/>
      <c r="H420" s="489"/>
      <c r="I420" s="488"/>
      <c r="J420" s="485"/>
      <c r="K420" s="485"/>
      <c r="L420" s="485"/>
      <c r="M420" s="484"/>
      <c r="N420" s="484"/>
      <c r="O420" s="484"/>
      <c r="P420" s="484"/>
      <c r="Q420" s="484"/>
      <c r="R420" s="484"/>
      <c r="S420" s="484"/>
      <c r="T420" s="484"/>
      <c r="U420" s="484"/>
      <c r="V420" s="484"/>
      <c r="W420" s="484"/>
      <c r="X420" s="484"/>
      <c r="Y420" s="484"/>
      <c r="Z420" s="484"/>
      <c r="AA420" s="484"/>
      <c r="AB420" s="484"/>
      <c r="AC420" s="484"/>
      <c r="AD420" s="484"/>
      <c r="AE420" s="484"/>
      <c r="AF420" s="484"/>
      <c r="AG420" s="484"/>
      <c r="AH420" s="484"/>
      <c r="AI420" s="484"/>
      <c r="AJ420" s="484"/>
      <c r="AK420" s="484"/>
      <c r="AL420" s="484"/>
      <c r="AM420" s="484"/>
      <c r="AN420" s="484"/>
      <c r="AO420" s="484"/>
      <c r="AP420" s="484"/>
      <c r="AQ420" s="487"/>
      <c r="AR420" s="487"/>
      <c r="AS420" s="488"/>
      <c r="AT420" s="488"/>
      <c r="AU420" s="487"/>
      <c r="AV420" s="488"/>
      <c r="AW420" s="489"/>
      <c r="AX420" s="489"/>
      <c r="AY420" s="489"/>
    </row>
    <row r="421" spans="1:53" ht="15" thickBot="1" x14ac:dyDescent="0.35"/>
    <row r="422" spans="1:53" s="1" customFormat="1" ht="18" customHeight="1" x14ac:dyDescent="0.3">
      <c r="A422" s="474" t="s">
        <v>1041</v>
      </c>
      <c r="B422" s="475" t="s">
        <v>955</v>
      </c>
      <c r="C422" s="476" t="s">
        <v>129</v>
      </c>
      <c r="D422" s="477" t="s">
        <v>130</v>
      </c>
      <c r="E422" s="478">
        <v>2.9999999999999999E-7</v>
      </c>
      <c r="F422" s="475">
        <v>550</v>
      </c>
      <c r="G422" s="474">
        <v>0.2</v>
      </c>
      <c r="H422" s="479">
        <f>E422*F422*G422</f>
        <v>3.3000000000000003E-5</v>
      </c>
      <c r="I422" s="480">
        <v>0.06</v>
      </c>
      <c r="J422" s="481">
        <f>I422</f>
        <v>0.06</v>
      </c>
      <c r="K422" s="482" t="s">
        <v>122</v>
      </c>
      <c r="L422" s="483">
        <v>0</v>
      </c>
      <c r="M422" s="484" t="str">
        <f t="shared" ref="M422:N429" si="584">A422</f>
        <v>C287</v>
      </c>
      <c r="N422" s="484" t="str">
        <f t="shared" si="584"/>
        <v>Трубопроводы КС «Самсык» (технологические) , попутный нефтяной газ</v>
      </c>
      <c r="O422" s="484" t="str">
        <f t="shared" ref="O422:O429" si="585">D422</f>
        <v>Полное-факел</v>
      </c>
      <c r="P422" s="484" t="s">
        <v>46</v>
      </c>
      <c r="Q422" s="484" t="s">
        <v>46</v>
      </c>
      <c r="R422" s="484" t="s">
        <v>46</v>
      </c>
      <c r="S422" s="484" t="s">
        <v>46</v>
      </c>
      <c r="T422" s="484" t="s">
        <v>46</v>
      </c>
      <c r="U422" s="484" t="s">
        <v>46</v>
      </c>
      <c r="V422" s="484" t="s">
        <v>46</v>
      </c>
      <c r="W422" s="484" t="s">
        <v>46</v>
      </c>
      <c r="X422" s="484" t="s">
        <v>46</v>
      </c>
      <c r="Y422" s="484">
        <v>13</v>
      </c>
      <c r="Z422" s="484">
        <v>2</v>
      </c>
      <c r="AA422" s="484" t="s">
        <v>46</v>
      </c>
      <c r="AB422" s="484" t="s">
        <v>46</v>
      </c>
      <c r="AC422" s="484" t="s">
        <v>46</v>
      </c>
      <c r="AD422" s="484" t="s">
        <v>46</v>
      </c>
      <c r="AE422" s="484" t="s">
        <v>46</v>
      </c>
      <c r="AF422" s="484" t="s">
        <v>46</v>
      </c>
      <c r="AG422" s="484" t="s">
        <v>46</v>
      </c>
      <c r="AH422" s="484" t="s">
        <v>46</v>
      </c>
      <c r="AI422" s="484" t="s">
        <v>46</v>
      </c>
      <c r="AJ422" s="485">
        <v>1</v>
      </c>
      <c r="AK422" s="485">
        <v>2</v>
      </c>
      <c r="AL422" s="486">
        <v>0.75</v>
      </c>
      <c r="AM422" s="486">
        <v>2.7E-2</v>
      </c>
      <c r="AN422" s="486">
        <v>3</v>
      </c>
      <c r="AO422" s="484"/>
      <c r="AP422" s="484"/>
      <c r="AQ422" s="487">
        <f>AM422*I422+AL422</f>
        <v>0.75161999999999995</v>
      </c>
      <c r="AR422" s="487">
        <f>0.1*AQ422</f>
        <v>7.5162000000000007E-2</v>
      </c>
      <c r="AS422" s="488">
        <f>AJ422*3+0.25*AK422</f>
        <v>3.5</v>
      </c>
      <c r="AT422" s="488">
        <f>SUM(AQ422:AS422)/4</f>
        <v>1.0816954999999999</v>
      </c>
      <c r="AU422" s="487">
        <f>10068.2*J422*POWER(10,-6)</f>
        <v>6.0409199999999998E-4</v>
      </c>
      <c r="AV422" s="488">
        <f t="shared" ref="AV422:AV429" si="586">AU422+AT422+AS422+AR422+AQ422</f>
        <v>5.4090815919999997</v>
      </c>
      <c r="AW422" s="489">
        <f>AJ422*H422</f>
        <v>3.3000000000000003E-5</v>
      </c>
      <c r="AX422" s="489">
        <f>H422*AK422</f>
        <v>6.6000000000000005E-5</v>
      </c>
      <c r="AY422" s="489">
        <f>H422*AV422</f>
        <v>1.78499692536E-4</v>
      </c>
      <c r="AZ422" s="392">
        <f>AW422/[2]DB!$B$23</f>
        <v>3.9759036144578317E-8</v>
      </c>
      <c r="BA422" s="392">
        <f>AX422/[2]DB!$B$23</f>
        <v>7.9518072289156634E-8</v>
      </c>
    </row>
    <row r="423" spans="1:53" s="1" customFormat="1" x14ac:dyDescent="0.3">
      <c r="A423" s="474" t="s">
        <v>1042</v>
      </c>
      <c r="B423" s="474" t="str">
        <f>B422</f>
        <v>Трубопроводы КС «Самсык» (технологические) , попутный нефтяной газ</v>
      </c>
      <c r="C423" s="476" t="s">
        <v>107</v>
      </c>
      <c r="D423" s="477" t="s">
        <v>28</v>
      </c>
      <c r="E423" s="490">
        <f>E422</f>
        <v>2.9999999999999999E-7</v>
      </c>
      <c r="F423" s="491">
        <f>F422</f>
        <v>550</v>
      </c>
      <c r="G423" s="474">
        <v>0.1152</v>
      </c>
      <c r="H423" s="479">
        <f t="shared" ref="H423:H429" si="587">E423*F423*G423</f>
        <v>1.9007999999999998E-5</v>
      </c>
      <c r="I423" s="492">
        <f>I422</f>
        <v>0.06</v>
      </c>
      <c r="J423" s="511">
        <f>0.1*I422</f>
        <v>6.0000000000000001E-3</v>
      </c>
      <c r="K423" s="495" t="s">
        <v>123</v>
      </c>
      <c r="L423" s="496">
        <v>1</v>
      </c>
      <c r="M423" s="484" t="str">
        <f t="shared" si="584"/>
        <v>C288</v>
      </c>
      <c r="N423" s="484" t="str">
        <f t="shared" si="584"/>
        <v>Трубопроводы КС «Самсык» (технологические) , попутный нефтяной газ</v>
      </c>
      <c r="O423" s="484" t="str">
        <f t="shared" si="585"/>
        <v>Полное-взрыв</v>
      </c>
      <c r="P423" s="484" t="s">
        <v>46</v>
      </c>
      <c r="Q423" s="484" t="s">
        <v>46</v>
      </c>
      <c r="R423" s="484" t="s">
        <v>46</v>
      </c>
      <c r="S423" s="484" t="s">
        <v>46</v>
      </c>
      <c r="T423" s="484">
        <v>0</v>
      </c>
      <c r="U423" s="484">
        <v>0</v>
      </c>
      <c r="V423" s="484">
        <v>13.6</v>
      </c>
      <c r="W423" s="484">
        <v>46.1</v>
      </c>
      <c r="X423" s="484">
        <v>67.099999999999994</v>
      </c>
      <c r="Y423" s="484" t="s">
        <v>46</v>
      </c>
      <c r="Z423" s="484" t="s">
        <v>46</v>
      </c>
      <c r="AA423" s="484" t="s">
        <v>46</v>
      </c>
      <c r="AB423" s="484" t="s">
        <v>46</v>
      </c>
      <c r="AC423" s="484" t="s">
        <v>46</v>
      </c>
      <c r="AD423" s="484" t="s">
        <v>46</v>
      </c>
      <c r="AE423" s="484" t="s">
        <v>46</v>
      </c>
      <c r="AF423" s="484" t="s">
        <v>46</v>
      </c>
      <c r="AG423" s="484" t="s">
        <v>46</v>
      </c>
      <c r="AH423" s="484" t="s">
        <v>46</v>
      </c>
      <c r="AI423" s="484" t="s">
        <v>46</v>
      </c>
      <c r="AJ423" s="485">
        <v>1</v>
      </c>
      <c r="AK423" s="485">
        <v>2</v>
      </c>
      <c r="AL423" s="484">
        <f>AL422</f>
        <v>0.75</v>
      </c>
      <c r="AM423" s="484">
        <f>AM422</f>
        <v>2.7E-2</v>
      </c>
      <c r="AN423" s="484">
        <f>AN422</f>
        <v>3</v>
      </c>
      <c r="AO423" s="484"/>
      <c r="AP423" s="484"/>
      <c r="AQ423" s="487">
        <f>AM423*I423+AL423</f>
        <v>0.75161999999999995</v>
      </c>
      <c r="AR423" s="487">
        <f t="shared" ref="AR423:AR429" si="588">0.1*AQ423</f>
        <v>7.5162000000000007E-2</v>
      </c>
      <c r="AS423" s="488">
        <f t="shared" ref="AS423:AS429" si="589">AJ423*3+0.25*AK423</f>
        <v>3.5</v>
      </c>
      <c r="AT423" s="488">
        <f t="shared" ref="AT423:AT429" si="590">SUM(AQ423:AS423)/4</f>
        <v>1.0816954999999999</v>
      </c>
      <c r="AU423" s="487">
        <f>10068.2*J423*POWER(10,-6)*10</f>
        <v>6.0409200000000008E-4</v>
      </c>
      <c r="AV423" s="488">
        <f t="shared" si="586"/>
        <v>5.4090815919999997</v>
      </c>
      <c r="AW423" s="489">
        <f t="shared" ref="AW423:AW429" si="591">AJ423*H423</f>
        <v>1.9007999999999998E-5</v>
      </c>
      <c r="AX423" s="489">
        <f t="shared" ref="AX423:AX429" si="592">H423*AK423</f>
        <v>3.8015999999999997E-5</v>
      </c>
      <c r="AY423" s="489">
        <f t="shared" ref="AY423:AY429" si="593">H423*AV423</f>
        <v>1.0281582290073598E-4</v>
      </c>
      <c r="AZ423" s="392">
        <f>AW423/[2]DB!$B$23</f>
        <v>2.2901204819277107E-8</v>
      </c>
      <c r="BA423" s="392">
        <f>AX423/[2]DB!$B$23</f>
        <v>4.5802409638554214E-8</v>
      </c>
    </row>
    <row r="424" spans="1:53" s="1" customFormat="1" x14ac:dyDescent="0.3">
      <c r="A424" s="474" t="s">
        <v>1043</v>
      </c>
      <c r="B424" s="474" t="str">
        <f>B422</f>
        <v>Трубопроводы КС «Самсык» (технологические) , попутный нефтяной газ</v>
      </c>
      <c r="C424" s="476" t="s">
        <v>131</v>
      </c>
      <c r="D424" s="477" t="s">
        <v>132</v>
      </c>
      <c r="E424" s="490">
        <f>E422</f>
        <v>2.9999999999999999E-7</v>
      </c>
      <c r="F424" s="491">
        <f>F422</f>
        <v>550</v>
      </c>
      <c r="G424" s="474">
        <v>7.6799999999999993E-2</v>
      </c>
      <c r="H424" s="479">
        <f>E424*F424*G424</f>
        <v>1.2671999999999998E-5</v>
      </c>
      <c r="I424" s="492">
        <f>I422</f>
        <v>0.06</v>
      </c>
      <c r="J424" s="481">
        <f>I422</f>
        <v>0.06</v>
      </c>
      <c r="K424" s="495" t="s">
        <v>124</v>
      </c>
      <c r="L424" s="496">
        <v>0</v>
      </c>
      <c r="M424" s="484" t="str">
        <f>A424</f>
        <v>C289</v>
      </c>
      <c r="N424" s="484" t="str">
        <f>B424</f>
        <v>Трубопроводы КС «Самсык» (технологические) , попутный нефтяной газ</v>
      </c>
      <c r="O424" s="484" t="str">
        <f>D424</f>
        <v>Полное-вспышка</v>
      </c>
      <c r="P424" s="484" t="s">
        <v>46</v>
      </c>
      <c r="Q424" s="484" t="s">
        <v>46</v>
      </c>
      <c r="R424" s="484" t="s">
        <v>46</v>
      </c>
      <c r="S424" s="484" t="s">
        <v>46</v>
      </c>
      <c r="T424" s="484" t="s">
        <v>46</v>
      </c>
      <c r="U424" s="484" t="s">
        <v>46</v>
      </c>
      <c r="V424" s="484" t="s">
        <v>46</v>
      </c>
      <c r="W424" s="484" t="s">
        <v>46</v>
      </c>
      <c r="X424" s="484" t="s">
        <v>46</v>
      </c>
      <c r="Y424" s="484" t="s">
        <v>46</v>
      </c>
      <c r="Z424" s="484" t="s">
        <v>46</v>
      </c>
      <c r="AA424" s="484">
        <v>13.25</v>
      </c>
      <c r="AB424" s="484">
        <v>15.9</v>
      </c>
      <c r="AC424" s="484" t="s">
        <v>46</v>
      </c>
      <c r="AD424" s="484" t="s">
        <v>46</v>
      </c>
      <c r="AE424" s="484" t="s">
        <v>46</v>
      </c>
      <c r="AF424" s="484" t="s">
        <v>46</v>
      </c>
      <c r="AG424" s="484" t="s">
        <v>46</v>
      </c>
      <c r="AH424" s="484" t="s">
        <v>46</v>
      </c>
      <c r="AI424" s="484" t="s">
        <v>46</v>
      </c>
      <c r="AJ424" s="484">
        <v>0</v>
      </c>
      <c r="AK424" s="484">
        <v>0</v>
      </c>
      <c r="AL424" s="484">
        <f>AL422</f>
        <v>0.75</v>
      </c>
      <c r="AM424" s="484">
        <f>AM422</f>
        <v>2.7E-2</v>
      </c>
      <c r="AN424" s="484">
        <f>AN422</f>
        <v>3</v>
      </c>
      <c r="AO424" s="484"/>
      <c r="AP424" s="484"/>
      <c r="AQ424" s="487">
        <f>AM424*I424*0.1+AL424</f>
        <v>0.750162</v>
      </c>
      <c r="AR424" s="487">
        <f>0.1*AQ424</f>
        <v>7.5016200000000005E-2</v>
      </c>
      <c r="AS424" s="488">
        <f>AJ424*3+0.25*AK424</f>
        <v>0</v>
      </c>
      <c r="AT424" s="488">
        <f>SUM(AQ424:AS424)/4</f>
        <v>0.20629454999999999</v>
      </c>
      <c r="AU424" s="487">
        <f>1333*J422*POWER(10,-6)</f>
        <v>7.9980000000000003E-5</v>
      </c>
      <c r="AV424" s="488">
        <f>AU424+AT424+AS424+AR424+AQ424</f>
        <v>1.03155273</v>
      </c>
      <c r="AW424" s="489">
        <f t="shared" si="591"/>
        <v>0</v>
      </c>
      <c r="AX424" s="489">
        <f t="shared" si="592"/>
        <v>0</v>
      </c>
      <c r="AY424" s="489">
        <f t="shared" si="593"/>
        <v>1.3071836194559998E-5</v>
      </c>
      <c r="AZ424" s="392">
        <f>AW424/[2]DB!$B$23</f>
        <v>0</v>
      </c>
      <c r="BA424" s="392">
        <f>AX424/[2]DB!$B$23</f>
        <v>0</v>
      </c>
    </row>
    <row r="425" spans="1:53" s="1" customFormat="1" x14ac:dyDescent="0.3">
      <c r="A425" s="474" t="s">
        <v>1044</v>
      </c>
      <c r="B425" s="474" t="str">
        <f>B422</f>
        <v>Трубопроводы КС «Самсык» (технологические) , попутный нефтяной газ</v>
      </c>
      <c r="C425" s="476" t="s">
        <v>108</v>
      </c>
      <c r="D425" s="477" t="s">
        <v>26</v>
      </c>
      <c r="E425" s="490">
        <f>E422</f>
        <v>2.9999999999999999E-7</v>
      </c>
      <c r="F425" s="491">
        <f>F422</f>
        <v>550</v>
      </c>
      <c r="G425" s="474">
        <v>0.60799999999999998</v>
      </c>
      <c r="H425" s="479">
        <f t="shared" si="587"/>
        <v>1.0032E-4</v>
      </c>
      <c r="I425" s="492">
        <f>I422</f>
        <v>0.06</v>
      </c>
      <c r="J425" s="494">
        <v>0</v>
      </c>
      <c r="K425" s="495" t="s">
        <v>126</v>
      </c>
      <c r="L425" s="496">
        <v>45390</v>
      </c>
      <c r="M425" s="484" t="str">
        <f t="shared" si="584"/>
        <v>C290</v>
      </c>
      <c r="N425" s="484" t="str">
        <f t="shared" si="584"/>
        <v>Трубопроводы КС «Самсык» (технологические) , попутный нефтяной газ</v>
      </c>
      <c r="O425" s="484" t="str">
        <f t="shared" si="585"/>
        <v>Полное-ликвидация</v>
      </c>
      <c r="P425" s="484" t="s">
        <v>46</v>
      </c>
      <c r="Q425" s="484" t="s">
        <v>46</v>
      </c>
      <c r="R425" s="484" t="s">
        <v>46</v>
      </c>
      <c r="S425" s="484" t="s">
        <v>46</v>
      </c>
      <c r="T425" s="484" t="s">
        <v>46</v>
      </c>
      <c r="U425" s="484" t="s">
        <v>46</v>
      </c>
      <c r="V425" s="484" t="s">
        <v>46</v>
      </c>
      <c r="W425" s="484" t="s">
        <v>46</v>
      </c>
      <c r="X425" s="484" t="s">
        <v>46</v>
      </c>
      <c r="Y425" s="484" t="s">
        <v>46</v>
      </c>
      <c r="Z425" s="484" t="s">
        <v>46</v>
      </c>
      <c r="AA425" s="484" t="s">
        <v>46</v>
      </c>
      <c r="AB425" s="484" t="s">
        <v>46</v>
      </c>
      <c r="AC425" s="484" t="s">
        <v>46</v>
      </c>
      <c r="AD425" s="484" t="s">
        <v>46</v>
      </c>
      <c r="AE425" s="484" t="s">
        <v>46</v>
      </c>
      <c r="AF425" s="484" t="s">
        <v>46</v>
      </c>
      <c r="AG425" s="484" t="s">
        <v>46</v>
      </c>
      <c r="AH425" s="484" t="s">
        <v>46</v>
      </c>
      <c r="AI425" s="484" t="s">
        <v>46</v>
      </c>
      <c r="AJ425" s="484">
        <v>0</v>
      </c>
      <c r="AK425" s="484">
        <v>0</v>
      </c>
      <c r="AL425" s="484">
        <f>AL422</f>
        <v>0.75</v>
      </c>
      <c r="AM425" s="484">
        <f>AM422</f>
        <v>2.7E-2</v>
      </c>
      <c r="AN425" s="484">
        <f>AN422</f>
        <v>3</v>
      </c>
      <c r="AO425" s="484"/>
      <c r="AP425" s="484"/>
      <c r="AQ425" s="487">
        <f>AM425*I425*0.1+AL425</f>
        <v>0.750162</v>
      </c>
      <c r="AR425" s="487">
        <f t="shared" si="588"/>
        <v>7.5016200000000005E-2</v>
      </c>
      <c r="AS425" s="488">
        <f t="shared" si="589"/>
        <v>0</v>
      </c>
      <c r="AT425" s="488">
        <f t="shared" si="590"/>
        <v>0.20629454999999999</v>
      </c>
      <c r="AU425" s="487">
        <f>1333*J423*POWER(10,-6)</f>
        <v>7.9980000000000003E-6</v>
      </c>
      <c r="AV425" s="488">
        <f t="shared" si="586"/>
        <v>1.0314807479999999</v>
      </c>
      <c r="AW425" s="489">
        <f t="shared" si="591"/>
        <v>0</v>
      </c>
      <c r="AX425" s="489">
        <f t="shared" si="592"/>
        <v>0</v>
      </c>
      <c r="AY425" s="489">
        <f t="shared" si="593"/>
        <v>1.0347814863935999E-4</v>
      </c>
      <c r="AZ425" s="392">
        <f>AW425/[2]DB!$B$23</f>
        <v>0</v>
      </c>
      <c r="BA425" s="392">
        <f>AX425/[2]DB!$B$23</f>
        <v>0</v>
      </c>
    </row>
    <row r="426" spans="1:53" s="1" customFormat="1" x14ac:dyDescent="0.3">
      <c r="A426" s="474" t="s">
        <v>1045</v>
      </c>
      <c r="B426" s="474" t="str">
        <f>B422</f>
        <v>Трубопроводы КС «Самсык» (технологические) , попутный нефтяной газ</v>
      </c>
      <c r="C426" s="476" t="s">
        <v>133</v>
      </c>
      <c r="D426" s="477" t="s">
        <v>134</v>
      </c>
      <c r="E426" s="478">
        <v>1.9999999999999999E-6</v>
      </c>
      <c r="F426" s="491">
        <f>F422</f>
        <v>550</v>
      </c>
      <c r="G426" s="474">
        <v>3.5000000000000003E-2</v>
      </c>
      <c r="H426" s="479">
        <f t="shared" si="587"/>
        <v>3.8500000000000001E-5</v>
      </c>
      <c r="I426" s="492">
        <f>0.15*I422</f>
        <v>8.9999999999999993E-3</v>
      </c>
      <c r="J426" s="481">
        <f>I426</f>
        <v>8.9999999999999993E-3</v>
      </c>
      <c r="K426" s="495" t="s">
        <v>127</v>
      </c>
      <c r="L426" s="496">
        <v>3</v>
      </c>
      <c r="M426" s="484" t="str">
        <f t="shared" si="584"/>
        <v>C291</v>
      </c>
      <c r="N426" s="484" t="str">
        <f t="shared" si="584"/>
        <v>Трубопроводы КС «Самсык» (технологические) , попутный нефтяной газ</v>
      </c>
      <c r="O426" s="484" t="str">
        <f t="shared" si="585"/>
        <v>Частичное-факел</v>
      </c>
      <c r="P426" s="484" t="s">
        <v>46</v>
      </c>
      <c r="Q426" s="484" t="s">
        <v>46</v>
      </c>
      <c r="R426" s="484" t="s">
        <v>46</v>
      </c>
      <c r="S426" s="484" t="s">
        <v>46</v>
      </c>
      <c r="T426" s="484" t="s">
        <v>46</v>
      </c>
      <c r="U426" s="484" t="s">
        <v>46</v>
      </c>
      <c r="V426" s="484" t="s">
        <v>46</v>
      </c>
      <c r="W426" s="484" t="s">
        <v>46</v>
      </c>
      <c r="X426" s="484" t="s">
        <v>46</v>
      </c>
      <c r="Y426" s="484">
        <v>8</v>
      </c>
      <c r="Z426" s="484">
        <v>2</v>
      </c>
      <c r="AA426" s="484" t="s">
        <v>46</v>
      </c>
      <c r="AB426" s="484" t="s">
        <v>46</v>
      </c>
      <c r="AC426" s="484" t="s">
        <v>46</v>
      </c>
      <c r="AD426" s="484" t="s">
        <v>46</v>
      </c>
      <c r="AE426" s="484" t="s">
        <v>46</v>
      </c>
      <c r="AF426" s="484" t="s">
        <v>46</v>
      </c>
      <c r="AG426" s="484" t="s">
        <v>46</v>
      </c>
      <c r="AH426" s="484" t="s">
        <v>46</v>
      </c>
      <c r="AI426" s="484" t="s">
        <v>46</v>
      </c>
      <c r="AJ426" s="484">
        <v>0</v>
      </c>
      <c r="AK426" s="484">
        <v>2</v>
      </c>
      <c r="AL426" s="386">
        <f>0.1*AL422</f>
        <v>7.5000000000000011E-2</v>
      </c>
      <c r="AM426" s="484">
        <f>AM422</f>
        <v>2.7E-2</v>
      </c>
      <c r="AN426" s="484">
        <f>ROUNDUP(AN422/3,0)</f>
        <v>1</v>
      </c>
      <c r="AO426" s="484"/>
      <c r="AP426" s="484"/>
      <c r="AQ426" s="487">
        <f>AM426*I426+AL426</f>
        <v>7.5243000000000004E-2</v>
      </c>
      <c r="AR426" s="487">
        <f t="shared" si="588"/>
        <v>7.5243000000000011E-3</v>
      </c>
      <c r="AS426" s="488">
        <f t="shared" si="589"/>
        <v>0.5</v>
      </c>
      <c r="AT426" s="488">
        <f t="shared" si="590"/>
        <v>0.145691825</v>
      </c>
      <c r="AU426" s="487">
        <f>10068.2*J426*POWER(10,-6)</f>
        <v>9.0613799999999996E-5</v>
      </c>
      <c r="AV426" s="488">
        <f t="shared" si="586"/>
        <v>0.72854973879999996</v>
      </c>
      <c r="AW426" s="489">
        <f t="shared" si="591"/>
        <v>0</v>
      </c>
      <c r="AX426" s="489">
        <f t="shared" si="592"/>
        <v>7.7000000000000001E-5</v>
      </c>
      <c r="AY426" s="489">
        <f t="shared" si="593"/>
        <v>2.8049164943799998E-5</v>
      </c>
      <c r="AZ426" s="392">
        <f>AW426/[2]DB!$B$23</f>
        <v>0</v>
      </c>
      <c r="BA426" s="392">
        <f>AX426/[2]DB!$B$23</f>
        <v>9.2771084337349404E-8</v>
      </c>
    </row>
    <row r="427" spans="1:53" s="1" customFormat="1" x14ac:dyDescent="0.3">
      <c r="A427" s="474" t="s">
        <v>1046</v>
      </c>
      <c r="B427" s="474" t="str">
        <f>B422</f>
        <v>Трубопроводы КС «Самсык» (технологические) , попутный нефтяной газ</v>
      </c>
      <c r="C427" s="476" t="s">
        <v>135</v>
      </c>
      <c r="D427" s="477" t="s">
        <v>136</v>
      </c>
      <c r="E427" s="490">
        <f>E426</f>
        <v>1.9999999999999999E-6</v>
      </c>
      <c r="F427" s="491">
        <f>F423</f>
        <v>550</v>
      </c>
      <c r="G427" s="474">
        <v>8.3000000000000001E-3</v>
      </c>
      <c r="H427" s="479">
        <f>E427*F427*G427</f>
        <v>9.129999999999999E-6</v>
      </c>
      <c r="I427" s="492">
        <f>I426</f>
        <v>8.9999999999999993E-3</v>
      </c>
      <c r="J427" s="481">
        <f>I427</f>
        <v>8.9999999999999993E-3</v>
      </c>
      <c r="K427" s="512" t="s">
        <v>138</v>
      </c>
      <c r="L427" s="513">
        <v>4</v>
      </c>
      <c r="M427" s="484" t="str">
        <f>A427</f>
        <v>C292</v>
      </c>
      <c r="N427" s="484" t="str">
        <f>B427</f>
        <v>Трубопроводы КС «Самсык» (технологические) , попутный нефтяной газ</v>
      </c>
      <c r="O427" s="484" t="str">
        <f>D427</f>
        <v>Частичное-взрыв</v>
      </c>
      <c r="P427" s="484" t="s">
        <v>46</v>
      </c>
      <c r="Q427" s="484" t="s">
        <v>46</v>
      </c>
      <c r="R427" s="484" t="s">
        <v>46</v>
      </c>
      <c r="S427" s="484" t="s">
        <v>46</v>
      </c>
      <c r="T427" s="484">
        <v>0</v>
      </c>
      <c r="U427" s="484">
        <v>0</v>
      </c>
      <c r="V427" s="484">
        <v>15.6</v>
      </c>
      <c r="W427" s="484">
        <v>52.6</v>
      </c>
      <c r="X427" s="484">
        <v>76.599999999999994</v>
      </c>
      <c r="Y427" s="484" t="s">
        <v>46</v>
      </c>
      <c r="Z427" s="484" t="s">
        <v>46</v>
      </c>
      <c r="AA427" s="484" t="s">
        <v>46</v>
      </c>
      <c r="AB427" s="484" t="s">
        <v>46</v>
      </c>
      <c r="AC427" s="484" t="s">
        <v>46</v>
      </c>
      <c r="AD427" s="484" t="s">
        <v>46</v>
      </c>
      <c r="AE427" s="484" t="s">
        <v>46</v>
      </c>
      <c r="AF427" s="484" t="s">
        <v>46</v>
      </c>
      <c r="AG427" s="484" t="s">
        <v>46</v>
      </c>
      <c r="AH427" s="484" t="s">
        <v>46</v>
      </c>
      <c r="AI427" s="484" t="s">
        <v>46</v>
      </c>
      <c r="AJ427" s="484">
        <v>0</v>
      </c>
      <c r="AK427" s="484">
        <v>1</v>
      </c>
      <c r="AL427" s="386">
        <f t="shared" ref="AL427:AL429" si="594">0.1*AL423</f>
        <v>7.5000000000000011E-2</v>
      </c>
      <c r="AM427" s="484">
        <f>AM422</f>
        <v>2.7E-2</v>
      </c>
      <c r="AN427" s="484">
        <f>AN426</f>
        <v>1</v>
      </c>
      <c r="AO427" s="484"/>
      <c r="AP427" s="484"/>
      <c r="AQ427" s="487">
        <f>AM427*I427+AL427</f>
        <v>7.5243000000000004E-2</v>
      </c>
      <c r="AR427" s="487">
        <f>0.1*AQ427</f>
        <v>7.5243000000000011E-3</v>
      </c>
      <c r="AS427" s="488">
        <f>AJ427*3+0.25*AK427</f>
        <v>0.25</v>
      </c>
      <c r="AT427" s="488">
        <f>SUM(AQ427:AS427)/4</f>
        <v>8.3191824999999997E-2</v>
      </c>
      <c r="AU427" s="487">
        <f>10068.2*J427*POWER(10,-6)*10</f>
        <v>9.0613799999999991E-4</v>
      </c>
      <c r="AV427" s="488">
        <f>AU427+AT427+AS427+AR427+AQ427</f>
        <v>0.41686526299999999</v>
      </c>
      <c r="AW427" s="489">
        <f t="shared" si="591"/>
        <v>0</v>
      </c>
      <c r="AX427" s="489">
        <f t="shared" si="592"/>
        <v>9.129999999999999E-6</v>
      </c>
      <c r="AY427" s="489">
        <f t="shared" si="593"/>
        <v>3.8059798511899996E-6</v>
      </c>
      <c r="AZ427" s="392">
        <f>AW427/[2]DB!$B$23</f>
        <v>0</v>
      </c>
      <c r="BA427" s="392">
        <f>AX427/[2]DB!$B$23</f>
        <v>1.0999999999999999E-8</v>
      </c>
    </row>
    <row r="428" spans="1:53" s="1" customFormat="1" x14ac:dyDescent="0.3">
      <c r="A428" s="474" t="s">
        <v>1047</v>
      </c>
      <c r="B428" s="474" t="str">
        <f>B422</f>
        <v>Трубопроводы КС «Самсык» (технологические) , попутный нефтяной газ</v>
      </c>
      <c r="C428" s="476" t="s">
        <v>110</v>
      </c>
      <c r="D428" s="477" t="s">
        <v>112</v>
      </c>
      <c r="E428" s="490">
        <f>E426</f>
        <v>1.9999999999999999E-6</v>
      </c>
      <c r="F428" s="491">
        <f>F422</f>
        <v>550</v>
      </c>
      <c r="G428" s="474">
        <v>2.64E-2</v>
      </c>
      <c r="H428" s="479">
        <f t="shared" si="587"/>
        <v>2.9039999999999996E-5</v>
      </c>
      <c r="I428" s="492">
        <f>0.15*I422</f>
        <v>8.9999999999999993E-3</v>
      </c>
      <c r="J428" s="481">
        <f>J424*0.15</f>
        <v>8.9999999999999993E-3</v>
      </c>
      <c r="K428" s="207" t="s">
        <v>467</v>
      </c>
      <c r="L428" s="283" t="s">
        <v>952</v>
      </c>
      <c r="M428" s="484" t="str">
        <f t="shared" si="584"/>
        <v>C293</v>
      </c>
      <c r="N428" s="484" t="str">
        <f t="shared" si="584"/>
        <v>Трубопроводы КС «Самсык» (технологические) , попутный нефтяной газ</v>
      </c>
      <c r="O428" s="484" t="str">
        <f t="shared" si="585"/>
        <v>Частичное-пожар-вспышка</v>
      </c>
      <c r="P428" s="484" t="s">
        <v>46</v>
      </c>
      <c r="Q428" s="484" t="s">
        <v>46</v>
      </c>
      <c r="R428" s="484" t="s">
        <v>46</v>
      </c>
      <c r="S428" s="484" t="s">
        <v>46</v>
      </c>
      <c r="T428" s="484" t="s">
        <v>46</v>
      </c>
      <c r="U428" s="484" t="s">
        <v>46</v>
      </c>
      <c r="V428" s="484" t="s">
        <v>46</v>
      </c>
      <c r="W428" s="484" t="s">
        <v>46</v>
      </c>
      <c r="X428" s="484" t="s">
        <v>46</v>
      </c>
      <c r="Y428" s="484" t="s">
        <v>46</v>
      </c>
      <c r="Z428" s="484" t="s">
        <v>46</v>
      </c>
      <c r="AA428" s="484">
        <v>7.08</v>
      </c>
      <c r="AB428" s="484">
        <v>8.5</v>
      </c>
      <c r="AC428" s="484" t="s">
        <v>46</v>
      </c>
      <c r="AD428" s="484" t="s">
        <v>46</v>
      </c>
      <c r="AE428" s="484" t="s">
        <v>46</v>
      </c>
      <c r="AF428" s="484" t="s">
        <v>46</v>
      </c>
      <c r="AG428" s="484" t="s">
        <v>46</v>
      </c>
      <c r="AH428" s="484" t="s">
        <v>46</v>
      </c>
      <c r="AI428" s="484" t="s">
        <v>46</v>
      </c>
      <c r="AJ428" s="484">
        <v>0</v>
      </c>
      <c r="AK428" s="484">
        <v>1</v>
      </c>
      <c r="AL428" s="386">
        <f t="shared" si="594"/>
        <v>7.5000000000000011E-2</v>
      </c>
      <c r="AM428" s="484">
        <f>AM422</f>
        <v>2.7E-2</v>
      </c>
      <c r="AN428" s="484">
        <f>ROUNDUP(AN422/3,0)</f>
        <v>1</v>
      </c>
      <c r="AO428" s="484"/>
      <c r="AP428" s="484"/>
      <c r="AQ428" s="487">
        <f>AM428*I428+AL428</f>
        <v>7.5243000000000004E-2</v>
      </c>
      <c r="AR428" s="487">
        <f t="shared" si="588"/>
        <v>7.5243000000000011E-3</v>
      </c>
      <c r="AS428" s="488">
        <f t="shared" si="589"/>
        <v>0.25</v>
      </c>
      <c r="AT428" s="488">
        <f t="shared" si="590"/>
        <v>8.3191824999999997E-2</v>
      </c>
      <c r="AU428" s="487">
        <f>10068.2*J428*POWER(10,-6)*10</f>
        <v>9.0613799999999991E-4</v>
      </c>
      <c r="AV428" s="488">
        <f t="shared" si="586"/>
        <v>0.41686526299999999</v>
      </c>
      <c r="AW428" s="489">
        <f t="shared" si="591"/>
        <v>0</v>
      </c>
      <c r="AX428" s="489">
        <f t="shared" si="592"/>
        <v>2.9039999999999996E-5</v>
      </c>
      <c r="AY428" s="489">
        <f t="shared" si="593"/>
        <v>1.2105767237519998E-5</v>
      </c>
      <c r="AZ428" s="392">
        <f>AW428/[2]DB!$B$23</f>
        <v>0</v>
      </c>
      <c r="BA428" s="392">
        <f>AX428/[2]DB!$B$23</f>
        <v>3.4987951807228913E-8</v>
      </c>
    </row>
    <row r="429" spans="1:53" s="1" customFormat="1" ht="15" thickBot="1" x14ac:dyDescent="0.35">
      <c r="A429" s="474" t="s">
        <v>1048</v>
      </c>
      <c r="B429" s="474" t="str">
        <f>B422</f>
        <v>Трубопроводы КС «Самсык» (технологические) , попутный нефтяной газ</v>
      </c>
      <c r="C429" s="476" t="s">
        <v>111</v>
      </c>
      <c r="D429" s="477" t="s">
        <v>27</v>
      </c>
      <c r="E429" s="490">
        <f>E426</f>
        <v>1.9999999999999999E-6</v>
      </c>
      <c r="F429" s="491">
        <f>F422</f>
        <v>550</v>
      </c>
      <c r="G429" s="474">
        <v>0.93030000000000002</v>
      </c>
      <c r="H429" s="479">
        <f t="shared" si="587"/>
        <v>1.0233299999999998E-3</v>
      </c>
      <c r="I429" s="492">
        <f>0.15*I422</f>
        <v>8.9999999999999993E-3</v>
      </c>
      <c r="J429" s="494">
        <v>0</v>
      </c>
      <c r="K429" s="514"/>
      <c r="L429" s="515"/>
      <c r="M429" s="484" t="str">
        <f t="shared" si="584"/>
        <v>C294</v>
      </c>
      <c r="N429" s="484" t="str">
        <f t="shared" si="584"/>
        <v>Трубопроводы КС «Самсык» (технологические) , попутный нефтяной газ</v>
      </c>
      <c r="O429" s="484" t="str">
        <f t="shared" si="585"/>
        <v>Частичное-ликвидация</v>
      </c>
      <c r="P429" s="484" t="s">
        <v>46</v>
      </c>
      <c r="Q429" s="484" t="s">
        <v>46</v>
      </c>
      <c r="R429" s="484" t="s">
        <v>46</v>
      </c>
      <c r="S429" s="484" t="s">
        <v>46</v>
      </c>
      <c r="T429" s="484" t="s">
        <v>46</v>
      </c>
      <c r="U429" s="484" t="s">
        <v>46</v>
      </c>
      <c r="V429" s="484" t="s">
        <v>46</v>
      </c>
      <c r="W429" s="484" t="s">
        <v>46</v>
      </c>
      <c r="X429" s="484" t="s">
        <v>46</v>
      </c>
      <c r="Y429" s="484" t="s">
        <v>46</v>
      </c>
      <c r="Z429" s="484" t="s">
        <v>46</v>
      </c>
      <c r="AA429" s="484" t="s">
        <v>46</v>
      </c>
      <c r="AB429" s="484" t="s">
        <v>46</v>
      </c>
      <c r="AC429" s="484" t="s">
        <v>46</v>
      </c>
      <c r="AD429" s="484" t="s">
        <v>46</v>
      </c>
      <c r="AE429" s="484" t="s">
        <v>46</v>
      </c>
      <c r="AF429" s="484" t="s">
        <v>46</v>
      </c>
      <c r="AG429" s="484" t="s">
        <v>46</v>
      </c>
      <c r="AH429" s="484" t="s">
        <v>46</v>
      </c>
      <c r="AI429" s="484" t="s">
        <v>46</v>
      </c>
      <c r="AJ429" s="484">
        <v>0</v>
      </c>
      <c r="AK429" s="484">
        <v>0</v>
      </c>
      <c r="AL429" s="386">
        <f t="shared" si="594"/>
        <v>7.5000000000000011E-2</v>
      </c>
      <c r="AM429" s="484">
        <f>AM422</f>
        <v>2.7E-2</v>
      </c>
      <c r="AN429" s="484">
        <f>ROUNDUP(AN422/3,0)</f>
        <v>1</v>
      </c>
      <c r="AO429" s="484"/>
      <c r="AP429" s="484"/>
      <c r="AQ429" s="487">
        <f>AM429*I429*0.1+AL429</f>
        <v>7.5024300000000016E-2</v>
      </c>
      <c r="AR429" s="487">
        <f t="shared" si="588"/>
        <v>7.5024300000000018E-3</v>
      </c>
      <c r="AS429" s="488">
        <f t="shared" si="589"/>
        <v>0</v>
      </c>
      <c r="AT429" s="488">
        <f t="shared" si="590"/>
        <v>2.0631682500000005E-2</v>
      </c>
      <c r="AU429" s="487">
        <f>1333*J428*POWER(10,-6)</f>
        <v>1.1996999999999999E-5</v>
      </c>
      <c r="AV429" s="488">
        <f t="shared" si="586"/>
        <v>0.10317040950000002</v>
      </c>
      <c r="AW429" s="489">
        <f t="shared" si="591"/>
        <v>0</v>
      </c>
      <c r="AX429" s="489">
        <f t="shared" si="592"/>
        <v>0</v>
      </c>
      <c r="AY429" s="489">
        <f t="shared" si="593"/>
        <v>1.05577375153635E-4</v>
      </c>
      <c r="AZ429" s="392">
        <f>AW429/[2]DB!$B$23</f>
        <v>0</v>
      </c>
      <c r="BA429" s="392">
        <f>AX429/[2]DB!$B$23</f>
        <v>0</v>
      </c>
    </row>
    <row r="430" spans="1:53" x14ac:dyDescent="0.3">
      <c r="A430" s="12"/>
      <c r="B430" s="12"/>
      <c r="C430" s="31"/>
      <c r="D430" s="167"/>
      <c r="E430" s="168"/>
      <c r="F430" s="169"/>
      <c r="G430" s="12"/>
      <c r="H430" s="34"/>
      <c r="I430" s="33"/>
      <c r="J430" s="12"/>
      <c r="K430" s="12"/>
      <c r="L430" s="12"/>
      <c r="M430" s="31"/>
      <c r="N430" s="31"/>
      <c r="O430" s="31"/>
      <c r="P430" s="31"/>
      <c r="Q430" s="31"/>
      <c r="R430" s="31"/>
      <c r="S430" s="31"/>
      <c r="T430" s="31"/>
      <c r="U430" s="31"/>
      <c r="V430" s="31"/>
      <c r="W430" s="31"/>
      <c r="X430" s="31"/>
      <c r="Y430" s="31"/>
      <c r="Z430" s="31"/>
      <c r="AA430" s="31"/>
      <c r="AB430" s="31"/>
      <c r="AC430" s="31"/>
      <c r="AD430" s="31"/>
      <c r="AE430" s="31"/>
      <c r="AF430" s="31"/>
      <c r="AG430" s="31"/>
      <c r="AH430" s="31"/>
      <c r="AI430" s="31"/>
      <c r="AJ430" s="31"/>
      <c r="AK430" s="31"/>
      <c r="AL430" s="31"/>
      <c r="AM430" s="31"/>
      <c r="AN430" s="31"/>
      <c r="AO430" s="31"/>
      <c r="AP430" s="31"/>
      <c r="AQ430" s="32"/>
      <c r="AR430" s="32"/>
      <c r="AS430" s="33"/>
      <c r="AT430" s="33"/>
      <c r="AU430" s="32"/>
      <c r="AV430" s="33"/>
      <c r="AW430" s="34"/>
      <c r="AX430" s="34"/>
      <c r="AY430" s="34"/>
    </row>
    <row r="431" spans="1:53" ht="15" thickBot="1" x14ac:dyDescent="0.35"/>
    <row r="432" spans="1:53" s="1" customFormat="1" ht="18" customHeight="1" x14ac:dyDescent="0.3">
      <c r="A432" s="474" t="s">
        <v>1049</v>
      </c>
      <c r="B432" s="475" t="s">
        <v>956</v>
      </c>
      <c r="C432" s="476" t="s">
        <v>129</v>
      </c>
      <c r="D432" s="477" t="s">
        <v>130</v>
      </c>
      <c r="E432" s="478">
        <v>2.9999999999999999E-7</v>
      </c>
      <c r="F432" s="475">
        <v>3810</v>
      </c>
      <c r="G432" s="474">
        <v>0.2</v>
      </c>
      <c r="H432" s="479">
        <f>E432*F432*G432</f>
        <v>2.286E-4</v>
      </c>
      <c r="I432" s="480">
        <v>0.08</v>
      </c>
      <c r="J432" s="481">
        <f>I432</f>
        <v>0.08</v>
      </c>
      <c r="K432" s="482" t="s">
        <v>122</v>
      </c>
      <c r="L432" s="483">
        <v>0</v>
      </c>
      <c r="M432" s="484" t="str">
        <f t="shared" ref="M432:N433" si="595">A432</f>
        <v>C295</v>
      </c>
      <c r="N432" s="484" t="str">
        <f t="shared" si="595"/>
        <v>Газопровод ДНС 605 до врезки в г/п ДНС-8 - КС «Самсык», попутный нефтяной газ</v>
      </c>
      <c r="O432" s="484" t="str">
        <f t="shared" ref="O432:O433" si="596">D432</f>
        <v>Полное-факел</v>
      </c>
      <c r="P432" s="484" t="s">
        <v>46</v>
      </c>
      <c r="Q432" s="484" t="s">
        <v>46</v>
      </c>
      <c r="R432" s="484" t="s">
        <v>46</v>
      </c>
      <c r="S432" s="484" t="s">
        <v>46</v>
      </c>
      <c r="T432" s="484" t="s">
        <v>46</v>
      </c>
      <c r="U432" s="484" t="s">
        <v>46</v>
      </c>
      <c r="V432" s="484" t="s">
        <v>46</v>
      </c>
      <c r="W432" s="484" t="s">
        <v>46</v>
      </c>
      <c r="X432" s="484" t="s">
        <v>46</v>
      </c>
      <c r="Y432" s="484">
        <v>13</v>
      </c>
      <c r="Z432" s="484">
        <v>2</v>
      </c>
      <c r="AA432" s="484" t="s">
        <v>46</v>
      </c>
      <c r="AB432" s="484" t="s">
        <v>46</v>
      </c>
      <c r="AC432" s="484" t="s">
        <v>46</v>
      </c>
      <c r="AD432" s="484" t="s">
        <v>46</v>
      </c>
      <c r="AE432" s="484" t="s">
        <v>46</v>
      </c>
      <c r="AF432" s="484" t="s">
        <v>46</v>
      </c>
      <c r="AG432" s="484" t="s">
        <v>46</v>
      </c>
      <c r="AH432" s="484" t="s">
        <v>46</v>
      </c>
      <c r="AI432" s="484" t="s">
        <v>46</v>
      </c>
      <c r="AJ432" s="485">
        <v>1</v>
      </c>
      <c r="AK432" s="485">
        <v>2</v>
      </c>
      <c r="AL432" s="486">
        <v>0.75</v>
      </c>
      <c r="AM432" s="486">
        <v>2.7E-2</v>
      </c>
      <c r="AN432" s="486">
        <v>3</v>
      </c>
      <c r="AO432" s="484"/>
      <c r="AP432" s="484"/>
      <c r="AQ432" s="487">
        <f>AM432*I432+AL432</f>
        <v>0.75216000000000005</v>
      </c>
      <c r="AR432" s="487">
        <f>0.1*AQ432</f>
        <v>7.5216000000000005E-2</v>
      </c>
      <c r="AS432" s="488">
        <f>AJ432*3+0.25*AK432</f>
        <v>3.5</v>
      </c>
      <c r="AT432" s="488">
        <f>SUM(AQ432:AS432)/4</f>
        <v>1.081844</v>
      </c>
      <c r="AU432" s="487">
        <f>10068.2*J432*POWER(10,-6)</f>
        <v>8.0545600000000008E-4</v>
      </c>
      <c r="AV432" s="488">
        <f t="shared" ref="AV432:AV433" si="597">AU432+AT432+AS432+AR432+AQ432</f>
        <v>5.4100254560000005</v>
      </c>
      <c r="AW432" s="489">
        <f>AJ432*H432</f>
        <v>2.286E-4</v>
      </c>
      <c r="AX432" s="489">
        <f>H432*AK432</f>
        <v>4.572E-4</v>
      </c>
      <c r="AY432" s="489">
        <f>H432*AV432</f>
        <v>1.2367318192416002E-3</v>
      </c>
      <c r="AZ432" s="392">
        <f>AW432/[2]DB!$B$23</f>
        <v>2.7542168674698797E-7</v>
      </c>
      <c r="BA432" s="392">
        <f>AX432/[2]DB!$B$23</f>
        <v>5.5084337349397594E-7</v>
      </c>
    </row>
    <row r="433" spans="1:53" s="1" customFormat="1" x14ac:dyDescent="0.3">
      <c r="A433" s="474" t="s">
        <v>1050</v>
      </c>
      <c r="B433" s="474" t="str">
        <f>B432</f>
        <v>Газопровод ДНС 605 до врезки в г/п ДНС-8 - КС «Самсык», попутный нефтяной газ</v>
      </c>
      <c r="C433" s="476" t="s">
        <v>107</v>
      </c>
      <c r="D433" s="477" t="s">
        <v>28</v>
      </c>
      <c r="E433" s="490">
        <f>E432</f>
        <v>2.9999999999999999E-7</v>
      </c>
      <c r="F433" s="491">
        <f>F432</f>
        <v>3810</v>
      </c>
      <c r="G433" s="474">
        <v>0.1152</v>
      </c>
      <c r="H433" s="479">
        <f t="shared" ref="H433" si="598">E433*F433*G433</f>
        <v>1.316736E-4</v>
      </c>
      <c r="I433" s="492">
        <f>I432</f>
        <v>0.08</v>
      </c>
      <c r="J433" s="511">
        <f>0.1*I432</f>
        <v>8.0000000000000002E-3</v>
      </c>
      <c r="K433" s="495" t="s">
        <v>123</v>
      </c>
      <c r="L433" s="496">
        <v>1</v>
      </c>
      <c r="M433" s="484" t="str">
        <f t="shared" si="595"/>
        <v>C296</v>
      </c>
      <c r="N433" s="484" t="str">
        <f t="shared" si="595"/>
        <v>Газопровод ДНС 605 до врезки в г/п ДНС-8 - КС «Самсык», попутный нефтяной газ</v>
      </c>
      <c r="O433" s="484" t="str">
        <f t="shared" si="596"/>
        <v>Полное-взрыв</v>
      </c>
      <c r="P433" s="484" t="s">
        <v>46</v>
      </c>
      <c r="Q433" s="484" t="s">
        <v>46</v>
      </c>
      <c r="R433" s="484" t="s">
        <v>46</v>
      </c>
      <c r="S433" s="484" t="s">
        <v>46</v>
      </c>
      <c r="T433" s="484">
        <v>0</v>
      </c>
      <c r="U433" s="484">
        <v>0</v>
      </c>
      <c r="V433" s="484">
        <v>15.1</v>
      </c>
      <c r="W433" s="484">
        <v>50.6</v>
      </c>
      <c r="X433" s="484">
        <v>73.599999999999994</v>
      </c>
      <c r="Y433" s="484" t="s">
        <v>46</v>
      </c>
      <c r="Z433" s="484" t="s">
        <v>46</v>
      </c>
      <c r="AA433" s="484" t="s">
        <v>46</v>
      </c>
      <c r="AB433" s="484" t="s">
        <v>46</v>
      </c>
      <c r="AC433" s="484" t="s">
        <v>46</v>
      </c>
      <c r="AD433" s="484" t="s">
        <v>46</v>
      </c>
      <c r="AE433" s="484" t="s">
        <v>46</v>
      </c>
      <c r="AF433" s="484" t="s">
        <v>46</v>
      </c>
      <c r="AG433" s="484" t="s">
        <v>46</v>
      </c>
      <c r="AH433" s="484" t="s">
        <v>46</v>
      </c>
      <c r="AI433" s="484" t="s">
        <v>46</v>
      </c>
      <c r="AJ433" s="485">
        <v>1</v>
      </c>
      <c r="AK433" s="485">
        <v>2</v>
      </c>
      <c r="AL433" s="484">
        <f>AL432</f>
        <v>0.75</v>
      </c>
      <c r="AM433" s="484">
        <f>AM432</f>
        <v>2.7E-2</v>
      </c>
      <c r="AN433" s="484">
        <f>AN432</f>
        <v>3</v>
      </c>
      <c r="AO433" s="484"/>
      <c r="AP433" s="484"/>
      <c r="AQ433" s="487">
        <f>AM433*I433+AL433</f>
        <v>0.75216000000000005</v>
      </c>
      <c r="AR433" s="487">
        <f t="shared" ref="AR433" si="599">0.1*AQ433</f>
        <v>7.5216000000000005E-2</v>
      </c>
      <c r="AS433" s="488">
        <f t="shared" ref="AS433" si="600">AJ433*3+0.25*AK433</f>
        <v>3.5</v>
      </c>
      <c r="AT433" s="488">
        <f t="shared" ref="AT433" si="601">SUM(AQ433:AS433)/4</f>
        <v>1.081844</v>
      </c>
      <c r="AU433" s="487">
        <f>10068.2*J433*POWER(10,-6)*10</f>
        <v>8.0545600000000008E-4</v>
      </c>
      <c r="AV433" s="488">
        <f t="shared" si="597"/>
        <v>5.4100254560000005</v>
      </c>
      <c r="AW433" s="489">
        <f t="shared" ref="AW433:AW439" si="602">AJ433*H433</f>
        <v>1.316736E-4</v>
      </c>
      <c r="AX433" s="489">
        <f t="shared" ref="AX433:AX439" si="603">H433*AK433</f>
        <v>2.633472E-4</v>
      </c>
      <c r="AY433" s="489">
        <f t="shared" ref="AY433:AY439" si="604">H433*AV433</f>
        <v>7.1235752788316171E-4</v>
      </c>
      <c r="AZ433" s="392">
        <f>AW433/[2]DB!$B$23</f>
        <v>1.5864289156626506E-7</v>
      </c>
      <c r="BA433" s="392">
        <f>AX433/[2]DB!$B$23</f>
        <v>3.1728578313253012E-7</v>
      </c>
    </row>
    <row r="434" spans="1:53" s="1" customFormat="1" x14ac:dyDescent="0.3">
      <c r="A434" s="474" t="s">
        <v>1051</v>
      </c>
      <c r="B434" s="474" t="str">
        <f>B432</f>
        <v>Газопровод ДНС 605 до врезки в г/п ДНС-8 - КС «Самсык», попутный нефтяной газ</v>
      </c>
      <c r="C434" s="476" t="s">
        <v>131</v>
      </c>
      <c r="D434" s="477" t="s">
        <v>132</v>
      </c>
      <c r="E434" s="490">
        <f>E432</f>
        <v>2.9999999999999999E-7</v>
      </c>
      <c r="F434" s="491">
        <f>F432</f>
        <v>3810</v>
      </c>
      <c r="G434" s="474">
        <v>7.6799999999999993E-2</v>
      </c>
      <c r="H434" s="479">
        <f>E434*F434*G434</f>
        <v>8.7782399999999981E-5</v>
      </c>
      <c r="I434" s="492">
        <f>I432</f>
        <v>0.08</v>
      </c>
      <c r="J434" s="481">
        <f>I432</f>
        <v>0.08</v>
      </c>
      <c r="K434" s="495" t="s">
        <v>124</v>
      </c>
      <c r="L434" s="496">
        <v>0</v>
      </c>
      <c r="M434" s="484" t="str">
        <f>A434</f>
        <v>C297</v>
      </c>
      <c r="N434" s="484" t="str">
        <f>B434</f>
        <v>Газопровод ДНС 605 до врезки в г/п ДНС-8 - КС «Самсык», попутный нефтяной газ</v>
      </c>
      <c r="O434" s="484" t="str">
        <f>D434</f>
        <v>Полное-вспышка</v>
      </c>
      <c r="P434" s="484" t="s">
        <v>46</v>
      </c>
      <c r="Q434" s="484" t="s">
        <v>46</v>
      </c>
      <c r="R434" s="484" t="s">
        <v>46</v>
      </c>
      <c r="S434" s="484" t="s">
        <v>46</v>
      </c>
      <c r="T434" s="484" t="s">
        <v>46</v>
      </c>
      <c r="U434" s="484" t="s">
        <v>46</v>
      </c>
      <c r="V434" s="484" t="s">
        <v>46</v>
      </c>
      <c r="W434" s="484" t="s">
        <v>46</v>
      </c>
      <c r="X434" s="484" t="s">
        <v>46</v>
      </c>
      <c r="Y434" s="484" t="s">
        <v>46</v>
      </c>
      <c r="Z434" s="484" t="s">
        <v>46</v>
      </c>
      <c r="AA434" s="484">
        <v>14.56</v>
      </c>
      <c r="AB434" s="484">
        <v>17.47</v>
      </c>
      <c r="AC434" s="484" t="s">
        <v>46</v>
      </c>
      <c r="AD434" s="484" t="s">
        <v>46</v>
      </c>
      <c r="AE434" s="484" t="s">
        <v>46</v>
      </c>
      <c r="AF434" s="484" t="s">
        <v>46</v>
      </c>
      <c r="AG434" s="484" t="s">
        <v>46</v>
      </c>
      <c r="AH434" s="484" t="s">
        <v>46</v>
      </c>
      <c r="AI434" s="484" t="s">
        <v>46</v>
      </c>
      <c r="AJ434" s="484">
        <v>0</v>
      </c>
      <c r="AK434" s="484">
        <v>0</v>
      </c>
      <c r="AL434" s="484">
        <f>AL432</f>
        <v>0.75</v>
      </c>
      <c r="AM434" s="484">
        <f>AM432</f>
        <v>2.7E-2</v>
      </c>
      <c r="AN434" s="484">
        <f>AN432</f>
        <v>3</v>
      </c>
      <c r="AO434" s="484"/>
      <c r="AP434" s="484"/>
      <c r="AQ434" s="487">
        <f>AM434*I434*0.1+AL434</f>
        <v>0.75021599999999999</v>
      </c>
      <c r="AR434" s="487">
        <f>0.1*AQ434</f>
        <v>7.5021600000000008E-2</v>
      </c>
      <c r="AS434" s="488">
        <f>AJ434*3+0.25*AK434</f>
        <v>0</v>
      </c>
      <c r="AT434" s="488">
        <f>SUM(AQ434:AS434)/4</f>
        <v>0.2063094</v>
      </c>
      <c r="AU434" s="487">
        <f>1333*J432*POWER(10,-6)</f>
        <v>1.0664E-4</v>
      </c>
      <c r="AV434" s="488">
        <f>AU434+AT434+AS434+AR434+AQ434</f>
        <v>1.03165364</v>
      </c>
      <c r="AW434" s="489">
        <f t="shared" si="602"/>
        <v>0</v>
      </c>
      <c r="AX434" s="489">
        <f t="shared" si="603"/>
        <v>0</v>
      </c>
      <c r="AY434" s="489">
        <f t="shared" si="604"/>
        <v>9.0561032487935982E-5</v>
      </c>
      <c r="AZ434" s="392">
        <f>AW434/[2]DB!$B$23</f>
        <v>0</v>
      </c>
      <c r="BA434" s="392">
        <f>AX434/[2]DB!$B$23</f>
        <v>0</v>
      </c>
    </row>
    <row r="435" spans="1:53" s="1" customFormat="1" x14ac:dyDescent="0.3">
      <c r="A435" s="474" t="s">
        <v>1052</v>
      </c>
      <c r="B435" s="474" t="str">
        <f>B432</f>
        <v>Газопровод ДНС 605 до врезки в г/п ДНС-8 - КС «Самсык», попутный нефтяной газ</v>
      </c>
      <c r="C435" s="476" t="s">
        <v>108</v>
      </c>
      <c r="D435" s="477" t="s">
        <v>26</v>
      </c>
      <c r="E435" s="490">
        <f>E432</f>
        <v>2.9999999999999999E-7</v>
      </c>
      <c r="F435" s="491">
        <f>F432</f>
        <v>3810</v>
      </c>
      <c r="G435" s="474">
        <v>0.60799999999999998</v>
      </c>
      <c r="H435" s="479">
        <f t="shared" ref="H435:H436" si="605">E435*F435*G435</f>
        <v>6.9494399999999997E-4</v>
      </c>
      <c r="I435" s="492">
        <f>I432</f>
        <v>0.08</v>
      </c>
      <c r="J435" s="494">
        <v>0</v>
      </c>
      <c r="K435" s="495" t="s">
        <v>126</v>
      </c>
      <c r="L435" s="496">
        <v>45390</v>
      </c>
      <c r="M435" s="484" t="str">
        <f t="shared" ref="M435:N436" si="606">A435</f>
        <v>C298</v>
      </c>
      <c r="N435" s="484" t="str">
        <f t="shared" si="606"/>
        <v>Газопровод ДНС 605 до врезки в г/п ДНС-8 - КС «Самсык», попутный нефтяной газ</v>
      </c>
      <c r="O435" s="484" t="str">
        <f t="shared" ref="O435:O436" si="607">D435</f>
        <v>Полное-ликвидация</v>
      </c>
      <c r="P435" s="484" t="s">
        <v>46</v>
      </c>
      <c r="Q435" s="484" t="s">
        <v>46</v>
      </c>
      <c r="R435" s="484" t="s">
        <v>46</v>
      </c>
      <c r="S435" s="484" t="s">
        <v>46</v>
      </c>
      <c r="T435" s="484" t="s">
        <v>46</v>
      </c>
      <c r="U435" s="484" t="s">
        <v>46</v>
      </c>
      <c r="V435" s="484" t="s">
        <v>46</v>
      </c>
      <c r="W435" s="484" t="s">
        <v>46</v>
      </c>
      <c r="X435" s="484" t="s">
        <v>46</v>
      </c>
      <c r="Y435" s="484" t="s">
        <v>46</v>
      </c>
      <c r="Z435" s="484" t="s">
        <v>46</v>
      </c>
      <c r="AA435" s="484" t="s">
        <v>46</v>
      </c>
      <c r="AB435" s="484" t="s">
        <v>46</v>
      </c>
      <c r="AC435" s="484" t="s">
        <v>46</v>
      </c>
      <c r="AD435" s="484" t="s">
        <v>46</v>
      </c>
      <c r="AE435" s="484" t="s">
        <v>46</v>
      </c>
      <c r="AF435" s="484" t="s">
        <v>46</v>
      </c>
      <c r="AG435" s="484" t="s">
        <v>46</v>
      </c>
      <c r="AH435" s="484" t="s">
        <v>46</v>
      </c>
      <c r="AI435" s="484" t="s">
        <v>46</v>
      </c>
      <c r="AJ435" s="484">
        <v>0</v>
      </c>
      <c r="AK435" s="484">
        <v>0</v>
      </c>
      <c r="AL435" s="484">
        <f>AL432</f>
        <v>0.75</v>
      </c>
      <c r="AM435" s="484">
        <f>AM432</f>
        <v>2.7E-2</v>
      </c>
      <c r="AN435" s="484">
        <f>AN432</f>
        <v>3</v>
      </c>
      <c r="AO435" s="484"/>
      <c r="AP435" s="484"/>
      <c r="AQ435" s="487">
        <f>AM435*I435*0.1+AL435</f>
        <v>0.75021599999999999</v>
      </c>
      <c r="AR435" s="487">
        <f t="shared" ref="AR435:AR436" si="608">0.1*AQ435</f>
        <v>7.5021600000000008E-2</v>
      </c>
      <c r="AS435" s="488">
        <f t="shared" ref="AS435:AS436" si="609">AJ435*3+0.25*AK435</f>
        <v>0</v>
      </c>
      <c r="AT435" s="488">
        <f t="shared" ref="AT435:AT436" si="610">SUM(AQ435:AS435)/4</f>
        <v>0.2063094</v>
      </c>
      <c r="AU435" s="487">
        <f>1333*J433*POWER(10,-6)</f>
        <v>1.0664E-5</v>
      </c>
      <c r="AV435" s="488">
        <f t="shared" ref="AV435:AV436" si="611">AU435+AT435+AS435+AR435+AQ435</f>
        <v>1.0315576639999999</v>
      </c>
      <c r="AW435" s="489">
        <f t="shared" si="602"/>
        <v>0</v>
      </c>
      <c r="AX435" s="489">
        <f t="shared" si="603"/>
        <v>0</v>
      </c>
      <c r="AY435" s="489">
        <f t="shared" si="604"/>
        <v>7.1687480925081593E-4</v>
      </c>
      <c r="AZ435" s="392">
        <f>AW435/[2]DB!$B$23</f>
        <v>0</v>
      </c>
      <c r="BA435" s="392">
        <f>AX435/[2]DB!$B$23</f>
        <v>0</v>
      </c>
    </row>
    <row r="436" spans="1:53" s="1" customFormat="1" x14ac:dyDescent="0.3">
      <c r="A436" s="474" t="s">
        <v>1053</v>
      </c>
      <c r="B436" s="474" t="str">
        <f>B432</f>
        <v>Газопровод ДНС 605 до врезки в г/п ДНС-8 - КС «Самсык», попутный нефтяной газ</v>
      </c>
      <c r="C436" s="476" t="s">
        <v>133</v>
      </c>
      <c r="D436" s="477" t="s">
        <v>134</v>
      </c>
      <c r="E436" s="478">
        <v>1.9999999999999999E-6</v>
      </c>
      <c r="F436" s="491">
        <f>F432</f>
        <v>3810</v>
      </c>
      <c r="G436" s="474">
        <v>3.5000000000000003E-2</v>
      </c>
      <c r="H436" s="479">
        <f t="shared" si="605"/>
        <v>2.6670000000000003E-4</v>
      </c>
      <c r="I436" s="492">
        <f>0.15*I432</f>
        <v>1.2E-2</v>
      </c>
      <c r="J436" s="481">
        <f>I436</f>
        <v>1.2E-2</v>
      </c>
      <c r="K436" s="495" t="s">
        <v>127</v>
      </c>
      <c r="L436" s="496">
        <v>3</v>
      </c>
      <c r="M436" s="484" t="str">
        <f t="shared" si="606"/>
        <v>C299</v>
      </c>
      <c r="N436" s="484" t="str">
        <f t="shared" si="606"/>
        <v>Газопровод ДНС 605 до врезки в г/п ДНС-8 - КС «Самсык», попутный нефтяной газ</v>
      </c>
      <c r="O436" s="484" t="str">
        <f t="shared" si="607"/>
        <v>Частичное-факел</v>
      </c>
      <c r="P436" s="484" t="s">
        <v>46</v>
      </c>
      <c r="Q436" s="484" t="s">
        <v>46</v>
      </c>
      <c r="R436" s="484" t="s">
        <v>46</v>
      </c>
      <c r="S436" s="484" t="s">
        <v>46</v>
      </c>
      <c r="T436" s="484" t="s">
        <v>46</v>
      </c>
      <c r="U436" s="484" t="s">
        <v>46</v>
      </c>
      <c r="V436" s="484" t="s">
        <v>46</v>
      </c>
      <c r="W436" s="484" t="s">
        <v>46</v>
      </c>
      <c r="X436" s="484" t="s">
        <v>46</v>
      </c>
      <c r="Y436" s="484">
        <v>8</v>
      </c>
      <c r="Z436" s="484">
        <v>2</v>
      </c>
      <c r="AA436" s="484" t="s">
        <v>46</v>
      </c>
      <c r="AB436" s="484" t="s">
        <v>46</v>
      </c>
      <c r="AC436" s="484" t="s">
        <v>46</v>
      </c>
      <c r="AD436" s="484" t="s">
        <v>46</v>
      </c>
      <c r="AE436" s="484" t="s">
        <v>46</v>
      </c>
      <c r="AF436" s="484" t="s">
        <v>46</v>
      </c>
      <c r="AG436" s="484" t="s">
        <v>46</v>
      </c>
      <c r="AH436" s="484" t="s">
        <v>46</v>
      </c>
      <c r="AI436" s="484" t="s">
        <v>46</v>
      </c>
      <c r="AJ436" s="484">
        <v>0</v>
      </c>
      <c r="AK436" s="484">
        <v>2</v>
      </c>
      <c r="AL436" s="386">
        <f>0.1*AL432</f>
        <v>7.5000000000000011E-2</v>
      </c>
      <c r="AM436" s="484">
        <f>AM432</f>
        <v>2.7E-2</v>
      </c>
      <c r="AN436" s="484">
        <f>ROUNDUP(AN432/3,0)</f>
        <v>1</v>
      </c>
      <c r="AO436" s="484"/>
      <c r="AP436" s="484"/>
      <c r="AQ436" s="487">
        <f>AM436*I436+AL436</f>
        <v>7.5324000000000016E-2</v>
      </c>
      <c r="AR436" s="487">
        <f t="shared" si="608"/>
        <v>7.5324000000000016E-3</v>
      </c>
      <c r="AS436" s="488">
        <f t="shared" si="609"/>
        <v>0.5</v>
      </c>
      <c r="AT436" s="488">
        <f t="shared" si="610"/>
        <v>0.14571410000000001</v>
      </c>
      <c r="AU436" s="487">
        <f>10068.2*J436*POWER(10,-6)</f>
        <v>1.2081840000000001E-4</v>
      </c>
      <c r="AV436" s="488">
        <f t="shared" si="611"/>
        <v>0.72869131840000012</v>
      </c>
      <c r="AW436" s="489">
        <f t="shared" si="602"/>
        <v>0</v>
      </c>
      <c r="AX436" s="489">
        <f t="shared" si="603"/>
        <v>5.3340000000000006E-4</v>
      </c>
      <c r="AY436" s="489">
        <f t="shared" si="604"/>
        <v>1.9434197461728006E-4</v>
      </c>
      <c r="AZ436" s="392">
        <f>AW436/[2]DB!$B$23</f>
        <v>0</v>
      </c>
      <c r="BA436" s="392">
        <f>AX436/[2]DB!$B$23</f>
        <v>6.4265060240963865E-7</v>
      </c>
    </row>
    <row r="437" spans="1:53" s="1" customFormat="1" x14ac:dyDescent="0.3">
      <c r="A437" s="474" t="s">
        <v>1054</v>
      </c>
      <c r="B437" s="474" t="str">
        <f>B432</f>
        <v>Газопровод ДНС 605 до врезки в г/п ДНС-8 - КС «Самсык», попутный нефтяной газ</v>
      </c>
      <c r="C437" s="476" t="s">
        <v>135</v>
      </c>
      <c r="D437" s="477" t="s">
        <v>136</v>
      </c>
      <c r="E437" s="490">
        <f>E436</f>
        <v>1.9999999999999999E-6</v>
      </c>
      <c r="F437" s="491">
        <f>F433</f>
        <v>3810</v>
      </c>
      <c r="G437" s="474">
        <v>8.3000000000000001E-3</v>
      </c>
      <c r="H437" s="479">
        <f>E437*F437*G437</f>
        <v>6.3245999999999997E-5</v>
      </c>
      <c r="I437" s="492">
        <f>I436</f>
        <v>1.2E-2</v>
      </c>
      <c r="J437" s="481">
        <f>I437</f>
        <v>1.2E-2</v>
      </c>
      <c r="K437" s="512" t="s">
        <v>138</v>
      </c>
      <c r="L437" s="513">
        <v>4</v>
      </c>
      <c r="M437" s="484" t="str">
        <f>A437</f>
        <v>C300</v>
      </c>
      <c r="N437" s="484" t="str">
        <f>B437</f>
        <v>Газопровод ДНС 605 до врезки в г/п ДНС-8 - КС «Самсык», попутный нефтяной газ</v>
      </c>
      <c r="O437" s="484" t="str">
        <f>D437</f>
        <v>Частичное-взрыв</v>
      </c>
      <c r="P437" s="484" t="s">
        <v>46</v>
      </c>
      <c r="Q437" s="484" t="s">
        <v>46</v>
      </c>
      <c r="R437" s="484" t="s">
        <v>46</v>
      </c>
      <c r="S437" s="484" t="s">
        <v>46</v>
      </c>
      <c r="T437" s="484">
        <v>0</v>
      </c>
      <c r="U437" s="484">
        <v>0</v>
      </c>
      <c r="V437" s="484">
        <v>17.600000000000001</v>
      </c>
      <c r="W437" s="484">
        <v>58.1</v>
      </c>
      <c r="X437" s="484">
        <v>84.6</v>
      </c>
      <c r="Y437" s="484" t="s">
        <v>46</v>
      </c>
      <c r="Z437" s="484" t="s">
        <v>46</v>
      </c>
      <c r="AA437" s="484" t="s">
        <v>46</v>
      </c>
      <c r="AB437" s="484" t="s">
        <v>46</v>
      </c>
      <c r="AC437" s="484" t="s">
        <v>46</v>
      </c>
      <c r="AD437" s="484" t="s">
        <v>46</v>
      </c>
      <c r="AE437" s="484" t="s">
        <v>46</v>
      </c>
      <c r="AF437" s="484" t="s">
        <v>46</v>
      </c>
      <c r="AG437" s="484" t="s">
        <v>46</v>
      </c>
      <c r="AH437" s="484" t="s">
        <v>46</v>
      </c>
      <c r="AI437" s="484" t="s">
        <v>46</v>
      </c>
      <c r="AJ437" s="484">
        <v>0</v>
      </c>
      <c r="AK437" s="484">
        <v>1</v>
      </c>
      <c r="AL437" s="386">
        <f t="shared" ref="AL437:AL439" si="612">0.1*AL433</f>
        <v>7.5000000000000011E-2</v>
      </c>
      <c r="AM437" s="484">
        <f>AM432</f>
        <v>2.7E-2</v>
      </c>
      <c r="AN437" s="484">
        <f>AN436</f>
        <v>1</v>
      </c>
      <c r="AO437" s="484"/>
      <c r="AP437" s="484"/>
      <c r="AQ437" s="487">
        <f>AM437*I437+AL437</f>
        <v>7.5324000000000016E-2</v>
      </c>
      <c r="AR437" s="487">
        <f>0.1*AQ437</f>
        <v>7.5324000000000016E-3</v>
      </c>
      <c r="AS437" s="488">
        <f>AJ437*3+0.25*AK437</f>
        <v>0.25</v>
      </c>
      <c r="AT437" s="488">
        <f>SUM(AQ437:AS437)/4</f>
        <v>8.3214100000000013E-2</v>
      </c>
      <c r="AU437" s="487">
        <f>10068.2*J437*POWER(10,-6)*10</f>
        <v>1.2081840000000002E-3</v>
      </c>
      <c r="AV437" s="488">
        <f>AU437+AT437+AS437+AR437+AQ437</f>
        <v>0.41727868400000001</v>
      </c>
      <c r="AW437" s="489">
        <f t="shared" si="602"/>
        <v>0</v>
      </c>
      <c r="AX437" s="489">
        <f t="shared" si="603"/>
        <v>6.3245999999999997E-5</v>
      </c>
      <c r="AY437" s="489">
        <f t="shared" si="604"/>
        <v>2.6391207648263999E-5</v>
      </c>
      <c r="AZ437" s="392">
        <f>AW437/[2]DB!$B$23</f>
        <v>0</v>
      </c>
      <c r="BA437" s="392">
        <f>AX437/[2]DB!$B$23</f>
        <v>7.6199999999999994E-8</v>
      </c>
    </row>
    <row r="438" spans="1:53" s="1" customFormat="1" x14ac:dyDescent="0.3">
      <c r="A438" s="474" t="s">
        <v>1055</v>
      </c>
      <c r="B438" s="474" t="str">
        <f>B432</f>
        <v>Газопровод ДНС 605 до врезки в г/п ДНС-8 - КС «Самсык», попутный нефтяной газ</v>
      </c>
      <c r="C438" s="476" t="s">
        <v>110</v>
      </c>
      <c r="D438" s="477" t="s">
        <v>112</v>
      </c>
      <c r="E438" s="490">
        <f>E436</f>
        <v>1.9999999999999999E-6</v>
      </c>
      <c r="F438" s="491">
        <f>F432</f>
        <v>3810</v>
      </c>
      <c r="G438" s="474">
        <v>2.64E-2</v>
      </c>
      <c r="H438" s="479">
        <f t="shared" ref="H438:H439" si="613">E438*F438*G438</f>
        <v>2.01168E-4</v>
      </c>
      <c r="I438" s="492">
        <f>0.15*I432</f>
        <v>1.2E-2</v>
      </c>
      <c r="J438" s="481">
        <f>J434*0.15</f>
        <v>1.2E-2</v>
      </c>
      <c r="K438" s="207" t="s">
        <v>467</v>
      </c>
      <c r="L438" s="283" t="s">
        <v>952</v>
      </c>
      <c r="M438" s="484" t="str">
        <f t="shared" ref="M438:N439" si="614">A438</f>
        <v>C301</v>
      </c>
      <c r="N438" s="484" t="str">
        <f t="shared" si="614"/>
        <v>Газопровод ДНС 605 до врезки в г/п ДНС-8 - КС «Самсык», попутный нефтяной газ</v>
      </c>
      <c r="O438" s="484" t="str">
        <f t="shared" ref="O438:O439" si="615">D438</f>
        <v>Частичное-пожар-вспышка</v>
      </c>
      <c r="P438" s="484" t="s">
        <v>46</v>
      </c>
      <c r="Q438" s="484" t="s">
        <v>46</v>
      </c>
      <c r="R438" s="484" t="s">
        <v>46</v>
      </c>
      <c r="S438" s="484" t="s">
        <v>46</v>
      </c>
      <c r="T438" s="484" t="s">
        <v>46</v>
      </c>
      <c r="U438" s="484" t="s">
        <v>46</v>
      </c>
      <c r="V438" s="484" t="s">
        <v>46</v>
      </c>
      <c r="W438" s="484" t="s">
        <v>46</v>
      </c>
      <c r="X438" s="484" t="s">
        <v>46</v>
      </c>
      <c r="Y438" s="484" t="s">
        <v>46</v>
      </c>
      <c r="Z438" s="484" t="s">
        <v>46</v>
      </c>
      <c r="AA438" s="484">
        <v>7.79</v>
      </c>
      <c r="AB438" s="484">
        <v>9.35</v>
      </c>
      <c r="AC438" s="484" t="s">
        <v>46</v>
      </c>
      <c r="AD438" s="484" t="s">
        <v>46</v>
      </c>
      <c r="AE438" s="484" t="s">
        <v>46</v>
      </c>
      <c r="AF438" s="484" t="s">
        <v>46</v>
      </c>
      <c r="AG438" s="484" t="s">
        <v>46</v>
      </c>
      <c r="AH438" s="484" t="s">
        <v>46</v>
      </c>
      <c r="AI438" s="484" t="s">
        <v>46</v>
      </c>
      <c r="AJ438" s="484">
        <v>0</v>
      </c>
      <c r="AK438" s="484">
        <v>1</v>
      </c>
      <c r="AL438" s="386">
        <f t="shared" si="612"/>
        <v>7.5000000000000011E-2</v>
      </c>
      <c r="AM438" s="484">
        <f>AM432</f>
        <v>2.7E-2</v>
      </c>
      <c r="AN438" s="484">
        <f>ROUNDUP(AN432/3,0)</f>
        <v>1</v>
      </c>
      <c r="AO438" s="484"/>
      <c r="AP438" s="484"/>
      <c r="AQ438" s="487">
        <f>AM438*I438+AL438</f>
        <v>7.5324000000000016E-2</v>
      </c>
      <c r="AR438" s="487">
        <f t="shared" ref="AR438:AR439" si="616">0.1*AQ438</f>
        <v>7.5324000000000016E-3</v>
      </c>
      <c r="AS438" s="488">
        <f t="shared" ref="AS438:AS439" si="617">AJ438*3+0.25*AK438</f>
        <v>0.25</v>
      </c>
      <c r="AT438" s="488">
        <f t="shared" ref="AT438:AT439" si="618">SUM(AQ438:AS438)/4</f>
        <v>8.3214100000000013E-2</v>
      </c>
      <c r="AU438" s="487">
        <f>10068.2*J438*POWER(10,-6)*10</f>
        <v>1.2081840000000002E-3</v>
      </c>
      <c r="AV438" s="488">
        <f t="shared" ref="AV438:AV439" si="619">AU438+AT438+AS438+AR438+AQ438</f>
        <v>0.41727868400000001</v>
      </c>
      <c r="AW438" s="489">
        <f t="shared" si="602"/>
        <v>0</v>
      </c>
      <c r="AX438" s="489">
        <f t="shared" si="603"/>
        <v>2.01168E-4</v>
      </c>
      <c r="AY438" s="489">
        <f t="shared" si="604"/>
        <v>8.3943118302912001E-5</v>
      </c>
      <c r="AZ438" s="392">
        <f>AW438/[2]DB!$B$23</f>
        <v>0</v>
      </c>
      <c r="BA438" s="392">
        <f>AX438/[2]DB!$B$23</f>
        <v>2.4237108433734938E-7</v>
      </c>
    </row>
    <row r="439" spans="1:53" s="1" customFormat="1" ht="15" thickBot="1" x14ac:dyDescent="0.35">
      <c r="A439" s="474" t="s">
        <v>1056</v>
      </c>
      <c r="B439" s="474" t="str">
        <f>B432</f>
        <v>Газопровод ДНС 605 до врезки в г/п ДНС-8 - КС «Самсык», попутный нефтяной газ</v>
      </c>
      <c r="C439" s="476" t="s">
        <v>111</v>
      </c>
      <c r="D439" s="477" t="s">
        <v>27</v>
      </c>
      <c r="E439" s="490">
        <f>E436</f>
        <v>1.9999999999999999E-6</v>
      </c>
      <c r="F439" s="491">
        <f>F432</f>
        <v>3810</v>
      </c>
      <c r="G439" s="474">
        <v>0.93030000000000002</v>
      </c>
      <c r="H439" s="479">
        <f t="shared" si="613"/>
        <v>7.088886E-3</v>
      </c>
      <c r="I439" s="492">
        <f>0.15*I432</f>
        <v>1.2E-2</v>
      </c>
      <c r="J439" s="494">
        <v>0</v>
      </c>
      <c r="K439" s="514"/>
      <c r="L439" s="515"/>
      <c r="M439" s="484" t="str">
        <f t="shared" si="614"/>
        <v>C302</v>
      </c>
      <c r="N439" s="484" t="str">
        <f t="shared" si="614"/>
        <v>Газопровод ДНС 605 до врезки в г/п ДНС-8 - КС «Самсык», попутный нефтяной газ</v>
      </c>
      <c r="O439" s="484" t="str">
        <f t="shared" si="615"/>
        <v>Частичное-ликвидация</v>
      </c>
      <c r="P439" s="484" t="s">
        <v>46</v>
      </c>
      <c r="Q439" s="484" t="s">
        <v>46</v>
      </c>
      <c r="R439" s="484" t="s">
        <v>46</v>
      </c>
      <c r="S439" s="484" t="s">
        <v>46</v>
      </c>
      <c r="T439" s="484" t="s">
        <v>46</v>
      </c>
      <c r="U439" s="484" t="s">
        <v>46</v>
      </c>
      <c r="V439" s="484" t="s">
        <v>46</v>
      </c>
      <c r="W439" s="484" t="s">
        <v>46</v>
      </c>
      <c r="X439" s="484" t="s">
        <v>46</v>
      </c>
      <c r="Y439" s="484" t="s">
        <v>46</v>
      </c>
      <c r="Z439" s="484" t="s">
        <v>46</v>
      </c>
      <c r="AA439" s="484" t="s">
        <v>46</v>
      </c>
      <c r="AB439" s="484" t="s">
        <v>46</v>
      </c>
      <c r="AC439" s="484" t="s">
        <v>46</v>
      </c>
      <c r="AD439" s="484" t="s">
        <v>46</v>
      </c>
      <c r="AE439" s="484" t="s">
        <v>46</v>
      </c>
      <c r="AF439" s="484" t="s">
        <v>46</v>
      </c>
      <c r="AG439" s="484" t="s">
        <v>46</v>
      </c>
      <c r="AH439" s="484" t="s">
        <v>46</v>
      </c>
      <c r="AI439" s="484" t="s">
        <v>46</v>
      </c>
      <c r="AJ439" s="484">
        <v>0</v>
      </c>
      <c r="AK439" s="484">
        <v>0</v>
      </c>
      <c r="AL439" s="386">
        <f t="shared" si="612"/>
        <v>7.5000000000000011E-2</v>
      </c>
      <c r="AM439" s="484">
        <f>AM432</f>
        <v>2.7E-2</v>
      </c>
      <c r="AN439" s="484">
        <f>ROUNDUP(AN432/3,0)</f>
        <v>1</v>
      </c>
      <c r="AO439" s="484"/>
      <c r="AP439" s="484"/>
      <c r="AQ439" s="487">
        <f>AM439*I439*0.1+AL439</f>
        <v>7.5032400000000013E-2</v>
      </c>
      <c r="AR439" s="487">
        <f t="shared" si="616"/>
        <v>7.5032400000000013E-3</v>
      </c>
      <c r="AS439" s="488">
        <f t="shared" si="617"/>
        <v>0</v>
      </c>
      <c r="AT439" s="488">
        <f t="shared" si="618"/>
        <v>2.0633910000000005E-2</v>
      </c>
      <c r="AU439" s="487">
        <f>1333*J438*POWER(10,-6)</f>
        <v>1.5996000000000001E-5</v>
      </c>
      <c r="AV439" s="488">
        <f t="shared" si="619"/>
        <v>0.10318554600000002</v>
      </c>
      <c r="AW439" s="489">
        <f t="shared" si="602"/>
        <v>0</v>
      </c>
      <c r="AX439" s="489">
        <f t="shared" si="603"/>
        <v>0</v>
      </c>
      <c r="AY439" s="489">
        <f t="shared" si="604"/>
        <v>7.3147057244175612E-4</v>
      </c>
      <c r="AZ439" s="392">
        <f>AW439/[2]DB!$B$23</f>
        <v>0</v>
      </c>
      <c r="BA439" s="392">
        <f>AX439/[2]DB!$B$23</f>
        <v>0</v>
      </c>
    </row>
    <row r="440" spans="1:53" s="1" customFormat="1" x14ac:dyDescent="0.3">
      <c r="A440" s="485"/>
      <c r="B440" s="485"/>
      <c r="C440" s="484"/>
      <c r="D440" s="532"/>
      <c r="E440" s="533"/>
      <c r="F440" s="534"/>
      <c r="G440" s="485"/>
      <c r="H440" s="489"/>
      <c r="I440" s="488"/>
      <c r="J440" s="485"/>
      <c r="K440" s="485"/>
      <c r="L440" s="485"/>
      <c r="M440" s="484"/>
      <c r="N440" s="484"/>
      <c r="O440" s="484"/>
      <c r="P440" s="484"/>
      <c r="Q440" s="484"/>
      <c r="R440" s="484"/>
      <c r="S440" s="484"/>
      <c r="T440" s="484"/>
      <c r="U440" s="484"/>
      <c r="V440" s="484"/>
      <c r="W440" s="484"/>
      <c r="X440" s="484"/>
      <c r="Y440" s="484"/>
      <c r="Z440" s="484"/>
      <c r="AA440" s="484"/>
      <c r="AB440" s="484"/>
      <c r="AC440" s="484"/>
      <c r="AD440" s="484"/>
      <c r="AE440" s="484"/>
      <c r="AF440" s="484"/>
      <c r="AG440" s="484"/>
      <c r="AH440" s="484"/>
      <c r="AI440" s="484"/>
      <c r="AJ440" s="484"/>
      <c r="AK440" s="484"/>
      <c r="AL440" s="484"/>
      <c r="AM440" s="484"/>
      <c r="AN440" s="484"/>
      <c r="AO440" s="484"/>
      <c r="AP440" s="484"/>
      <c r="AQ440" s="487"/>
      <c r="AR440" s="487"/>
      <c r="AS440" s="488"/>
      <c r="AT440" s="488"/>
      <c r="AU440" s="487"/>
      <c r="AV440" s="488"/>
      <c r="AW440" s="489"/>
      <c r="AX440" s="489"/>
      <c r="AY440" s="489"/>
    </row>
    <row r="441" spans="1:53" ht="15" thickBot="1" x14ac:dyDescent="0.35"/>
    <row r="442" spans="1:53" s="1" customFormat="1" ht="18" customHeight="1" x14ac:dyDescent="0.3">
      <c r="A442" s="474" t="s">
        <v>1057</v>
      </c>
      <c r="B442" s="475" t="s">
        <v>957</v>
      </c>
      <c r="C442" s="476" t="s">
        <v>129</v>
      </c>
      <c r="D442" s="477" t="s">
        <v>130</v>
      </c>
      <c r="E442" s="478">
        <v>2.9999999999999999E-7</v>
      </c>
      <c r="F442" s="475">
        <v>35000</v>
      </c>
      <c r="G442" s="474">
        <v>0.2</v>
      </c>
      <c r="H442" s="479">
        <f>E442*F442*G442</f>
        <v>2.0999999999999999E-3</v>
      </c>
      <c r="I442" s="480">
        <v>0.15</v>
      </c>
      <c r="J442" s="481">
        <f>I442</f>
        <v>0.15</v>
      </c>
      <c r="K442" s="482" t="s">
        <v>122</v>
      </c>
      <c r="L442" s="483">
        <v>0</v>
      </c>
      <c r="M442" s="484" t="str">
        <f t="shared" ref="M442:N443" si="620">A442</f>
        <v>C303</v>
      </c>
      <c r="N442" s="484" t="str">
        <f t="shared" si="620"/>
        <v>Газопровод ДНС 8 –КС «Самсык» , попутный нефтяной газ</v>
      </c>
      <c r="O442" s="484" t="str">
        <f t="shared" ref="O442:O443" si="621">D442</f>
        <v>Полное-факел</v>
      </c>
      <c r="P442" s="484" t="s">
        <v>46</v>
      </c>
      <c r="Q442" s="484" t="s">
        <v>46</v>
      </c>
      <c r="R442" s="484" t="s">
        <v>46</v>
      </c>
      <c r="S442" s="484" t="s">
        <v>46</v>
      </c>
      <c r="T442" s="484" t="s">
        <v>46</v>
      </c>
      <c r="U442" s="484" t="s">
        <v>46</v>
      </c>
      <c r="V442" s="484" t="s">
        <v>46</v>
      </c>
      <c r="W442" s="484" t="s">
        <v>46</v>
      </c>
      <c r="X442" s="484" t="s">
        <v>46</v>
      </c>
      <c r="Y442" s="484">
        <v>13</v>
      </c>
      <c r="Z442" s="484">
        <v>2</v>
      </c>
      <c r="AA442" s="484" t="s">
        <v>46</v>
      </c>
      <c r="AB442" s="484" t="s">
        <v>46</v>
      </c>
      <c r="AC442" s="484" t="s">
        <v>46</v>
      </c>
      <c r="AD442" s="484" t="s">
        <v>46</v>
      </c>
      <c r="AE442" s="484" t="s">
        <v>46</v>
      </c>
      <c r="AF442" s="484" t="s">
        <v>46</v>
      </c>
      <c r="AG442" s="484" t="s">
        <v>46</v>
      </c>
      <c r="AH442" s="484" t="s">
        <v>46</v>
      </c>
      <c r="AI442" s="484" t="s">
        <v>46</v>
      </c>
      <c r="AJ442" s="485">
        <v>1</v>
      </c>
      <c r="AK442" s="485">
        <v>2</v>
      </c>
      <c r="AL442" s="486">
        <v>0.75</v>
      </c>
      <c r="AM442" s="486">
        <v>2.7E-2</v>
      </c>
      <c r="AN442" s="486">
        <v>3</v>
      </c>
      <c r="AO442" s="484"/>
      <c r="AP442" s="484"/>
      <c r="AQ442" s="487">
        <f>AM442*I442+AL442</f>
        <v>0.75405</v>
      </c>
      <c r="AR442" s="487">
        <f>0.1*AQ442</f>
        <v>7.5405E-2</v>
      </c>
      <c r="AS442" s="488">
        <f>AJ442*3+0.25*AK442</f>
        <v>3.5</v>
      </c>
      <c r="AT442" s="488">
        <f>SUM(AQ442:AS442)/4</f>
        <v>1.0823637500000001</v>
      </c>
      <c r="AU442" s="487">
        <f>10068.2*J442*POWER(10,-6)</f>
        <v>1.51023E-3</v>
      </c>
      <c r="AV442" s="488">
        <f t="shared" ref="AV442:AV443" si="622">AU442+AT442+AS442+AR442+AQ442</f>
        <v>5.4133289800000002</v>
      </c>
      <c r="AW442" s="489">
        <f>AJ442*H442</f>
        <v>2.0999999999999999E-3</v>
      </c>
      <c r="AX442" s="489">
        <f>H442*AK442</f>
        <v>4.1999999999999997E-3</v>
      </c>
      <c r="AY442" s="489">
        <f>H442*AV442</f>
        <v>1.1367990857999999E-2</v>
      </c>
      <c r="AZ442" s="392">
        <f>AW442/[2]DB!$B$23</f>
        <v>2.5301204819277105E-6</v>
      </c>
      <c r="BA442" s="392">
        <f>AX442/[2]DB!$B$23</f>
        <v>5.060240963855421E-6</v>
      </c>
    </row>
    <row r="443" spans="1:53" s="1" customFormat="1" x14ac:dyDescent="0.3">
      <c r="A443" s="474" t="s">
        <v>1058</v>
      </c>
      <c r="B443" s="474" t="str">
        <f>B442</f>
        <v>Газопровод ДНС 8 –КС «Самсык» , попутный нефтяной газ</v>
      </c>
      <c r="C443" s="476" t="s">
        <v>107</v>
      </c>
      <c r="D443" s="477" t="s">
        <v>28</v>
      </c>
      <c r="E443" s="490">
        <f>E442</f>
        <v>2.9999999999999999E-7</v>
      </c>
      <c r="F443" s="491">
        <f>F442</f>
        <v>35000</v>
      </c>
      <c r="G443" s="474">
        <v>0.1152</v>
      </c>
      <c r="H443" s="479">
        <f t="shared" ref="H443" si="623">E443*F443*G443</f>
        <v>1.2095999999999999E-3</v>
      </c>
      <c r="I443" s="492">
        <f>I442</f>
        <v>0.15</v>
      </c>
      <c r="J443" s="511">
        <f>0.1*I442</f>
        <v>1.4999999999999999E-2</v>
      </c>
      <c r="K443" s="495" t="s">
        <v>123</v>
      </c>
      <c r="L443" s="496">
        <v>1</v>
      </c>
      <c r="M443" s="484" t="str">
        <f t="shared" si="620"/>
        <v>C304</v>
      </c>
      <c r="N443" s="484" t="str">
        <f t="shared" si="620"/>
        <v>Газопровод ДНС 8 –КС «Самсык» , попутный нефтяной газ</v>
      </c>
      <c r="O443" s="484" t="str">
        <f t="shared" si="621"/>
        <v>Полное-взрыв</v>
      </c>
      <c r="P443" s="484" t="s">
        <v>46</v>
      </c>
      <c r="Q443" s="484" t="s">
        <v>46</v>
      </c>
      <c r="R443" s="484" t="s">
        <v>46</v>
      </c>
      <c r="S443" s="484" t="s">
        <v>46</v>
      </c>
      <c r="T443" s="484">
        <v>0</v>
      </c>
      <c r="U443" s="484">
        <v>0</v>
      </c>
      <c r="V443" s="484">
        <v>18.600000000000001</v>
      </c>
      <c r="W443" s="484">
        <v>62.1</v>
      </c>
      <c r="X443" s="484">
        <v>91.1</v>
      </c>
      <c r="Y443" s="484" t="s">
        <v>46</v>
      </c>
      <c r="Z443" s="484" t="s">
        <v>46</v>
      </c>
      <c r="AA443" s="484" t="s">
        <v>46</v>
      </c>
      <c r="AB443" s="484" t="s">
        <v>46</v>
      </c>
      <c r="AC443" s="484" t="s">
        <v>46</v>
      </c>
      <c r="AD443" s="484" t="s">
        <v>46</v>
      </c>
      <c r="AE443" s="484" t="s">
        <v>46</v>
      </c>
      <c r="AF443" s="484" t="s">
        <v>46</v>
      </c>
      <c r="AG443" s="484" t="s">
        <v>46</v>
      </c>
      <c r="AH443" s="484" t="s">
        <v>46</v>
      </c>
      <c r="AI443" s="484" t="s">
        <v>46</v>
      </c>
      <c r="AJ443" s="485">
        <v>1</v>
      </c>
      <c r="AK443" s="485">
        <v>2</v>
      </c>
      <c r="AL443" s="484">
        <f>AL442</f>
        <v>0.75</v>
      </c>
      <c r="AM443" s="484">
        <f>AM442</f>
        <v>2.7E-2</v>
      </c>
      <c r="AN443" s="484">
        <f>AN442</f>
        <v>3</v>
      </c>
      <c r="AO443" s="484"/>
      <c r="AP443" s="484"/>
      <c r="AQ443" s="487">
        <f>AM443*I443+AL443</f>
        <v>0.75405</v>
      </c>
      <c r="AR443" s="487">
        <f t="shared" ref="AR443" si="624">0.1*AQ443</f>
        <v>7.5405E-2</v>
      </c>
      <c r="AS443" s="488">
        <f t="shared" ref="AS443" si="625">AJ443*3+0.25*AK443</f>
        <v>3.5</v>
      </c>
      <c r="AT443" s="488">
        <f t="shared" ref="AT443" si="626">SUM(AQ443:AS443)/4</f>
        <v>1.0823637500000001</v>
      </c>
      <c r="AU443" s="487">
        <f>10068.2*J443*POWER(10,-6)*10</f>
        <v>1.51023E-3</v>
      </c>
      <c r="AV443" s="488">
        <f t="shared" si="622"/>
        <v>5.4133289800000002</v>
      </c>
      <c r="AW443" s="489">
        <f t="shared" ref="AW443:AW449" si="627">AJ443*H443</f>
        <v>1.2095999999999999E-3</v>
      </c>
      <c r="AX443" s="489">
        <f t="shared" ref="AX443:AX449" si="628">H443*AK443</f>
        <v>2.4191999999999998E-3</v>
      </c>
      <c r="AY443" s="489">
        <f t="shared" ref="AY443:AY449" si="629">H443*AV443</f>
        <v>6.547962734208E-3</v>
      </c>
      <c r="AZ443" s="392">
        <f>AW443/[2]DB!$B$23</f>
        <v>1.4573493975903614E-6</v>
      </c>
      <c r="BA443" s="392">
        <f>AX443/[2]DB!$B$23</f>
        <v>2.9146987951807227E-6</v>
      </c>
    </row>
    <row r="444" spans="1:53" s="1" customFormat="1" x14ac:dyDescent="0.3">
      <c r="A444" s="474" t="s">
        <v>1059</v>
      </c>
      <c r="B444" s="474" t="str">
        <f>B442</f>
        <v>Газопровод ДНС 8 –КС «Самсык» , попутный нефтяной газ</v>
      </c>
      <c r="C444" s="476" t="s">
        <v>131</v>
      </c>
      <c r="D444" s="477" t="s">
        <v>132</v>
      </c>
      <c r="E444" s="490">
        <f>E442</f>
        <v>2.9999999999999999E-7</v>
      </c>
      <c r="F444" s="491">
        <f>F442</f>
        <v>35000</v>
      </c>
      <c r="G444" s="474">
        <v>7.6799999999999993E-2</v>
      </c>
      <c r="H444" s="479">
        <f>E444*F444*G444</f>
        <v>8.0639999999999987E-4</v>
      </c>
      <c r="I444" s="492">
        <f>I442</f>
        <v>0.15</v>
      </c>
      <c r="J444" s="481">
        <f>I442</f>
        <v>0.15</v>
      </c>
      <c r="K444" s="495" t="s">
        <v>124</v>
      </c>
      <c r="L444" s="496">
        <v>0</v>
      </c>
      <c r="M444" s="484" t="str">
        <f>A444</f>
        <v>C305</v>
      </c>
      <c r="N444" s="484" t="str">
        <f>B444</f>
        <v>Газопровод ДНС 8 –КС «Самсык» , попутный нефтяной газ</v>
      </c>
      <c r="O444" s="484" t="str">
        <f>D444</f>
        <v>Полное-вспышка</v>
      </c>
      <c r="P444" s="484" t="s">
        <v>46</v>
      </c>
      <c r="Q444" s="484" t="s">
        <v>46</v>
      </c>
      <c r="R444" s="484" t="s">
        <v>46</v>
      </c>
      <c r="S444" s="484" t="s">
        <v>46</v>
      </c>
      <c r="T444" s="484" t="s">
        <v>46</v>
      </c>
      <c r="U444" s="484" t="s">
        <v>46</v>
      </c>
      <c r="V444" s="484" t="s">
        <v>46</v>
      </c>
      <c r="W444" s="484" t="s">
        <v>46</v>
      </c>
      <c r="X444" s="484" t="s">
        <v>46</v>
      </c>
      <c r="Y444" s="484" t="s">
        <v>46</v>
      </c>
      <c r="Z444" s="484" t="s">
        <v>46</v>
      </c>
      <c r="AA444" s="484">
        <v>17.920000000000002</v>
      </c>
      <c r="AB444" s="484">
        <v>21.5</v>
      </c>
      <c r="AC444" s="484" t="s">
        <v>46</v>
      </c>
      <c r="AD444" s="484" t="s">
        <v>46</v>
      </c>
      <c r="AE444" s="484" t="s">
        <v>46</v>
      </c>
      <c r="AF444" s="484" t="s">
        <v>46</v>
      </c>
      <c r="AG444" s="484" t="s">
        <v>46</v>
      </c>
      <c r="AH444" s="484" t="s">
        <v>46</v>
      </c>
      <c r="AI444" s="484" t="s">
        <v>46</v>
      </c>
      <c r="AJ444" s="484">
        <v>0</v>
      </c>
      <c r="AK444" s="484">
        <v>0</v>
      </c>
      <c r="AL444" s="484">
        <f>AL442</f>
        <v>0.75</v>
      </c>
      <c r="AM444" s="484">
        <f>AM442</f>
        <v>2.7E-2</v>
      </c>
      <c r="AN444" s="484">
        <f>AN442</f>
        <v>3</v>
      </c>
      <c r="AO444" s="484"/>
      <c r="AP444" s="484"/>
      <c r="AQ444" s="487">
        <f>AM444*I444*0.1+AL444</f>
        <v>0.75040499999999999</v>
      </c>
      <c r="AR444" s="487">
        <f>0.1*AQ444</f>
        <v>7.504050000000001E-2</v>
      </c>
      <c r="AS444" s="488">
        <f>AJ444*3+0.25*AK444</f>
        <v>0</v>
      </c>
      <c r="AT444" s="488">
        <f>SUM(AQ444:AS444)/4</f>
        <v>0.20636137500000001</v>
      </c>
      <c r="AU444" s="487">
        <f>1333*J442*POWER(10,-6)</f>
        <v>1.9994999999999998E-4</v>
      </c>
      <c r="AV444" s="488">
        <f>AU444+AT444+AS444+AR444+AQ444</f>
        <v>1.0320068250000001</v>
      </c>
      <c r="AW444" s="489">
        <f t="shared" si="627"/>
        <v>0</v>
      </c>
      <c r="AX444" s="489">
        <f t="shared" si="628"/>
        <v>0</v>
      </c>
      <c r="AY444" s="489">
        <f t="shared" si="629"/>
        <v>8.3221030367999988E-4</v>
      </c>
      <c r="AZ444" s="392">
        <f>AW444/[2]DB!$B$23</f>
        <v>0</v>
      </c>
      <c r="BA444" s="392">
        <f>AX444/[2]DB!$B$23</f>
        <v>0</v>
      </c>
    </row>
    <row r="445" spans="1:53" s="1" customFormat="1" x14ac:dyDescent="0.3">
      <c r="A445" s="474" t="s">
        <v>1060</v>
      </c>
      <c r="B445" s="474" t="str">
        <f>B442</f>
        <v>Газопровод ДНС 8 –КС «Самсык» , попутный нефтяной газ</v>
      </c>
      <c r="C445" s="476" t="s">
        <v>108</v>
      </c>
      <c r="D445" s="477" t="s">
        <v>26</v>
      </c>
      <c r="E445" s="490">
        <f>E442</f>
        <v>2.9999999999999999E-7</v>
      </c>
      <c r="F445" s="491">
        <f>F442</f>
        <v>35000</v>
      </c>
      <c r="G445" s="474">
        <v>0.60799999999999998</v>
      </c>
      <c r="H445" s="479">
        <f t="shared" ref="H445:H446" si="630">E445*F445*G445</f>
        <v>6.3839999999999991E-3</v>
      </c>
      <c r="I445" s="492">
        <f>I442</f>
        <v>0.15</v>
      </c>
      <c r="J445" s="494">
        <v>0</v>
      </c>
      <c r="K445" s="495" t="s">
        <v>126</v>
      </c>
      <c r="L445" s="496">
        <v>45390</v>
      </c>
      <c r="M445" s="484" t="str">
        <f t="shared" ref="M445:N446" si="631">A445</f>
        <v>C306</v>
      </c>
      <c r="N445" s="484" t="str">
        <f t="shared" si="631"/>
        <v>Газопровод ДНС 8 –КС «Самсык» , попутный нефтяной газ</v>
      </c>
      <c r="O445" s="484" t="str">
        <f t="shared" ref="O445:O446" si="632">D445</f>
        <v>Полное-ликвидация</v>
      </c>
      <c r="P445" s="484" t="s">
        <v>46</v>
      </c>
      <c r="Q445" s="484" t="s">
        <v>46</v>
      </c>
      <c r="R445" s="484" t="s">
        <v>46</v>
      </c>
      <c r="S445" s="484" t="s">
        <v>46</v>
      </c>
      <c r="T445" s="484" t="s">
        <v>46</v>
      </c>
      <c r="U445" s="484" t="s">
        <v>46</v>
      </c>
      <c r="V445" s="484" t="s">
        <v>46</v>
      </c>
      <c r="W445" s="484" t="s">
        <v>46</v>
      </c>
      <c r="X445" s="484" t="s">
        <v>46</v>
      </c>
      <c r="Y445" s="484" t="s">
        <v>46</v>
      </c>
      <c r="Z445" s="484" t="s">
        <v>46</v>
      </c>
      <c r="AA445" s="484" t="s">
        <v>46</v>
      </c>
      <c r="AB445" s="484" t="s">
        <v>46</v>
      </c>
      <c r="AC445" s="484" t="s">
        <v>46</v>
      </c>
      <c r="AD445" s="484" t="s">
        <v>46</v>
      </c>
      <c r="AE445" s="484" t="s">
        <v>46</v>
      </c>
      <c r="AF445" s="484" t="s">
        <v>46</v>
      </c>
      <c r="AG445" s="484" t="s">
        <v>46</v>
      </c>
      <c r="AH445" s="484" t="s">
        <v>46</v>
      </c>
      <c r="AI445" s="484" t="s">
        <v>46</v>
      </c>
      <c r="AJ445" s="484">
        <v>0</v>
      </c>
      <c r="AK445" s="484">
        <v>0</v>
      </c>
      <c r="AL445" s="484">
        <f>AL442</f>
        <v>0.75</v>
      </c>
      <c r="AM445" s="484">
        <f>AM442</f>
        <v>2.7E-2</v>
      </c>
      <c r="AN445" s="484">
        <f>AN442</f>
        <v>3</v>
      </c>
      <c r="AO445" s="484"/>
      <c r="AP445" s="484"/>
      <c r="AQ445" s="487">
        <f>AM445*I445*0.1+AL445</f>
        <v>0.75040499999999999</v>
      </c>
      <c r="AR445" s="487">
        <f t="shared" ref="AR445:AR446" si="633">0.1*AQ445</f>
        <v>7.504050000000001E-2</v>
      </c>
      <c r="AS445" s="488">
        <f t="shared" ref="AS445:AS446" si="634">AJ445*3+0.25*AK445</f>
        <v>0</v>
      </c>
      <c r="AT445" s="488">
        <f t="shared" ref="AT445:AT446" si="635">SUM(AQ445:AS445)/4</f>
        <v>0.20636137500000001</v>
      </c>
      <c r="AU445" s="487">
        <f>1333*J443*POWER(10,-6)</f>
        <v>1.9995000000000001E-5</v>
      </c>
      <c r="AV445" s="488">
        <f t="shared" ref="AV445:AV446" si="636">AU445+AT445+AS445+AR445+AQ445</f>
        <v>1.03182687</v>
      </c>
      <c r="AW445" s="489">
        <f t="shared" si="627"/>
        <v>0</v>
      </c>
      <c r="AX445" s="489">
        <f t="shared" si="628"/>
        <v>0</v>
      </c>
      <c r="AY445" s="489">
        <f t="shared" si="629"/>
        <v>6.5871827380799986E-3</v>
      </c>
      <c r="AZ445" s="392">
        <f>AW445/[2]DB!$B$23</f>
        <v>0</v>
      </c>
      <c r="BA445" s="392">
        <f>AX445/[2]DB!$B$23</f>
        <v>0</v>
      </c>
    </row>
    <row r="446" spans="1:53" s="1" customFormat="1" x14ac:dyDescent="0.3">
      <c r="A446" s="474" t="s">
        <v>1061</v>
      </c>
      <c r="B446" s="474" t="str">
        <f>B442</f>
        <v>Газопровод ДНС 8 –КС «Самсык» , попутный нефтяной газ</v>
      </c>
      <c r="C446" s="476" t="s">
        <v>133</v>
      </c>
      <c r="D446" s="477" t="s">
        <v>134</v>
      </c>
      <c r="E446" s="478">
        <v>1.9999999999999999E-6</v>
      </c>
      <c r="F446" s="491">
        <f>F442</f>
        <v>35000</v>
      </c>
      <c r="G446" s="474">
        <v>3.5000000000000003E-2</v>
      </c>
      <c r="H446" s="479">
        <f t="shared" si="630"/>
        <v>2.4499999999999999E-3</v>
      </c>
      <c r="I446" s="492">
        <f>0.15*I442</f>
        <v>2.2499999999999999E-2</v>
      </c>
      <c r="J446" s="481">
        <f>I446</f>
        <v>2.2499999999999999E-2</v>
      </c>
      <c r="K446" s="495" t="s">
        <v>127</v>
      </c>
      <c r="L446" s="496">
        <v>3</v>
      </c>
      <c r="M446" s="484" t="str">
        <f t="shared" si="631"/>
        <v>C307</v>
      </c>
      <c r="N446" s="484" t="str">
        <f t="shared" si="631"/>
        <v>Газопровод ДНС 8 –КС «Самсык» , попутный нефтяной газ</v>
      </c>
      <c r="O446" s="484" t="str">
        <f t="shared" si="632"/>
        <v>Частичное-факел</v>
      </c>
      <c r="P446" s="484" t="s">
        <v>46</v>
      </c>
      <c r="Q446" s="484" t="s">
        <v>46</v>
      </c>
      <c r="R446" s="484" t="s">
        <v>46</v>
      </c>
      <c r="S446" s="484" t="s">
        <v>46</v>
      </c>
      <c r="T446" s="484" t="s">
        <v>46</v>
      </c>
      <c r="U446" s="484" t="s">
        <v>46</v>
      </c>
      <c r="V446" s="484" t="s">
        <v>46</v>
      </c>
      <c r="W446" s="484" t="s">
        <v>46</v>
      </c>
      <c r="X446" s="484" t="s">
        <v>46</v>
      </c>
      <c r="Y446" s="484">
        <v>8</v>
      </c>
      <c r="Z446" s="484">
        <v>2</v>
      </c>
      <c r="AA446" s="484" t="s">
        <v>46</v>
      </c>
      <c r="AB446" s="484" t="s">
        <v>46</v>
      </c>
      <c r="AC446" s="484" t="s">
        <v>46</v>
      </c>
      <c r="AD446" s="484" t="s">
        <v>46</v>
      </c>
      <c r="AE446" s="484" t="s">
        <v>46</v>
      </c>
      <c r="AF446" s="484" t="s">
        <v>46</v>
      </c>
      <c r="AG446" s="484" t="s">
        <v>46</v>
      </c>
      <c r="AH446" s="484" t="s">
        <v>46</v>
      </c>
      <c r="AI446" s="484" t="s">
        <v>46</v>
      </c>
      <c r="AJ446" s="484">
        <v>0</v>
      </c>
      <c r="AK446" s="484">
        <v>2</v>
      </c>
      <c r="AL446" s="386">
        <f>0.1*AL442</f>
        <v>7.5000000000000011E-2</v>
      </c>
      <c r="AM446" s="484">
        <f>AM442</f>
        <v>2.7E-2</v>
      </c>
      <c r="AN446" s="484">
        <f>ROUNDUP(AN442/3,0)</f>
        <v>1</v>
      </c>
      <c r="AO446" s="484"/>
      <c r="AP446" s="484"/>
      <c r="AQ446" s="487">
        <f>AM446*I446+AL446</f>
        <v>7.5607500000000008E-2</v>
      </c>
      <c r="AR446" s="487">
        <f t="shared" si="633"/>
        <v>7.5607500000000015E-3</v>
      </c>
      <c r="AS446" s="488">
        <f t="shared" si="634"/>
        <v>0.5</v>
      </c>
      <c r="AT446" s="488">
        <f t="shared" si="635"/>
        <v>0.14579206250000001</v>
      </c>
      <c r="AU446" s="487">
        <f>10068.2*J446*POWER(10,-6)</f>
        <v>2.265345E-4</v>
      </c>
      <c r="AV446" s="488">
        <f t="shared" si="636"/>
        <v>0.72918684700000003</v>
      </c>
      <c r="AW446" s="489">
        <f t="shared" si="627"/>
        <v>0</v>
      </c>
      <c r="AX446" s="489">
        <f t="shared" si="628"/>
        <v>4.8999999999999998E-3</v>
      </c>
      <c r="AY446" s="489">
        <f t="shared" si="629"/>
        <v>1.7865077751500001E-3</v>
      </c>
      <c r="AZ446" s="392">
        <f>AW446/[2]DB!$B$23</f>
        <v>0</v>
      </c>
      <c r="BA446" s="392">
        <f>AX446/[2]DB!$B$23</f>
        <v>5.9036144578313255E-6</v>
      </c>
    </row>
    <row r="447" spans="1:53" s="1" customFormat="1" x14ac:dyDescent="0.3">
      <c r="A447" s="474" t="s">
        <v>1062</v>
      </c>
      <c r="B447" s="474" t="str">
        <f>B442</f>
        <v>Газопровод ДНС 8 –КС «Самсык» , попутный нефтяной газ</v>
      </c>
      <c r="C447" s="476" t="s">
        <v>135</v>
      </c>
      <c r="D447" s="477" t="s">
        <v>136</v>
      </c>
      <c r="E447" s="490">
        <f>E446</f>
        <v>1.9999999999999999E-6</v>
      </c>
      <c r="F447" s="491">
        <f>F443</f>
        <v>35000</v>
      </c>
      <c r="G447" s="474">
        <v>8.3000000000000001E-3</v>
      </c>
      <c r="H447" s="479">
        <f>E447*F447*G447</f>
        <v>5.8099999999999992E-4</v>
      </c>
      <c r="I447" s="492">
        <f>I446</f>
        <v>2.2499999999999999E-2</v>
      </c>
      <c r="J447" s="481">
        <f>I447</f>
        <v>2.2499999999999999E-2</v>
      </c>
      <c r="K447" s="512" t="s">
        <v>138</v>
      </c>
      <c r="L447" s="513">
        <v>4</v>
      </c>
      <c r="M447" s="484" t="str">
        <f>A447</f>
        <v>C308</v>
      </c>
      <c r="N447" s="484" t="str">
        <f>B447</f>
        <v>Газопровод ДНС 8 –КС «Самсык» , попутный нефтяной газ</v>
      </c>
      <c r="O447" s="484" t="str">
        <f>D447</f>
        <v>Частичное-взрыв</v>
      </c>
      <c r="P447" s="484" t="s">
        <v>46</v>
      </c>
      <c r="Q447" s="484" t="s">
        <v>46</v>
      </c>
      <c r="R447" s="484" t="s">
        <v>46</v>
      </c>
      <c r="S447" s="484" t="s">
        <v>46</v>
      </c>
      <c r="T447" s="484">
        <v>0</v>
      </c>
      <c r="U447" s="484">
        <v>0</v>
      </c>
      <c r="V447" s="484">
        <v>21.6</v>
      </c>
      <c r="W447" s="484">
        <v>71.599999999999994</v>
      </c>
      <c r="X447" s="484">
        <v>104.1</v>
      </c>
      <c r="Y447" s="484" t="s">
        <v>46</v>
      </c>
      <c r="Z447" s="484" t="s">
        <v>46</v>
      </c>
      <c r="AA447" s="484" t="s">
        <v>46</v>
      </c>
      <c r="AB447" s="484" t="s">
        <v>46</v>
      </c>
      <c r="AC447" s="484" t="s">
        <v>46</v>
      </c>
      <c r="AD447" s="484" t="s">
        <v>46</v>
      </c>
      <c r="AE447" s="484" t="s">
        <v>46</v>
      </c>
      <c r="AF447" s="484" t="s">
        <v>46</v>
      </c>
      <c r="AG447" s="484" t="s">
        <v>46</v>
      </c>
      <c r="AH447" s="484" t="s">
        <v>46</v>
      </c>
      <c r="AI447" s="484" t="s">
        <v>46</v>
      </c>
      <c r="AJ447" s="484">
        <v>0</v>
      </c>
      <c r="AK447" s="484">
        <v>1</v>
      </c>
      <c r="AL447" s="386">
        <f t="shared" ref="AL447:AL449" si="637">0.1*AL443</f>
        <v>7.5000000000000011E-2</v>
      </c>
      <c r="AM447" s="484">
        <f>AM442</f>
        <v>2.7E-2</v>
      </c>
      <c r="AN447" s="484">
        <f>AN446</f>
        <v>1</v>
      </c>
      <c r="AO447" s="484"/>
      <c r="AP447" s="484"/>
      <c r="AQ447" s="487">
        <f>AM447*I447+AL447</f>
        <v>7.5607500000000008E-2</v>
      </c>
      <c r="AR447" s="487">
        <f>0.1*AQ447</f>
        <v>7.5607500000000015E-3</v>
      </c>
      <c r="AS447" s="488">
        <f>AJ447*3+0.25*AK447</f>
        <v>0.25</v>
      </c>
      <c r="AT447" s="488">
        <f>SUM(AQ447:AS447)/4</f>
        <v>8.32920625E-2</v>
      </c>
      <c r="AU447" s="487">
        <f>10068.2*J447*POWER(10,-6)*10</f>
        <v>2.2653450000000002E-3</v>
      </c>
      <c r="AV447" s="488">
        <f>AU447+AT447+AS447+AR447+AQ447</f>
        <v>0.41872565750000001</v>
      </c>
      <c r="AW447" s="489">
        <f t="shared" si="627"/>
        <v>0</v>
      </c>
      <c r="AX447" s="489">
        <f t="shared" si="628"/>
        <v>5.8099999999999992E-4</v>
      </c>
      <c r="AY447" s="489">
        <f t="shared" si="629"/>
        <v>2.4327960700749998E-4</v>
      </c>
      <c r="AZ447" s="392">
        <f>AW447/[2]DB!$B$23</f>
        <v>0</v>
      </c>
      <c r="BA447" s="392">
        <f>AX447/[2]DB!$B$23</f>
        <v>6.9999999999999986E-7</v>
      </c>
    </row>
    <row r="448" spans="1:53" s="1" customFormat="1" x14ac:dyDescent="0.3">
      <c r="A448" s="474" t="s">
        <v>1063</v>
      </c>
      <c r="B448" s="474" t="str">
        <f>B442</f>
        <v>Газопровод ДНС 8 –КС «Самсык» , попутный нефтяной газ</v>
      </c>
      <c r="C448" s="476" t="s">
        <v>110</v>
      </c>
      <c r="D448" s="477" t="s">
        <v>112</v>
      </c>
      <c r="E448" s="490">
        <f>E446</f>
        <v>1.9999999999999999E-6</v>
      </c>
      <c r="F448" s="491">
        <f>F442</f>
        <v>35000</v>
      </c>
      <c r="G448" s="474">
        <v>2.64E-2</v>
      </c>
      <c r="H448" s="479">
        <f t="shared" ref="H448:H449" si="638">E448*F448*G448</f>
        <v>1.8479999999999998E-3</v>
      </c>
      <c r="I448" s="492">
        <f>0.15*I442</f>
        <v>2.2499999999999999E-2</v>
      </c>
      <c r="J448" s="481">
        <f>J444*0.15</f>
        <v>2.2499999999999999E-2</v>
      </c>
      <c r="K448" s="207" t="s">
        <v>467</v>
      </c>
      <c r="L448" s="283" t="s">
        <v>952</v>
      </c>
      <c r="M448" s="484" t="str">
        <f t="shared" ref="M448:N449" si="639">A448</f>
        <v>C309</v>
      </c>
      <c r="N448" s="484" t="str">
        <f t="shared" si="639"/>
        <v>Газопровод ДНС 8 –КС «Самсык» , попутный нефтяной газ</v>
      </c>
      <c r="O448" s="484" t="str">
        <f t="shared" ref="O448:O449" si="640">D448</f>
        <v>Частичное-пожар-вспышка</v>
      </c>
      <c r="P448" s="484" t="s">
        <v>46</v>
      </c>
      <c r="Q448" s="484" t="s">
        <v>46</v>
      </c>
      <c r="R448" s="484" t="s">
        <v>46</v>
      </c>
      <c r="S448" s="484" t="s">
        <v>46</v>
      </c>
      <c r="T448" s="484" t="s">
        <v>46</v>
      </c>
      <c r="U448" s="484" t="s">
        <v>46</v>
      </c>
      <c r="V448" s="484" t="s">
        <v>46</v>
      </c>
      <c r="W448" s="484" t="s">
        <v>46</v>
      </c>
      <c r="X448" s="484" t="s">
        <v>46</v>
      </c>
      <c r="Y448" s="484" t="s">
        <v>46</v>
      </c>
      <c r="Z448" s="484" t="s">
        <v>46</v>
      </c>
      <c r="AA448" s="484">
        <v>9.58</v>
      </c>
      <c r="AB448" s="484">
        <v>11.5</v>
      </c>
      <c r="AC448" s="484" t="s">
        <v>46</v>
      </c>
      <c r="AD448" s="484" t="s">
        <v>46</v>
      </c>
      <c r="AE448" s="484" t="s">
        <v>46</v>
      </c>
      <c r="AF448" s="484" t="s">
        <v>46</v>
      </c>
      <c r="AG448" s="484" t="s">
        <v>46</v>
      </c>
      <c r="AH448" s="484" t="s">
        <v>46</v>
      </c>
      <c r="AI448" s="484" t="s">
        <v>46</v>
      </c>
      <c r="AJ448" s="484">
        <v>0</v>
      </c>
      <c r="AK448" s="484">
        <v>1</v>
      </c>
      <c r="AL448" s="386">
        <f t="shared" si="637"/>
        <v>7.5000000000000011E-2</v>
      </c>
      <c r="AM448" s="484">
        <f>AM442</f>
        <v>2.7E-2</v>
      </c>
      <c r="AN448" s="484">
        <f>ROUNDUP(AN442/3,0)</f>
        <v>1</v>
      </c>
      <c r="AO448" s="484"/>
      <c r="AP448" s="484"/>
      <c r="AQ448" s="487">
        <f>AM448*I448+AL448</f>
        <v>7.5607500000000008E-2</v>
      </c>
      <c r="AR448" s="487">
        <f t="shared" ref="AR448:AR449" si="641">0.1*AQ448</f>
        <v>7.5607500000000015E-3</v>
      </c>
      <c r="AS448" s="488">
        <f t="shared" ref="AS448:AS449" si="642">AJ448*3+0.25*AK448</f>
        <v>0.25</v>
      </c>
      <c r="AT448" s="488">
        <f t="shared" ref="AT448:AT449" si="643">SUM(AQ448:AS448)/4</f>
        <v>8.32920625E-2</v>
      </c>
      <c r="AU448" s="487">
        <f>10068.2*J448*POWER(10,-6)*10</f>
        <v>2.2653450000000002E-3</v>
      </c>
      <c r="AV448" s="488">
        <f t="shared" ref="AV448:AV449" si="644">AU448+AT448+AS448+AR448+AQ448</f>
        <v>0.41872565750000001</v>
      </c>
      <c r="AW448" s="489">
        <f t="shared" si="627"/>
        <v>0</v>
      </c>
      <c r="AX448" s="489">
        <f t="shared" si="628"/>
        <v>1.8479999999999998E-3</v>
      </c>
      <c r="AY448" s="489">
        <f t="shared" si="629"/>
        <v>7.7380501505999993E-4</v>
      </c>
      <c r="AZ448" s="392">
        <f>AW448/[2]DB!$B$23</f>
        <v>0</v>
      </c>
      <c r="BA448" s="392">
        <f>AX448/[2]DB!$B$23</f>
        <v>2.2265060240963852E-6</v>
      </c>
    </row>
    <row r="449" spans="1:53" s="1" customFormat="1" ht="15" thickBot="1" x14ac:dyDescent="0.35">
      <c r="A449" s="474" t="s">
        <v>1064</v>
      </c>
      <c r="B449" s="474" t="str">
        <f>B442</f>
        <v>Газопровод ДНС 8 –КС «Самсык» , попутный нефтяной газ</v>
      </c>
      <c r="C449" s="476" t="s">
        <v>111</v>
      </c>
      <c r="D449" s="477" t="s">
        <v>27</v>
      </c>
      <c r="E449" s="490">
        <f>E446</f>
        <v>1.9999999999999999E-6</v>
      </c>
      <c r="F449" s="491">
        <f>F442</f>
        <v>35000</v>
      </c>
      <c r="G449" s="474">
        <v>0.93030000000000002</v>
      </c>
      <c r="H449" s="479">
        <f t="shared" si="638"/>
        <v>6.5120999999999998E-2</v>
      </c>
      <c r="I449" s="492">
        <f>0.15*I442</f>
        <v>2.2499999999999999E-2</v>
      </c>
      <c r="J449" s="494">
        <v>0</v>
      </c>
      <c r="K449" s="514"/>
      <c r="L449" s="515"/>
      <c r="M449" s="484" t="str">
        <f t="shared" si="639"/>
        <v>C310</v>
      </c>
      <c r="N449" s="484" t="str">
        <f t="shared" si="639"/>
        <v>Газопровод ДНС 8 –КС «Самсык» , попутный нефтяной газ</v>
      </c>
      <c r="O449" s="484" t="str">
        <f t="shared" si="640"/>
        <v>Частичное-ликвидация</v>
      </c>
      <c r="P449" s="484" t="s">
        <v>46</v>
      </c>
      <c r="Q449" s="484" t="s">
        <v>46</v>
      </c>
      <c r="R449" s="484" t="s">
        <v>46</v>
      </c>
      <c r="S449" s="484" t="s">
        <v>46</v>
      </c>
      <c r="T449" s="484" t="s">
        <v>46</v>
      </c>
      <c r="U449" s="484" t="s">
        <v>46</v>
      </c>
      <c r="V449" s="484" t="s">
        <v>46</v>
      </c>
      <c r="W449" s="484" t="s">
        <v>46</v>
      </c>
      <c r="X449" s="484" t="s">
        <v>46</v>
      </c>
      <c r="Y449" s="484" t="s">
        <v>46</v>
      </c>
      <c r="Z449" s="484" t="s">
        <v>46</v>
      </c>
      <c r="AA449" s="484" t="s">
        <v>46</v>
      </c>
      <c r="AB449" s="484" t="s">
        <v>46</v>
      </c>
      <c r="AC449" s="484" t="s">
        <v>46</v>
      </c>
      <c r="AD449" s="484" t="s">
        <v>46</v>
      </c>
      <c r="AE449" s="484" t="s">
        <v>46</v>
      </c>
      <c r="AF449" s="484" t="s">
        <v>46</v>
      </c>
      <c r="AG449" s="484" t="s">
        <v>46</v>
      </c>
      <c r="AH449" s="484" t="s">
        <v>46</v>
      </c>
      <c r="AI449" s="484" t="s">
        <v>46</v>
      </c>
      <c r="AJ449" s="484">
        <v>0</v>
      </c>
      <c r="AK449" s="484">
        <v>0</v>
      </c>
      <c r="AL449" s="386">
        <f t="shared" si="637"/>
        <v>7.5000000000000011E-2</v>
      </c>
      <c r="AM449" s="484">
        <f>AM442</f>
        <v>2.7E-2</v>
      </c>
      <c r="AN449" s="484">
        <f>ROUNDUP(AN442/3,0)</f>
        <v>1</v>
      </c>
      <c r="AO449" s="484"/>
      <c r="AP449" s="484"/>
      <c r="AQ449" s="487">
        <f>AM449*I449*0.1+AL449</f>
        <v>7.5060750000000009E-2</v>
      </c>
      <c r="AR449" s="487">
        <f t="shared" si="641"/>
        <v>7.5060750000000009E-3</v>
      </c>
      <c r="AS449" s="488">
        <f t="shared" si="642"/>
        <v>0</v>
      </c>
      <c r="AT449" s="488">
        <f t="shared" si="643"/>
        <v>2.0641706250000003E-2</v>
      </c>
      <c r="AU449" s="487">
        <f>1333*J448*POWER(10,-6)</f>
        <v>2.9992499999999998E-5</v>
      </c>
      <c r="AV449" s="488">
        <f t="shared" si="644"/>
        <v>0.10323852375000001</v>
      </c>
      <c r="AW449" s="489">
        <f t="shared" si="627"/>
        <v>0</v>
      </c>
      <c r="AX449" s="489">
        <f t="shared" si="628"/>
        <v>0</v>
      </c>
      <c r="AY449" s="489">
        <f t="shared" si="629"/>
        <v>6.7229959051237501E-3</v>
      </c>
      <c r="AZ449" s="392">
        <f>AW449/[2]DB!$B$23</f>
        <v>0</v>
      </c>
      <c r="BA449" s="392">
        <f>AX449/[2]DB!$B$23</f>
        <v>0</v>
      </c>
    </row>
    <row r="450" spans="1:53" x14ac:dyDescent="0.3">
      <c r="A450" s="12"/>
      <c r="B450" s="12"/>
      <c r="C450" s="31"/>
      <c r="D450" s="167"/>
      <c r="E450" s="168"/>
      <c r="F450" s="169"/>
      <c r="G450" s="12"/>
      <c r="H450" s="34"/>
      <c r="I450" s="33"/>
      <c r="J450" s="12"/>
      <c r="K450" s="12"/>
      <c r="L450" s="12"/>
      <c r="M450" s="31"/>
      <c r="N450" s="31"/>
      <c r="O450" s="31"/>
      <c r="P450" s="31"/>
      <c r="Q450" s="31"/>
      <c r="R450" s="31"/>
      <c r="S450" s="31"/>
      <c r="T450" s="31"/>
      <c r="U450" s="31"/>
      <c r="V450" s="31"/>
      <c r="W450" s="31"/>
      <c r="X450" s="31"/>
      <c r="Y450" s="31"/>
      <c r="Z450" s="31"/>
      <c r="AA450" s="31"/>
      <c r="AB450" s="31"/>
      <c r="AC450" s="31"/>
      <c r="AD450" s="31"/>
      <c r="AE450" s="31"/>
      <c r="AF450" s="31"/>
      <c r="AG450" s="31"/>
      <c r="AH450" s="31"/>
      <c r="AI450" s="31"/>
      <c r="AJ450" s="31"/>
      <c r="AK450" s="31"/>
      <c r="AL450" s="31"/>
      <c r="AM450" s="31"/>
      <c r="AN450" s="31"/>
      <c r="AO450" s="31"/>
      <c r="AP450" s="31"/>
      <c r="AQ450" s="32"/>
      <c r="AR450" s="32"/>
      <c r="AS450" s="33"/>
      <c r="AT450" s="33"/>
      <c r="AU450" s="32"/>
      <c r="AV450" s="33"/>
      <c r="AW450" s="34"/>
      <c r="AX450" s="34"/>
      <c r="AY450" s="34"/>
    </row>
    <row r="451" spans="1:53" ht="15" thickBot="1" x14ac:dyDescent="0.35"/>
    <row r="452" spans="1:53" s="1" customFormat="1" ht="18" customHeight="1" x14ac:dyDescent="0.3">
      <c r="A452" s="474" t="s">
        <v>1065</v>
      </c>
      <c r="B452" s="475" t="s">
        <v>958</v>
      </c>
      <c r="C452" s="476" t="s">
        <v>129</v>
      </c>
      <c r="D452" s="477" t="s">
        <v>130</v>
      </c>
      <c r="E452" s="478">
        <v>2.9999999999999999E-7</v>
      </c>
      <c r="F452" s="475">
        <v>15000</v>
      </c>
      <c r="G452" s="474">
        <v>0.2</v>
      </c>
      <c r="H452" s="479">
        <f>E452*F452*G452</f>
        <v>8.9999999999999998E-4</v>
      </c>
      <c r="I452" s="480">
        <v>0.08</v>
      </c>
      <c r="J452" s="481">
        <f>I452</f>
        <v>0.08</v>
      </c>
      <c r="K452" s="482" t="s">
        <v>122</v>
      </c>
      <c r="L452" s="483">
        <v>0</v>
      </c>
      <c r="M452" s="484" t="str">
        <f t="shared" ref="M452:M453" si="645">A452</f>
        <v>C311</v>
      </c>
      <c r="N452" s="484" t="str">
        <f t="shared" ref="N452:N453" si="646">B452</f>
        <v>Газопровод КС «Самсык» -ТГПП, попутный нефтяной газ</v>
      </c>
      <c r="O452" s="484" t="str">
        <f t="shared" ref="O452:O453" si="647">D452</f>
        <v>Полное-факел</v>
      </c>
      <c r="P452" s="484" t="s">
        <v>46</v>
      </c>
      <c r="Q452" s="484" t="s">
        <v>46</v>
      </c>
      <c r="R452" s="484" t="s">
        <v>46</v>
      </c>
      <c r="S452" s="484" t="s">
        <v>46</v>
      </c>
      <c r="T452" s="484" t="s">
        <v>46</v>
      </c>
      <c r="U452" s="484" t="s">
        <v>46</v>
      </c>
      <c r="V452" s="484" t="s">
        <v>46</v>
      </c>
      <c r="W452" s="484" t="s">
        <v>46</v>
      </c>
      <c r="X452" s="484" t="s">
        <v>46</v>
      </c>
      <c r="Y452" s="484">
        <v>13</v>
      </c>
      <c r="Z452" s="484">
        <v>2</v>
      </c>
      <c r="AA452" s="484" t="s">
        <v>46</v>
      </c>
      <c r="AB452" s="484" t="s">
        <v>46</v>
      </c>
      <c r="AC452" s="484" t="s">
        <v>46</v>
      </c>
      <c r="AD452" s="484" t="s">
        <v>46</v>
      </c>
      <c r="AE452" s="484" t="s">
        <v>46</v>
      </c>
      <c r="AF452" s="484" t="s">
        <v>46</v>
      </c>
      <c r="AG452" s="484" t="s">
        <v>46</v>
      </c>
      <c r="AH452" s="484" t="s">
        <v>46</v>
      </c>
      <c r="AI452" s="484" t="s">
        <v>46</v>
      </c>
      <c r="AJ452" s="485">
        <v>1</v>
      </c>
      <c r="AK452" s="485">
        <v>2</v>
      </c>
      <c r="AL452" s="486">
        <v>0.75</v>
      </c>
      <c r="AM452" s="486">
        <v>2.7E-2</v>
      </c>
      <c r="AN452" s="486">
        <v>3</v>
      </c>
      <c r="AO452" s="484"/>
      <c r="AP452" s="484"/>
      <c r="AQ452" s="487">
        <f>AM452*I452+AL452</f>
        <v>0.75216000000000005</v>
      </c>
      <c r="AR452" s="487">
        <f>0.1*AQ452</f>
        <v>7.5216000000000005E-2</v>
      </c>
      <c r="AS452" s="488">
        <f>AJ452*3+0.25*AK452</f>
        <v>3.5</v>
      </c>
      <c r="AT452" s="488">
        <f>SUM(AQ452:AS452)/4</f>
        <v>1.081844</v>
      </c>
      <c r="AU452" s="487">
        <f>10068.2*J452*POWER(10,-6)</f>
        <v>8.0545600000000008E-4</v>
      </c>
      <c r="AV452" s="488">
        <f t="shared" ref="AV452:AV453" si="648">AU452+AT452+AS452+AR452+AQ452</f>
        <v>5.4100254560000005</v>
      </c>
      <c r="AW452" s="489">
        <f>AJ452*H452</f>
        <v>8.9999999999999998E-4</v>
      </c>
      <c r="AX452" s="489">
        <f>H452*AK452</f>
        <v>1.8E-3</v>
      </c>
      <c r="AY452" s="489">
        <f>H452*AV452</f>
        <v>4.8690229103999999E-3</v>
      </c>
      <c r="AZ452" s="392">
        <f>AW452/[2]DB!$B$23</f>
        <v>1.0843373493975903E-6</v>
      </c>
      <c r="BA452" s="392">
        <f>AX452/[2]DB!$B$23</f>
        <v>2.1686746987951806E-6</v>
      </c>
    </row>
    <row r="453" spans="1:53" s="1" customFormat="1" x14ac:dyDescent="0.3">
      <c r="A453" s="474" t="s">
        <v>1066</v>
      </c>
      <c r="B453" s="474" t="str">
        <f>B452</f>
        <v>Газопровод КС «Самсык» -ТГПП, попутный нефтяной газ</v>
      </c>
      <c r="C453" s="476" t="s">
        <v>107</v>
      </c>
      <c r="D453" s="477" t="s">
        <v>28</v>
      </c>
      <c r="E453" s="490">
        <f>E452</f>
        <v>2.9999999999999999E-7</v>
      </c>
      <c r="F453" s="491">
        <f>F452</f>
        <v>15000</v>
      </c>
      <c r="G453" s="474">
        <v>0.1152</v>
      </c>
      <c r="H453" s="479">
        <f t="shared" ref="H453" si="649">E453*F453*G453</f>
        <v>5.1839999999999992E-4</v>
      </c>
      <c r="I453" s="492">
        <f>I452</f>
        <v>0.08</v>
      </c>
      <c r="J453" s="511">
        <f>0.1*I452</f>
        <v>8.0000000000000002E-3</v>
      </c>
      <c r="K453" s="495" t="s">
        <v>123</v>
      </c>
      <c r="L453" s="496">
        <v>1</v>
      </c>
      <c r="M453" s="484" t="str">
        <f t="shared" si="645"/>
        <v>C312</v>
      </c>
      <c r="N453" s="484" t="str">
        <f t="shared" si="646"/>
        <v>Газопровод КС «Самсык» -ТГПП, попутный нефтяной газ</v>
      </c>
      <c r="O453" s="484" t="str">
        <f t="shared" si="647"/>
        <v>Полное-взрыв</v>
      </c>
      <c r="P453" s="484" t="s">
        <v>46</v>
      </c>
      <c r="Q453" s="484" t="s">
        <v>46</v>
      </c>
      <c r="R453" s="484" t="s">
        <v>46</v>
      </c>
      <c r="S453" s="484" t="s">
        <v>46</v>
      </c>
      <c r="T453" s="484">
        <v>0</v>
      </c>
      <c r="U453" s="484">
        <v>0</v>
      </c>
      <c r="V453" s="484">
        <v>15.1</v>
      </c>
      <c r="W453" s="484">
        <v>50.6</v>
      </c>
      <c r="X453" s="484">
        <v>73.599999999999994</v>
      </c>
      <c r="Y453" s="484" t="s">
        <v>46</v>
      </c>
      <c r="Z453" s="484" t="s">
        <v>46</v>
      </c>
      <c r="AA453" s="484" t="s">
        <v>46</v>
      </c>
      <c r="AB453" s="484" t="s">
        <v>46</v>
      </c>
      <c r="AC453" s="484" t="s">
        <v>46</v>
      </c>
      <c r="AD453" s="484" t="s">
        <v>46</v>
      </c>
      <c r="AE453" s="484" t="s">
        <v>46</v>
      </c>
      <c r="AF453" s="484" t="s">
        <v>46</v>
      </c>
      <c r="AG453" s="484" t="s">
        <v>46</v>
      </c>
      <c r="AH453" s="484" t="s">
        <v>46</v>
      </c>
      <c r="AI453" s="484" t="s">
        <v>46</v>
      </c>
      <c r="AJ453" s="485">
        <v>1</v>
      </c>
      <c r="AK453" s="485">
        <v>2</v>
      </c>
      <c r="AL453" s="484">
        <f>AL452</f>
        <v>0.75</v>
      </c>
      <c r="AM453" s="484">
        <f>AM452</f>
        <v>2.7E-2</v>
      </c>
      <c r="AN453" s="484">
        <f>AN452</f>
        <v>3</v>
      </c>
      <c r="AO453" s="484"/>
      <c r="AP453" s="484"/>
      <c r="AQ453" s="487">
        <f>AM453*I453+AL453</f>
        <v>0.75216000000000005</v>
      </c>
      <c r="AR453" s="487">
        <f t="shared" ref="AR453" si="650">0.1*AQ453</f>
        <v>7.5216000000000005E-2</v>
      </c>
      <c r="AS453" s="488">
        <f t="shared" ref="AS453" si="651">AJ453*3+0.25*AK453</f>
        <v>3.5</v>
      </c>
      <c r="AT453" s="488">
        <f t="shared" ref="AT453" si="652">SUM(AQ453:AS453)/4</f>
        <v>1.081844</v>
      </c>
      <c r="AU453" s="487">
        <f>10068.2*J453*POWER(10,-6)*10</f>
        <v>8.0545600000000008E-4</v>
      </c>
      <c r="AV453" s="488">
        <f t="shared" si="648"/>
        <v>5.4100254560000005</v>
      </c>
      <c r="AW453" s="489">
        <f t="shared" ref="AW453:AW459" si="653">AJ453*H453</f>
        <v>5.1839999999999992E-4</v>
      </c>
      <c r="AX453" s="489">
        <f t="shared" ref="AX453:AX459" si="654">H453*AK453</f>
        <v>1.0367999999999998E-3</v>
      </c>
      <c r="AY453" s="489">
        <f t="shared" ref="AY453:AY459" si="655">H453*AV453</f>
        <v>2.8045571963903997E-3</v>
      </c>
      <c r="AZ453" s="392">
        <f>AW453/[2]DB!$B$23</f>
        <v>6.2457831325301194E-7</v>
      </c>
      <c r="BA453" s="392">
        <f>AX453/[2]DB!$B$23</f>
        <v>1.2491566265060239E-6</v>
      </c>
    </row>
    <row r="454" spans="1:53" s="1" customFormat="1" x14ac:dyDescent="0.3">
      <c r="A454" s="474" t="s">
        <v>1067</v>
      </c>
      <c r="B454" s="474" t="str">
        <f>B452</f>
        <v>Газопровод КС «Самсык» -ТГПП, попутный нефтяной газ</v>
      </c>
      <c r="C454" s="476" t="s">
        <v>131</v>
      </c>
      <c r="D454" s="477" t="s">
        <v>132</v>
      </c>
      <c r="E454" s="490">
        <f>E452</f>
        <v>2.9999999999999999E-7</v>
      </c>
      <c r="F454" s="491">
        <f>F452</f>
        <v>15000</v>
      </c>
      <c r="G454" s="474">
        <v>7.6799999999999993E-2</v>
      </c>
      <c r="H454" s="479">
        <f>E454*F454*G454</f>
        <v>3.4559999999999994E-4</v>
      </c>
      <c r="I454" s="492">
        <f>I452</f>
        <v>0.08</v>
      </c>
      <c r="J454" s="481">
        <f>I452</f>
        <v>0.08</v>
      </c>
      <c r="K454" s="495" t="s">
        <v>124</v>
      </c>
      <c r="L454" s="496">
        <v>0</v>
      </c>
      <c r="M454" s="484" t="str">
        <f>A454</f>
        <v>C313</v>
      </c>
      <c r="N454" s="484" t="str">
        <f>B454</f>
        <v>Газопровод КС «Самсык» -ТГПП, попутный нефтяной газ</v>
      </c>
      <c r="O454" s="484" t="str">
        <f>D454</f>
        <v>Полное-вспышка</v>
      </c>
      <c r="P454" s="484" t="s">
        <v>46</v>
      </c>
      <c r="Q454" s="484" t="s">
        <v>46</v>
      </c>
      <c r="R454" s="484" t="s">
        <v>46</v>
      </c>
      <c r="S454" s="484" t="s">
        <v>46</v>
      </c>
      <c r="T454" s="484" t="s">
        <v>46</v>
      </c>
      <c r="U454" s="484" t="s">
        <v>46</v>
      </c>
      <c r="V454" s="484" t="s">
        <v>46</v>
      </c>
      <c r="W454" s="484" t="s">
        <v>46</v>
      </c>
      <c r="X454" s="484" t="s">
        <v>46</v>
      </c>
      <c r="Y454" s="484" t="s">
        <v>46</v>
      </c>
      <c r="Z454" s="484" t="s">
        <v>46</v>
      </c>
      <c r="AA454" s="484">
        <v>14.56</v>
      </c>
      <c r="AB454" s="484">
        <v>17.47</v>
      </c>
      <c r="AC454" s="484" t="s">
        <v>46</v>
      </c>
      <c r="AD454" s="484" t="s">
        <v>46</v>
      </c>
      <c r="AE454" s="484" t="s">
        <v>46</v>
      </c>
      <c r="AF454" s="484" t="s">
        <v>46</v>
      </c>
      <c r="AG454" s="484" t="s">
        <v>46</v>
      </c>
      <c r="AH454" s="484" t="s">
        <v>46</v>
      </c>
      <c r="AI454" s="484" t="s">
        <v>46</v>
      </c>
      <c r="AJ454" s="484">
        <v>0</v>
      </c>
      <c r="AK454" s="484">
        <v>0</v>
      </c>
      <c r="AL454" s="484">
        <f>AL452</f>
        <v>0.75</v>
      </c>
      <c r="AM454" s="484">
        <f>AM452</f>
        <v>2.7E-2</v>
      </c>
      <c r="AN454" s="484">
        <f>AN452</f>
        <v>3</v>
      </c>
      <c r="AO454" s="484"/>
      <c r="AP454" s="484"/>
      <c r="AQ454" s="487">
        <f>AM454*I454*0.1+AL454</f>
        <v>0.75021599999999999</v>
      </c>
      <c r="AR454" s="487">
        <f>0.1*AQ454</f>
        <v>7.5021600000000008E-2</v>
      </c>
      <c r="AS454" s="488">
        <f>AJ454*3+0.25*AK454</f>
        <v>0</v>
      </c>
      <c r="AT454" s="488">
        <f>SUM(AQ454:AS454)/4</f>
        <v>0.2063094</v>
      </c>
      <c r="AU454" s="487">
        <f>1333*J452*POWER(10,-6)</f>
        <v>1.0664E-4</v>
      </c>
      <c r="AV454" s="488">
        <f>AU454+AT454+AS454+AR454+AQ454</f>
        <v>1.03165364</v>
      </c>
      <c r="AW454" s="489">
        <f t="shared" si="653"/>
        <v>0</v>
      </c>
      <c r="AX454" s="489">
        <f t="shared" si="654"/>
        <v>0</v>
      </c>
      <c r="AY454" s="489">
        <f t="shared" si="655"/>
        <v>3.5653949798399997E-4</v>
      </c>
      <c r="AZ454" s="392">
        <f>AW454/[2]DB!$B$23</f>
        <v>0</v>
      </c>
      <c r="BA454" s="392">
        <f>AX454/[2]DB!$B$23</f>
        <v>0</v>
      </c>
    </row>
    <row r="455" spans="1:53" s="1" customFormat="1" x14ac:dyDescent="0.3">
      <c r="A455" s="474" t="s">
        <v>1068</v>
      </c>
      <c r="B455" s="474" t="str">
        <f>B452</f>
        <v>Газопровод КС «Самсык» -ТГПП, попутный нефтяной газ</v>
      </c>
      <c r="C455" s="476" t="s">
        <v>108</v>
      </c>
      <c r="D455" s="477" t="s">
        <v>26</v>
      </c>
      <c r="E455" s="490">
        <f>E452</f>
        <v>2.9999999999999999E-7</v>
      </c>
      <c r="F455" s="491">
        <f>F452</f>
        <v>15000</v>
      </c>
      <c r="G455" s="474">
        <v>0.60799999999999998</v>
      </c>
      <c r="H455" s="479">
        <f t="shared" ref="H455:H456" si="656">E455*F455*G455</f>
        <v>2.7359999999999997E-3</v>
      </c>
      <c r="I455" s="492">
        <f>I452</f>
        <v>0.08</v>
      </c>
      <c r="J455" s="494">
        <v>0</v>
      </c>
      <c r="K455" s="495" t="s">
        <v>126</v>
      </c>
      <c r="L455" s="496">
        <v>45390</v>
      </c>
      <c r="M455" s="484" t="str">
        <f t="shared" ref="M455:M456" si="657">A455</f>
        <v>C314</v>
      </c>
      <c r="N455" s="484" t="str">
        <f t="shared" ref="N455:N456" si="658">B455</f>
        <v>Газопровод КС «Самсык» -ТГПП, попутный нефтяной газ</v>
      </c>
      <c r="O455" s="484" t="str">
        <f t="shared" ref="O455:O456" si="659">D455</f>
        <v>Полное-ликвидация</v>
      </c>
      <c r="P455" s="484" t="s">
        <v>46</v>
      </c>
      <c r="Q455" s="484" t="s">
        <v>46</v>
      </c>
      <c r="R455" s="484" t="s">
        <v>46</v>
      </c>
      <c r="S455" s="484" t="s">
        <v>46</v>
      </c>
      <c r="T455" s="484" t="s">
        <v>46</v>
      </c>
      <c r="U455" s="484" t="s">
        <v>46</v>
      </c>
      <c r="V455" s="484" t="s">
        <v>46</v>
      </c>
      <c r="W455" s="484" t="s">
        <v>46</v>
      </c>
      <c r="X455" s="484" t="s">
        <v>46</v>
      </c>
      <c r="Y455" s="484" t="s">
        <v>46</v>
      </c>
      <c r="Z455" s="484" t="s">
        <v>46</v>
      </c>
      <c r="AA455" s="484" t="s">
        <v>46</v>
      </c>
      <c r="AB455" s="484" t="s">
        <v>46</v>
      </c>
      <c r="AC455" s="484" t="s">
        <v>46</v>
      </c>
      <c r="AD455" s="484" t="s">
        <v>46</v>
      </c>
      <c r="AE455" s="484" t="s">
        <v>46</v>
      </c>
      <c r="AF455" s="484" t="s">
        <v>46</v>
      </c>
      <c r="AG455" s="484" t="s">
        <v>46</v>
      </c>
      <c r="AH455" s="484" t="s">
        <v>46</v>
      </c>
      <c r="AI455" s="484" t="s">
        <v>46</v>
      </c>
      <c r="AJ455" s="484">
        <v>0</v>
      </c>
      <c r="AK455" s="484">
        <v>0</v>
      </c>
      <c r="AL455" s="484">
        <f>AL452</f>
        <v>0.75</v>
      </c>
      <c r="AM455" s="484">
        <f>AM452</f>
        <v>2.7E-2</v>
      </c>
      <c r="AN455" s="484">
        <f>AN452</f>
        <v>3</v>
      </c>
      <c r="AO455" s="484"/>
      <c r="AP455" s="484"/>
      <c r="AQ455" s="487">
        <f>AM455*I455*0.1+AL455</f>
        <v>0.75021599999999999</v>
      </c>
      <c r="AR455" s="487">
        <f t="shared" ref="AR455:AR456" si="660">0.1*AQ455</f>
        <v>7.5021600000000008E-2</v>
      </c>
      <c r="AS455" s="488">
        <f t="shared" ref="AS455:AS456" si="661">AJ455*3+0.25*AK455</f>
        <v>0</v>
      </c>
      <c r="AT455" s="488">
        <f t="shared" ref="AT455:AT456" si="662">SUM(AQ455:AS455)/4</f>
        <v>0.2063094</v>
      </c>
      <c r="AU455" s="487">
        <f>1333*J453*POWER(10,-6)</f>
        <v>1.0664E-5</v>
      </c>
      <c r="AV455" s="488">
        <f t="shared" ref="AV455:AV456" si="663">AU455+AT455+AS455+AR455+AQ455</f>
        <v>1.0315576639999999</v>
      </c>
      <c r="AW455" s="489">
        <f t="shared" si="653"/>
        <v>0</v>
      </c>
      <c r="AX455" s="489">
        <f t="shared" si="654"/>
        <v>0</v>
      </c>
      <c r="AY455" s="489">
        <f t="shared" si="655"/>
        <v>2.8223417687039997E-3</v>
      </c>
      <c r="AZ455" s="392">
        <f>AW455/[2]DB!$B$23</f>
        <v>0</v>
      </c>
      <c r="BA455" s="392">
        <f>AX455/[2]DB!$B$23</f>
        <v>0</v>
      </c>
    </row>
    <row r="456" spans="1:53" s="1" customFormat="1" x14ac:dyDescent="0.3">
      <c r="A456" s="474" t="s">
        <v>1069</v>
      </c>
      <c r="B456" s="474" t="str">
        <f>B452</f>
        <v>Газопровод КС «Самсык» -ТГПП, попутный нефтяной газ</v>
      </c>
      <c r="C456" s="476" t="s">
        <v>133</v>
      </c>
      <c r="D456" s="477" t="s">
        <v>134</v>
      </c>
      <c r="E456" s="478">
        <v>1.9999999999999999E-6</v>
      </c>
      <c r="F456" s="491">
        <f>F452</f>
        <v>15000</v>
      </c>
      <c r="G456" s="474">
        <v>3.5000000000000003E-2</v>
      </c>
      <c r="H456" s="479">
        <f t="shared" si="656"/>
        <v>1.0500000000000002E-3</v>
      </c>
      <c r="I456" s="492">
        <f>0.15*I452</f>
        <v>1.2E-2</v>
      </c>
      <c r="J456" s="481">
        <f>I456</f>
        <v>1.2E-2</v>
      </c>
      <c r="K456" s="495" t="s">
        <v>127</v>
      </c>
      <c r="L456" s="496">
        <v>3</v>
      </c>
      <c r="M456" s="484" t="str">
        <f t="shared" si="657"/>
        <v>C315</v>
      </c>
      <c r="N456" s="484" t="str">
        <f t="shared" si="658"/>
        <v>Газопровод КС «Самсык» -ТГПП, попутный нефтяной газ</v>
      </c>
      <c r="O456" s="484" t="str">
        <f t="shared" si="659"/>
        <v>Частичное-факел</v>
      </c>
      <c r="P456" s="484" t="s">
        <v>46</v>
      </c>
      <c r="Q456" s="484" t="s">
        <v>46</v>
      </c>
      <c r="R456" s="484" t="s">
        <v>46</v>
      </c>
      <c r="S456" s="484" t="s">
        <v>46</v>
      </c>
      <c r="T456" s="484" t="s">
        <v>46</v>
      </c>
      <c r="U456" s="484" t="s">
        <v>46</v>
      </c>
      <c r="V456" s="484" t="s">
        <v>46</v>
      </c>
      <c r="W456" s="484" t="s">
        <v>46</v>
      </c>
      <c r="X456" s="484" t="s">
        <v>46</v>
      </c>
      <c r="Y456" s="484">
        <v>8</v>
      </c>
      <c r="Z456" s="484">
        <v>2</v>
      </c>
      <c r="AA456" s="484" t="s">
        <v>46</v>
      </c>
      <c r="AB456" s="484" t="s">
        <v>46</v>
      </c>
      <c r="AC456" s="484" t="s">
        <v>46</v>
      </c>
      <c r="AD456" s="484" t="s">
        <v>46</v>
      </c>
      <c r="AE456" s="484" t="s">
        <v>46</v>
      </c>
      <c r="AF456" s="484" t="s">
        <v>46</v>
      </c>
      <c r="AG456" s="484" t="s">
        <v>46</v>
      </c>
      <c r="AH456" s="484" t="s">
        <v>46</v>
      </c>
      <c r="AI456" s="484" t="s">
        <v>46</v>
      </c>
      <c r="AJ456" s="484">
        <v>0</v>
      </c>
      <c r="AK456" s="484">
        <v>2</v>
      </c>
      <c r="AL456" s="386">
        <f>0.1*AL452</f>
        <v>7.5000000000000011E-2</v>
      </c>
      <c r="AM456" s="484">
        <f>AM452</f>
        <v>2.7E-2</v>
      </c>
      <c r="AN456" s="484">
        <f>ROUNDUP(AN452/3,0)</f>
        <v>1</v>
      </c>
      <c r="AO456" s="484"/>
      <c r="AP456" s="484"/>
      <c r="AQ456" s="487">
        <f>AM456*I456+AL456</f>
        <v>7.5324000000000016E-2</v>
      </c>
      <c r="AR456" s="487">
        <f t="shared" si="660"/>
        <v>7.5324000000000016E-3</v>
      </c>
      <c r="AS456" s="488">
        <f t="shared" si="661"/>
        <v>0.5</v>
      </c>
      <c r="AT456" s="488">
        <f t="shared" si="662"/>
        <v>0.14571410000000001</v>
      </c>
      <c r="AU456" s="487">
        <f>10068.2*J456*POWER(10,-6)</f>
        <v>1.2081840000000001E-4</v>
      </c>
      <c r="AV456" s="488">
        <f t="shared" si="663"/>
        <v>0.72869131840000012</v>
      </c>
      <c r="AW456" s="489">
        <f t="shared" si="653"/>
        <v>0</v>
      </c>
      <c r="AX456" s="489">
        <f t="shared" si="654"/>
        <v>2.1000000000000003E-3</v>
      </c>
      <c r="AY456" s="489">
        <f t="shared" si="655"/>
        <v>7.6512588432000022E-4</v>
      </c>
      <c r="AZ456" s="392">
        <f>AW456/[2]DB!$B$23</f>
        <v>0</v>
      </c>
      <c r="BA456" s="392">
        <f>AX456/[2]DB!$B$23</f>
        <v>2.5301204819277114E-6</v>
      </c>
    </row>
    <row r="457" spans="1:53" s="1" customFormat="1" x14ac:dyDescent="0.3">
      <c r="A457" s="474" t="s">
        <v>1070</v>
      </c>
      <c r="B457" s="474" t="str">
        <f>B452</f>
        <v>Газопровод КС «Самсык» -ТГПП, попутный нефтяной газ</v>
      </c>
      <c r="C457" s="476" t="s">
        <v>135</v>
      </c>
      <c r="D457" s="477" t="s">
        <v>136</v>
      </c>
      <c r="E457" s="490">
        <f>E456</f>
        <v>1.9999999999999999E-6</v>
      </c>
      <c r="F457" s="491">
        <f>F453</f>
        <v>15000</v>
      </c>
      <c r="G457" s="474">
        <v>8.3000000000000001E-3</v>
      </c>
      <c r="H457" s="479">
        <f>E457*F457*G457</f>
        <v>2.4899999999999998E-4</v>
      </c>
      <c r="I457" s="492">
        <f>I456</f>
        <v>1.2E-2</v>
      </c>
      <c r="J457" s="481">
        <f>I457</f>
        <v>1.2E-2</v>
      </c>
      <c r="K457" s="512" t="s">
        <v>138</v>
      </c>
      <c r="L457" s="513">
        <v>4</v>
      </c>
      <c r="M457" s="484" t="str">
        <f>A457</f>
        <v>C316</v>
      </c>
      <c r="N457" s="484" t="str">
        <f>B457</f>
        <v>Газопровод КС «Самсык» -ТГПП, попутный нефтяной газ</v>
      </c>
      <c r="O457" s="484" t="str">
        <f>D457</f>
        <v>Частичное-взрыв</v>
      </c>
      <c r="P457" s="484" t="s">
        <v>46</v>
      </c>
      <c r="Q457" s="484" t="s">
        <v>46</v>
      </c>
      <c r="R457" s="484" t="s">
        <v>46</v>
      </c>
      <c r="S457" s="484" t="s">
        <v>46</v>
      </c>
      <c r="T457" s="484">
        <v>0</v>
      </c>
      <c r="U457" s="484">
        <v>0</v>
      </c>
      <c r="V457" s="484">
        <v>17.600000000000001</v>
      </c>
      <c r="W457" s="484">
        <v>58.1</v>
      </c>
      <c r="X457" s="484">
        <v>84.6</v>
      </c>
      <c r="Y457" s="484" t="s">
        <v>46</v>
      </c>
      <c r="Z457" s="484" t="s">
        <v>46</v>
      </c>
      <c r="AA457" s="484" t="s">
        <v>46</v>
      </c>
      <c r="AB457" s="484" t="s">
        <v>46</v>
      </c>
      <c r="AC457" s="484" t="s">
        <v>46</v>
      </c>
      <c r="AD457" s="484" t="s">
        <v>46</v>
      </c>
      <c r="AE457" s="484" t="s">
        <v>46</v>
      </c>
      <c r="AF457" s="484" t="s">
        <v>46</v>
      </c>
      <c r="AG457" s="484" t="s">
        <v>46</v>
      </c>
      <c r="AH457" s="484" t="s">
        <v>46</v>
      </c>
      <c r="AI457" s="484" t="s">
        <v>46</v>
      </c>
      <c r="AJ457" s="484">
        <v>0</v>
      </c>
      <c r="AK457" s="484">
        <v>1</v>
      </c>
      <c r="AL457" s="386">
        <f t="shared" ref="AL457:AL459" si="664">0.1*AL453</f>
        <v>7.5000000000000011E-2</v>
      </c>
      <c r="AM457" s="484">
        <f>AM452</f>
        <v>2.7E-2</v>
      </c>
      <c r="AN457" s="484">
        <f>AN456</f>
        <v>1</v>
      </c>
      <c r="AO457" s="484"/>
      <c r="AP457" s="484"/>
      <c r="AQ457" s="487">
        <f>AM457*I457+AL457</f>
        <v>7.5324000000000016E-2</v>
      </c>
      <c r="AR457" s="487">
        <f>0.1*AQ457</f>
        <v>7.5324000000000016E-3</v>
      </c>
      <c r="AS457" s="488">
        <f>AJ457*3+0.25*AK457</f>
        <v>0.25</v>
      </c>
      <c r="AT457" s="488">
        <f>SUM(AQ457:AS457)/4</f>
        <v>8.3214100000000013E-2</v>
      </c>
      <c r="AU457" s="487">
        <f>10068.2*J457*POWER(10,-6)*10</f>
        <v>1.2081840000000002E-3</v>
      </c>
      <c r="AV457" s="488">
        <f>AU457+AT457+AS457+AR457+AQ457</f>
        <v>0.41727868400000001</v>
      </c>
      <c r="AW457" s="489">
        <f t="shared" si="653"/>
        <v>0</v>
      </c>
      <c r="AX457" s="489">
        <f t="shared" si="654"/>
        <v>2.4899999999999998E-4</v>
      </c>
      <c r="AY457" s="489">
        <f t="shared" si="655"/>
        <v>1.0390239231599999E-4</v>
      </c>
      <c r="AZ457" s="392">
        <f>AW457/[2]DB!$B$23</f>
        <v>0</v>
      </c>
      <c r="BA457" s="392">
        <f>AX457/[2]DB!$B$23</f>
        <v>2.9999999999999999E-7</v>
      </c>
    </row>
    <row r="458" spans="1:53" s="1" customFormat="1" x14ac:dyDescent="0.3">
      <c r="A458" s="474" t="s">
        <v>1071</v>
      </c>
      <c r="B458" s="474" t="str">
        <f>B452</f>
        <v>Газопровод КС «Самсык» -ТГПП, попутный нефтяной газ</v>
      </c>
      <c r="C458" s="476" t="s">
        <v>110</v>
      </c>
      <c r="D458" s="477" t="s">
        <v>112</v>
      </c>
      <c r="E458" s="490">
        <f>E456</f>
        <v>1.9999999999999999E-6</v>
      </c>
      <c r="F458" s="491">
        <f>F452</f>
        <v>15000</v>
      </c>
      <c r="G458" s="474">
        <v>2.64E-2</v>
      </c>
      <c r="H458" s="479">
        <f t="shared" ref="H458:H459" si="665">E458*F458*G458</f>
        <v>7.9199999999999995E-4</v>
      </c>
      <c r="I458" s="492">
        <f>0.15*I452</f>
        <v>1.2E-2</v>
      </c>
      <c r="J458" s="481">
        <f>J454*0.15</f>
        <v>1.2E-2</v>
      </c>
      <c r="K458" s="207" t="s">
        <v>467</v>
      </c>
      <c r="L458" s="283" t="s">
        <v>952</v>
      </c>
      <c r="M458" s="484" t="str">
        <f t="shared" ref="M458:M459" si="666">A458</f>
        <v>C317</v>
      </c>
      <c r="N458" s="484" t="str">
        <f t="shared" ref="N458:N459" si="667">B458</f>
        <v>Газопровод КС «Самсык» -ТГПП, попутный нефтяной газ</v>
      </c>
      <c r="O458" s="484" t="str">
        <f t="shared" ref="O458:O459" si="668">D458</f>
        <v>Частичное-пожар-вспышка</v>
      </c>
      <c r="P458" s="484" t="s">
        <v>46</v>
      </c>
      <c r="Q458" s="484" t="s">
        <v>46</v>
      </c>
      <c r="R458" s="484" t="s">
        <v>46</v>
      </c>
      <c r="S458" s="484" t="s">
        <v>46</v>
      </c>
      <c r="T458" s="484" t="s">
        <v>46</v>
      </c>
      <c r="U458" s="484" t="s">
        <v>46</v>
      </c>
      <c r="V458" s="484" t="s">
        <v>46</v>
      </c>
      <c r="W458" s="484" t="s">
        <v>46</v>
      </c>
      <c r="X458" s="484" t="s">
        <v>46</v>
      </c>
      <c r="Y458" s="484" t="s">
        <v>46</v>
      </c>
      <c r="Z458" s="484" t="s">
        <v>46</v>
      </c>
      <c r="AA458" s="484">
        <v>7.79</v>
      </c>
      <c r="AB458" s="484">
        <v>9.35</v>
      </c>
      <c r="AC458" s="484" t="s">
        <v>46</v>
      </c>
      <c r="AD458" s="484" t="s">
        <v>46</v>
      </c>
      <c r="AE458" s="484" t="s">
        <v>46</v>
      </c>
      <c r="AF458" s="484" t="s">
        <v>46</v>
      </c>
      <c r="AG458" s="484" t="s">
        <v>46</v>
      </c>
      <c r="AH458" s="484" t="s">
        <v>46</v>
      </c>
      <c r="AI458" s="484" t="s">
        <v>46</v>
      </c>
      <c r="AJ458" s="484">
        <v>0</v>
      </c>
      <c r="AK458" s="484">
        <v>1</v>
      </c>
      <c r="AL458" s="386">
        <f t="shared" si="664"/>
        <v>7.5000000000000011E-2</v>
      </c>
      <c r="AM458" s="484">
        <f>AM452</f>
        <v>2.7E-2</v>
      </c>
      <c r="AN458" s="484">
        <f>ROUNDUP(AN452/3,0)</f>
        <v>1</v>
      </c>
      <c r="AO458" s="484"/>
      <c r="AP458" s="484"/>
      <c r="AQ458" s="487">
        <f>AM458*I458+AL458</f>
        <v>7.5324000000000016E-2</v>
      </c>
      <c r="AR458" s="487">
        <f t="shared" ref="AR458:AR459" si="669">0.1*AQ458</f>
        <v>7.5324000000000016E-3</v>
      </c>
      <c r="AS458" s="488">
        <f t="shared" ref="AS458:AS459" si="670">AJ458*3+0.25*AK458</f>
        <v>0.25</v>
      </c>
      <c r="AT458" s="488">
        <f t="shared" ref="AT458:AT459" si="671">SUM(AQ458:AS458)/4</f>
        <v>8.3214100000000013E-2</v>
      </c>
      <c r="AU458" s="487">
        <f>10068.2*J458*POWER(10,-6)*10</f>
        <v>1.2081840000000002E-3</v>
      </c>
      <c r="AV458" s="488">
        <f t="shared" ref="AV458:AV459" si="672">AU458+AT458+AS458+AR458+AQ458</f>
        <v>0.41727868400000001</v>
      </c>
      <c r="AW458" s="489">
        <f t="shared" si="653"/>
        <v>0</v>
      </c>
      <c r="AX458" s="489">
        <f t="shared" si="654"/>
        <v>7.9199999999999995E-4</v>
      </c>
      <c r="AY458" s="489">
        <f t="shared" si="655"/>
        <v>3.30484717728E-4</v>
      </c>
      <c r="AZ458" s="392">
        <f>AW458/[2]DB!$B$23</f>
        <v>0</v>
      </c>
      <c r="BA458" s="392">
        <f>AX458/[2]DB!$B$23</f>
        <v>9.5421686746987945E-7</v>
      </c>
    </row>
    <row r="459" spans="1:53" s="1" customFormat="1" ht="15" thickBot="1" x14ac:dyDescent="0.35">
      <c r="A459" s="474" t="s">
        <v>1072</v>
      </c>
      <c r="B459" s="474" t="str">
        <f>B452</f>
        <v>Газопровод КС «Самсык» -ТГПП, попутный нефтяной газ</v>
      </c>
      <c r="C459" s="476" t="s">
        <v>111</v>
      </c>
      <c r="D459" s="477" t="s">
        <v>27</v>
      </c>
      <c r="E459" s="490">
        <f>E456</f>
        <v>1.9999999999999999E-6</v>
      </c>
      <c r="F459" s="491">
        <f>F452</f>
        <v>15000</v>
      </c>
      <c r="G459" s="474">
        <v>0.93030000000000002</v>
      </c>
      <c r="H459" s="479">
        <f t="shared" si="665"/>
        <v>2.7909E-2</v>
      </c>
      <c r="I459" s="492">
        <f>0.15*I452</f>
        <v>1.2E-2</v>
      </c>
      <c r="J459" s="494">
        <v>0</v>
      </c>
      <c r="K459" s="514"/>
      <c r="L459" s="515"/>
      <c r="M459" s="484" t="str">
        <f t="shared" si="666"/>
        <v>C318</v>
      </c>
      <c r="N459" s="484" t="str">
        <f t="shared" si="667"/>
        <v>Газопровод КС «Самсык» -ТГПП, попутный нефтяной газ</v>
      </c>
      <c r="O459" s="484" t="str">
        <f t="shared" si="668"/>
        <v>Частичное-ликвидация</v>
      </c>
      <c r="P459" s="484" t="s">
        <v>46</v>
      </c>
      <c r="Q459" s="484" t="s">
        <v>46</v>
      </c>
      <c r="R459" s="484" t="s">
        <v>46</v>
      </c>
      <c r="S459" s="484" t="s">
        <v>46</v>
      </c>
      <c r="T459" s="484" t="s">
        <v>46</v>
      </c>
      <c r="U459" s="484" t="s">
        <v>46</v>
      </c>
      <c r="V459" s="484" t="s">
        <v>46</v>
      </c>
      <c r="W459" s="484" t="s">
        <v>46</v>
      </c>
      <c r="X459" s="484" t="s">
        <v>46</v>
      </c>
      <c r="Y459" s="484" t="s">
        <v>46</v>
      </c>
      <c r="Z459" s="484" t="s">
        <v>46</v>
      </c>
      <c r="AA459" s="484" t="s">
        <v>46</v>
      </c>
      <c r="AB459" s="484" t="s">
        <v>46</v>
      </c>
      <c r="AC459" s="484" t="s">
        <v>46</v>
      </c>
      <c r="AD459" s="484" t="s">
        <v>46</v>
      </c>
      <c r="AE459" s="484" t="s">
        <v>46</v>
      </c>
      <c r="AF459" s="484" t="s">
        <v>46</v>
      </c>
      <c r="AG459" s="484" t="s">
        <v>46</v>
      </c>
      <c r="AH459" s="484" t="s">
        <v>46</v>
      </c>
      <c r="AI459" s="484" t="s">
        <v>46</v>
      </c>
      <c r="AJ459" s="484">
        <v>0</v>
      </c>
      <c r="AK459" s="484">
        <v>0</v>
      </c>
      <c r="AL459" s="386">
        <f t="shared" si="664"/>
        <v>7.5000000000000011E-2</v>
      </c>
      <c r="AM459" s="484">
        <f>AM452</f>
        <v>2.7E-2</v>
      </c>
      <c r="AN459" s="484">
        <f>ROUNDUP(AN452/3,0)</f>
        <v>1</v>
      </c>
      <c r="AO459" s="484"/>
      <c r="AP459" s="484"/>
      <c r="AQ459" s="487">
        <f>AM459*I459*0.1+AL459</f>
        <v>7.5032400000000013E-2</v>
      </c>
      <c r="AR459" s="487">
        <f t="shared" si="669"/>
        <v>7.5032400000000013E-3</v>
      </c>
      <c r="AS459" s="488">
        <f t="shared" si="670"/>
        <v>0</v>
      </c>
      <c r="AT459" s="488">
        <f t="shared" si="671"/>
        <v>2.0633910000000005E-2</v>
      </c>
      <c r="AU459" s="487">
        <f>1333*J458*POWER(10,-6)</f>
        <v>1.5996000000000001E-5</v>
      </c>
      <c r="AV459" s="488">
        <f t="shared" si="672"/>
        <v>0.10318554600000002</v>
      </c>
      <c r="AW459" s="489">
        <f t="shared" si="653"/>
        <v>0</v>
      </c>
      <c r="AX459" s="489">
        <f t="shared" si="654"/>
        <v>0</v>
      </c>
      <c r="AY459" s="489">
        <f t="shared" si="655"/>
        <v>2.8798054033140003E-3</v>
      </c>
      <c r="AZ459" s="392">
        <f>AW459/[2]DB!$B$23</f>
        <v>0</v>
      </c>
      <c r="BA459" s="392">
        <f>AX459/[2]DB!$B$23</f>
        <v>0</v>
      </c>
    </row>
    <row r="460" spans="1:53" x14ac:dyDescent="0.3">
      <c r="A460" s="12"/>
      <c r="B460" s="12"/>
      <c r="C460" s="31"/>
      <c r="D460" s="167"/>
      <c r="E460" s="168"/>
      <c r="F460" s="169"/>
      <c r="G460" s="12"/>
      <c r="H460" s="34"/>
      <c r="I460" s="33"/>
      <c r="J460" s="12"/>
      <c r="K460" s="12"/>
      <c r="L460" s="12"/>
      <c r="M460" s="31"/>
      <c r="N460" s="31"/>
      <c r="O460" s="31"/>
      <c r="P460" s="31"/>
      <c r="Q460" s="31"/>
      <c r="R460" s="31"/>
      <c r="S460" s="31"/>
      <c r="T460" s="31"/>
      <c r="U460" s="31"/>
      <c r="V460" s="31"/>
      <c r="W460" s="31"/>
      <c r="X460" s="31"/>
      <c r="Y460" s="31"/>
      <c r="Z460" s="31"/>
      <c r="AA460" s="31"/>
      <c r="AB460" s="31"/>
      <c r="AC460" s="31"/>
      <c r="AD460" s="31"/>
      <c r="AE460" s="31"/>
      <c r="AF460" s="31"/>
      <c r="AG460" s="31"/>
      <c r="AH460" s="31"/>
      <c r="AI460" s="31"/>
      <c r="AJ460" s="31"/>
      <c r="AK460" s="31"/>
      <c r="AL460" s="31"/>
      <c r="AM460" s="31"/>
      <c r="AN460" s="31"/>
      <c r="AO460" s="31"/>
      <c r="AP460" s="31"/>
      <c r="AQ460" s="32"/>
      <c r="AR460" s="32"/>
      <c r="AS460" s="33"/>
      <c r="AT460" s="33"/>
      <c r="AU460" s="32"/>
      <c r="AV460" s="33"/>
      <c r="AW460" s="34"/>
      <c r="AX460" s="34"/>
      <c r="AY460" s="34"/>
    </row>
    <row r="461" spans="1:53" ht="15" thickBot="1" x14ac:dyDescent="0.35"/>
    <row r="462" spans="1:53" ht="18" customHeight="1" x14ac:dyDescent="0.3">
      <c r="A462" s="8" t="s">
        <v>1073</v>
      </c>
      <c r="B462" s="63" t="s">
        <v>704</v>
      </c>
      <c r="C462" s="79" t="s">
        <v>129</v>
      </c>
      <c r="D462" s="9" t="s">
        <v>130</v>
      </c>
      <c r="E462" s="66">
        <v>2.9999999999999999E-7</v>
      </c>
      <c r="F462" s="63">
        <v>250</v>
      </c>
      <c r="G462" s="8">
        <v>0.2</v>
      </c>
      <c r="H462" s="10">
        <f>E462*F462*G462</f>
        <v>1.4999999999999999E-5</v>
      </c>
      <c r="I462" s="64">
        <v>0.11</v>
      </c>
      <c r="J462" s="69">
        <f>I462</f>
        <v>0.11</v>
      </c>
      <c r="K462" s="72" t="s">
        <v>122</v>
      </c>
      <c r="L462" s="77">
        <v>0</v>
      </c>
      <c r="M462" s="31" t="str">
        <f t="shared" ref="M462:N463" si="673">A462</f>
        <v>C319</v>
      </c>
      <c r="N462" s="31" t="str">
        <f t="shared" si="673"/>
        <v>Газопровод наружный,  природный газ</v>
      </c>
      <c r="O462" s="31" t="str">
        <f t="shared" ref="O462:O463" si="674">D462</f>
        <v>Полное-факел</v>
      </c>
      <c r="P462" s="31" t="s">
        <v>46</v>
      </c>
      <c r="Q462" s="31" t="s">
        <v>46</v>
      </c>
      <c r="R462" s="31" t="s">
        <v>46</v>
      </c>
      <c r="S462" s="31" t="s">
        <v>46</v>
      </c>
      <c r="T462" s="31" t="s">
        <v>46</v>
      </c>
      <c r="U462" s="31" t="s">
        <v>46</v>
      </c>
      <c r="V462" s="31" t="s">
        <v>46</v>
      </c>
      <c r="W462" s="31" t="s">
        <v>46</v>
      </c>
      <c r="X462" s="31" t="s">
        <v>46</v>
      </c>
      <c r="Y462" s="31">
        <v>13</v>
      </c>
      <c r="Z462" s="31">
        <v>2</v>
      </c>
      <c r="AA462" s="31" t="s">
        <v>46</v>
      </c>
      <c r="AB462" s="31" t="s">
        <v>46</v>
      </c>
      <c r="AC462" s="31" t="s">
        <v>46</v>
      </c>
      <c r="AD462" s="31" t="s">
        <v>46</v>
      </c>
      <c r="AE462" s="31" t="s">
        <v>46</v>
      </c>
      <c r="AF462" s="31" t="s">
        <v>46</v>
      </c>
      <c r="AG462" s="31" t="s">
        <v>46</v>
      </c>
      <c r="AH462" s="31" t="s">
        <v>46</v>
      </c>
      <c r="AI462" s="31" t="s">
        <v>46</v>
      </c>
      <c r="AJ462" s="12">
        <v>1</v>
      </c>
      <c r="AK462" s="12">
        <v>2</v>
      </c>
      <c r="AL462" s="65">
        <v>0.75</v>
      </c>
      <c r="AM462" s="65">
        <v>2.7E-2</v>
      </c>
      <c r="AN462" s="65">
        <v>3</v>
      </c>
      <c r="AO462" s="31"/>
      <c r="AP462" s="31"/>
      <c r="AQ462" s="32">
        <f>AM462*I462+AL462</f>
        <v>0.75297000000000003</v>
      </c>
      <c r="AR462" s="32">
        <f>0.1*AQ462</f>
        <v>7.5297000000000003E-2</v>
      </c>
      <c r="AS462" s="33">
        <f>AJ462*3+0.25*AK462</f>
        <v>3.5</v>
      </c>
      <c r="AT462" s="33">
        <f>SUM(AQ462:AS462)/4</f>
        <v>1.0820667500000001</v>
      </c>
      <c r="AU462" s="32">
        <f>10068.2*J462*POWER(10,-6)</f>
        <v>1.1075020000000002E-3</v>
      </c>
      <c r="AV462" s="33">
        <f t="shared" ref="AV462:AV463" si="675">AU462+AT462+AS462+AR462+AQ462</f>
        <v>5.4114412520000004</v>
      </c>
      <c r="AW462" s="34">
        <f>AJ462*H462</f>
        <v>1.4999999999999999E-5</v>
      </c>
      <c r="AX462" s="34">
        <f>H462*AK462</f>
        <v>2.9999999999999997E-5</v>
      </c>
      <c r="AY462" s="34">
        <f>H462*AV462</f>
        <v>8.1171618780000003E-5</v>
      </c>
      <c r="AZ462" s="285">
        <f>AW462/[2]DB!$B$23</f>
        <v>1.8072289156626504E-8</v>
      </c>
      <c r="BA462" s="285">
        <f>AX462/[2]DB!$B$23</f>
        <v>3.6144578313253008E-8</v>
      </c>
    </row>
    <row r="463" spans="1:53" x14ac:dyDescent="0.3">
      <c r="A463" s="8" t="s">
        <v>1074</v>
      </c>
      <c r="B463" s="8" t="str">
        <f>B462</f>
        <v>Газопровод наружный,  природный газ</v>
      </c>
      <c r="C463" s="79" t="s">
        <v>107</v>
      </c>
      <c r="D463" s="9" t="s">
        <v>28</v>
      </c>
      <c r="E463" s="67">
        <f>E462</f>
        <v>2.9999999999999999E-7</v>
      </c>
      <c r="F463" s="68">
        <f>F462</f>
        <v>250</v>
      </c>
      <c r="G463" s="8">
        <v>0.1152</v>
      </c>
      <c r="H463" s="10">
        <f t="shared" ref="H463" si="676">E463*F463*G463</f>
        <v>8.6399999999999986E-6</v>
      </c>
      <c r="I463" s="62">
        <f>I462</f>
        <v>0.11</v>
      </c>
      <c r="J463" s="80">
        <f>0.1*I462</f>
        <v>1.1000000000000001E-2</v>
      </c>
      <c r="K463" s="74" t="s">
        <v>123</v>
      </c>
      <c r="L463" s="78">
        <v>1</v>
      </c>
      <c r="M463" s="31" t="str">
        <f t="shared" si="673"/>
        <v>C320</v>
      </c>
      <c r="N463" s="31" t="str">
        <f t="shared" si="673"/>
        <v>Газопровод наружный,  природный газ</v>
      </c>
      <c r="O463" s="31" t="str">
        <f t="shared" si="674"/>
        <v>Полное-взрыв</v>
      </c>
      <c r="P463" s="31" t="s">
        <v>46</v>
      </c>
      <c r="Q463" s="31" t="s">
        <v>46</v>
      </c>
      <c r="R463" s="31" t="s">
        <v>46</v>
      </c>
      <c r="S463" s="31" t="s">
        <v>46</v>
      </c>
      <c r="T463" s="31">
        <v>0</v>
      </c>
      <c r="U463" s="31">
        <v>0</v>
      </c>
      <c r="V463" s="31">
        <v>15.6</v>
      </c>
      <c r="W463" s="31">
        <v>52.6</v>
      </c>
      <c r="X463" s="31">
        <v>76.599999999999994</v>
      </c>
      <c r="Y463" s="31" t="s">
        <v>46</v>
      </c>
      <c r="Z463" s="31" t="s">
        <v>46</v>
      </c>
      <c r="AA463" s="31" t="s">
        <v>46</v>
      </c>
      <c r="AB463" s="31" t="s">
        <v>46</v>
      </c>
      <c r="AC463" s="31" t="s">
        <v>46</v>
      </c>
      <c r="AD463" s="31" t="s">
        <v>46</v>
      </c>
      <c r="AE463" s="31" t="s">
        <v>46</v>
      </c>
      <c r="AF463" s="31" t="s">
        <v>46</v>
      </c>
      <c r="AG463" s="31" t="s">
        <v>46</v>
      </c>
      <c r="AH463" s="31" t="s">
        <v>46</v>
      </c>
      <c r="AI463" s="31" t="s">
        <v>46</v>
      </c>
      <c r="AJ463" s="12">
        <v>1</v>
      </c>
      <c r="AK463" s="12">
        <v>2</v>
      </c>
      <c r="AL463" s="31">
        <f>AL462</f>
        <v>0.75</v>
      </c>
      <c r="AM463" s="31">
        <f>AM462</f>
        <v>2.7E-2</v>
      </c>
      <c r="AN463" s="31">
        <f>AN462</f>
        <v>3</v>
      </c>
      <c r="AO463" s="31"/>
      <c r="AP463" s="31"/>
      <c r="AQ463" s="32">
        <f>AM463*I463+AL463</f>
        <v>0.75297000000000003</v>
      </c>
      <c r="AR463" s="32">
        <f t="shared" ref="AR463" si="677">0.1*AQ463</f>
        <v>7.5297000000000003E-2</v>
      </c>
      <c r="AS463" s="33">
        <f t="shared" ref="AS463" si="678">AJ463*3+0.25*AK463</f>
        <v>3.5</v>
      </c>
      <c r="AT463" s="33">
        <f t="shared" ref="AT463" si="679">SUM(AQ463:AS463)/4</f>
        <v>1.0820667500000001</v>
      </c>
      <c r="AU463" s="32">
        <f>10068.2*J463*POWER(10,-6)*10</f>
        <v>1.1075020000000002E-3</v>
      </c>
      <c r="AV463" s="33">
        <f t="shared" si="675"/>
        <v>5.4114412520000004</v>
      </c>
      <c r="AW463" s="34">
        <f t="shared" ref="AW463:AW469" si="680">AJ463*H463</f>
        <v>8.6399999999999986E-6</v>
      </c>
      <c r="AX463" s="34">
        <f t="shared" ref="AX463:AX469" si="681">H463*AK463</f>
        <v>1.7279999999999997E-5</v>
      </c>
      <c r="AY463" s="34">
        <f t="shared" ref="AY463:AY469" si="682">H463*AV463</f>
        <v>4.6754852417279998E-5</v>
      </c>
      <c r="AZ463" s="285">
        <f>AW463/[2]DB!$B$23</f>
        <v>1.0409638554216866E-8</v>
      </c>
      <c r="BA463" s="285">
        <f>AX463/[2]DB!$B$23</f>
        <v>2.0819277108433732E-8</v>
      </c>
    </row>
    <row r="464" spans="1:53" x14ac:dyDescent="0.3">
      <c r="A464" s="8" t="s">
        <v>1075</v>
      </c>
      <c r="B464" s="8" t="str">
        <f>B462</f>
        <v>Газопровод наружный,  природный газ</v>
      </c>
      <c r="C464" s="79" t="s">
        <v>131</v>
      </c>
      <c r="D464" s="9" t="s">
        <v>132</v>
      </c>
      <c r="E464" s="67">
        <f>E462</f>
        <v>2.9999999999999999E-7</v>
      </c>
      <c r="F464" s="68">
        <f>F462</f>
        <v>250</v>
      </c>
      <c r="G464" s="8">
        <v>7.6799999999999993E-2</v>
      </c>
      <c r="H464" s="10">
        <f>E464*F464*G464</f>
        <v>5.7599999999999991E-6</v>
      </c>
      <c r="I464" s="62">
        <f>I462</f>
        <v>0.11</v>
      </c>
      <c r="J464" s="69">
        <f>I462</f>
        <v>0.11</v>
      </c>
      <c r="K464" s="74" t="s">
        <v>124</v>
      </c>
      <c r="L464" s="78">
        <v>0</v>
      </c>
      <c r="M464" s="31" t="str">
        <f>A464</f>
        <v>C321</v>
      </c>
      <c r="N464" s="31" t="str">
        <f>B464</f>
        <v>Газопровод наружный,  природный газ</v>
      </c>
      <c r="O464" s="31" t="str">
        <f>D464</f>
        <v>Полное-вспышка</v>
      </c>
      <c r="P464" s="31" t="s">
        <v>46</v>
      </c>
      <c r="Q464" s="31" t="s">
        <v>46</v>
      </c>
      <c r="R464" s="31" t="s">
        <v>46</v>
      </c>
      <c r="S464" s="31" t="s">
        <v>46</v>
      </c>
      <c r="T464" s="31" t="s">
        <v>46</v>
      </c>
      <c r="U464" s="31" t="s">
        <v>46</v>
      </c>
      <c r="V464" s="31" t="s">
        <v>46</v>
      </c>
      <c r="W464" s="31" t="s">
        <v>46</v>
      </c>
      <c r="X464" s="31" t="s">
        <v>46</v>
      </c>
      <c r="Y464" s="31" t="s">
        <v>46</v>
      </c>
      <c r="Z464" s="31" t="s">
        <v>46</v>
      </c>
      <c r="AA464" s="31">
        <v>15.14</v>
      </c>
      <c r="AB464" s="31">
        <v>18.170000000000002</v>
      </c>
      <c r="AC464" s="31" t="s">
        <v>46</v>
      </c>
      <c r="AD464" s="31" t="s">
        <v>46</v>
      </c>
      <c r="AE464" s="31" t="s">
        <v>46</v>
      </c>
      <c r="AF464" s="31" t="s">
        <v>46</v>
      </c>
      <c r="AG464" s="31" t="s">
        <v>46</v>
      </c>
      <c r="AH464" s="31" t="s">
        <v>46</v>
      </c>
      <c r="AI464" s="31" t="s">
        <v>46</v>
      </c>
      <c r="AJ464" s="31">
        <v>0</v>
      </c>
      <c r="AK464" s="31">
        <v>0</v>
      </c>
      <c r="AL464" s="31">
        <f>AL462</f>
        <v>0.75</v>
      </c>
      <c r="AM464" s="31">
        <f>AM462</f>
        <v>2.7E-2</v>
      </c>
      <c r="AN464" s="31">
        <f>AN462</f>
        <v>3</v>
      </c>
      <c r="AO464" s="31"/>
      <c r="AP464" s="31"/>
      <c r="AQ464" s="32">
        <f>AM464*I464*0.1+AL464</f>
        <v>0.75029699999999999</v>
      </c>
      <c r="AR464" s="32">
        <f>0.1*AQ464</f>
        <v>7.5029700000000005E-2</v>
      </c>
      <c r="AS464" s="33">
        <f>AJ464*3+0.25*AK464</f>
        <v>0</v>
      </c>
      <c r="AT464" s="33">
        <f>SUM(AQ464:AS464)/4</f>
        <v>0.20633167499999999</v>
      </c>
      <c r="AU464" s="32">
        <f>1333*J462*POWER(10,-6)</f>
        <v>1.4663E-4</v>
      </c>
      <c r="AV464" s="33">
        <f>AU464+AT464+AS464+AR464+AQ464</f>
        <v>1.0318050050000001</v>
      </c>
      <c r="AW464" s="34">
        <f t="shared" si="680"/>
        <v>0</v>
      </c>
      <c r="AX464" s="34">
        <f t="shared" si="681"/>
        <v>0</v>
      </c>
      <c r="AY464" s="34">
        <f t="shared" si="682"/>
        <v>5.943196828799999E-6</v>
      </c>
      <c r="AZ464" s="285">
        <f>AW464/[2]DB!$B$23</f>
        <v>0</v>
      </c>
      <c r="BA464" s="285">
        <f>AX464/[2]DB!$B$23</f>
        <v>0</v>
      </c>
    </row>
    <row r="465" spans="1:53" x14ac:dyDescent="0.3">
      <c r="A465" s="8" t="s">
        <v>1076</v>
      </c>
      <c r="B465" s="8" t="str">
        <f>B462</f>
        <v>Газопровод наружный,  природный газ</v>
      </c>
      <c r="C465" s="79" t="s">
        <v>108</v>
      </c>
      <c r="D465" s="9" t="s">
        <v>26</v>
      </c>
      <c r="E465" s="67">
        <f>E462</f>
        <v>2.9999999999999999E-7</v>
      </c>
      <c r="F465" s="68">
        <f>F462</f>
        <v>250</v>
      </c>
      <c r="G465" s="8">
        <v>0.60799999999999998</v>
      </c>
      <c r="H465" s="10">
        <f t="shared" ref="H465:H466" si="683">E465*F465*G465</f>
        <v>4.5599999999999997E-5</v>
      </c>
      <c r="I465" s="62">
        <f>I462</f>
        <v>0.11</v>
      </c>
      <c r="J465" s="71">
        <v>0</v>
      </c>
      <c r="K465" s="74" t="s">
        <v>126</v>
      </c>
      <c r="L465" s="78">
        <v>45390</v>
      </c>
      <c r="M465" s="31" t="str">
        <f t="shared" ref="M465:N466" si="684">A465</f>
        <v>C322</v>
      </c>
      <c r="N465" s="31" t="str">
        <f t="shared" si="684"/>
        <v>Газопровод наружный,  природный газ</v>
      </c>
      <c r="O465" s="31" t="str">
        <f t="shared" ref="O465:O466" si="685">D465</f>
        <v>Полное-ликвидация</v>
      </c>
      <c r="P465" s="31" t="s">
        <v>46</v>
      </c>
      <c r="Q465" s="31" t="s">
        <v>46</v>
      </c>
      <c r="R465" s="31" t="s">
        <v>46</v>
      </c>
      <c r="S465" s="31" t="s">
        <v>46</v>
      </c>
      <c r="T465" s="31" t="s">
        <v>46</v>
      </c>
      <c r="U465" s="31" t="s">
        <v>46</v>
      </c>
      <c r="V465" s="31" t="s">
        <v>46</v>
      </c>
      <c r="W465" s="31" t="s">
        <v>46</v>
      </c>
      <c r="X465" s="31" t="s">
        <v>46</v>
      </c>
      <c r="Y465" s="31" t="s">
        <v>46</v>
      </c>
      <c r="Z465" s="31" t="s">
        <v>46</v>
      </c>
      <c r="AA465" s="31" t="s">
        <v>46</v>
      </c>
      <c r="AB465" s="31" t="s">
        <v>46</v>
      </c>
      <c r="AC465" s="31" t="s">
        <v>46</v>
      </c>
      <c r="AD465" s="31" t="s">
        <v>46</v>
      </c>
      <c r="AE465" s="31" t="s">
        <v>46</v>
      </c>
      <c r="AF465" s="31" t="s">
        <v>46</v>
      </c>
      <c r="AG465" s="31" t="s">
        <v>46</v>
      </c>
      <c r="AH465" s="31" t="s">
        <v>46</v>
      </c>
      <c r="AI465" s="31" t="s">
        <v>46</v>
      </c>
      <c r="AJ465" s="31">
        <v>0</v>
      </c>
      <c r="AK465" s="31">
        <v>0</v>
      </c>
      <c r="AL465" s="31">
        <f>AL462</f>
        <v>0.75</v>
      </c>
      <c r="AM465" s="31">
        <f>AM462</f>
        <v>2.7E-2</v>
      </c>
      <c r="AN465" s="31">
        <f>AN462</f>
        <v>3</v>
      </c>
      <c r="AO465" s="31"/>
      <c r="AP465" s="31"/>
      <c r="AQ465" s="32">
        <f>AM465*I465*0.1+AL465</f>
        <v>0.75029699999999999</v>
      </c>
      <c r="AR465" s="32">
        <f t="shared" ref="AR465:AR466" si="686">0.1*AQ465</f>
        <v>7.5029700000000005E-2</v>
      </c>
      <c r="AS465" s="33">
        <f t="shared" ref="AS465:AS466" si="687">AJ465*3+0.25*AK465</f>
        <v>0</v>
      </c>
      <c r="AT465" s="33">
        <f t="shared" ref="AT465:AT466" si="688">SUM(AQ465:AS465)/4</f>
        <v>0.20633167499999999</v>
      </c>
      <c r="AU465" s="32">
        <f>1333*J463*POWER(10,-6)</f>
        <v>1.4663000000000002E-5</v>
      </c>
      <c r="AV465" s="33">
        <f t="shared" ref="AV465:AV466" si="689">AU465+AT465+AS465+AR465+AQ465</f>
        <v>1.0316730380000001</v>
      </c>
      <c r="AW465" s="34">
        <f t="shared" si="680"/>
        <v>0</v>
      </c>
      <c r="AX465" s="34">
        <f t="shared" si="681"/>
        <v>0</v>
      </c>
      <c r="AY465" s="34">
        <f t="shared" si="682"/>
        <v>4.7044290532799999E-5</v>
      </c>
      <c r="AZ465" s="285">
        <f>AW465/[2]DB!$B$23</f>
        <v>0</v>
      </c>
      <c r="BA465" s="285">
        <f>AX465/[2]DB!$B$23</f>
        <v>0</v>
      </c>
    </row>
    <row r="466" spans="1:53" x14ac:dyDescent="0.3">
      <c r="A466" s="8" t="s">
        <v>1077</v>
      </c>
      <c r="B466" s="8" t="str">
        <f>B462</f>
        <v>Газопровод наружный,  природный газ</v>
      </c>
      <c r="C466" s="79" t="s">
        <v>133</v>
      </c>
      <c r="D466" s="9" t="s">
        <v>134</v>
      </c>
      <c r="E466" s="66">
        <v>1.9999999999999999E-6</v>
      </c>
      <c r="F466" s="68">
        <f>F462</f>
        <v>250</v>
      </c>
      <c r="G466" s="8">
        <v>3.5000000000000003E-2</v>
      </c>
      <c r="H466" s="10">
        <f t="shared" si="683"/>
        <v>1.7500000000000002E-5</v>
      </c>
      <c r="I466" s="62">
        <f>0.15*I462</f>
        <v>1.6500000000000001E-2</v>
      </c>
      <c r="J466" s="69">
        <f>I466</f>
        <v>1.6500000000000001E-2</v>
      </c>
      <c r="K466" s="74" t="s">
        <v>127</v>
      </c>
      <c r="L466" s="78">
        <v>3</v>
      </c>
      <c r="M466" s="31" t="str">
        <f t="shared" si="684"/>
        <v>C323</v>
      </c>
      <c r="N466" s="31" t="str">
        <f t="shared" si="684"/>
        <v>Газопровод наружный,  природный газ</v>
      </c>
      <c r="O466" s="31" t="str">
        <f t="shared" si="685"/>
        <v>Частичное-факел</v>
      </c>
      <c r="P466" s="31" t="s">
        <v>46</v>
      </c>
      <c r="Q466" s="31" t="s">
        <v>46</v>
      </c>
      <c r="R466" s="31" t="s">
        <v>46</v>
      </c>
      <c r="S466" s="31" t="s">
        <v>46</v>
      </c>
      <c r="T466" s="31" t="s">
        <v>46</v>
      </c>
      <c r="U466" s="31" t="s">
        <v>46</v>
      </c>
      <c r="V466" s="31" t="s">
        <v>46</v>
      </c>
      <c r="W466" s="31" t="s">
        <v>46</v>
      </c>
      <c r="X466" s="31" t="s">
        <v>46</v>
      </c>
      <c r="Y466" s="31">
        <v>8</v>
      </c>
      <c r="Z466" s="31">
        <v>2</v>
      </c>
      <c r="AA466" s="31" t="s">
        <v>46</v>
      </c>
      <c r="AB466" s="31" t="s">
        <v>46</v>
      </c>
      <c r="AC466" s="31" t="s">
        <v>46</v>
      </c>
      <c r="AD466" s="31" t="s">
        <v>46</v>
      </c>
      <c r="AE466" s="31" t="s">
        <v>46</v>
      </c>
      <c r="AF466" s="31" t="s">
        <v>46</v>
      </c>
      <c r="AG466" s="31" t="s">
        <v>46</v>
      </c>
      <c r="AH466" s="31" t="s">
        <v>46</v>
      </c>
      <c r="AI466" s="31" t="s">
        <v>46</v>
      </c>
      <c r="AJ466" s="31">
        <v>0</v>
      </c>
      <c r="AK466" s="31">
        <v>2</v>
      </c>
      <c r="AL466" s="92">
        <f>0.1*AL462</f>
        <v>7.5000000000000011E-2</v>
      </c>
      <c r="AM466" s="31">
        <f>AM462</f>
        <v>2.7E-2</v>
      </c>
      <c r="AN466" s="31">
        <f>ROUNDUP(AN462/3,0)</f>
        <v>1</v>
      </c>
      <c r="AO466" s="31"/>
      <c r="AP466" s="31"/>
      <c r="AQ466" s="32">
        <f>AM466*I466+AL466</f>
        <v>7.5445500000000013E-2</v>
      </c>
      <c r="AR466" s="32">
        <f t="shared" si="686"/>
        <v>7.5445500000000014E-3</v>
      </c>
      <c r="AS466" s="33">
        <f t="shared" si="687"/>
        <v>0.5</v>
      </c>
      <c r="AT466" s="33">
        <f t="shared" si="688"/>
        <v>0.14574751250000001</v>
      </c>
      <c r="AU466" s="32">
        <f>10068.2*J466*POWER(10,-6)</f>
        <v>1.6612530000000001E-4</v>
      </c>
      <c r="AV466" s="33">
        <f t="shared" si="689"/>
        <v>0.72890368780000003</v>
      </c>
      <c r="AW466" s="34">
        <f t="shared" si="680"/>
        <v>0</v>
      </c>
      <c r="AX466" s="34">
        <f t="shared" si="681"/>
        <v>3.5000000000000004E-5</v>
      </c>
      <c r="AY466" s="34">
        <f t="shared" si="682"/>
        <v>1.2755814536500002E-5</v>
      </c>
      <c r="AZ466" s="285">
        <f>AW466/[2]DB!$B$23</f>
        <v>0</v>
      </c>
      <c r="BA466" s="285">
        <f>AX466/[2]DB!$B$23</f>
        <v>4.2168674698795187E-8</v>
      </c>
    </row>
    <row r="467" spans="1:53" x14ac:dyDescent="0.3">
      <c r="A467" s="8" t="s">
        <v>1078</v>
      </c>
      <c r="B467" s="8" t="str">
        <f>B462</f>
        <v>Газопровод наружный,  природный газ</v>
      </c>
      <c r="C467" s="79" t="s">
        <v>135</v>
      </c>
      <c r="D467" s="9" t="s">
        <v>136</v>
      </c>
      <c r="E467" s="67">
        <f>E466</f>
        <v>1.9999999999999999E-6</v>
      </c>
      <c r="F467" s="68">
        <f>F463</f>
        <v>250</v>
      </c>
      <c r="G467" s="8">
        <v>8.3000000000000001E-3</v>
      </c>
      <c r="H467" s="10">
        <f>E467*F467*G467</f>
        <v>4.1500000000000001E-6</v>
      </c>
      <c r="I467" s="62">
        <f>I466</f>
        <v>1.6500000000000001E-2</v>
      </c>
      <c r="J467" s="69">
        <f>I467</f>
        <v>1.6500000000000001E-2</v>
      </c>
      <c r="K467" s="73" t="s">
        <v>138</v>
      </c>
      <c r="L467" s="130">
        <v>4</v>
      </c>
      <c r="M467" s="31" t="str">
        <f>A467</f>
        <v>C324</v>
      </c>
      <c r="N467" s="31" t="str">
        <f>B467</f>
        <v>Газопровод наружный,  природный газ</v>
      </c>
      <c r="O467" s="31" t="str">
        <f>D467</f>
        <v>Частичное-взрыв</v>
      </c>
      <c r="P467" s="31" t="s">
        <v>46</v>
      </c>
      <c r="Q467" s="31" t="s">
        <v>46</v>
      </c>
      <c r="R467" s="31" t="s">
        <v>46</v>
      </c>
      <c r="S467" s="31" t="s">
        <v>46</v>
      </c>
      <c r="T467" s="31">
        <v>0</v>
      </c>
      <c r="U467" s="31">
        <v>0</v>
      </c>
      <c r="V467" s="31">
        <v>18.100000000000001</v>
      </c>
      <c r="W467" s="31">
        <v>60.1</v>
      </c>
      <c r="X467" s="31">
        <v>87.6</v>
      </c>
      <c r="Y467" s="31" t="s">
        <v>46</v>
      </c>
      <c r="Z467" s="31" t="s">
        <v>46</v>
      </c>
      <c r="AA467" s="31" t="s">
        <v>46</v>
      </c>
      <c r="AB467" s="31" t="s">
        <v>46</v>
      </c>
      <c r="AC467" s="31" t="s">
        <v>46</v>
      </c>
      <c r="AD467" s="31" t="s">
        <v>46</v>
      </c>
      <c r="AE467" s="31" t="s">
        <v>46</v>
      </c>
      <c r="AF467" s="31" t="s">
        <v>46</v>
      </c>
      <c r="AG467" s="31" t="s">
        <v>46</v>
      </c>
      <c r="AH467" s="31" t="s">
        <v>46</v>
      </c>
      <c r="AI467" s="31" t="s">
        <v>46</v>
      </c>
      <c r="AJ467" s="31">
        <v>0</v>
      </c>
      <c r="AK467" s="31">
        <v>1</v>
      </c>
      <c r="AL467" s="92">
        <f t="shared" ref="AL467:AL469" si="690">0.1*AL463</f>
        <v>7.5000000000000011E-2</v>
      </c>
      <c r="AM467" s="31">
        <f>AM462</f>
        <v>2.7E-2</v>
      </c>
      <c r="AN467" s="31">
        <f>AN466</f>
        <v>1</v>
      </c>
      <c r="AO467" s="31"/>
      <c r="AP467" s="31"/>
      <c r="AQ467" s="32">
        <f>AM467*I467+AL467</f>
        <v>7.5445500000000013E-2</v>
      </c>
      <c r="AR467" s="32">
        <f>0.1*AQ467</f>
        <v>7.5445500000000014E-3</v>
      </c>
      <c r="AS467" s="33">
        <f>AJ467*3+0.25*AK467</f>
        <v>0.25</v>
      </c>
      <c r="AT467" s="33">
        <f>SUM(AQ467:AS467)/4</f>
        <v>8.3247512500000009E-2</v>
      </c>
      <c r="AU467" s="32">
        <f>10068.2*J467*POWER(10,-6)*10</f>
        <v>1.6612530000000001E-3</v>
      </c>
      <c r="AV467" s="33">
        <f>AU467+AT467+AS467+AR467+AQ467</f>
        <v>0.41789881550000002</v>
      </c>
      <c r="AW467" s="34">
        <f t="shared" si="680"/>
        <v>0</v>
      </c>
      <c r="AX467" s="34">
        <f t="shared" si="681"/>
        <v>4.1500000000000001E-6</v>
      </c>
      <c r="AY467" s="34">
        <f t="shared" si="682"/>
        <v>1.7342800843250002E-6</v>
      </c>
      <c r="AZ467" s="285">
        <f>AW467/[2]DB!$B$23</f>
        <v>0</v>
      </c>
      <c r="BA467" s="285">
        <f>AX467/[2]DB!$B$23</f>
        <v>5.0000000000000001E-9</v>
      </c>
    </row>
    <row r="468" spans="1:53" x14ac:dyDescent="0.3">
      <c r="A468" s="8" t="s">
        <v>1079</v>
      </c>
      <c r="B468" s="8" t="str">
        <f>B462</f>
        <v>Газопровод наружный,  природный газ</v>
      </c>
      <c r="C468" s="79" t="s">
        <v>110</v>
      </c>
      <c r="D468" s="9" t="s">
        <v>112</v>
      </c>
      <c r="E468" s="67">
        <f>E466</f>
        <v>1.9999999999999999E-6</v>
      </c>
      <c r="F468" s="68">
        <f>F462</f>
        <v>250</v>
      </c>
      <c r="G468" s="8">
        <v>2.64E-2</v>
      </c>
      <c r="H468" s="10">
        <f t="shared" ref="H468:H469" si="691">E468*F468*G468</f>
        <v>1.3200000000000001E-5</v>
      </c>
      <c r="I468" s="62">
        <f>0.15*I462</f>
        <v>1.6500000000000001E-2</v>
      </c>
      <c r="J468" s="69">
        <f>J464*0.15</f>
        <v>1.6500000000000001E-2</v>
      </c>
      <c r="K468" s="207" t="s">
        <v>467</v>
      </c>
      <c r="L468" s="283" t="s">
        <v>934</v>
      </c>
      <c r="M468" s="31" t="str">
        <f t="shared" ref="M468:N469" si="692">A468</f>
        <v>C325</v>
      </c>
      <c r="N468" s="31" t="str">
        <f t="shared" si="692"/>
        <v>Газопровод наружный,  природный газ</v>
      </c>
      <c r="O468" s="31" t="str">
        <f t="shared" ref="O468:O469" si="693">D468</f>
        <v>Частичное-пожар-вспышка</v>
      </c>
      <c r="P468" s="31" t="s">
        <v>46</v>
      </c>
      <c r="Q468" s="31" t="s">
        <v>46</v>
      </c>
      <c r="R468" s="31" t="s">
        <v>46</v>
      </c>
      <c r="S468" s="31" t="s">
        <v>46</v>
      </c>
      <c r="T468" s="31" t="s">
        <v>46</v>
      </c>
      <c r="U468" s="31" t="s">
        <v>46</v>
      </c>
      <c r="V468" s="31" t="s">
        <v>46</v>
      </c>
      <c r="W468" s="31" t="s">
        <v>46</v>
      </c>
      <c r="X468" s="31" t="s">
        <v>46</v>
      </c>
      <c r="Y468" s="31" t="s">
        <v>46</v>
      </c>
      <c r="Z468" s="31" t="s">
        <v>46</v>
      </c>
      <c r="AA468" s="31">
        <v>8.1</v>
      </c>
      <c r="AB468" s="31">
        <v>9.7200000000000006</v>
      </c>
      <c r="AC468" s="31" t="s">
        <v>46</v>
      </c>
      <c r="AD468" s="31" t="s">
        <v>46</v>
      </c>
      <c r="AE468" s="31" t="s">
        <v>46</v>
      </c>
      <c r="AF468" s="31" t="s">
        <v>46</v>
      </c>
      <c r="AG468" s="31" t="s">
        <v>46</v>
      </c>
      <c r="AH468" s="31" t="s">
        <v>46</v>
      </c>
      <c r="AI468" s="31" t="s">
        <v>46</v>
      </c>
      <c r="AJ468" s="31">
        <v>0</v>
      </c>
      <c r="AK468" s="31">
        <v>1</v>
      </c>
      <c r="AL468" s="92">
        <f t="shared" si="690"/>
        <v>7.5000000000000011E-2</v>
      </c>
      <c r="AM468" s="31">
        <f>AM462</f>
        <v>2.7E-2</v>
      </c>
      <c r="AN468" s="31">
        <f>ROUNDUP(AN462/3,0)</f>
        <v>1</v>
      </c>
      <c r="AO468" s="31"/>
      <c r="AP468" s="31"/>
      <c r="AQ468" s="32">
        <f>AM468*I468+AL468</f>
        <v>7.5445500000000013E-2</v>
      </c>
      <c r="AR468" s="32">
        <f t="shared" ref="AR468:AR469" si="694">0.1*AQ468</f>
        <v>7.5445500000000014E-3</v>
      </c>
      <c r="AS468" s="33">
        <f t="shared" ref="AS468:AS469" si="695">AJ468*3+0.25*AK468</f>
        <v>0.25</v>
      </c>
      <c r="AT468" s="33">
        <f t="shared" ref="AT468:AT469" si="696">SUM(AQ468:AS468)/4</f>
        <v>8.3247512500000009E-2</v>
      </c>
      <c r="AU468" s="32">
        <f>10068.2*J468*POWER(10,-6)*10</f>
        <v>1.6612530000000001E-3</v>
      </c>
      <c r="AV468" s="33">
        <f t="shared" ref="AV468:AV469" si="697">AU468+AT468+AS468+AR468+AQ468</f>
        <v>0.41789881550000002</v>
      </c>
      <c r="AW468" s="34">
        <f t="shared" si="680"/>
        <v>0</v>
      </c>
      <c r="AX468" s="34">
        <f t="shared" si="681"/>
        <v>1.3200000000000001E-5</v>
      </c>
      <c r="AY468" s="34">
        <f t="shared" si="682"/>
        <v>5.5162643646000008E-6</v>
      </c>
      <c r="AZ468" s="285">
        <f>AW468/[2]DB!$B$23</f>
        <v>0</v>
      </c>
      <c r="BA468" s="285">
        <f>AX468/[2]DB!$B$23</f>
        <v>1.5903614457831328E-8</v>
      </c>
    </row>
    <row r="469" spans="1:53" ht="15" thickBot="1" x14ac:dyDescent="0.35">
      <c r="A469" s="8" t="s">
        <v>1080</v>
      </c>
      <c r="B469" s="8" t="str">
        <f>B462</f>
        <v>Газопровод наружный,  природный газ</v>
      </c>
      <c r="C469" s="79" t="s">
        <v>111</v>
      </c>
      <c r="D469" s="9" t="s">
        <v>27</v>
      </c>
      <c r="E469" s="67">
        <f>E466</f>
        <v>1.9999999999999999E-6</v>
      </c>
      <c r="F469" s="68">
        <f>F462</f>
        <v>250</v>
      </c>
      <c r="G469" s="8">
        <v>0.93030000000000002</v>
      </c>
      <c r="H469" s="10">
        <f t="shared" si="691"/>
        <v>4.6515E-4</v>
      </c>
      <c r="I469" s="62">
        <f>0.15*I462</f>
        <v>1.6500000000000001E-2</v>
      </c>
      <c r="J469" s="71">
        <v>0</v>
      </c>
      <c r="K469" s="75"/>
      <c r="L469" s="76"/>
      <c r="M469" s="31" t="str">
        <f t="shared" si="692"/>
        <v>C326</v>
      </c>
      <c r="N469" s="31" t="str">
        <f t="shared" si="692"/>
        <v>Газопровод наружный,  природный газ</v>
      </c>
      <c r="O469" s="31" t="str">
        <f t="shared" si="693"/>
        <v>Частичное-ликвидация</v>
      </c>
      <c r="P469" s="31" t="s">
        <v>46</v>
      </c>
      <c r="Q469" s="31" t="s">
        <v>46</v>
      </c>
      <c r="R469" s="31" t="s">
        <v>46</v>
      </c>
      <c r="S469" s="31" t="s">
        <v>46</v>
      </c>
      <c r="T469" s="31" t="s">
        <v>46</v>
      </c>
      <c r="U469" s="31" t="s">
        <v>46</v>
      </c>
      <c r="V469" s="31" t="s">
        <v>46</v>
      </c>
      <c r="W469" s="31" t="s">
        <v>46</v>
      </c>
      <c r="X469" s="31" t="s">
        <v>46</v>
      </c>
      <c r="Y469" s="31" t="s">
        <v>46</v>
      </c>
      <c r="Z469" s="31" t="s">
        <v>46</v>
      </c>
      <c r="AA469" s="31" t="s">
        <v>46</v>
      </c>
      <c r="AB469" s="31" t="s">
        <v>46</v>
      </c>
      <c r="AC469" s="31" t="s">
        <v>46</v>
      </c>
      <c r="AD469" s="31" t="s">
        <v>46</v>
      </c>
      <c r="AE469" s="31" t="s">
        <v>46</v>
      </c>
      <c r="AF469" s="31" t="s">
        <v>46</v>
      </c>
      <c r="AG469" s="31" t="s">
        <v>46</v>
      </c>
      <c r="AH469" s="31" t="s">
        <v>46</v>
      </c>
      <c r="AI469" s="31" t="s">
        <v>46</v>
      </c>
      <c r="AJ469" s="31">
        <v>0</v>
      </c>
      <c r="AK469" s="31">
        <v>0</v>
      </c>
      <c r="AL469" s="92">
        <f t="shared" si="690"/>
        <v>7.5000000000000011E-2</v>
      </c>
      <c r="AM469" s="31">
        <f>AM462</f>
        <v>2.7E-2</v>
      </c>
      <c r="AN469" s="31">
        <f>ROUNDUP(AN462/3,0)</f>
        <v>1</v>
      </c>
      <c r="AO469" s="31"/>
      <c r="AP469" s="31"/>
      <c r="AQ469" s="32">
        <f>AM469*I469*0.1+AL469</f>
        <v>7.5044550000000015E-2</v>
      </c>
      <c r="AR469" s="32">
        <f t="shared" si="694"/>
        <v>7.5044550000000019E-3</v>
      </c>
      <c r="AS469" s="33">
        <f t="shared" si="695"/>
        <v>0</v>
      </c>
      <c r="AT469" s="33">
        <f t="shared" si="696"/>
        <v>2.0637251250000006E-2</v>
      </c>
      <c r="AU469" s="32">
        <f>1333*J468*POWER(10,-6)</f>
        <v>2.1994500000000001E-5</v>
      </c>
      <c r="AV469" s="33">
        <f t="shared" si="697"/>
        <v>0.10320825075000002</v>
      </c>
      <c r="AW469" s="34">
        <f t="shared" si="680"/>
        <v>0</v>
      </c>
      <c r="AX469" s="34">
        <f t="shared" si="681"/>
        <v>0</v>
      </c>
      <c r="AY469" s="34">
        <f t="shared" si="682"/>
        <v>4.8007317836362511E-5</v>
      </c>
      <c r="AZ469" s="285">
        <f>AW469/[2]DB!$B$23</f>
        <v>0</v>
      </c>
      <c r="BA469" s="285">
        <f>AX469/[2]DB!$B$23</f>
        <v>0</v>
      </c>
    </row>
    <row r="470" spans="1:53" x14ac:dyDescent="0.3">
      <c r="A470" s="12"/>
      <c r="B470" s="12"/>
      <c r="C470" s="31"/>
      <c r="D470" s="167"/>
      <c r="E470" s="168"/>
      <c r="F470" s="169"/>
      <c r="G470" s="12"/>
      <c r="H470" s="34"/>
      <c r="I470" s="33"/>
      <c r="J470" s="12"/>
      <c r="K470" s="12"/>
      <c r="L470" s="12"/>
      <c r="M470" s="31"/>
      <c r="N470" s="31"/>
      <c r="O470" s="31"/>
      <c r="P470" s="31"/>
      <c r="Q470" s="31"/>
      <c r="R470" s="31"/>
      <c r="S470" s="31"/>
      <c r="T470" s="31"/>
      <c r="U470" s="31"/>
      <c r="V470" s="31"/>
      <c r="W470" s="31"/>
      <c r="X470" s="31"/>
      <c r="Y470" s="31"/>
      <c r="Z470" s="31"/>
      <c r="AA470" s="31"/>
      <c r="AB470" s="31"/>
      <c r="AC470" s="31"/>
      <c r="AD470" s="31"/>
      <c r="AE470" s="31"/>
      <c r="AF470" s="31"/>
      <c r="AG470" s="31"/>
      <c r="AH470" s="31"/>
      <c r="AI470" s="31"/>
      <c r="AJ470" s="31"/>
      <c r="AK470" s="31"/>
      <c r="AL470" s="31"/>
      <c r="AM470" s="31"/>
      <c r="AN470" s="31"/>
      <c r="AO470" s="31"/>
      <c r="AP470" s="31"/>
      <c r="AQ470" s="32"/>
      <c r="AR470" s="32"/>
      <c r="AS470" s="33"/>
      <c r="AT470" s="33"/>
      <c r="AU470" s="32"/>
      <c r="AV470" s="33"/>
      <c r="AW470" s="34"/>
      <c r="AX470" s="34"/>
      <c r="AY470" s="34"/>
    </row>
    <row r="471" spans="1:53" ht="15" thickBot="1" x14ac:dyDescent="0.35"/>
    <row r="472" spans="1:53" ht="18" customHeight="1" x14ac:dyDescent="0.3">
      <c r="A472" s="8" t="s">
        <v>1081</v>
      </c>
      <c r="B472" s="63" t="s">
        <v>713</v>
      </c>
      <c r="C472" s="79" t="s">
        <v>129</v>
      </c>
      <c r="D472" s="9" t="s">
        <v>130</v>
      </c>
      <c r="E472" s="66">
        <v>2.9999999999999999E-7</v>
      </c>
      <c r="F472" s="63">
        <v>30</v>
      </c>
      <c r="G472" s="8">
        <v>0.2</v>
      </c>
      <c r="H472" s="10">
        <f>E472*F472*G472</f>
        <v>1.8000000000000001E-6</v>
      </c>
      <c r="I472" s="64">
        <v>0.08</v>
      </c>
      <c r="J472" s="69">
        <f>I472</f>
        <v>0.08</v>
      </c>
      <c r="K472" s="72" t="s">
        <v>122</v>
      </c>
      <c r="L472" s="77">
        <v>0</v>
      </c>
      <c r="M472" s="31" t="str">
        <f t="shared" ref="M472:N473" si="698">A472</f>
        <v>C327</v>
      </c>
      <c r="N472" s="31" t="str">
        <f t="shared" si="698"/>
        <v>Газопровод внутренний,  природный газ</v>
      </c>
      <c r="O472" s="31" t="str">
        <f t="shared" ref="O472:O473" si="699">D472</f>
        <v>Полное-факел</v>
      </c>
      <c r="P472" s="31" t="s">
        <v>46</v>
      </c>
      <c r="Q472" s="31" t="s">
        <v>46</v>
      </c>
      <c r="R472" s="31" t="s">
        <v>46</v>
      </c>
      <c r="S472" s="31" t="s">
        <v>46</v>
      </c>
      <c r="T472" s="31" t="s">
        <v>46</v>
      </c>
      <c r="U472" s="31" t="s">
        <v>46</v>
      </c>
      <c r="V472" s="31" t="s">
        <v>46</v>
      </c>
      <c r="W472" s="31" t="s">
        <v>46</v>
      </c>
      <c r="X472" s="31" t="s">
        <v>46</v>
      </c>
      <c r="Y472" s="31">
        <v>13</v>
      </c>
      <c r="Z472" s="31">
        <v>2</v>
      </c>
      <c r="AA472" s="31" t="s">
        <v>46</v>
      </c>
      <c r="AB472" s="31" t="s">
        <v>46</v>
      </c>
      <c r="AC472" s="31" t="s">
        <v>46</v>
      </c>
      <c r="AD472" s="31" t="s">
        <v>46</v>
      </c>
      <c r="AE472" s="31" t="s">
        <v>46</v>
      </c>
      <c r="AF472" s="31" t="s">
        <v>46</v>
      </c>
      <c r="AG472" s="31" t="s">
        <v>46</v>
      </c>
      <c r="AH472" s="31" t="s">
        <v>46</v>
      </c>
      <c r="AI472" s="31" t="s">
        <v>46</v>
      </c>
      <c r="AJ472" s="12">
        <v>1</v>
      </c>
      <c r="AK472" s="12">
        <v>2</v>
      </c>
      <c r="AL472" s="65">
        <v>0.75</v>
      </c>
      <c r="AM472" s="65">
        <v>2.7E-2</v>
      </c>
      <c r="AN472" s="65">
        <v>3</v>
      </c>
      <c r="AO472" s="31"/>
      <c r="AP472" s="31"/>
      <c r="AQ472" s="32">
        <f>AM472*I472+AL472</f>
        <v>0.75216000000000005</v>
      </c>
      <c r="AR472" s="32">
        <f>0.1*AQ472</f>
        <v>7.5216000000000005E-2</v>
      </c>
      <c r="AS472" s="33">
        <f>AJ472*3+0.25*AK472</f>
        <v>3.5</v>
      </c>
      <c r="AT472" s="33">
        <f>SUM(AQ472:AS472)/4</f>
        <v>1.081844</v>
      </c>
      <c r="AU472" s="32">
        <f>10068.2*J472*POWER(10,-6)</f>
        <v>8.0545600000000008E-4</v>
      </c>
      <c r="AV472" s="33">
        <f t="shared" ref="AV472:AV473" si="700">AU472+AT472+AS472+AR472+AQ472</f>
        <v>5.4100254560000005</v>
      </c>
      <c r="AW472" s="34">
        <f>AJ472*H472</f>
        <v>1.8000000000000001E-6</v>
      </c>
      <c r="AX472" s="34">
        <f>H472*AK472</f>
        <v>3.6000000000000003E-6</v>
      </c>
      <c r="AY472" s="34">
        <f>H472*AV472</f>
        <v>9.7380458208000018E-6</v>
      </c>
      <c r="AZ472" s="285">
        <f>AW472/[2]DB!$B$23</f>
        <v>2.1686746987951808E-9</v>
      </c>
      <c r="BA472" s="285">
        <f>AX472/[2]DB!$B$23</f>
        <v>4.3373493975903616E-9</v>
      </c>
    </row>
    <row r="473" spans="1:53" x14ac:dyDescent="0.3">
      <c r="A473" s="8" t="s">
        <v>1082</v>
      </c>
      <c r="B473" s="8" t="str">
        <f>B472</f>
        <v>Газопровод внутренний,  природный газ</v>
      </c>
      <c r="C473" s="79" t="s">
        <v>107</v>
      </c>
      <c r="D473" s="9" t="s">
        <v>28</v>
      </c>
      <c r="E473" s="67">
        <f>E472</f>
        <v>2.9999999999999999E-7</v>
      </c>
      <c r="F473" s="68">
        <f>F472</f>
        <v>30</v>
      </c>
      <c r="G473" s="8">
        <v>0.1152</v>
      </c>
      <c r="H473" s="10">
        <f t="shared" ref="H473" si="701">E473*F473*G473</f>
        <v>1.0368E-6</v>
      </c>
      <c r="I473" s="62">
        <f>I472</f>
        <v>0.08</v>
      </c>
      <c r="J473" s="80">
        <f>0.5*I472</f>
        <v>0.04</v>
      </c>
      <c r="K473" s="74" t="s">
        <v>123</v>
      </c>
      <c r="L473" s="78">
        <v>1</v>
      </c>
      <c r="M473" s="31" t="str">
        <f t="shared" si="698"/>
        <v>C328</v>
      </c>
      <c r="N473" s="31" t="str">
        <f t="shared" si="698"/>
        <v>Газопровод внутренний,  природный газ</v>
      </c>
      <c r="O473" s="31" t="str">
        <f t="shared" si="699"/>
        <v>Полное-взрыв</v>
      </c>
      <c r="P473" s="31" t="s">
        <v>46</v>
      </c>
      <c r="Q473" s="31" t="s">
        <v>46</v>
      </c>
      <c r="R473" s="31" t="s">
        <v>46</v>
      </c>
      <c r="S473" s="31" t="s">
        <v>46</v>
      </c>
      <c r="T473" s="31">
        <v>0</v>
      </c>
      <c r="U473" s="31">
        <v>0</v>
      </c>
      <c r="V473" s="31">
        <v>27.1</v>
      </c>
      <c r="W473" s="31">
        <v>90.1</v>
      </c>
      <c r="X473" s="31">
        <v>131.1</v>
      </c>
      <c r="Y473" s="31" t="s">
        <v>46</v>
      </c>
      <c r="Z473" s="31" t="s">
        <v>46</v>
      </c>
      <c r="AA473" s="31" t="s">
        <v>46</v>
      </c>
      <c r="AB473" s="31" t="s">
        <v>46</v>
      </c>
      <c r="AC473" s="31" t="s">
        <v>46</v>
      </c>
      <c r="AD473" s="31" t="s">
        <v>46</v>
      </c>
      <c r="AE473" s="31" t="s">
        <v>46</v>
      </c>
      <c r="AF473" s="31" t="s">
        <v>46</v>
      </c>
      <c r="AG473" s="31" t="s">
        <v>46</v>
      </c>
      <c r="AH473" s="31" t="s">
        <v>46</v>
      </c>
      <c r="AI473" s="31" t="s">
        <v>46</v>
      </c>
      <c r="AJ473" s="12">
        <v>2</v>
      </c>
      <c r="AK473" s="12">
        <v>2</v>
      </c>
      <c r="AL473" s="31">
        <f>AL472</f>
        <v>0.75</v>
      </c>
      <c r="AM473" s="31">
        <v>0.8</v>
      </c>
      <c r="AN473" s="31">
        <v>10</v>
      </c>
      <c r="AO473" s="31"/>
      <c r="AP473" s="31"/>
      <c r="AQ473" s="32">
        <f>AM473*I473+AL473</f>
        <v>0.81400000000000006</v>
      </c>
      <c r="AR473" s="32">
        <f t="shared" ref="AR473" si="702">0.1*AQ473</f>
        <v>8.1400000000000014E-2</v>
      </c>
      <c r="AS473" s="33">
        <f t="shared" ref="AS473" si="703">AJ473*3+0.25*AK473</f>
        <v>6.5</v>
      </c>
      <c r="AT473" s="33">
        <f t="shared" ref="AT473" si="704">SUM(AQ473:AS473)/4</f>
        <v>1.8488500000000001</v>
      </c>
      <c r="AU473" s="32">
        <f>10068.2*J473*POWER(10,-6)*10</f>
        <v>4.0272800000000003E-3</v>
      </c>
      <c r="AV473" s="33">
        <f>AU473+AT473+AS473+AR473+AQ473</f>
        <v>9.2482772799999999</v>
      </c>
      <c r="AW473" s="34">
        <f t="shared" ref="AW473:AW479" si="705">AJ473*H473</f>
        <v>2.0735999999999999E-6</v>
      </c>
      <c r="AX473" s="34">
        <f t="shared" ref="AX473:AX479" si="706">H473*AK473</f>
        <v>2.0735999999999999E-6</v>
      </c>
      <c r="AY473" s="34">
        <f t="shared" ref="AY473:AY479" si="707">H473*AV473</f>
        <v>9.5886138839039989E-6</v>
      </c>
      <c r="AZ473" s="285">
        <f>AW473/[2]DB!$B$23</f>
        <v>2.498313253012048E-9</v>
      </c>
      <c r="BA473" s="285">
        <f>AX473/[2]DB!$B$23</f>
        <v>2.498313253012048E-9</v>
      </c>
    </row>
    <row r="474" spans="1:53" x14ac:dyDescent="0.3">
      <c r="A474" s="8" t="s">
        <v>1083</v>
      </c>
      <c r="B474" s="8" t="str">
        <f>B472</f>
        <v>Газопровод внутренний,  природный газ</v>
      </c>
      <c r="C474" s="79" t="s">
        <v>131</v>
      </c>
      <c r="D474" s="9" t="s">
        <v>132</v>
      </c>
      <c r="E474" s="67">
        <f>E472</f>
        <v>2.9999999999999999E-7</v>
      </c>
      <c r="F474" s="68">
        <f>F472</f>
        <v>30</v>
      </c>
      <c r="G474" s="8">
        <v>7.6799999999999993E-2</v>
      </c>
      <c r="H474" s="10">
        <f>E474*F474*G474</f>
        <v>6.9119999999999994E-7</v>
      </c>
      <c r="I474" s="62">
        <f>I472</f>
        <v>0.08</v>
      </c>
      <c r="J474" s="69">
        <f>I472</f>
        <v>0.08</v>
      </c>
      <c r="K474" s="74" t="s">
        <v>124</v>
      </c>
      <c r="L474" s="78">
        <v>0</v>
      </c>
      <c r="M474" s="31" t="str">
        <f>A474</f>
        <v>C329</v>
      </c>
      <c r="N474" s="31" t="str">
        <f>B474</f>
        <v>Газопровод внутренний,  природный газ</v>
      </c>
      <c r="O474" s="31" t="str">
        <f>D474</f>
        <v>Полное-вспышка</v>
      </c>
      <c r="P474" s="31" t="s">
        <v>46</v>
      </c>
      <c r="Q474" s="31" t="s">
        <v>46</v>
      </c>
      <c r="R474" s="31" t="s">
        <v>46</v>
      </c>
      <c r="S474" s="31" t="s">
        <v>46</v>
      </c>
      <c r="T474" s="31" t="s">
        <v>46</v>
      </c>
      <c r="U474" s="31" t="s">
        <v>46</v>
      </c>
      <c r="V474" s="31" t="s">
        <v>46</v>
      </c>
      <c r="W474" s="31" t="s">
        <v>46</v>
      </c>
      <c r="X474" s="31" t="s">
        <v>46</v>
      </c>
      <c r="Y474" s="31" t="s">
        <v>46</v>
      </c>
      <c r="Z474" s="31" t="s">
        <v>46</v>
      </c>
      <c r="AA474" s="31">
        <v>15.14</v>
      </c>
      <c r="AB474" s="31">
        <v>18.170000000000002</v>
      </c>
      <c r="AC474" s="31" t="s">
        <v>46</v>
      </c>
      <c r="AD474" s="31" t="s">
        <v>46</v>
      </c>
      <c r="AE474" s="31" t="s">
        <v>46</v>
      </c>
      <c r="AF474" s="31" t="s">
        <v>46</v>
      </c>
      <c r="AG474" s="31" t="s">
        <v>46</v>
      </c>
      <c r="AH474" s="31" t="s">
        <v>46</v>
      </c>
      <c r="AI474" s="31" t="s">
        <v>46</v>
      </c>
      <c r="AJ474" s="31">
        <v>0</v>
      </c>
      <c r="AK474" s="31">
        <v>0</v>
      </c>
      <c r="AL474" s="31">
        <f>AL472</f>
        <v>0.75</v>
      </c>
      <c r="AM474" s="31">
        <f>AM472</f>
        <v>2.7E-2</v>
      </c>
      <c r="AN474" s="31">
        <f>AN472</f>
        <v>3</v>
      </c>
      <c r="AO474" s="31"/>
      <c r="AP474" s="31"/>
      <c r="AQ474" s="32">
        <f>AM474*I474*0.1+AL474</f>
        <v>0.75021599999999999</v>
      </c>
      <c r="AR474" s="32">
        <f>0.1*AQ474</f>
        <v>7.5021600000000008E-2</v>
      </c>
      <c r="AS474" s="33">
        <f>AJ474*3+0.25*AK474</f>
        <v>0</v>
      </c>
      <c r="AT474" s="33">
        <f>SUM(AQ474:AS474)/4</f>
        <v>0.2063094</v>
      </c>
      <c r="AU474" s="32">
        <f>1333*J472*POWER(10,-6)</f>
        <v>1.0664E-4</v>
      </c>
      <c r="AV474" s="33">
        <f>AU474+AT474+AS474+AR474+AQ474</f>
        <v>1.03165364</v>
      </c>
      <c r="AW474" s="34">
        <f t="shared" si="705"/>
        <v>0</v>
      </c>
      <c r="AX474" s="34">
        <f t="shared" si="706"/>
        <v>0</v>
      </c>
      <c r="AY474" s="34">
        <f t="shared" si="707"/>
        <v>7.1307899596799998E-7</v>
      </c>
      <c r="AZ474" s="285">
        <f>AW474/[2]DB!$B$23</f>
        <v>0</v>
      </c>
      <c r="BA474" s="285">
        <f>AX474/[2]DB!$B$23</f>
        <v>0</v>
      </c>
    </row>
    <row r="475" spans="1:53" x14ac:dyDescent="0.3">
      <c r="A475" s="8" t="s">
        <v>1084</v>
      </c>
      <c r="B475" s="8" t="str">
        <f>B472</f>
        <v>Газопровод внутренний,  природный газ</v>
      </c>
      <c r="C475" s="79" t="s">
        <v>108</v>
      </c>
      <c r="D475" s="9" t="s">
        <v>26</v>
      </c>
      <c r="E475" s="67">
        <f>E472</f>
        <v>2.9999999999999999E-7</v>
      </c>
      <c r="F475" s="68">
        <f>F472</f>
        <v>30</v>
      </c>
      <c r="G475" s="8">
        <v>0.60799999999999998</v>
      </c>
      <c r="H475" s="10">
        <f t="shared" ref="H475:H476" si="708">E475*F475*G475</f>
        <v>5.4720000000000003E-6</v>
      </c>
      <c r="I475" s="62">
        <f>I472</f>
        <v>0.08</v>
      </c>
      <c r="J475" s="71">
        <v>0</v>
      </c>
      <c r="K475" s="74" t="s">
        <v>126</v>
      </c>
      <c r="L475" s="78">
        <v>45390</v>
      </c>
      <c r="M475" s="31" t="str">
        <f t="shared" ref="M475:N476" si="709">A475</f>
        <v>C330</v>
      </c>
      <c r="N475" s="31" t="str">
        <f t="shared" si="709"/>
        <v>Газопровод внутренний,  природный газ</v>
      </c>
      <c r="O475" s="31" t="str">
        <f t="shared" ref="O475:O476" si="710">D475</f>
        <v>Полное-ликвидация</v>
      </c>
      <c r="P475" s="31" t="s">
        <v>46</v>
      </c>
      <c r="Q475" s="31" t="s">
        <v>46</v>
      </c>
      <c r="R475" s="31" t="s">
        <v>46</v>
      </c>
      <c r="S475" s="31" t="s">
        <v>46</v>
      </c>
      <c r="T475" s="31" t="s">
        <v>46</v>
      </c>
      <c r="U475" s="31" t="s">
        <v>46</v>
      </c>
      <c r="V475" s="31" t="s">
        <v>46</v>
      </c>
      <c r="W475" s="31" t="s">
        <v>46</v>
      </c>
      <c r="X475" s="31" t="s">
        <v>46</v>
      </c>
      <c r="Y475" s="31" t="s">
        <v>46</v>
      </c>
      <c r="Z475" s="31" t="s">
        <v>46</v>
      </c>
      <c r="AA475" s="31" t="s">
        <v>46</v>
      </c>
      <c r="AB475" s="31" t="s">
        <v>46</v>
      </c>
      <c r="AC475" s="31" t="s">
        <v>46</v>
      </c>
      <c r="AD475" s="31" t="s">
        <v>46</v>
      </c>
      <c r="AE475" s="31" t="s">
        <v>46</v>
      </c>
      <c r="AF475" s="31" t="s">
        <v>46</v>
      </c>
      <c r="AG475" s="31" t="s">
        <v>46</v>
      </c>
      <c r="AH475" s="31" t="s">
        <v>46</v>
      </c>
      <c r="AI475" s="31" t="s">
        <v>46</v>
      </c>
      <c r="AJ475" s="31">
        <v>0</v>
      </c>
      <c r="AK475" s="31">
        <v>0</v>
      </c>
      <c r="AL475" s="31">
        <f>AL472</f>
        <v>0.75</v>
      </c>
      <c r="AM475" s="31">
        <f>AM472</f>
        <v>2.7E-2</v>
      </c>
      <c r="AN475" s="31">
        <f>AN472</f>
        <v>3</v>
      </c>
      <c r="AO475" s="31"/>
      <c r="AP475" s="31"/>
      <c r="AQ475" s="32">
        <f>AM475*I475*0.1+AL475</f>
        <v>0.75021599999999999</v>
      </c>
      <c r="AR475" s="32">
        <f t="shared" ref="AR475:AR476" si="711">0.1*AQ475</f>
        <v>7.5021600000000008E-2</v>
      </c>
      <c r="AS475" s="33">
        <f t="shared" ref="AS475:AS476" si="712">AJ475*3+0.25*AK475</f>
        <v>0</v>
      </c>
      <c r="AT475" s="33">
        <f t="shared" ref="AT475:AT476" si="713">SUM(AQ475:AS475)/4</f>
        <v>0.2063094</v>
      </c>
      <c r="AU475" s="32">
        <f>1333*J473*POWER(10,-6)</f>
        <v>5.3319999999999998E-5</v>
      </c>
      <c r="AV475" s="33">
        <f t="shared" ref="AV475:AV476" si="714">AU475+AT475+AS475+AR475+AQ475</f>
        <v>1.0316003199999999</v>
      </c>
      <c r="AW475" s="34">
        <f t="shared" si="705"/>
        <v>0</v>
      </c>
      <c r="AX475" s="34">
        <f t="shared" si="706"/>
        <v>0</v>
      </c>
      <c r="AY475" s="34">
        <f t="shared" si="707"/>
        <v>5.6449169510399996E-6</v>
      </c>
      <c r="AZ475" s="285">
        <f>AW475/[2]DB!$B$23</f>
        <v>0</v>
      </c>
      <c r="BA475" s="285">
        <f>AX475/[2]DB!$B$23</f>
        <v>0</v>
      </c>
    </row>
    <row r="476" spans="1:53" x14ac:dyDescent="0.3">
      <c r="A476" s="8" t="s">
        <v>1085</v>
      </c>
      <c r="B476" s="8" t="str">
        <f>B472</f>
        <v>Газопровод внутренний,  природный газ</v>
      </c>
      <c r="C476" s="79" t="s">
        <v>133</v>
      </c>
      <c r="D476" s="9" t="s">
        <v>134</v>
      </c>
      <c r="E476" s="66">
        <v>1.9999999999999999E-6</v>
      </c>
      <c r="F476" s="68">
        <f>F472</f>
        <v>30</v>
      </c>
      <c r="G476" s="8">
        <v>3.5000000000000003E-2</v>
      </c>
      <c r="H476" s="10">
        <f t="shared" si="708"/>
        <v>2.1000000000000002E-6</v>
      </c>
      <c r="I476" s="62">
        <f>0.15*I472</f>
        <v>1.2E-2</v>
      </c>
      <c r="J476" s="69">
        <f>I476</f>
        <v>1.2E-2</v>
      </c>
      <c r="K476" s="74" t="s">
        <v>127</v>
      </c>
      <c r="L476" s="78">
        <v>3</v>
      </c>
      <c r="M476" s="31" t="str">
        <f t="shared" si="709"/>
        <v>C331</v>
      </c>
      <c r="N476" s="31" t="str">
        <f t="shared" si="709"/>
        <v>Газопровод внутренний,  природный газ</v>
      </c>
      <c r="O476" s="31" t="str">
        <f t="shared" si="710"/>
        <v>Частичное-факел</v>
      </c>
      <c r="P476" s="31" t="s">
        <v>46</v>
      </c>
      <c r="Q476" s="31" t="s">
        <v>46</v>
      </c>
      <c r="R476" s="31" t="s">
        <v>46</v>
      </c>
      <c r="S476" s="31" t="s">
        <v>46</v>
      </c>
      <c r="T476" s="31" t="s">
        <v>46</v>
      </c>
      <c r="U476" s="31" t="s">
        <v>46</v>
      </c>
      <c r="V476" s="31" t="s">
        <v>46</v>
      </c>
      <c r="W476" s="31" t="s">
        <v>46</v>
      </c>
      <c r="X476" s="31" t="s">
        <v>46</v>
      </c>
      <c r="Y476" s="31">
        <v>8</v>
      </c>
      <c r="Z476" s="31">
        <v>2</v>
      </c>
      <c r="AA476" s="31" t="s">
        <v>46</v>
      </c>
      <c r="AB476" s="31" t="s">
        <v>46</v>
      </c>
      <c r="AC476" s="31" t="s">
        <v>46</v>
      </c>
      <c r="AD476" s="31" t="s">
        <v>46</v>
      </c>
      <c r="AE476" s="31" t="s">
        <v>46</v>
      </c>
      <c r="AF476" s="31" t="s">
        <v>46</v>
      </c>
      <c r="AG476" s="31" t="s">
        <v>46</v>
      </c>
      <c r="AH476" s="31" t="s">
        <v>46</v>
      </c>
      <c r="AI476" s="31" t="s">
        <v>46</v>
      </c>
      <c r="AJ476" s="31">
        <v>0</v>
      </c>
      <c r="AK476" s="31">
        <v>2</v>
      </c>
      <c r="AL476" s="92">
        <f>0.1*AL472</f>
        <v>7.5000000000000011E-2</v>
      </c>
      <c r="AM476" s="31">
        <f>AM472</f>
        <v>2.7E-2</v>
      </c>
      <c r="AN476" s="31">
        <f>ROUNDUP(AN472/3,0)</f>
        <v>1</v>
      </c>
      <c r="AO476" s="31"/>
      <c r="AP476" s="31"/>
      <c r="AQ476" s="32">
        <f>AM476*I476+AL476</f>
        <v>7.5324000000000016E-2</v>
      </c>
      <c r="AR476" s="32">
        <f t="shared" si="711"/>
        <v>7.5324000000000016E-3</v>
      </c>
      <c r="AS476" s="33">
        <f t="shared" si="712"/>
        <v>0.5</v>
      </c>
      <c r="AT476" s="33">
        <f t="shared" si="713"/>
        <v>0.14571410000000001</v>
      </c>
      <c r="AU476" s="32">
        <f>10068.2*J476*POWER(10,-6)</f>
        <v>1.2081840000000001E-4</v>
      </c>
      <c r="AV476" s="33">
        <f t="shared" si="714"/>
        <v>0.72869131840000012</v>
      </c>
      <c r="AW476" s="34">
        <f t="shared" si="705"/>
        <v>0</v>
      </c>
      <c r="AX476" s="34">
        <f t="shared" si="706"/>
        <v>4.2000000000000004E-6</v>
      </c>
      <c r="AY476" s="34">
        <f t="shared" si="707"/>
        <v>1.5302517686400005E-6</v>
      </c>
      <c r="AZ476" s="285">
        <f>AW476/[2]DB!$B$23</f>
        <v>0</v>
      </c>
      <c r="BA476" s="285">
        <f>AX476/[2]DB!$B$23</f>
        <v>5.0602409638554219E-9</v>
      </c>
    </row>
    <row r="477" spans="1:53" x14ac:dyDescent="0.3">
      <c r="A477" s="8" t="s">
        <v>1087</v>
      </c>
      <c r="B477" s="8" t="str">
        <f>B472</f>
        <v>Газопровод внутренний,  природный газ</v>
      </c>
      <c r="C477" s="79" t="s">
        <v>135</v>
      </c>
      <c r="D477" s="9" t="s">
        <v>136</v>
      </c>
      <c r="E477" s="67">
        <f>E476</f>
        <v>1.9999999999999999E-6</v>
      </c>
      <c r="F477" s="68">
        <f>F473</f>
        <v>30</v>
      </c>
      <c r="G477" s="8">
        <v>8.3000000000000001E-3</v>
      </c>
      <c r="H477" s="10">
        <f>E477*F477*G477</f>
        <v>4.9799999999999993E-7</v>
      </c>
      <c r="I477" s="62">
        <f>I476</f>
        <v>1.2E-2</v>
      </c>
      <c r="J477" s="69">
        <f>I477</f>
        <v>1.2E-2</v>
      </c>
      <c r="K477" s="73" t="s">
        <v>138</v>
      </c>
      <c r="L477" s="130">
        <v>4</v>
      </c>
      <c r="M477" s="31" t="str">
        <f>A477</f>
        <v>C332</v>
      </c>
      <c r="N477" s="31" t="str">
        <f>B477</f>
        <v>Газопровод внутренний,  природный газ</v>
      </c>
      <c r="O477" s="31" t="str">
        <f>D477</f>
        <v>Частичное-взрыв</v>
      </c>
      <c r="P477" s="31" t="s">
        <v>46</v>
      </c>
      <c r="Q477" s="31" t="s">
        <v>46</v>
      </c>
      <c r="R477" s="31" t="s">
        <v>46</v>
      </c>
      <c r="S477" s="31" t="s">
        <v>46</v>
      </c>
      <c r="T477" s="31">
        <v>0</v>
      </c>
      <c r="U477" s="31">
        <v>0</v>
      </c>
      <c r="V477" s="31">
        <v>18.100000000000001</v>
      </c>
      <c r="W477" s="31">
        <v>60.1</v>
      </c>
      <c r="X477" s="31">
        <v>87.6</v>
      </c>
      <c r="Y477" s="31" t="s">
        <v>46</v>
      </c>
      <c r="Z477" s="31" t="s">
        <v>46</v>
      </c>
      <c r="AA477" s="31" t="s">
        <v>46</v>
      </c>
      <c r="AB477" s="31" t="s">
        <v>46</v>
      </c>
      <c r="AC477" s="31" t="s">
        <v>46</v>
      </c>
      <c r="AD477" s="31" t="s">
        <v>46</v>
      </c>
      <c r="AE477" s="31" t="s">
        <v>46</v>
      </c>
      <c r="AF477" s="31" t="s">
        <v>46</v>
      </c>
      <c r="AG477" s="31" t="s">
        <v>46</v>
      </c>
      <c r="AH477" s="31" t="s">
        <v>46</v>
      </c>
      <c r="AI477" s="31" t="s">
        <v>46</v>
      </c>
      <c r="AJ477" s="31">
        <v>0</v>
      </c>
      <c r="AK477" s="31">
        <v>1</v>
      </c>
      <c r="AL477" s="92">
        <f t="shared" ref="AL477:AL479" si="715">0.1*AL473</f>
        <v>7.5000000000000011E-2</v>
      </c>
      <c r="AM477" s="31">
        <f>AM472</f>
        <v>2.7E-2</v>
      </c>
      <c r="AN477" s="31">
        <f>AN476</f>
        <v>1</v>
      </c>
      <c r="AO477" s="31"/>
      <c r="AP477" s="31"/>
      <c r="AQ477" s="32">
        <f>AM477*I477+AL477</f>
        <v>7.5324000000000016E-2</v>
      </c>
      <c r="AR477" s="32">
        <f>0.1*AQ477</f>
        <v>7.5324000000000016E-3</v>
      </c>
      <c r="AS477" s="33">
        <f>AJ477*3+0.25*AK477</f>
        <v>0.25</v>
      </c>
      <c r="AT477" s="33">
        <f>SUM(AQ477:AS477)/4</f>
        <v>8.3214100000000013E-2</v>
      </c>
      <c r="AU477" s="32">
        <f>10068.2*J477*POWER(10,-6)*10</f>
        <v>1.2081840000000002E-3</v>
      </c>
      <c r="AV477" s="33">
        <f>AU477+AT477+AS477+AR477+AQ477</f>
        <v>0.41727868400000001</v>
      </c>
      <c r="AW477" s="34">
        <f t="shared" si="705"/>
        <v>0</v>
      </c>
      <c r="AX477" s="34">
        <f t="shared" si="706"/>
        <v>4.9799999999999993E-7</v>
      </c>
      <c r="AY477" s="34">
        <f t="shared" si="707"/>
        <v>2.0780478463199999E-7</v>
      </c>
      <c r="AZ477" s="285">
        <f>AW477/[2]DB!$B$23</f>
        <v>0</v>
      </c>
      <c r="BA477" s="285">
        <f>AX477/[2]DB!$B$23</f>
        <v>5.9999999999999989E-10</v>
      </c>
    </row>
    <row r="478" spans="1:53" x14ac:dyDescent="0.3">
      <c r="A478" s="8" t="s">
        <v>1088</v>
      </c>
      <c r="B478" s="8" t="str">
        <f>B472</f>
        <v>Газопровод внутренний,  природный газ</v>
      </c>
      <c r="C478" s="79" t="s">
        <v>110</v>
      </c>
      <c r="D478" s="9" t="s">
        <v>112</v>
      </c>
      <c r="E478" s="67">
        <f>E476</f>
        <v>1.9999999999999999E-6</v>
      </c>
      <c r="F478" s="68">
        <f>F472</f>
        <v>30</v>
      </c>
      <c r="G478" s="8">
        <v>2.64E-2</v>
      </c>
      <c r="H478" s="10">
        <f t="shared" ref="H478:H479" si="716">E478*F478*G478</f>
        <v>1.5839999999999998E-6</v>
      </c>
      <c r="I478" s="62">
        <f>0.15*I472</f>
        <v>1.2E-2</v>
      </c>
      <c r="J478" s="69">
        <f>J474*0.15</f>
        <v>1.2E-2</v>
      </c>
      <c r="K478" s="207" t="s">
        <v>467</v>
      </c>
      <c r="L478" s="283" t="s">
        <v>934</v>
      </c>
      <c r="M478" s="31" t="str">
        <f t="shared" ref="M478:N479" si="717">A478</f>
        <v>C333</v>
      </c>
      <c r="N478" s="31" t="str">
        <f t="shared" si="717"/>
        <v>Газопровод внутренний,  природный газ</v>
      </c>
      <c r="O478" s="31" t="str">
        <f t="shared" ref="O478:O479" si="718">D478</f>
        <v>Частичное-пожар-вспышка</v>
      </c>
      <c r="P478" s="31" t="s">
        <v>46</v>
      </c>
      <c r="Q478" s="31" t="s">
        <v>46</v>
      </c>
      <c r="R478" s="31" t="s">
        <v>46</v>
      </c>
      <c r="S478" s="31" t="s">
        <v>46</v>
      </c>
      <c r="T478" s="31" t="s">
        <v>46</v>
      </c>
      <c r="U478" s="31" t="s">
        <v>46</v>
      </c>
      <c r="V478" s="31" t="s">
        <v>46</v>
      </c>
      <c r="W478" s="31" t="s">
        <v>46</v>
      </c>
      <c r="X478" s="31" t="s">
        <v>46</v>
      </c>
      <c r="Y478" s="31" t="s">
        <v>46</v>
      </c>
      <c r="Z478" s="31" t="s">
        <v>46</v>
      </c>
      <c r="AA478" s="31">
        <v>8.1</v>
      </c>
      <c r="AB478" s="31">
        <v>9.7200000000000006</v>
      </c>
      <c r="AC478" s="31" t="s">
        <v>46</v>
      </c>
      <c r="AD478" s="31" t="s">
        <v>46</v>
      </c>
      <c r="AE478" s="31" t="s">
        <v>46</v>
      </c>
      <c r="AF478" s="31" t="s">
        <v>46</v>
      </c>
      <c r="AG478" s="31" t="s">
        <v>46</v>
      </c>
      <c r="AH478" s="31" t="s">
        <v>46</v>
      </c>
      <c r="AI478" s="31" t="s">
        <v>46</v>
      </c>
      <c r="AJ478" s="31">
        <v>0</v>
      </c>
      <c r="AK478" s="31">
        <v>1</v>
      </c>
      <c r="AL478" s="92">
        <f t="shared" si="715"/>
        <v>7.5000000000000011E-2</v>
      </c>
      <c r="AM478" s="31">
        <f>AM472</f>
        <v>2.7E-2</v>
      </c>
      <c r="AN478" s="31">
        <f>ROUNDUP(AN472/3,0)</f>
        <v>1</v>
      </c>
      <c r="AO478" s="31"/>
      <c r="AP478" s="31"/>
      <c r="AQ478" s="32">
        <f>AM478*I478+AL478</f>
        <v>7.5324000000000016E-2</v>
      </c>
      <c r="AR478" s="32">
        <f t="shared" ref="AR478:AR479" si="719">0.1*AQ478</f>
        <v>7.5324000000000016E-3</v>
      </c>
      <c r="AS478" s="33">
        <f t="shared" ref="AS478:AS479" si="720">AJ478*3+0.25*AK478</f>
        <v>0.25</v>
      </c>
      <c r="AT478" s="33">
        <f t="shared" ref="AT478:AT479" si="721">SUM(AQ478:AS478)/4</f>
        <v>8.3214100000000013E-2</v>
      </c>
      <c r="AU478" s="32">
        <f>10068.2*J478*POWER(10,-6)*10</f>
        <v>1.2081840000000002E-3</v>
      </c>
      <c r="AV478" s="33">
        <f t="shared" ref="AV478:AV479" si="722">AU478+AT478+AS478+AR478+AQ478</f>
        <v>0.41727868400000001</v>
      </c>
      <c r="AW478" s="34">
        <f t="shared" si="705"/>
        <v>0</v>
      </c>
      <c r="AX478" s="34">
        <f t="shared" si="706"/>
        <v>1.5839999999999998E-6</v>
      </c>
      <c r="AY478" s="34">
        <f t="shared" si="707"/>
        <v>6.6096943545599996E-7</v>
      </c>
      <c r="AZ478" s="285">
        <f>AW478/[2]DB!$B$23</f>
        <v>0</v>
      </c>
      <c r="BA478" s="285">
        <f>AX478/[2]DB!$B$23</f>
        <v>1.9084337349397589E-9</v>
      </c>
    </row>
    <row r="479" spans="1:53" ht="15" thickBot="1" x14ac:dyDescent="0.35">
      <c r="A479" s="8" t="s">
        <v>1089</v>
      </c>
      <c r="B479" s="8" t="str">
        <f>B472</f>
        <v>Газопровод внутренний,  природный газ</v>
      </c>
      <c r="C479" s="79" t="s">
        <v>111</v>
      </c>
      <c r="D479" s="9" t="s">
        <v>27</v>
      </c>
      <c r="E479" s="67">
        <f>E476</f>
        <v>1.9999999999999999E-6</v>
      </c>
      <c r="F479" s="68">
        <f>F472</f>
        <v>30</v>
      </c>
      <c r="G479" s="8">
        <v>0.93030000000000002</v>
      </c>
      <c r="H479" s="10">
        <f t="shared" si="716"/>
        <v>5.5817999999999993E-5</v>
      </c>
      <c r="I479" s="62">
        <f>0.15*I472</f>
        <v>1.2E-2</v>
      </c>
      <c r="J479" s="71">
        <v>0</v>
      </c>
      <c r="K479" s="75"/>
      <c r="L479" s="76"/>
      <c r="M479" s="31" t="str">
        <f t="shared" si="717"/>
        <v>C334</v>
      </c>
      <c r="N479" s="31" t="str">
        <f t="shared" si="717"/>
        <v>Газопровод внутренний,  природный газ</v>
      </c>
      <c r="O479" s="31" t="str">
        <f t="shared" si="718"/>
        <v>Частичное-ликвидация</v>
      </c>
      <c r="P479" s="31" t="s">
        <v>46</v>
      </c>
      <c r="Q479" s="31" t="s">
        <v>46</v>
      </c>
      <c r="R479" s="31" t="s">
        <v>46</v>
      </c>
      <c r="S479" s="31" t="s">
        <v>46</v>
      </c>
      <c r="T479" s="31" t="s">
        <v>46</v>
      </c>
      <c r="U479" s="31" t="s">
        <v>46</v>
      </c>
      <c r="V479" s="31" t="s">
        <v>46</v>
      </c>
      <c r="W479" s="31" t="s">
        <v>46</v>
      </c>
      <c r="X479" s="31" t="s">
        <v>46</v>
      </c>
      <c r="Y479" s="31" t="s">
        <v>46</v>
      </c>
      <c r="Z479" s="31" t="s">
        <v>46</v>
      </c>
      <c r="AA479" s="31" t="s">
        <v>46</v>
      </c>
      <c r="AB479" s="31" t="s">
        <v>46</v>
      </c>
      <c r="AC479" s="31" t="s">
        <v>46</v>
      </c>
      <c r="AD479" s="31" t="s">
        <v>46</v>
      </c>
      <c r="AE479" s="31" t="s">
        <v>46</v>
      </c>
      <c r="AF479" s="31" t="s">
        <v>46</v>
      </c>
      <c r="AG479" s="31" t="s">
        <v>46</v>
      </c>
      <c r="AH479" s="31" t="s">
        <v>46</v>
      </c>
      <c r="AI479" s="31" t="s">
        <v>46</v>
      </c>
      <c r="AJ479" s="31">
        <v>0</v>
      </c>
      <c r="AK479" s="31">
        <v>0</v>
      </c>
      <c r="AL479" s="92">
        <f t="shared" si="715"/>
        <v>7.5000000000000011E-2</v>
      </c>
      <c r="AM479" s="31">
        <f>AM472</f>
        <v>2.7E-2</v>
      </c>
      <c r="AN479" s="31">
        <f>ROUNDUP(AN472/3,0)</f>
        <v>1</v>
      </c>
      <c r="AO479" s="31"/>
      <c r="AP479" s="31"/>
      <c r="AQ479" s="32">
        <f>AM479*I479*0.1+AL479</f>
        <v>7.5032400000000013E-2</v>
      </c>
      <c r="AR479" s="32">
        <f t="shared" si="719"/>
        <v>7.5032400000000013E-3</v>
      </c>
      <c r="AS479" s="33">
        <f t="shared" si="720"/>
        <v>0</v>
      </c>
      <c r="AT479" s="33">
        <f t="shared" si="721"/>
        <v>2.0633910000000005E-2</v>
      </c>
      <c r="AU479" s="32">
        <f>1333*J478*POWER(10,-6)</f>
        <v>1.5996000000000001E-5</v>
      </c>
      <c r="AV479" s="33">
        <f t="shared" si="722"/>
        <v>0.10318554600000002</v>
      </c>
      <c r="AW479" s="34">
        <f t="shared" si="705"/>
        <v>0</v>
      </c>
      <c r="AX479" s="34">
        <f t="shared" si="706"/>
        <v>0</v>
      </c>
      <c r="AY479" s="34">
        <f t="shared" si="707"/>
        <v>5.7596108066279999E-6</v>
      </c>
      <c r="AZ479" s="285">
        <f>AW479/[2]DB!$B$23</f>
        <v>0</v>
      </c>
      <c r="BA479" s="285">
        <f>AX479/[2]DB!$B$23</f>
        <v>0</v>
      </c>
    </row>
    <row r="480" spans="1:53" x14ac:dyDescent="0.3">
      <c r="A480" s="12"/>
      <c r="B480" s="12"/>
      <c r="C480" s="31"/>
      <c r="D480" s="167"/>
      <c r="E480" s="168"/>
      <c r="F480" s="169"/>
      <c r="G480" s="12"/>
      <c r="H480" s="34"/>
      <c r="I480" s="33"/>
      <c r="J480" s="12"/>
      <c r="K480" s="12"/>
      <c r="L480" s="12"/>
      <c r="M480" s="31"/>
      <c r="N480" s="31"/>
      <c r="O480" s="31"/>
      <c r="P480" s="31"/>
      <c r="Q480" s="31"/>
      <c r="R480" s="31"/>
      <c r="S480" s="31"/>
      <c r="T480" s="31"/>
      <c r="U480" s="31"/>
      <c r="V480" s="31"/>
      <c r="W480" s="31"/>
      <c r="X480" s="31"/>
      <c r="Y480" s="31"/>
      <c r="Z480" s="31"/>
      <c r="AA480" s="31"/>
      <c r="AB480" s="31"/>
      <c r="AC480" s="31"/>
      <c r="AD480" s="31"/>
      <c r="AE480" s="31"/>
      <c r="AF480" s="31"/>
      <c r="AG480" s="31"/>
      <c r="AH480" s="31"/>
      <c r="AI480" s="31"/>
      <c r="AJ480" s="31"/>
      <c r="AK480" s="31"/>
      <c r="AL480" s="31"/>
      <c r="AM480" s="31"/>
      <c r="AN480" s="31"/>
      <c r="AO480" s="31"/>
      <c r="AP480" s="31"/>
      <c r="AQ480" s="32"/>
      <c r="AR480" s="32"/>
      <c r="AS480" s="33"/>
      <c r="AT480" s="33"/>
      <c r="AU480" s="32"/>
      <c r="AV480" s="33"/>
      <c r="AW480" s="34"/>
      <c r="AX480" s="34"/>
      <c r="AY480" s="34"/>
    </row>
  </sheetData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38914" r:id="rId4" name="Показать">
          <controlPr defaultSize="0" autoLine="0" r:id="rId5">
            <anchor moveWithCells="1">
              <from>
                <xdr:col>13</xdr:col>
                <xdr:colOff>1242060</xdr:colOff>
                <xdr:row>0</xdr:row>
                <xdr:rowOff>312420</xdr:rowOff>
              </from>
              <to>
                <xdr:col>13</xdr:col>
                <xdr:colOff>2156460</xdr:colOff>
                <xdr:row>0</xdr:row>
                <xdr:rowOff>609600</xdr:rowOff>
              </to>
            </anchor>
          </controlPr>
        </control>
      </mc:Choice>
      <mc:Fallback>
        <control shapeId="38914" r:id="rId4" name="Показать"/>
      </mc:Fallback>
    </mc:AlternateContent>
    <mc:AlternateContent xmlns:mc="http://schemas.openxmlformats.org/markup-compatibility/2006">
      <mc:Choice Requires="x14">
        <control shapeId="38913" r:id="rId6" name="Скрыть">
          <controlPr defaultSize="0" autoLine="0" r:id="rId7">
            <anchor moveWithCells="1">
              <from>
                <xdr:col>13</xdr:col>
                <xdr:colOff>60960</xdr:colOff>
                <xdr:row>0</xdr:row>
                <xdr:rowOff>68580</xdr:rowOff>
              </from>
              <to>
                <xdr:col>13</xdr:col>
                <xdr:colOff>975360</xdr:colOff>
                <xdr:row>0</xdr:row>
                <xdr:rowOff>365760</xdr:rowOff>
              </to>
            </anchor>
          </controlPr>
        </control>
      </mc:Choice>
      <mc:Fallback>
        <control shapeId="38913" r:id="rId6" name="Скрыть"/>
      </mc:Fallback>
    </mc:AlternateContent>
  </control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Лист25"/>
  <dimension ref="A1:AF608"/>
  <sheetViews>
    <sheetView zoomScale="85" zoomScaleNormal="85" workbookViewId="0">
      <pane ySplit="1" topLeftCell="A2" activePane="bottomLeft" state="frozen"/>
      <selection pane="bottomLeft" activeCell="AE4" sqref="AE4:AF58"/>
    </sheetView>
  </sheetViews>
  <sheetFormatPr defaultRowHeight="14.4" x14ac:dyDescent="0.3"/>
  <cols>
    <col min="1" max="1" width="16.5546875" customWidth="1"/>
    <col min="2" max="2" width="12.88671875" customWidth="1"/>
    <col min="4" max="4" width="16" customWidth="1"/>
    <col min="5" max="5" width="12.6640625" customWidth="1"/>
    <col min="32" max="32" width="8.88671875" style="220"/>
  </cols>
  <sheetData>
    <row r="1" spans="1:32" ht="26.25" customHeight="1" thickBot="1" x14ac:dyDescent="0.35">
      <c r="A1" s="164" t="s">
        <v>169</v>
      </c>
      <c r="B1" s="165" t="s">
        <v>170</v>
      </c>
      <c r="C1" s="163"/>
      <c r="D1" s="164" t="s">
        <v>169</v>
      </c>
      <c r="E1" s="165" t="s">
        <v>171</v>
      </c>
    </row>
    <row r="2" spans="1:32" x14ac:dyDescent="0.3">
      <c r="A2" s="37">
        <v>1.7000000000000003E-5</v>
      </c>
      <c r="B2">
        <v>1</v>
      </c>
      <c r="D2" s="37">
        <v>1.7000000000000003E-5</v>
      </c>
      <c r="E2" s="3">
        <v>70.344093200000003</v>
      </c>
    </row>
    <row r="3" spans="1:32" x14ac:dyDescent="0.3">
      <c r="A3" s="37">
        <v>3.0600000000000005E-5</v>
      </c>
      <c r="B3">
        <v>3</v>
      </c>
      <c r="D3" s="37">
        <v>3.0600000000000005E-5</v>
      </c>
      <c r="E3" s="3">
        <v>80.6329846</v>
      </c>
    </row>
    <row r="4" spans="1:32" x14ac:dyDescent="0.3">
      <c r="A4" s="37">
        <v>1.2240000000000002E-4</v>
      </c>
      <c r="B4">
        <v>0</v>
      </c>
      <c r="D4" s="37">
        <v>1.2240000000000002E-4</v>
      </c>
      <c r="E4" s="3">
        <v>52.115337578100004</v>
      </c>
      <c r="AE4" s="37"/>
      <c r="AF4" s="3"/>
    </row>
    <row r="5" spans="1:32" x14ac:dyDescent="0.3">
      <c r="A5" s="37">
        <v>1.7000000000000001E-4</v>
      </c>
      <c r="B5">
        <v>0</v>
      </c>
      <c r="D5" s="37">
        <v>1.7000000000000001E-4</v>
      </c>
      <c r="E5" s="3">
        <v>10.46880148</v>
      </c>
      <c r="AE5" s="37"/>
      <c r="AF5" s="3"/>
    </row>
    <row r="6" spans="1:32" x14ac:dyDescent="0.3">
      <c r="A6" s="37">
        <v>7.6500000000000016E-5</v>
      </c>
      <c r="B6">
        <v>0</v>
      </c>
      <c r="D6" s="37">
        <v>7.6500000000000016E-5</v>
      </c>
      <c r="E6" s="3">
        <v>8.0792172211099995</v>
      </c>
      <c r="AE6" s="37"/>
      <c r="AF6" s="3"/>
    </row>
    <row r="7" spans="1:32" x14ac:dyDescent="0.3">
      <c r="A7" s="37">
        <v>1.4535000000000001E-3</v>
      </c>
      <c r="B7">
        <v>0</v>
      </c>
      <c r="D7" s="37">
        <v>1.4535000000000001E-3</v>
      </c>
      <c r="E7" s="3">
        <v>7.765738136715</v>
      </c>
      <c r="AE7" s="37"/>
      <c r="AF7" s="3"/>
    </row>
    <row r="8" spans="1:32" x14ac:dyDescent="0.3">
      <c r="A8" s="37">
        <v>7.7999999999999999E-4</v>
      </c>
      <c r="B8">
        <v>1</v>
      </c>
      <c r="D8" s="37">
        <v>7.7999999999999999E-4</v>
      </c>
      <c r="E8" s="3">
        <v>6.3221889959999995</v>
      </c>
      <c r="AE8" s="37"/>
      <c r="AF8" s="3"/>
    </row>
    <row r="9" spans="1:32" x14ac:dyDescent="0.3">
      <c r="A9" s="37">
        <v>1.56E-4</v>
      </c>
      <c r="B9">
        <v>1</v>
      </c>
      <c r="D9" s="37">
        <v>1.56E-4</v>
      </c>
      <c r="E9" s="3">
        <v>6.0648311044280003</v>
      </c>
      <c r="AE9" s="37"/>
      <c r="AF9" s="3"/>
    </row>
    <row r="10" spans="1:32" x14ac:dyDescent="0.3">
      <c r="A10" s="37">
        <v>2.9640000000000001E-3</v>
      </c>
      <c r="B10">
        <v>0</v>
      </c>
      <c r="D10" s="37">
        <v>2.9640000000000001E-3</v>
      </c>
      <c r="E10" s="3">
        <v>1.1279488313820001</v>
      </c>
      <c r="AE10" s="37"/>
      <c r="AF10" s="3"/>
    </row>
    <row r="11" spans="1:32" x14ac:dyDescent="0.3">
      <c r="A11" s="37">
        <v>5.1999999999999998E-3</v>
      </c>
      <c r="B11">
        <v>0</v>
      </c>
      <c r="D11" s="37">
        <v>5.1999999999999998E-3</v>
      </c>
      <c r="E11" s="3">
        <v>0.59989084939999993</v>
      </c>
      <c r="AE11" s="37"/>
      <c r="AF11" s="3"/>
    </row>
    <row r="12" spans="1:32" x14ac:dyDescent="0.3">
      <c r="A12" s="37">
        <v>1.0399999999999999E-3</v>
      </c>
      <c r="B12">
        <v>0</v>
      </c>
      <c r="D12" s="37">
        <v>1.0399999999999999E-3</v>
      </c>
      <c r="E12" s="3">
        <v>0.56199476882839994</v>
      </c>
      <c r="AE12" s="37"/>
      <c r="AF12" s="3"/>
    </row>
    <row r="13" spans="1:32" x14ac:dyDescent="0.3">
      <c r="A13" s="37">
        <v>1.976E-2</v>
      </c>
      <c r="B13">
        <v>0</v>
      </c>
      <c r="D13" s="37">
        <v>1.976E-2</v>
      </c>
      <c r="E13" s="3">
        <v>0.11763919316460002</v>
      </c>
      <c r="AE13" s="37"/>
      <c r="AF13" s="3"/>
    </row>
    <row r="14" spans="1:32" x14ac:dyDescent="0.3">
      <c r="A14" s="37">
        <v>7.7760000000000004E-4</v>
      </c>
      <c r="B14">
        <v>1</v>
      </c>
      <c r="D14" s="37">
        <v>7.7760000000000004E-4</v>
      </c>
      <c r="E14" s="3">
        <v>5.9885330719999992</v>
      </c>
      <c r="AE14" s="37"/>
      <c r="AF14" s="3"/>
    </row>
    <row r="15" spans="1:32" x14ac:dyDescent="0.3">
      <c r="A15" s="37">
        <v>1.5552E-4</v>
      </c>
      <c r="B15">
        <v>1</v>
      </c>
      <c r="D15" s="37">
        <v>1.5552E-4</v>
      </c>
      <c r="E15" s="3">
        <v>5.8010760752959998</v>
      </c>
      <c r="AE15" s="37"/>
      <c r="AF15" s="3"/>
    </row>
    <row r="16" spans="1:32" x14ac:dyDescent="0.3">
      <c r="A16" s="37">
        <v>2.95488E-3</v>
      </c>
      <c r="B16">
        <v>0</v>
      </c>
      <c r="D16" s="37">
        <v>2.95488E-3</v>
      </c>
      <c r="E16" s="3">
        <v>1.1016844926239999</v>
      </c>
      <c r="AE16" s="37"/>
      <c r="AF16" s="3"/>
    </row>
    <row r="17" spans="1:32" x14ac:dyDescent="0.3">
      <c r="A17" s="37">
        <v>5.1840000000000002E-3</v>
      </c>
      <c r="B17">
        <v>0</v>
      </c>
      <c r="D17" s="37">
        <v>5.1840000000000002E-3</v>
      </c>
      <c r="E17" s="3">
        <v>0.54984246079999999</v>
      </c>
      <c r="AE17" s="37"/>
      <c r="AF17" s="3"/>
    </row>
    <row r="18" spans="1:32" x14ac:dyDescent="0.3">
      <c r="A18" s="37">
        <v>1.0368E-3</v>
      </c>
      <c r="B18">
        <v>0</v>
      </c>
      <c r="D18" s="37">
        <v>1.0368E-3</v>
      </c>
      <c r="E18" s="3">
        <v>0.52223932258880001</v>
      </c>
      <c r="AE18" s="37"/>
      <c r="AF18" s="3"/>
    </row>
    <row r="19" spans="1:32" x14ac:dyDescent="0.3">
      <c r="A19" s="37">
        <v>1.96992E-2</v>
      </c>
      <c r="B19">
        <v>0</v>
      </c>
      <c r="D19" s="37">
        <v>1.96992E-2</v>
      </c>
      <c r="E19" s="3">
        <v>0.11369699778720002</v>
      </c>
      <c r="AE19" s="37"/>
      <c r="AF19" s="3"/>
    </row>
    <row r="20" spans="1:32" x14ac:dyDescent="0.3">
      <c r="A20" s="37">
        <v>1.5000000000000002E-7</v>
      </c>
      <c r="B20">
        <v>0</v>
      </c>
      <c r="D20" s="37">
        <v>1.5000000000000002E-7</v>
      </c>
      <c r="E20" s="3">
        <v>1.755827652</v>
      </c>
      <c r="AE20" s="37"/>
      <c r="AF20" s="3"/>
    </row>
    <row r="21" spans="1:32" x14ac:dyDescent="0.3">
      <c r="A21" s="37">
        <v>5.7000000000000005E-7</v>
      </c>
      <c r="B21">
        <v>1</v>
      </c>
      <c r="D21" s="37">
        <v>5.7000000000000005E-7</v>
      </c>
      <c r="E21" s="3">
        <v>5.4857254838799996</v>
      </c>
      <c r="AE21" s="37"/>
      <c r="AF21" s="3"/>
    </row>
    <row r="22" spans="1:32" x14ac:dyDescent="0.3">
      <c r="A22" s="37">
        <v>2.2800000000000002E-6</v>
      </c>
      <c r="B22">
        <v>0</v>
      </c>
      <c r="D22" s="37">
        <v>2.2800000000000002E-6</v>
      </c>
      <c r="E22" s="3">
        <v>1.0418960049999999</v>
      </c>
      <c r="AE22" s="37"/>
      <c r="AF22" s="3"/>
    </row>
    <row r="23" spans="1:32" x14ac:dyDescent="0.3">
      <c r="A23" s="37">
        <v>1.2000000000000004E-6</v>
      </c>
      <c r="B23">
        <v>0</v>
      </c>
      <c r="D23" s="37">
        <v>1.2000000000000004E-6</v>
      </c>
      <c r="E23" s="3">
        <v>0.41998659155000007</v>
      </c>
      <c r="AE23" s="37"/>
      <c r="AF23" s="3"/>
    </row>
    <row r="24" spans="1:32" x14ac:dyDescent="0.3">
      <c r="A24" s="37">
        <v>4.8000000000000015E-6</v>
      </c>
      <c r="B24">
        <v>0</v>
      </c>
      <c r="D24" s="37">
        <v>4.8000000000000015E-6</v>
      </c>
      <c r="E24" s="3">
        <v>0.42752622470000001</v>
      </c>
      <c r="AE24" s="37"/>
      <c r="AF24" s="3"/>
    </row>
    <row r="25" spans="1:32" x14ac:dyDescent="0.3">
      <c r="A25" s="37">
        <v>1.2000000000000004E-6</v>
      </c>
      <c r="B25">
        <v>0</v>
      </c>
      <c r="D25" s="37">
        <v>1.2000000000000004E-6</v>
      </c>
      <c r="E25" s="3">
        <v>0.41786549717000004</v>
      </c>
      <c r="AE25" s="37"/>
      <c r="AF25" s="3"/>
    </row>
    <row r="26" spans="1:32" x14ac:dyDescent="0.3">
      <c r="A26" s="37">
        <v>4.5600000000000012E-6</v>
      </c>
      <c r="B26">
        <v>0</v>
      </c>
      <c r="D26" s="37">
        <v>4.5600000000000012E-6</v>
      </c>
      <c r="E26" s="3">
        <v>0.41786549717000004</v>
      </c>
      <c r="AE26" s="37"/>
      <c r="AF26" s="3"/>
    </row>
    <row r="27" spans="1:32" x14ac:dyDescent="0.3">
      <c r="A27" s="37">
        <v>1.8240000000000005E-5</v>
      </c>
      <c r="B27">
        <v>0</v>
      </c>
      <c r="D27" s="37">
        <v>1.8240000000000005E-5</v>
      </c>
      <c r="E27" s="3">
        <v>0.10336453511250002</v>
      </c>
      <c r="AE27" s="37"/>
      <c r="AF27" s="3"/>
    </row>
    <row r="28" spans="1:32" x14ac:dyDescent="0.3">
      <c r="A28" s="37">
        <v>2.5000000000000001E-5</v>
      </c>
      <c r="B28">
        <v>0</v>
      </c>
      <c r="D28" s="37">
        <v>2.5000000000000001E-5</v>
      </c>
      <c r="E28" s="3">
        <v>1.7367081402</v>
      </c>
      <c r="AE28" s="37"/>
      <c r="AF28" s="3"/>
    </row>
    <row r="29" spans="1:32" x14ac:dyDescent="0.3">
      <c r="A29" s="37">
        <v>9.9999999999999995E-8</v>
      </c>
      <c r="B29">
        <v>0</v>
      </c>
      <c r="D29" s="37">
        <v>9.9999999999999995E-8</v>
      </c>
      <c r="E29" s="3">
        <v>8.1500343199999996</v>
      </c>
      <c r="AE29" s="37"/>
      <c r="AF29" s="3"/>
    </row>
    <row r="30" spans="1:32" x14ac:dyDescent="0.3">
      <c r="A30" s="37">
        <v>3.7999999999999996E-7</v>
      </c>
      <c r="B30">
        <v>1</v>
      </c>
      <c r="D30" s="37">
        <v>3.7999999999999996E-7</v>
      </c>
      <c r="E30" s="3">
        <v>10.516172311839998</v>
      </c>
      <c r="AE30" s="37"/>
      <c r="AF30" s="3"/>
    </row>
    <row r="31" spans="1:32" x14ac:dyDescent="0.3">
      <c r="A31" s="37">
        <v>1.5199999999999998E-6</v>
      </c>
      <c r="B31">
        <v>0</v>
      </c>
      <c r="D31" s="37">
        <v>1.5199999999999998E-6</v>
      </c>
      <c r="E31" s="3">
        <v>1.7255108000000001</v>
      </c>
      <c r="AE31" s="37"/>
      <c r="AF31" s="3"/>
    </row>
    <row r="32" spans="1:32" x14ac:dyDescent="0.3">
      <c r="A32" s="37">
        <v>8.0000000000000018E-7</v>
      </c>
      <c r="B32">
        <v>0</v>
      </c>
      <c r="D32" s="37">
        <v>8.0000000000000018E-7</v>
      </c>
      <c r="E32" s="3">
        <v>0.70005864799999995</v>
      </c>
      <c r="AE32" s="37"/>
      <c r="AF32" s="3"/>
    </row>
    <row r="33" spans="1:32" x14ac:dyDescent="0.3">
      <c r="A33" s="37">
        <v>3.2000000000000007E-6</v>
      </c>
      <c r="B33">
        <v>0</v>
      </c>
      <c r="D33" s="37">
        <v>3.2000000000000007E-6</v>
      </c>
      <c r="E33" s="3">
        <v>1.1820865495999999</v>
      </c>
      <c r="AE33" s="37"/>
      <c r="AF33" s="3"/>
    </row>
    <row r="34" spans="1:32" x14ac:dyDescent="0.3">
      <c r="A34" s="37">
        <v>8.0000000000000018E-7</v>
      </c>
      <c r="B34">
        <v>0</v>
      </c>
      <c r="D34" s="37">
        <v>8.0000000000000018E-7</v>
      </c>
      <c r="E34" s="3">
        <v>0.56173514720000006</v>
      </c>
      <c r="AE34" s="37"/>
      <c r="AF34" s="3"/>
    </row>
    <row r="35" spans="1:32" x14ac:dyDescent="0.3">
      <c r="A35" s="37">
        <v>3.0400000000000005E-6</v>
      </c>
      <c r="B35">
        <v>0</v>
      </c>
      <c r="D35" s="37">
        <v>3.0400000000000005E-6</v>
      </c>
      <c r="E35" s="3">
        <v>0.56173514720000006</v>
      </c>
      <c r="AE35" s="37"/>
      <c r="AF35" s="3"/>
    </row>
    <row r="36" spans="1:32" x14ac:dyDescent="0.3">
      <c r="A36" s="37">
        <v>1.2160000000000002E-5</v>
      </c>
      <c r="B36">
        <v>0</v>
      </c>
      <c r="D36" s="37">
        <v>1.2160000000000002E-5</v>
      </c>
      <c r="E36" s="3">
        <v>0.118745868</v>
      </c>
      <c r="AE36" s="37"/>
      <c r="AF36" s="3"/>
    </row>
    <row r="37" spans="1:32" x14ac:dyDescent="0.3">
      <c r="A37" s="37">
        <v>2.5000000000000001E-5</v>
      </c>
      <c r="B37">
        <v>0</v>
      </c>
      <c r="D37" s="37">
        <v>2.5000000000000001E-5</v>
      </c>
      <c r="E37" s="3">
        <v>6.9031884319999985</v>
      </c>
      <c r="AE37" s="37"/>
      <c r="AF37" s="3"/>
    </row>
    <row r="38" spans="1:32" x14ac:dyDescent="0.3">
      <c r="A38" s="37">
        <v>9.9999999999999995E-8</v>
      </c>
      <c r="B38">
        <v>0</v>
      </c>
      <c r="D38" s="37">
        <v>9.9999999999999995E-8</v>
      </c>
      <c r="E38" s="3">
        <v>5.38923212</v>
      </c>
      <c r="AE38" s="37"/>
      <c r="AF38" s="3"/>
    </row>
    <row r="39" spans="1:32" x14ac:dyDescent="0.3">
      <c r="A39" s="37">
        <v>3.7999999999999996E-7</v>
      </c>
      <c r="B39">
        <v>1</v>
      </c>
      <c r="D39" s="37">
        <v>3.7999999999999996E-7</v>
      </c>
      <c r="E39" s="3">
        <v>8.3438523745600008</v>
      </c>
      <c r="AE39" s="37"/>
      <c r="AF39" s="3"/>
    </row>
    <row r="40" spans="1:32" x14ac:dyDescent="0.3">
      <c r="A40" s="37">
        <v>1.5199999999999998E-6</v>
      </c>
      <c r="B40">
        <v>0</v>
      </c>
      <c r="D40" s="37">
        <v>1.5199999999999998E-6</v>
      </c>
      <c r="E40" s="3">
        <v>1.43034905</v>
      </c>
      <c r="AE40" s="37"/>
      <c r="AF40" s="3"/>
    </row>
    <row r="41" spans="1:32" x14ac:dyDescent="0.3">
      <c r="A41" s="37">
        <v>8.0000000000000018E-7</v>
      </c>
      <c r="B41">
        <v>0</v>
      </c>
      <c r="D41" s="37">
        <v>8.0000000000000018E-7</v>
      </c>
      <c r="E41" s="3">
        <v>0.57913300550000002</v>
      </c>
      <c r="AE41" s="37"/>
      <c r="AF41" s="3"/>
    </row>
    <row r="42" spans="1:32" x14ac:dyDescent="0.3">
      <c r="A42" s="37">
        <v>3.2000000000000007E-6</v>
      </c>
      <c r="B42">
        <v>0</v>
      </c>
      <c r="D42" s="37">
        <v>3.2000000000000007E-6</v>
      </c>
      <c r="E42" s="3">
        <v>0.8562474914</v>
      </c>
      <c r="AE42" s="37"/>
      <c r="AF42" s="3"/>
    </row>
    <row r="43" spans="1:32" x14ac:dyDescent="0.3">
      <c r="A43" s="37">
        <v>8.0000000000000018E-7</v>
      </c>
      <c r="B43">
        <v>0</v>
      </c>
      <c r="D43" s="37">
        <v>8.0000000000000018E-7</v>
      </c>
      <c r="E43" s="3">
        <v>0.49961709770000001</v>
      </c>
      <c r="AE43" s="37"/>
      <c r="AF43" s="3"/>
    </row>
    <row r="44" spans="1:32" x14ac:dyDescent="0.3">
      <c r="A44" s="37">
        <v>3.0400000000000005E-6</v>
      </c>
      <c r="B44">
        <v>0</v>
      </c>
      <c r="D44" s="37">
        <v>3.0400000000000005E-6</v>
      </c>
      <c r="E44" s="3">
        <v>0.49961709770000001</v>
      </c>
      <c r="AE44" s="37"/>
      <c r="AF44" s="3"/>
    </row>
    <row r="45" spans="1:32" x14ac:dyDescent="0.3">
      <c r="A45" s="37">
        <v>1.2160000000000002E-5</v>
      </c>
      <c r="B45">
        <v>0</v>
      </c>
      <c r="D45" s="37">
        <v>1.2160000000000002E-5</v>
      </c>
      <c r="E45" s="3">
        <v>0.11210472862500001</v>
      </c>
      <c r="AE45" s="37"/>
      <c r="AF45" s="3"/>
    </row>
    <row r="46" spans="1:32" x14ac:dyDescent="0.3">
      <c r="A46" s="37">
        <v>2.5000000000000001E-5</v>
      </c>
      <c r="B46">
        <v>0</v>
      </c>
      <c r="D46" s="37">
        <v>2.5000000000000001E-5</v>
      </c>
      <c r="E46" s="3">
        <v>4.6724769620000002</v>
      </c>
      <c r="AE46" s="37"/>
      <c r="AF46" s="3"/>
    </row>
    <row r="47" spans="1:32" x14ac:dyDescent="0.3">
      <c r="A47" s="37">
        <v>1.7879999999999998E-5</v>
      </c>
      <c r="B47">
        <v>1</v>
      </c>
      <c r="D47" s="37">
        <v>1.7879999999999998E-5</v>
      </c>
      <c r="E47" s="3">
        <v>5.359447716</v>
      </c>
      <c r="AE47" s="37"/>
      <c r="AF47" s="3"/>
    </row>
    <row r="48" spans="1:32" x14ac:dyDescent="0.3">
      <c r="A48" s="37">
        <v>3.5759999999999997E-6</v>
      </c>
      <c r="B48">
        <v>1</v>
      </c>
      <c r="D48" s="37">
        <v>3.5759999999999997E-6</v>
      </c>
      <c r="E48" s="3">
        <v>5.3037840613879998</v>
      </c>
      <c r="AE48" s="37"/>
      <c r="AF48" s="3"/>
    </row>
    <row r="49" spans="1:32" x14ac:dyDescent="0.3">
      <c r="A49" s="37">
        <v>6.7943999999999999E-5</v>
      </c>
      <c r="B49">
        <v>0</v>
      </c>
      <c r="D49" s="37">
        <v>6.7943999999999999E-5</v>
      </c>
      <c r="E49" s="3">
        <v>1.0521648836219999</v>
      </c>
      <c r="AE49" s="37"/>
      <c r="AF49" s="3"/>
    </row>
    <row r="50" spans="1:32" x14ac:dyDescent="0.3">
      <c r="A50" s="37">
        <v>1.192E-4</v>
      </c>
      <c r="B50">
        <v>0</v>
      </c>
      <c r="D50" s="37">
        <v>1.192E-4</v>
      </c>
      <c r="E50" s="3">
        <v>0.45547965739999996</v>
      </c>
      <c r="AE50" s="37"/>
      <c r="AF50" s="3"/>
    </row>
    <row r="51" spans="1:32" x14ac:dyDescent="0.3">
      <c r="A51" s="37">
        <v>2.3839999999999999E-5</v>
      </c>
      <c r="B51">
        <v>0</v>
      </c>
      <c r="D51" s="37">
        <v>2.3839999999999999E-5</v>
      </c>
      <c r="E51" s="3">
        <v>0.44789534274919995</v>
      </c>
      <c r="AE51" s="37"/>
      <c r="AF51" s="3"/>
    </row>
    <row r="52" spans="1:32" x14ac:dyDescent="0.3">
      <c r="A52" s="37">
        <v>4.5295999999999997E-4</v>
      </c>
      <c r="B52">
        <v>0</v>
      </c>
      <c r="D52" s="37">
        <v>4.5295999999999997E-4</v>
      </c>
      <c r="E52" s="3">
        <v>0.1062723640098</v>
      </c>
      <c r="AE52" s="37"/>
      <c r="AF52" s="3"/>
    </row>
    <row r="53" spans="1:32" x14ac:dyDescent="0.3">
      <c r="A53" s="37">
        <v>9.9999999999999995E-8</v>
      </c>
      <c r="B53">
        <v>0</v>
      </c>
      <c r="D53" s="37">
        <v>9.9999999999999995E-8</v>
      </c>
      <c r="E53" s="3">
        <v>2.9474559519999994</v>
      </c>
      <c r="AE53" s="37"/>
      <c r="AF53" s="3"/>
    </row>
    <row r="54" spans="1:32" x14ac:dyDescent="0.3">
      <c r="A54" s="37">
        <v>3.7999999999999996E-7</v>
      </c>
      <c r="B54">
        <v>1</v>
      </c>
      <c r="D54" s="37">
        <v>3.7999999999999996E-7</v>
      </c>
      <c r="E54" s="3">
        <v>6.4236391711599996</v>
      </c>
      <c r="AE54" s="37"/>
      <c r="AF54" s="3"/>
    </row>
    <row r="55" spans="1:32" x14ac:dyDescent="0.3">
      <c r="A55" s="37">
        <v>1.5199999999999998E-6</v>
      </c>
      <c r="B55">
        <v>0</v>
      </c>
      <c r="D55" s="37">
        <v>1.5199999999999998E-6</v>
      </c>
      <c r="E55" s="3">
        <v>1.1692948799999998</v>
      </c>
      <c r="AE55" s="37"/>
      <c r="AF55" s="3"/>
    </row>
    <row r="56" spans="1:32" x14ac:dyDescent="0.3">
      <c r="A56" s="37">
        <v>8.0000000000000018E-7</v>
      </c>
      <c r="B56">
        <v>0</v>
      </c>
      <c r="D56">
        <v>8.0000000000000018E-7</v>
      </c>
      <c r="E56">
        <v>0.47218099280000003</v>
      </c>
      <c r="AE56" s="37"/>
      <c r="AF56" s="3"/>
    </row>
    <row r="57" spans="1:32" x14ac:dyDescent="0.3">
      <c r="A57" s="37">
        <v>3.2000000000000007E-6</v>
      </c>
      <c r="B57">
        <v>0</v>
      </c>
      <c r="D57">
        <v>3.2000000000000007E-6</v>
      </c>
      <c r="E57">
        <v>0.56820434540000009</v>
      </c>
      <c r="AE57" s="37"/>
      <c r="AF57" s="3"/>
    </row>
    <row r="58" spans="1:32" x14ac:dyDescent="0.3">
      <c r="A58" s="37">
        <v>8.0000000000000018E-7</v>
      </c>
      <c r="B58">
        <v>0</v>
      </c>
      <c r="D58">
        <v>8.0000000000000018E-7</v>
      </c>
      <c r="E58">
        <v>0.44467713392000002</v>
      </c>
    </row>
    <row r="59" spans="1:32" x14ac:dyDescent="0.3">
      <c r="A59" s="37">
        <v>3.0400000000000005E-6</v>
      </c>
      <c r="B59">
        <v>0</v>
      </c>
      <c r="D59">
        <v>3.0400000000000005E-6</v>
      </c>
      <c r="E59">
        <v>0.44467713392000002</v>
      </c>
    </row>
    <row r="60" spans="1:32" x14ac:dyDescent="0.3">
      <c r="A60" s="37">
        <v>1.2160000000000002E-5</v>
      </c>
      <c r="B60">
        <v>0</v>
      </c>
      <c r="D60">
        <v>1.2160000000000002E-5</v>
      </c>
      <c r="E60">
        <v>0.10623100980000003</v>
      </c>
    </row>
    <row r="61" spans="1:32" x14ac:dyDescent="0.3">
      <c r="A61" s="37">
        <v>2.5000000000000001E-5</v>
      </c>
      <c r="B61">
        <v>0</v>
      </c>
      <c r="D61">
        <v>2.5000000000000001E-5</v>
      </c>
      <c r="E61">
        <v>2.6747446595199995</v>
      </c>
    </row>
    <row r="62" spans="1:32" x14ac:dyDescent="0.3">
      <c r="A62" s="37">
        <v>1.5000000000000002E-7</v>
      </c>
      <c r="B62">
        <v>0</v>
      </c>
      <c r="D62">
        <v>1.5000000000000002E-7</v>
      </c>
      <c r="E62">
        <v>8.1500343199999996</v>
      </c>
    </row>
    <row r="63" spans="1:32" x14ac:dyDescent="0.3">
      <c r="A63" s="37">
        <v>5.7000000000000005E-7</v>
      </c>
      <c r="B63">
        <v>1</v>
      </c>
      <c r="D63">
        <v>5.7000000000000005E-7</v>
      </c>
      <c r="E63">
        <v>10.516299171159998</v>
      </c>
    </row>
    <row r="64" spans="1:32" x14ac:dyDescent="0.3">
      <c r="A64" s="37">
        <v>2.2800000000000002E-6</v>
      </c>
      <c r="B64">
        <v>0</v>
      </c>
      <c r="D64">
        <v>2.2800000000000002E-6</v>
      </c>
      <c r="E64">
        <v>1.7255108000000001</v>
      </c>
    </row>
    <row r="65" spans="1:5" x14ac:dyDescent="0.3">
      <c r="A65" s="37">
        <v>1.2000000000000004E-6</v>
      </c>
      <c r="B65">
        <v>0</v>
      </c>
      <c r="D65">
        <v>1.2000000000000004E-6</v>
      </c>
      <c r="E65">
        <v>0.70005864799999995</v>
      </c>
    </row>
    <row r="66" spans="1:5" x14ac:dyDescent="0.3">
      <c r="A66" s="37">
        <v>4.8000000000000015E-6</v>
      </c>
      <c r="B66">
        <v>0</v>
      </c>
      <c r="D66">
        <v>4.8000000000000015E-6</v>
      </c>
      <c r="E66">
        <v>1.1821033453999998</v>
      </c>
    </row>
    <row r="67" spans="1:5" x14ac:dyDescent="0.3">
      <c r="A67" s="37">
        <v>1.2000000000000004E-6</v>
      </c>
      <c r="B67">
        <v>0</v>
      </c>
      <c r="D67">
        <v>1.2000000000000004E-6</v>
      </c>
      <c r="E67">
        <v>0.56173514720000006</v>
      </c>
    </row>
    <row r="68" spans="1:5" x14ac:dyDescent="0.3">
      <c r="A68" s="37">
        <v>4.5600000000000012E-6</v>
      </c>
      <c r="B68">
        <v>0</v>
      </c>
      <c r="D68">
        <v>4.5600000000000012E-6</v>
      </c>
      <c r="E68">
        <v>0.56173514720000006</v>
      </c>
    </row>
    <row r="69" spans="1:5" x14ac:dyDescent="0.3">
      <c r="A69" s="37">
        <v>1.8240000000000005E-5</v>
      </c>
      <c r="B69">
        <v>0</v>
      </c>
      <c r="D69">
        <v>1.8240000000000005E-5</v>
      </c>
      <c r="E69">
        <v>0.118745868</v>
      </c>
    </row>
    <row r="70" spans="1:5" x14ac:dyDescent="0.3">
      <c r="A70" s="37">
        <v>2.5000000000000001E-5</v>
      </c>
      <c r="B70">
        <v>0</v>
      </c>
      <c r="D70">
        <v>2.5000000000000001E-5</v>
      </c>
      <c r="E70">
        <v>6.7785038431999993</v>
      </c>
    </row>
    <row r="71" spans="1:5" x14ac:dyDescent="0.3">
      <c r="A71" s="37">
        <v>9.9999999999999995E-8</v>
      </c>
      <c r="B71">
        <v>0</v>
      </c>
      <c r="D71">
        <v>9.9999999999999995E-8</v>
      </c>
      <c r="E71">
        <v>8.1217183999999989</v>
      </c>
    </row>
    <row r="72" spans="1:5" x14ac:dyDescent="0.3">
      <c r="A72" s="37">
        <v>3.7999999999999996E-7</v>
      </c>
      <c r="B72">
        <v>1</v>
      </c>
      <c r="D72">
        <v>3.7999999999999996E-7</v>
      </c>
      <c r="E72">
        <v>10.494277889799999</v>
      </c>
    </row>
    <row r="73" spans="1:5" x14ac:dyDescent="0.3">
      <c r="A73" s="37">
        <v>1.5199999999999998E-6</v>
      </c>
      <c r="B73">
        <v>0</v>
      </c>
      <c r="D73">
        <v>1.5199999999999998E-6</v>
      </c>
      <c r="E73">
        <v>1.7224835000000001</v>
      </c>
    </row>
    <row r="74" spans="1:5" x14ac:dyDescent="0.3">
      <c r="A74" s="37">
        <v>8.0000000000000018E-7</v>
      </c>
      <c r="B74">
        <v>0</v>
      </c>
      <c r="D74">
        <v>8.0000000000000018E-7</v>
      </c>
      <c r="E74">
        <v>0.69881838500000004</v>
      </c>
    </row>
    <row r="75" spans="1:5" x14ac:dyDescent="0.3">
      <c r="A75" s="37">
        <v>3.2000000000000007E-6</v>
      </c>
      <c r="B75">
        <v>0</v>
      </c>
      <c r="D75">
        <v>3.2000000000000007E-6</v>
      </c>
      <c r="E75">
        <v>1.178795687</v>
      </c>
    </row>
    <row r="76" spans="1:5" x14ac:dyDescent="0.3">
      <c r="A76" s="37">
        <v>8.0000000000000018E-7</v>
      </c>
      <c r="B76">
        <v>0</v>
      </c>
      <c r="D76">
        <v>8.0000000000000018E-7</v>
      </c>
      <c r="E76">
        <v>0.56109803899999999</v>
      </c>
    </row>
    <row r="77" spans="1:5" x14ac:dyDescent="0.3">
      <c r="A77" s="37">
        <v>3.0400000000000005E-6</v>
      </c>
      <c r="B77">
        <v>0</v>
      </c>
      <c r="D77">
        <v>3.0400000000000005E-6</v>
      </c>
      <c r="E77">
        <v>0.56109803899999999</v>
      </c>
    </row>
    <row r="78" spans="1:5" x14ac:dyDescent="0.3">
      <c r="A78" s="37">
        <v>1.2160000000000002E-5</v>
      </c>
      <c r="B78">
        <v>0</v>
      </c>
      <c r="D78">
        <v>1.2160000000000002E-5</v>
      </c>
      <c r="E78">
        <v>0.11867775375000002</v>
      </c>
    </row>
    <row r="79" spans="1:5" x14ac:dyDescent="0.3">
      <c r="A79" s="37">
        <v>2.5000000000000001E-5</v>
      </c>
      <c r="B79">
        <v>0</v>
      </c>
      <c r="D79">
        <v>2.5000000000000001E-5</v>
      </c>
      <c r="E79">
        <v>6.8803093400000002</v>
      </c>
    </row>
    <row r="80" spans="1:5" x14ac:dyDescent="0.3">
      <c r="A80" s="37">
        <v>1.9999999999999999E-7</v>
      </c>
      <c r="B80">
        <v>0</v>
      </c>
      <c r="D80">
        <v>1.9999999999999999E-7</v>
      </c>
      <c r="E80">
        <v>1.7860312999999999</v>
      </c>
    </row>
    <row r="81" spans="1:5" x14ac:dyDescent="0.3">
      <c r="A81" s="37">
        <v>7.5999999999999992E-7</v>
      </c>
      <c r="B81">
        <v>1</v>
      </c>
      <c r="D81">
        <v>7.5999999999999992E-7</v>
      </c>
      <c r="E81">
        <v>5.5091049059200001</v>
      </c>
    </row>
    <row r="82" spans="1:5" x14ac:dyDescent="0.3">
      <c r="A82" s="37">
        <v>3.0399999999999997E-6</v>
      </c>
      <c r="B82">
        <v>0</v>
      </c>
      <c r="D82">
        <v>3.0399999999999997E-6</v>
      </c>
      <c r="E82">
        <v>1.045125125</v>
      </c>
    </row>
    <row r="83" spans="1:5" x14ac:dyDescent="0.3">
      <c r="A83" s="37">
        <v>1.6000000000000004E-6</v>
      </c>
      <c r="B83">
        <v>0</v>
      </c>
      <c r="D83">
        <v>1.6000000000000004E-6</v>
      </c>
      <c r="E83">
        <v>0.42130953874999999</v>
      </c>
    </row>
    <row r="84" spans="1:5" x14ac:dyDescent="0.3">
      <c r="A84" s="37">
        <v>6.4000000000000014E-6</v>
      </c>
      <c r="B84">
        <v>0</v>
      </c>
      <c r="D84">
        <v>6.4000000000000014E-6</v>
      </c>
      <c r="E84">
        <v>0.43103983729999995</v>
      </c>
    </row>
    <row r="85" spans="1:5" x14ac:dyDescent="0.3">
      <c r="A85" s="37">
        <v>1.6000000000000004E-6</v>
      </c>
      <c r="B85">
        <v>0</v>
      </c>
      <c r="D85">
        <v>1.6000000000000004E-6</v>
      </c>
      <c r="E85">
        <v>0.41854507925000001</v>
      </c>
    </row>
    <row r="86" spans="1:5" x14ac:dyDescent="0.3">
      <c r="A86" s="37">
        <v>6.0800000000000011E-6</v>
      </c>
      <c r="B86">
        <v>0</v>
      </c>
      <c r="D86">
        <v>6.0800000000000011E-6</v>
      </c>
      <c r="E86">
        <v>0.41854507925000001</v>
      </c>
    </row>
    <row r="87" spans="1:5" x14ac:dyDescent="0.3">
      <c r="A87" s="37">
        <v>2.4320000000000004E-5</v>
      </c>
      <c r="B87">
        <v>0</v>
      </c>
      <c r="D87">
        <v>2.4320000000000004E-5</v>
      </c>
      <c r="E87">
        <v>0.10343719031250001</v>
      </c>
    </row>
    <row r="88" spans="1:5" x14ac:dyDescent="0.3">
      <c r="A88" s="37">
        <v>2.5000000000000001E-5</v>
      </c>
      <c r="B88">
        <v>0</v>
      </c>
      <c r="D88">
        <v>2.5000000000000001E-5</v>
      </c>
      <c r="E88">
        <v>1.7611125049999998</v>
      </c>
    </row>
    <row r="89" spans="1:5" x14ac:dyDescent="0.3">
      <c r="A89" s="37">
        <v>5.0000000000000008E-7</v>
      </c>
      <c r="B89">
        <v>1</v>
      </c>
      <c r="D89">
        <v>5.0000000000000008E-7</v>
      </c>
      <c r="E89">
        <v>5.6658126000000006</v>
      </c>
    </row>
    <row r="90" spans="1:5" x14ac:dyDescent="0.3">
      <c r="A90" s="37">
        <v>4.7500000000000006E-7</v>
      </c>
      <c r="B90">
        <v>1</v>
      </c>
      <c r="D90">
        <v>4.7500000000000006E-7</v>
      </c>
      <c r="E90">
        <v>5.6110717966000001</v>
      </c>
    </row>
    <row r="91" spans="1:5" x14ac:dyDescent="0.3">
      <c r="A91" s="37">
        <v>9.0250000000000008E-6</v>
      </c>
      <c r="B91">
        <v>0</v>
      </c>
      <c r="D91">
        <v>9.0250000000000008E-6</v>
      </c>
      <c r="E91">
        <v>1.05900025</v>
      </c>
    </row>
    <row r="92" spans="1:5" x14ac:dyDescent="0.3">
      <c r="A92" s="37">
        <v>3.1499999999999999E-6</v>
      </c>
      <c r="B92">
        <v>1</v>
      </c>
      <c r="D92">
        <v>3.1499999999999999E-6</v>
      </c>
      <c r="E92">
        <v>5.1503818399999997</v>
      </c>
    </row>
    <row r="93" spans="1:5" x14ac:dyDescent="0.3">
      <c r="A93" s="37">
        <v>2.9924999999999997E-6</v>
      </c>
      <c r="B93">
        <v>0</v>
      </c>
      <c r="D93">
        <v>2.9924999999999997E-6</v>
      </c>
      <c r="E93">
        <v>1.3888480322624002</v>
      </c>
    </row>
    <row r="94" spans="1:5" x14ac:dyDescent="0.3">
      <c r="A94" s="37">
        <v>5.6857500000000002E-5</v>
      </c>
      <c r="B94">
        <v>0</v>
      </c>
      <c r="D94">
        <v>5.6857500000000002E-5</v>
      </c>
      <c r="E94">
        <v>1.0357122557856</v>
      </c>
    </row>
    <row r="95" spans="1:5" x14ac:dyDescent="0.3">
      <c r="A95" s="37">
        <v>7.3499999999999999E-6</v>
      </c>
      <c r="B95">
        <v>0</v>
      </c>
      <c r="D95">
        <v>7.3499999999999999E-6</v>
      </c>
      <c r="E95">
        <v>0.42411977600000006</v>
      </c>
    </row>
    <row r="96" spans="1:5" x14ac:dyDescent="0.3">
      <c r="A96" s="37">
        <v>6.9824999999999988E-6</v>
      </c>
      <c r="B96">
        <v>0</v>
      </c>
      <c r="D96">
        <v>6.9824999999999988E-6</v>
      </c>
      <c r="E96">
        <v>0.42331432000000002</v>
      </c>
    </row>
    <row r="97" spans="1:5" x14ac:dyDescent="0.3">
      <c r="A97" s="37">
        <v>1.3266749999999998E-4</v>
      </c>
      <c r="B97">
        <v>0</v>
      </c>
      <c r="D97">
        <v>1.3266749999999998E-4</v>
      </c>
      <c r="E97">
        <v>0.10380658000000001</v>
      </c>
    </row>
    <row r="98" spans="1:5" x14ac:dyDescent="0.3">
      <c r="A98" s="37">
        <v>4.9999999999999998E-8</v>
      </c>
      <c r="B98">
        <v>0</v>
      </c>
      <c r="D98">
        <v>4.9999999999999998E-8</v>
      </c>
      <c r="E98">
        <v>2.600114</v>
      </c>
    </row>
    <row r="99" spans="1:5" x14ac:dyDescent="0.3">
      <c r="A99" s="37">
        <v>1.8999999999999998E-7</v>
      </c>
      <c r="B99">
        <v>1</v>
      </c>
      <c r="D99">
        <v>1.8999999999999998E-7</v>
      </c>
      <c r="E99">
        <v>6.14951115592</v>
      </c>
    </row>
    <row r="100" spans="1:5" x14ac:dyDescent="0.3">
      <c r="A100" s="37">
        <v>7.5999999999999992E-7</v>
      </c>
      <c r="B100">
        <v>0</v>
      </c>
      <c r="D100">
        <v>7.5999999999999992E-7</v>
      </c>
      <c r="E100">
        <v>1.1321600000000001</v>
      </c>
    </row>
    <row r="101" spans="1:5" x14ac:dyDescent="0.3">
      <c r="A101" s="37">
        <v>4.0000000000000009E-7</v>
      </c>
      <c r="B101">
        <v>0</v>
      </c>
      <c r="D101">
        <v>4.0000000000000009E-7</v>
      </c>
      <c r="E101">
        <v>0.45696709999999996</v>
      </c>
    </row>
    <row r="102" spans="1:5" x14ac:dyDescent="0.3">
      <c r="A102" s="37">
        <v>1.6000000000000004E-6</v>
      </c>
      <c r="B102">
        <v>0</v>
      </c>
      <c r="D102">
        <v>1.6000000000000004E-6</v>
      </c>
      <c r="E102">
        <v>0.52710077480000006</v>
      </c>
    </row>
    <row r="103" spans="1:5" x14ac:dyDescent="0.3">
      <c r="A103" s="37">
        <v>4.0000000000000009E-7</v>
      </c>
      <c r="B103">
        <v>0</v>
      </c>
      <c r="D103">
        <v>4.0000000000000009E-7</v>
      </c>
      <c r="E103">
        <v>0.43686194000000006</v>
      </c>
    </row>
    <row r="104" spans="1:5" x14ac:dyDescent="0.3">
      <c r="A104" s="37">
        <v>1.5200000000000003E-6</v>
      </c>
      <c r="B104">
        <v>0</v>
      </c>
      <c r="D104">
        <v>1.5200000000000003E-6</v>
      </c>
      <c r="E104">
        <v>0.43686194000000006</v>
      </c>
    </row>
    <row r="105" spans="1:5" x14ac:dyDescent="0.3">
      <c r="A105" s="37">
        <v>6.0800000000000011E-6</v>
      </c>
      <c r="B105">
        <v>0</v>
      </c>
      <c r="D105">
        <v>6.0800000000000011E-6</v>
      </c>
      <c r="E105">
        <v>0.105395475</v>
      </c>
    </row>
    <row r="106" spans="1:5" x14ac:dyDescent="0.3">
      <c r="A106" s="37">
        <v>2.5000000000000001E-5</v>
      </c>
      <c r="B106">
        <v>0</v>
      </c>
      <c r="D106">
        <v>2.5000000000000001E-5</v>
      </c>
      <c r="E106">
        <v>2.4188863999999999</v>
      </c>
    </row>
    <row r="107" spans="1:5" x14ac:dyDescent="0.3">
      <c r="A107" s="37">
        <v>7.9200000000000004E-6</v>
      </c>
      <c r="B107">
        <v>0</v>
      </c>
      <c r="D107">
        <v>7.9200000000000004E-6</v>
      </c>
      <c r="E107">
        <v>1.4839138039999999</v>
      </c>
    </row>
    <row r="108" spans="1:5" x14ac:dyDescent="0.3">
      <c r="A108" s="37">
        <v>1.584E-6</v>
      </c>
      <c r="B108">
        <v>0</v>
      </c>
      <c r="D108">
        <v>1.584E-6</v>
      </c>
      <c r="E108">
        <v>1.4547647943608</v>
      </c>
    </row>
    <row r="109" spans="1:5" x14ac:dyDescent="0.3">
      <c r="A109" s="37">
        <v>3.0096000000000001E-5</v>
      </c>
      <c r="B109">
        <v>0</v>
      </c>
      <c r="D109">
        <v>3.0096000000000001E-5</v>
      </c>
      <c r="E109">
        <v>1.0422861017052001</v>
      </c>
    </row>
    <row r="110" spans="1:5" x14ac:dyDescent="0.3">
      <c r="A110" s="37">
        <v>5.2799999999999996E-5</v>
      </c>
      <c r="B110">
        <v>0</v>
      </c>
      <c r="D110">
        <v>5.2799999999999996E-5</v>
      </c>
      <c r="E110">
        <v>0.43664957059999998</v>
      </c>
    </row>
    <row r="111" spans="1:5" x14ac:dyDescent="0.3">
      <c r="A111" s="37">
        <v>1.0559999999999999E-5</v>
      </c>
      <c r="B111">
        <v>0</v>
      </c>
      <c r="D111">
        <v>1.0559999999999999E-5</v>
      </c>
      <c r="E111">
        <v>0.43284237742471998</v>
      </c>
    </row>
    <row r="112" spans="1:5" x14ac:dyDescent="0.3">
      <c r="A112" s="37">
        <v>2.0063999999999998E-4</v>
      </c>
      <c r="B112">
        <v>0</v>
      </c>
      <c r="D112">
        <v>2.0063999999999998E-4</v>
      </c>
      <c r="E112">
        <v>0.10478789778468002</v>
      </c>
    </row>
    <row r="113" spans="1:5" x14ac:dyDescent="0.3">
      <c r="A113" s="37">
        <v>1.7940000000000001E-5</v>
      </c>
      <c r="B113">
        <v>0</v>
      </c>
      <c r="D113">
        <v>1.7940000000000001E-5</v>
      </c>
      <c r="E113">
        <v>1.4395521960000002</v>
      </c>
    </row>
    <row r="114" spans="1:5" x14ac:dyDescent="0.3">
      <c r="A114" s="37">
        <v>3.5880000000000002E-6</v>
      </c>
      <c r="B114">
        <v>0</v>
      </c>
      <c r="D114">
        <v>3.5880000000000002E-6</v>
      </c>
      <c r="E114">
        <v>1.4196287988392</v>
      </c>
    </row>
    <row r="115" spans="1:5" x14ac:dyDescent="0.3">
      <c r="A115" s="37">
        <v>6.8171999999999997E-5</v>
      </c>
      <c r="B115">
        <v>0</v>
      </c>
      <c r="D115">
        <v>6.8171999999999997E-5</v>
      </c>
      <c r="E115">
        <v>1.0387931940947999</v>
      </c>
    </row>
    <row r="116" spans="1:5" x14ac:dyDescent="0.3">
      <c r="A116" s="37">
        <v>1.1960000000000001E-4</v>
      </c>
      <c r="B116">
        <v>0</v>
      </c>
      <c r="D116">
        <v>1.1960000000000001E-4</v>
      </c>
      <c r="E116">
        <v>0.42999532940000001</v>
      </c>
    </row>
    <row r="117" spans="1:5" x14ac:dyDescent="0.3">
      <c r="A117" s="37">
        <v>2.3920000000000001E-5</v>
      </c>
      <c r="B117">
        <v>0</v>
      </c>
      <c r="D117">
        <v>2.3920000000000001E-5</v>
      </c>
      <c r="E117">
        <v>0.42744461133920003</v>
      </c>
    </row>
    <row r="118" spans="1:5" x14ac:dyDescent="0.3">
      <c r="A118" s="37">
        <v>4.5448E-4</v>
      </c>
      <c r="B118">
        <v>0</v>
      </c>
      <c r="D118">
        <v>4.5448E-4</v>
      </c>
      <c r="E118">
        <v>0.10426227534480001</v>
      </c>
    </row>
    <row r="119" spans="1:5" x14ac:dyDescent="0.3">
      <c r="A119" s="37">
        <v>1.6199999999999997E-5</v>
      </c>
      <c r="B119">
        <v>0</v>
      </c>
      <c r="D119">
        <v>1.6199999999999997E-5</v>
      </c>
      <c r="E119">
        <v>1.4692839119999999</v>
      </c>
    </row>
    <row r="120" spans="1:5" x14ac:dyDescent="0.3">
      <c r="A120" s="37">
        <v>3.2399999999999995E-6</v>
      </c>
      <c r="B120">
        <v>0</v>
      </c>
      <c r="D120">
        <v>3.2399999999999995E-6</v>
      </c>
      <c r="E120">
        <v>1.4431773915824</v>
      </c>
    </row>
    <row r="121" spans="1:5" x14ac:dyDescent="0.3">
      <c r="A121" s="37">
        <v>6.1559999999999987E-5</v>
      </c>
      <c r="B121">
        <v>0</v>
      </c>
      <c r="D121">
        <v>6.1559999999999987E-5</v>
      </c>
      <c r="E121">
        <v>1.0411341853656002</v>
      </c>
    </row>
    <row r="122" spans="1:5" x14ac:dyDescent="0.3">
      <c r="A122" s="37">
        <v>1.0800000000000001E-4</v>
      </c>
      <c r="B122">
        <v>0</v>
      </c>
      <c r="D122">
        <v>1.0800000000000001E-4</v>
      </c>
      <c r="E122">
        <v>0.4344550868</v>
      </c>
    </row>
    <row r="123" spans="1:5" x14ac:dyDescent="0.3">
      <c r="A123" s="37">
        <v>2.16E-5</v>
      </c>
      <c r="B123">
        <v>0</v>
      </c>
      <c r="D123">
        <v>2.16E-5</v>
      </c>
      <c r="E123">
        <v>0.43104527742415999</v>
      </c>
    </row>
    <row r="124" spans="1:5" x14ac:dyDescent="0.3">
      <c r="A124" s="37">
        <v>4.104E-4</v>
      </c>
      <c r="B124">
        <v>0</v>
      </c>
      <c r="D124">
        <v>4.104E-4</v>
      </c>
      <c r="E124">
        <v>0.10461432932904002</v>
      </c>
    </row>
    <row r="125" spans="1:5" x14ac:dyDescent="0.3">
      <c r="A125" s="37">
        <v>2.7539999999999997E-5</v>
      </c>
      <c r="B125">
        <v>0</v>
      </c>
      <c r="D125">
        <v>2.7539999999999997E-5</v>
      </c>
      <c r="E125">
        <v>1.5315789360000001</v>
      </c>
    </row>
    <row r="126" spans="1:5" x14ac:dyDescent="0.3">
      <c r="A126" s="37">
        <v>5.5079999999999996E-6</v>
      </c>
      <c r="B126">
        <v>0</v>
      </c>
      <c r="D126">
        <v>5.5079999999999996E-6</v>
      </c>
      <c r="E126">
        <v>1.4925173001871999</v>
      </c>
    </row>
    <row r="127" spans="1:5" x14ac:dyDescent="0.3">
      <c r="A127" s="37">
        <v>1.0465199999999999E-4</v>
      </c>
      <c r="B127">
        <v>0</v>
      </c>
      <c r="D127">
        <v>1.0465199999999999E-4</v>
      </c>
      <c r="E127">
        <v>1.0460391194567999</v>
      </c>
    </row>
    <row r="128" spans="1:5" x14ac:dyDescent="0.3">
      <c r="A128" s="37">
        <v>1.8360000000000002E-4</v>
      </c>
      <c r="B128">
        <v>0</v>
      </c>
      <c r="D128">
        <v>1.8360000000000002E-4</v>
      </c>
      <c r="E128">
        <v>0.44379934040000002</v>
      </c>
    </row>
    <row r="129" spans="1:5" x14ac:dyDescent="0.3">
      <c r="A129" s="37">
        <v>3.6720000000000001E-5</v>
      </c>
      <c r="B129">
        <v>0</v>
      </c>
      <c r="D129">
        <v>3.6720000000000001E-5</v>
      </c>
      <c r="E129">
        <v>0.43869744516848003</v>
      </c>
    </row>
    <row r="130" spans="1:5" x14ac:dyDescent="0.3">
      <c r="A130" s="37">
        <v>6.9768E-4</v>
      </c>
      <c r="B130">
        <v>0</v>
      </c>
      <c r="D130">
        <v>6.9768E-4</v>
      </c>
      <c r="E130">
        <v>0.10535339501112001</v>
      </c>
    </row>
    <row r="131" spans="1:5" x14ac:dyDescent="0.3">
      <c r="A131" s="37">
        <v>1.8899999999999999E-5</v>
      </c>
      <c r="B131">
        <v>0</v>
      </c>
      <c r="D131">
        <v>1.8899999999999999E-5</v>
      </c>
      <c r="E131">
        <v>1.549512352</v>
      </c>
    </row>
    <row r="132" spans="1:5" x14ac:dyDescent="0.3">
      <c r="A132" s="37">
        <v>3.7799999999999998E-6</v>
      </c>
      <c r="B132">
        <v>0</v>
      </c>
      <c r="D132">
        <v>3.7799999999999998E-6</v>
      </c>
      <c r="E132">
        <v>1.5067212132704002</v>
      </c>
    </row>
    <row r="133" spans="1:5" x14ac:dyDescent="0.3">
      <c r="A133" s="37">
        <v>7.182E-5</v>
      </c>
      <c r="B133">
        <v>0</v>
      </c>
      <c r="D133">
        <v>7.182E-5</v>
      </c>
      <c r="E133">
        <v>1.0474511459375999</v>
      </c>
    </row>
    <row r="134" spans="1:5" x14ac:dyDescent="0.3">
      <c r="A134" s="37">
        <v>1.26E-4</v>
      </c>
      <c r="B134">
        <v>0</v>
      </c>
      <c r="D134">
        <v>1.26E-4</v>
      </c>
      <c r="E134">
        <v>0.44648935280000002</v>
      </c>
    </row>
    <row r="135" spans="1:5" x14ac:dyDescent="0.3">
      <c r="A135" s="37">
        <v>2.5199999999999996E-5</v>
      </c>
      <c r="B135">
        <v>0</v>
      </c>
      <c r="D135">
        <v>2.5199999999999996E-5</v>
      </c>
      <c r="E135">
        <v>0.44090034194336003</v>
      </c>
    </row>
    <row r="136" spans="1:5" x14ac:dyDescent="0.3">
      <c r="A136" s="37">
        <v>4.7879999999999993E-4</v>
      </c>
      <c r="B136">
        <v>0</v>
      </c>
      <c r="D136">
        <v>4.7879999999999993E-4</v>
      </c>
      <c r="E136">
        <v>0.10556615634384001</v>
      </c>
    </row>
    <row r="137" spans="1:5" x14ac:dyDescent="0.3">
      <c r="A137" s="37">
        <v>1.518E-5</v>
      </c>
      <c r="B137">
        <v>0</v>
      </c>
      <c r="D137">
        <v>1.518E-5</v>
      </c>
      <c r="E137">
        <v>1.621246016</v>
      </c>
    </row>
    <row r="138" spans="1:5" x14ac:dyDescent="0.3">
      <c r="A138" s="37">
        <v>3.0360000000000002E-6</v>
      </c>
      <c r="B138">
        <v>0</v>
      </c>
      <c r="D138">
        <v>3.0360000000000002E-6</v>
      </c>
      <c r="E138">
        <v>1.5635368656032</v>
      </c>
    </row>
    <row r="139" spans="1:5" x14ac:dyDescent="0.3">
      <c r="A139" s="37">
        <v>5.7683999999999999E-5</v>
      </c>
      <c r="B139">
        <v>0</v>
      </c>
      <c r="D139">
        <v>5.7683999999999999E-5</v>
      </c>
      <c r="E139">
        <v>1.0530992518608</v>
      </c>
    </row>
    <row r="140" spans="1:5" x14ac:dyDescent="0.3">
      <c r="A140" s="37">
        <v>1.0119999999999999E-4</v>
      </c>
      <c r="B140">
        <v>0</v>
      </c>
      <c r="D140">
        <v>1.0119999999999999E-4</v>
      </c>
      <c r="E140">
        <v>0.4572494024</v>
      </c>
    </row>
    <row r="141" spans="1:5" x14ac:dyDescent="0.3">
      <c r="A141" s="37">
        <v>2.0239999999999999E-5</v>
      </c>
      <c r="B141">
        <v>0</v>
      </c>
      <c r="D141">
        <v>2.0239999999999999E-5</v>
      </c>
      <c r="E141">
        <v>0.44971192904287999</v>
      </c>
    </row>
    <row r="142" spans="1:5" x14ac:dyDescent="0.3">
      <c r="A142" s="37">
        <v>3.8455999999999994E-4</v>
      </c>
      <c r="B142">
        <v>0</v>
      </c>
      <c r="D142">
        <v>3.8455999999999994E-4</v>
      </c>
      <c r="E142">
        <v>0.10641720167472002</v>
      </c>
    </row>
    <row r="143" spans="1:5" x14ac:dyDescent="0.3">
      <c r="A143" s="37">
        <v>1.29E-5</v>
      </c>
      <c r="B143">
        <v>0</v>
      </c>
      <c r="D143">
        <v>1.29E-5</v>
      </c>
      <c r="E143">
        <v>1.4706997079999999</v>
      </c>
    </row>
    <row r="144" spans="1:5" x14ac:dyDescent="0.3">
      <c r="A144" s="37">
        <v>2.5799999999999999E-6</v>
      </c>
      <c r="B144">
        <v>0</v>
      </c>
      <c r="D144">
        <v>2.5799999999999999E-6</v>
      </c>
      <c r="E144">
        <v>1.4442987531416001</v>
      </c>
    </row>
    <row r="145" spans="1:5" x14ac:dyDescent="0.3">
      <c r="A145" s="37">
        <v>4.9019999999999995E-5</v>
      </c>
      <c r="B145">
        <v>0</v>
      </c>
      <c r="D145">
        <v>4.9019999999999995E-5</v>
      </c>
      <c r="E145">
        <v>1.0412456611404</v>
      </c>
    </row>
    <row r="146" spans="1:5" x14ac:dyDescent="0.3">
      <c r="A146" s="37">
        <v>8.6000000000000003E-5</v>
      </c>
      <c r="B146">
        <v>0</v>
      </c>
      <c r="D146">
        <v>8.6000000000000003E-5</v>
      </c>
      <c r="E146">
        <v>0.43466745620000002</v>
      </c>
    </row>
    <row r="147" spans="1:5" x14ac:dyDescent="0.3">
      <c r="A147" s="37">
        <v>1.7200000000000001E-5</v>
      </c>
      <c r="B147">
        <v>0</v>
      </c>
      <c r="D147">
        <v>1.7200000000000001E-5</v>
      </c>
      <c r="E147">
        <v>0.43121919032744005</v>
      </c>
    </row>
    <row r="148" spans="1:5" x14ac:dyDescent="0.3">
      <c r="A148" s="37">
        <v>3.2679999999999997E-4</v>
      </c>
      <c r="B148">
        <v>0</v>
      </c>
      <c r="D148">
        <v>3.2679999999999997E-4</v>
      </c>
      <c r="E148">
        <v>0.10463112627636002</v>
      </c>
    </row>
    <row r="149" spans="1:5" x14ac:dyDescent="0.3">
      <c r="A149" s="37">
        <v>2.4839999999999999E-5</v>
      </c>
      <c r="B149">
        <v>0</v>
      </c>
      <c r="D149">
        <v>2.4839999999999999E-5</v>
      </c>
      <c r="E149">
        <v>1.5216683639999999</v>
      </c>
    </row>
    <row r="150" spans="1:5" x14ac:dyDescent="0.3">
      <c r="A150" s="37">
        <v>4.9679999999999997E-6</v>
      </c>
      <c r="B150">
        <v>0</v>
      </c>
      <c r="D150">
        <v>4.9679999999999997E-6</v>
      </c>
      <c r="E150">
        <v>1.4846677692728001</v>
      </c>
    </row>
    <row r="151" spans="1:5" x14ac:dyDescent="0.3">
      <c r="A151" s="37">
        <v>9.4391999999999987E-5</v>
      </c>
      <c r="B151">
        <v>0</v>
      </c>
      <c r="D151">
        <v>9.4391999999999987E-5</v>
      </c>
      <c r="E151">
        <v>1.0452587890332001</v>
      </c>
    </row>
    <row r="152" spans="1:5" x14ac:dyDescent="0.3">
      <c r="A152" s="37">
        <v>1.6560000000000001E-4</v>
      </c>
      <c r="B152">
        <v>0</v>
      </c>
      <c r="D152">
        <v>1.6560000000000001E-4</v>
      </c>
      <c r="E152">
        <v>0.44231275460000002</v>
      </c>
    </row>
    <row r="153" spans="1:5" x14ac:dyDescent="0.3">
      <c r="A153" s="37">
        <v>3.3120000000000001E-5</v>
      </c>
      <c r="B153">
        <v>0</v>
      </c>
      <c r="D153">
        <v>3.3120000000000001E-5</v>
      </c>
      <c r="E153">
        <v>0.43748005484551999</v>
      </c>
    </row>
    <row r="154" spans="1:5" x14ac:dyDescent="0.3">
      <c r="A154" s="37">
        <v>6.2927999999999997E-4</v>
      </c>
      <c r="B154">
        <v>0</v>
      </c>
      <c r="D154">
        <v>6.2927999999999997E-4</v>
      </c>
      <c r="E154">
        <v>0.10523581637988001</v>
      </c>
    </row>
    <row r="155" spans="1:5" x14ac:dyDescent="0.3">
      <c r="A155" s="37">
        <v>9.8400000000000007E-6</v>
      </c>
      <c r="B155">
        <v>0</v>
      </c>
      <c r="D155">
        <v>9.8400000000000007E-6</v>
      </c>
      <c r="E155">
        <v>1.4867453959999999</v>
      </c>
    </row>
    <row r="156" spans="1:5" x14ac:dyDescent="0.3">
      <c r="A156" s="37">
        <v>1.968E-6</v>
      </c>
      <c r="B156">
        <v>0</v>
      </c>
      <c r="D156">
        <v>1.968E-6</v>
      </c>
      <c r="E156">
        <v>1.4570075174791999</v>
      </c>
    </row>
    <row r="157" spans="1:5" x14ac:dyDescent="0.3">
      <c r="A157" s="37">
        <v>3.7391999999999997E-5</v>
      </c>
      <c r="B157">
        <v>0</v>
      </c>
      <c r="D157">
        <v>3.7391999999999997E-5</v>
      </c>
      <c r="E157">
        <v>1.0425090532548</v>
      </c>
    </row>
    <row r="158" spans="1:5" x14ac:dyDescent="0.3">
      <c r="A158" s="37">
        <v>6.5600000000000009E-5</v>
      </c>
      <c r="B158">
        <v>0</v>
      </c>
      <c r="D158">
        <v>6.5600000000000009E-5</v>
      </c>
      <c r="E158">
        <v>0.43707430940000003</v>
      </c>
    </row>
    <row r="159" spans="1:5" x14ac:dyDescent="0.3">
      <c r="A159" s="37">
        <v>1.312E-5</v>
      </c>
      <c r="B159">
        <v>0</v>
      </c>
      <c r="D159">
        <v>1.312E-5</v>
      </c>
      <c r="E159">
        <v>0.43319020323128005</v>
      </c>
    </row>
    <row r="160" spans="1:5" x14ac:dyDescent="0.3">
      <c r="A160" s="37">
        <v>2.4928E-4</v>
      </c>
      <c r="B160">
        <v>0</v>
      </c>
      <c r="D160">
        <v>2.4928E-4</v>
      </c>
      <c r="E160">
        <v>0.10482149167932001</v>
      </c>
    </row>
    <row r="161" spans="1:5" x14ac:dyDescent="0.3">
      <c r="A161" s="37">
        <v>9.1199999999999991E-6</v>
      </c>
      <c r="B161">
        <v>0</v>
      </c>
      <c r="D161">
        <v>9.1199999999999991E-6</v>
      </c>
      <c r="E161">
        <v>1.4975998320000001</v>
      </c>
    </row>
    <row r="162" spans="1:5" x14ac:dyDescent="0.3">
      <c r="A162" s="37">
        <v>1.8239999999999998E-6</v>
      </c>
      <c r="B162">
        <v>0</v>
      </c>
      <c r="D162">
        <v>1.8239999999999998E-6</v>
      </c>
      <c r="E162">
        <v>1.4656046227664001</v>
      </c>
    </row>
    <row r="163" spans="1:5" x14ac:dyDescent="0.3">
      <c r="A163" s="37">
        <v>3.4656000000000002E-5</v>
      </c>
      <c r="B163">
        <v>0</v>
      </c>
      <c r="D163">
        <v>3.4656000000000002E-5</v>
      </c>
      <c r="E163">
        <v>1.0433637008616001</v>
      </c>
    </row>
    <row r="164" spans="1:5" x14ac:dyDescent="0.3">
      <c r="A164" s="37">
        <v>6.0799999999999994E-5</v>
      </c>
      <c r="B164">
        <v>0</v>
      </c>
      <c r="D164">
        <v>6.0799999999999994E-5</v>
      </c>
      <c r="E164">
        <v>0.43870247480000002</v>
      </c>
    </row>
    <row r="165" spans="1:5" x14ac:dyDescent="0.3">
      <c r="A165" s="37">
        <v>1.2159999999999999E-5</v>
      </c>
      <c r="B165">
        <v>0</v>
      </c>
      <c r="D165">
        <v>1.2159999999999999E-5</v>
      </c>
      <c r="E165">
        <v>0.43452353548975997</v>
      </c>
    </row>
    <row r="166" spans="1:5" x14ac:dyDescent="0.3">
      <c r="A166" s="37">
        <v>2.3103999999999998E-4</v>
      </c>
      <c r="B166">
        <v>0</v>
      </c>
      <c r="D166">
        <v>2.3103999999999998E-4</v>
      </c>
      <c r="E166">
        <v>0.10495026827544002</v>
      </c>
    </row>
    <row r="167" spans="1:5" x14ac:dyDescent="0.3">
      <c r="A167" s="37">
        <v>7.860000000000001E-6</v>
      </c>
      <c r="B167">
        <v>0</v>
      </c>
      <c r="D167">
        <v>7.860000000000001E-6</v>
      </c>
      <c r="E167">
        <v>1.4796664160000002</v>
      </c>
    </row>
    <row r="168" spans="1:5" x14ac:dyDescent="0.3">
      <c r="A168" s="37">
        <v>1.5719999999999999E-6</v>
      </c>
      <c r="B168">
        <v>0</v>
      </c>
      <c r="D168">
        <v>1.5719999999999999E-6</v>
      </c>
      <c r="E168">
        <v>1.4514007096832</v>
      </c>
    </row>
    <row r="169" spans="1:5" x14ac:dyDescent="0.3">
      <c r="A169" s="37">
        <v>2.9867999999999999E-5</v>
      </c>
      <c r="B169">
        <v>0</v>
      </c>
      <c r="D169">
        <v>2.9867999999999999E-5</v>
      </c>
      <c r="E169">
        <v>1.0419516743807999</v>
      </c>
    </row>
    <row r="170" spans="1:5" x14ac:dyDescent="0.3">
      <c r="A170" s="37">
        <v>5.24E-5</v>
      </c>
      <c r="B170">
        <v>0</v>
      </c>
      <c r="D170">
        <v>5.24E-5</v>
      </c>
      <c r="E170">
        <v>0.43601246240000002</v>
      </c>
    </row>
    <row r="171" spans="1:5" x14ac:dyDescent="0.3">
      <c r="A171" s="37">
        <v>1.048E-5</v>
      </c>
      <c r="B171">
        <v>0</v>
      </c>
      <c r="D171">
        <v>1.048E-5</v>
      </c>
      <c r="E171">
        <v>0.43232063871488002</v>
      </c>
    </row>
    <row r="172" spans="1:5" x14ac:dyDescent="0.3">
      <c r="A172" s="37">
        <v>1.9911999999999998E-4</v>
      </c>
      <c r="B172">
        <v>0</v>
      </c>
      <c r="D172">
        <v>1.9911999999999998E-4</v>
      </c>
      <c r="E172">
        <v>0.10473750694272001</v>
      </c>
    </row>
    <row r="173" spans="1:5" x14ac:dyDescent="0.3">
      <c r="A173" s="37">
        <v>1.2659999999999999E-5</v>
      </c>
      <c r="B173">
        <v>0</v>
      </c>
      <c r="D173">
        <v>1.2659999999999999E-5</v>
      </c>
      <c r="E173">
        <v>1.6514496639999998</v>
      </c>
    </row>
    <row r="174" spans="1:5" x14ac:dyDescent="0.3">
      <c r="A174" s="37">
        <v>2.5319999999999996E-6</v>
      </c>
      <c r="B174">
        <v>0</v>
      </c>
      <c r="D174">
        <v>2.5319999999999996E-6</v>
      </c>
      <c r="E174">
        <v>1.5874592455327998</v>
      </c>
    </row>
    <row r="175" spans="1:5" x14ac:dyDescent="0.3">
      <c r="A175" s="37">
        <v>4.8107999999999994E-5</v>
      </c>
      <c r="B175">
        <v>0</v>
      </c>
      <c r="D175">
        <v>4.8107999999999994E-5</v>
      </c>
      <c r="E175">
        <v>1.0554774017231998</v>
      </c>
    </row>
    <row r="176" spans="1:5" x14ac:dyDescent="0.3">
      <c r="A176" s="37">
        <v>8.4399999999999992E-5</v>
      </c>
      <c r="B176">
        <v>0</v>
      </c>
      <c r="D176">
        <v>8.4399999999999992E-5</v>
      </c>
      <c r="E176">
        <v>0.46177994959999996</v>
      </c>
    </row>
    <row r="177" spans="1:5" x14ac:dyDescent="0.3">
      <c r="A177" s="37">
        <v>1.6879999999999998E-5</v>
      </c>
      <c r="B177">
        <v>0</v>
      </c>
      <c r="D177">
        <v>1.6879999999999998E-5</v>
      </c>
      <c r="E177">
        <v>0.45342207097951998</v>
      </c>
    </row>
    <row r="178" spans="1:5" x14ac:dyDescent="0.3">
      <c r="A178" s="37">
        <v>3.2071999999999998E-4</v>
      </c>
      <c r="B178">
        <v>0</v>
      </c>
      <c r="D178">
        <v>3.2071999999999998E-4</v>
      </c>
      <c r="E178">
        <v>0.10677553655088001</v>
      </c>
    </row>
    <row r="179" spans="1:5" x14ac:dyDescent="0.3">
      <c r="A179" s="37">
        <v>5.6999999999999996E-6</v>
      </c>
      <c r="B179">
        <v>0</v>
      </c>
      <c r="D179">
        <v>5.6999999999999996E-6</v>
      </c>
      <c r="E179">
        <v>1.4848576679999999</v>
      </c>
    </row>
    <row r="180" spans="1:5" x14ac:dyDescent="0.3">
      <c r="A180" s="37">
        <v>1.1399999999999999E-6</v>
      </c>
      <c r="B180">
        <v>0</v>
      </c>
      <c r="D180">
        <v>1.1399999999999999E-6</v>
      </c>
      <c r="E180">
        <v>1.4555123687336</v>
      </c>
    </row>
    <row r="181" spans="1:5" x14ac:dyDescent="0.3">
      <c r="A181" s="37">
        <v>2.1659999999999999E-5</v>
      </c>
      <c r="B181">
        <v>0</v>
      </c>
      <c r="D181">
        <v>2.1659999999999999E-5</v>
      </c>
      <c r="E181">
        <v>1.0423604188883999</v>
      </c>
    </row>
    <row r="182" spans="1:5" x14ac:dyDescent="0.3">
      <c r="A182" s="37">
        <v>3.8000000000000002E-5</v>
      </c>
      <c r="B182">
        <v>0</v>
      </c>
      <c r="D182">
        <v>3.8000000000000002E-5</v>
      </c>
      <c r="E182">
        <v>0.43679115019999998</v>
      </c>
    </row>
    <row r="183" spans="1:5" x14ac:dyDescent="0.3">
      <c r="A183" s="37">
        <v>7.5999999999999992E-6</v>
      </c>
      <c r="B183">
        <v>0</v>
      </c>
      <c r="D183">
        <v>7.5999999999999992E-6</v>
      </c>
      <c r="E183">
        <v>0.43295831936023998</v>
      </c>
    </row>
    <row r="184" spans="1:5" x14ac:dyDescent="0.3">
      <c r="A184" s="37">
        <v>1.4439999999999999E-4</v>
      </c>
      <c r="B184">
        <v>0</v>
      </c>
      <c r="D184">
        <v>1.4439999999999999E-4</v>
      </c>
      <c r="E184">
        <v>0.10479909574956002</v>
      </c>
    </row>
    <row r="185" spans="1:5" x14ac:dyDescent="0.3">
      <c r="A185" s="37">
        <v>1.092E-5</v>
      </c>
      <c r="B185">
        <v>0</v>
      </c>
      <c r="D185">
        <v>1.092E-5</v>
      </c>
      <c r="E185">
        <v>1.5046788120000001</v>
      </c>
    </row>
    <row r="186" spans="1:5" x14ac:dyDescent="0.3">
      <c r="A186" s="37">
        <v>2.1840000000000002E-6</v>
      </c>
      <c r="B186">
        <v>0</v>
      </c>
      <c r="D186">
        <v>2.1840000000000002E-6</v>
      </c>
      <c r="E186">
        <v>1.4712114305624</v>
      </c>
    </row>
    <row r="187" spans="1:5" x14ac:dyDescent="0.3">
      <c r="A187" s="37">
        <v>4.1495999999999997E-5</v>
      </c>
      <c r="B187">
        <v>0</v>
      </c>
      <c r="D187">
        <v>4.1495999999999997E-5</v>
      </c>
      <c r="E187">
        <v>1.0439210797356</v>
      </c>
    </row>
    <row r="188" spans="1:5" x14ac:dyDescent="0.3">
      <c r="A188" s="37">
        <v>7.2799999999999994E-5</v>
      </c>
      <c r="B188">
        <v>0</v>
      </c>
      <c r="D188">
        <v>7.2799999999999994E-5</v>
      </c>
      <c r="E188">
        <v>0.43976432180000002</v>
      </c>
    </row>
    <row r="189" spans="1:5" x14ac:dyDescent="0.3">
      <c r="A189" s="37">
        <v>1.4559999999999998E-5</v>
      </c>
      <c r="B189">
        <v>0</v>
      </c>
      <c r="D189">
        <v>1.4559999999999998E-5</v>
      </c>
      <c r="E189">
        <v>0.43539310000615999</v>
      </c>
    </row>
    <row r="190" spans="1:5" x14ac:dyDescent="0.3">
      <c r="A190" s="37">
        <v>2.7663999999999998E-4</v>
      </c>
      <c r="B190">
        <v>0</v>
      </c>
      <c r="D190">
        <v>2.7663999999999998E-4</v>
      </c>
      <c r="E190">
        <v>0.10503425301204</v>
      </c>
    </row>
    <row r="191" spans="1:5" x14ac:dyDescent="0.3">
      <c r="A191" s="37">
        <v>5.6999999999999996E-6</v>
      </c>
      <c r="B191">
        <v>0</v>
      </c>
      <c r="D191">
        <v>5.6999999999999996E-6</v>
      </c>
      <c r="E191">
        <v>1.9270579520000002</v>
      </c>
    </row>
    <row r="192" spans="1:5" x14ac:dyDescent="0.3">
      <c r="A192" s="37">
        <v>1.1399999999999999E-6</v>
      </c>
      <c r="B192">
        <v>0</v>
      </c>
      <c r="D192">
        <v>1.1399999999999999E-6</v>
      </c>
      <c r="E192">
        <v>1.8057509623904</v>
      </c>
    </row>
    <row r="193" spans="1:5" x14ac:dyDescent="0.3">
      <c r="A193" s="37">
        <v>2.1659999999999999E-5</v>
      </c>
      <c r="B193">
        <v>0</v>
      </c>
      <c r="D193">
        <v>2.1659999999999999E-5</v>
      </c>
      <c r="E193">
        <v>1.0771780192175999</v>
      </c>
    </row>
    <row r="194" spans="1:5" x14ac:dyDescent="0.3">
      <c r="A194" s="37">
        <v>3.8000000000000002E-5</v>
      </c>
      <c r="B194">
        <v>0</v>
      </c>
      <c r="D194">
        <v>3.8000000000000002E-5</v>
      </c>
      <c r="E194">
        <v>0.50312119280000001</v>
      </c>
    </row>
    <row r="195" spans="1:5" x14ac:dyDescent="0.3">
      <c r="A195" s="37">
        <v>7.5999999999999992E-6</v>
      </c>
      <c r="B195">
        <v>0</v>
      </c>
      <c r="D195">
        <v>7.5999999999999992E-6</v>
      </c>
      <c r="E195">
        <v>0.48727711615136005</v>
      </c>
    </row>
    <row r="196" spans="1:5" x14ac:dyDescent="0.3">
      <c r="A196" s="37">
        <v>1.4439999999999999E-4</v>
      </c>
      <c r="B196">
        <v>0</v>
      </c>
      <c r="D196">
        <v>1.4439999999999999E-4</v>
      </c>
      <c r="E196">
        <v>0.11004534229584002</v>
      </c>
    </row>
    <row r="197" spans="1:5" x14ac:dyDescent="0.3">
      <c r="A197" s="37">
        <v>3.8999999999999999E-6</v>
      </c>
      <c r="B197">
        <v>0</v>
      </c>
      <c r="D197">
        <v>3.8999999999999999E-6</v>
      </c>
      <c r="E197">
        <v>2.0214443519999996</v>
      </c>
    </row>
    <row r="198" spans="1:5" x14ac:dyDescent="0.3">
      <c r="A198" s="37">
        <v>7.8000000000000005E-7</v>
      </c>
      <c r="B198">
        <v>0</v>
      </c>
      <c r="D198">
        <v>7.8000000000000005E-7</v>
      </c>
      <c r="E198">
        <v>1.8805083996703997</v>
      </c>
    </row>
    <row r="199" spans="1:5" x14ac:dyDescent="0.3">
      <c r="A199" s="37">
        <v>1.482E-5</v>
      </c>
      <c r="B199">
        <v>0</v>
      </c>
      <c r="D199">
        <v>1.482E-5</v>
      </c>
      <c r="E199">
        <v>1.0846097375376</v>
      </c>
    </row>
    <row r="200" spans="1:5" x14ac:dyDescent="0.3">
      <c r="A200" s="37">
        <v>2.5999999999999998E-5</v>
      </c>
      <c r="B200">
        <v>0</v>
      </c>
      <c r="D200">
        <v>2.5999999999999998E-5</v>
      </c>
      <c r="E200">
        <v>0.51727915280000003</v>
      </c>
    </row>
    <row r="201" spans="1:5" x14ac:dyDescent="0.3">
      <c r="A201" s="37">
        <v>5.1999999999999993E-6</v>
      </c>
      <c r="B201">
        <v>0</v>
      </c>
      <c r="D201">
        <v>5.1999999999999993E-6</v>
      </c>
      <c r="E201">
        <v>0.49887130970335997</v>
      </c>
    </row>
    <row r="202" spans="1:5" x14ac:dyDescent="0.3">
      <c r="A202" s="37">
        <v>9.8799999999999989E-5</v>
      </c>
      <c r="B202">
        <v>0</v>
      </c>
      <c r="D202">
        <v>9.8799999999999989E-5</v>
      </c>
      <c r="E202">
        <v>0.11116513878384002</v>
      </c>
    </row>
    <row r="203" spans="1:5" x14ac:dyDescent="0.3">
      <c r="A203" s="37">
        <v>3.8999999999999999E-6</v>
      </c>
      <c r="B203">
        <v>0</v>
      </c>
      <c r="D203">
        <v>3.8999999999999999E-6</v>
      </c>
      <c r="E203">
        <v>2.0214443519999996</v>
      </c>
    </row>
    <row r="204" spans="1:5" x14ac:dyDescent="0.3">
      <c r="A204" s="37">
        <v>7.8000000000000005E-7</v>
      </c>
      <c r="B204">
        <v>0</v>
      </c>
      <c r="D204">
        <v>7.8000000000000005E-7</v>
      </c>
      <c r="E204">
        <v>1.8805083996703997</v>
      </c>
    </row>
    <row r="205" spans="1:5" x14ac:dyDescent="0.3">
      <c r="A205" s="37">
        <v>1.482E-5</v>
      </c>
      <c r="B205">
        <v>0</v>
      </c>
      <c r="D205">
        <v>1.482E-5</v>
      </c>
      <c r="E205">
        <v>1.0846097375376</v>
      </c>
    </row>
    <row r="206" spans="1:5" x14ac:dyDescent="0.3">
      <c r="A206" s="37">
        <v>2.5999999999999998E-5</v>
      </c>
      <c r="B206">
        <v>0</v>
      </c>
      <c r="D206">
        <v>2.5999999999999998E-5</v>
      </c>
      <c r="E206">
        <v>0.51727915280000003</v>
      </c>
    </row>
    <row r="207" spans="1:5" x14ac:dyDescent="0.3">
      <c r="A207" s="37">
        <v>5.1999999999999993E-6</v>
      </c>
      <c r="B207">
        <v>0</v>
      </c>
      <c r="D207">
        <v>5.1999999999999993E-6</v>
      </c>
      <c r="E207">
        <v>0.49887130970335997</v>
      </c>
    </row>
    <row r="208" spans="1:5" x14ac:dyDescent="0.3">
      <c r="A208" s="37">
        <v>9.8799999999999989E-5</v>
      </c>
      <c r="B208">
        <v>0</v>
      </c>
      <c r="D208">
        <v>9.8799999999999989E-5</v>
      </c>
      <c r="E208">
        <v>0.11116513878384002</v>
      </c>
    </row>
    <row r="209" spans="1:5" x14ac:dyDescent="0.3">
      <c r="A209" s="37">
        <v>1.3199999999999999E-5</v>
      </c>
      <c r="B209">
        <v>0</v>
      </c>
      <c r="D209">
        <v>1.3199999999999999E-5</v>
      </c>
      <c r="E209">
        <v>1.533938596</v>
      </c>
    </row>
    <row r="210" spans="1:5" x14ac:dyDescent="0.3">
      <c r="A210" s="37">
        <v>2.6399999999999997E-6</v>
      </c>
      <c r="B210">
        <v>0</v>
      </c>
      <c r="D210">
        <v>2.6399999999999997E-6</v>
      </c>
      <c r="E210">
        <v>1.4943862361192</v>
      </c>
    </row>
    <row r="211" spans="1:5" x14ac:dyDescent="0.3">
      <c r="A211" s="37">
        <v>5.0159999999999994E-5</v>
      </c>
      <c r="B211">
        <v>0</v>
      </c>
      <c r="D211">
        <v>5.0159999999999994E-5</v>
      </c>
      <c r="E211">
        <v>1.0462249124148</v>
      </c>
    </row>
    <row r="212" spans="1:5" x14ac:dyDescent="0.3">
      <c r="A212" s="37">
        <v>8.7999999999999998E-5</v>
      </c>
      <c r="B212">
        <v>0</v>
      </c>
      <c r="D212">
        <v>8.7999999999999998E-5</v>
      </c>
      <c r="E212">
        <v>0.44415328940000004</v>
      </c>
    </row>
    <row r="213" spans="1:5" x14ac:dyDescent="0.3">
      <c r="A213" s="37">
        <v>1.7599999999999998E-5</v>
      </c>
      <c r="B213">
        <v>0</v>
      </c>
      <c r="D213">
        <v>1.7599999999999998E-5</v>
      </c>
      <c r="E213">
        <v>0.43898730000727998</v>
      </c>
    </row>
    <row r="214" spans="1:5" x14ac:dyDescent="0.3">
      <c r="A214" s="37">
        <v>3.344E-4</v>
      </c>
      <c r="B214">
        <v>0</v>
      </c>
      <c r="D214">
        <v>3.344E-4</v>
      </c>
      <c r="E214">
        <v>0.10538138992332001</v>
      </c>
    </row>
    <row r="215" spans="1:5" x14ac:dyDescent="0.3">
      <c r="A215" s="37">
        <v>1.8539999999999999E-5</v>
      </c>
      <c r="B215">
        <v>1</v>
      </c>
      <c r="D215">
        <v>1.8539999999999999E-5</v>
      </c>
      <c r="E215">
        <v>5.4496677440000001</v>
      </c>
    </row>
    <row r="216" spans="1:5" x14ac:dyDescent="0.3">
      <c r="A216" s="37">
        <v>1.0679039999999998E-5</v>
      </c>
      <c r="B216">
        <v>1</v>
      </c>
      <c r="D216">
        <v>1.0679039999999998E-5</v>
      </c>
      <c r="E216">
        <v>5.4496677440000001</v>
      </c>
    </row>
    <row r="217" spans="1:5" x14ac:dyDescent="0.3">
      <c r="A217" s="37">
        <v>7.1193599999999989E-6</v>
      </c>
      <c r="B217">
        <v>0</v>
      </c>
      <c r="D217">
        <v>7.1193599999999989E-6</v>
      </c>
      <c r="E217">
        <v>1.03589186</v>
      </c>
    </row>
    <row r="218" spans="1:5" x14ac:dyDescent="0.3">
      <c r="A218" s="37">
        <v>5.6361599999999992E-5</v>
      </c>
      <c r="B218">
        <v>0</v>
      </c>
      <c r="D218">
        <v>5.6361599999999992E-5</v>
      </c>
      <c r="E218">
        <v>1.034788136</v>
      </c>
    </row>
    <row r="219" spans="1:5" x14ac:dyDescent="0.3">
      <c r="A219" s="37">
        <v>2.1630000000000001E-5</v>
      </c>
      <c r="B219">
        <v>0</v>
      </c>
      <c r="D219">
        <v>2.1630000000000001E-5</v>
      </c>
      <c r="E219">
        <v>0.7346376616000001</v>
      </c>
    </row>
    <row r="220" spans="1:5" x14ac:dyDescent="0.3">
      <c r="A220" s="37">
        <v>5.1293999999999995E-6</v>
      </c>
      <c r="B220">
        <v>0</v>
      </c>
      <c r="D220">
        <v>5.1293999999999995E-6</v>
      </c>
      <c r="E220">
        <v>0.434642366</v>
      </c>
    </row>
    <row r="221" spans="1:5" x14ac:dyDescent="0.3">
      <c r="A221" s="37">
        <v>1.6315199999999999E-5</v>
      </c>
      <c r="B221">
        <v>0</v>
      </c>
      <c r="D221">
        <v>1.6315199999999999E-5</v>
      </c>
      <c r="E221">
        <v>0.434642366</v>
      </c>
    </row>
    <row r="222" spans="1:5" x14ac:dyDescent="0.3">
      <c r="A222" s="37">
        <v>5.7492539999999992E-4</v>
      </c>
      <c r="B222">
        <v>0</v>
      </c>
      <c r="D222">
        <v>5.7492539999999992E-4</v>
      </c>
      <c r="E222">
        <v>0.10382127900000002</v>
      </c>
    </row>
    <row r="223" spans="1:5" x14ac:dyDescent="0.3">
      <c r="A223" s="37">
        <v>1.8539999999999999E-5</v>
      </c>
      <c r="B223">
        <v>1</v>
      </c>
      <c r="D223">
        <v>1.8539999999999999E-5</v>
      </c>
      <c r="E223">
        <v>5.4473080839999994</v>
      </c>
    </row>
    <row r="224" spans="1:5" x14ac:dyDescent="0.3">
      <c r="A224" s="37">
        <v>1.0679039999999998E-5</v>
      </c>
      <c r="B224">
        <v>1</v>
      </c>
      <c r="D224">
        <v>1.0679039999999998E-5</v>
      </c>
      <c r="E224">
        <v>5.4473080839999994</v>
      </c>
    </row>
    <row r="225" spans="1:5" x14ac:dyDescent="0.3">
      <c r="A225" s="37">
        <v>7.1193599999999989E-6</v>
      </c>
      <c r="B225">
        <v>0</v>
      </c>
      <c r="D225">
        <v>7.1193599999999989E-6</v>
      </c>
      <c r="E225">
        <v>1.0356395850000002</v>
      </c>
    </row>
    <row r="226" spans="1:5" x14ac:dyDescent="0.3">
      <c r="A226" s="37">
        <v>5.6361599999999992E-5</v>
      </c>
      <c r="B226">
        <v>0</v>
      </c>
      <c r="D226">
        <v>5.6361599999999992E-5</v>
      </c>
      <c r="E226">
        <v>1.034595846</v>
      </c>
    </row>
    <row r="227" spans="1:5" x14ac:dyDescent="0.3">
      <c r="A227" s="37">
        <v>2.1630000000000001E-5</v>
      </c>
      <c r="B227">
        <v>0</v>
      </c>
      <c r="D227">
        <v>2.1630000000000001E-5</v>
      </c>
      <c r="E227">
        <v>0.73428371259999992</v>
      </c>
    </row>
    <row r="228" spans="1:5" x14ac:dyDescent="0.3">
      <c r="A228" s="37">
        <v>5.1293999999999995E-6</v>
      </c>
      <c r="B228">
        <v>0</v>
      </c>
      <c r="D228">
        <v>5.1293999999999995E-6</v>
      </c>
      <c r="E228">
        <v>0.43360881350000002</v>
      </c>
    </row>
    <row r="229" spans="1:5" x14ac:dyDescent="0.3">
      <c r="A229" s="37">
        <v>1.6315199999999999E-5</v>
      </c>
      <c r="B229">
        <v>0</v>
      </c>
      <c r="D229">
        <v>1.6315199999999999E-5</v>
      </c>
      <c r="E229">
        <v>0.43360881350000002</v>
      </c>
    </row>
    <row r="230" spans="1:5" x14ac:dyDescent="0.3">
      <c r="A230" s="37">
        <v>5.7492539999999992E-4</v>
      </c>
      <c r="B230">
        <v>0</v>
      </c>
      <c r="D230">
        <v>5.7492539999999992E-4</v>
      </c>
      <c r="E230">
        <v>0.10378343775000001</v>
      </c>
    </row>
    <row r="231" spans="1:5" x14ac:dyDescent="0.3">
      <c r="A231" s="37">
        <v>5.8559999999999995E-5</v>
      </c>
      <c r="B231">
        <v>1</v>
      </c>
      <c r="D231">
        <v>5.8559999999999995E-5</v>
      </c>
      <c r="E231">
        <v>5.4543870639999996</v>
      </c>
    </row>
    <row r="232" spans="1:5" x14ac:dyDescent="0.3">
      <c r="A232" s="37">
        <v>3.3730559999999996E-5</v>
      </c>
      <c r="B232">
        <v>1</v>
      </c>
      <c r="D232">
        <v>3.3730559999999996E-5</v>
      </c>
      <c r="E232">
        <v>5.4543870639999996</v>
      </c>
    </row>
    <row r="233" spans="1:5" x14ac:dyDescent="0.3">
      <c r="A233" s="37">
        <v>2.2487039999999996E-5</v>
      </c>
      <c r="B233">
        <v>0</v>
      </c>
      <c r="D233">
        <v>2.2487039999999996E-5</v>
      </c>
      <c r="E233">
        <v>1.03639641</v>
      </c>
    </row>
    <row r="234" spans="1:5" x14ac:dyDescent="0.3">
      <c r="A234" s="37">
        <v>1.7802239999999998E-4</v>
      </c>
      <c r="B234">
        <v>0</v>
      </c>
      <c r="D234">
        <v>1.7802239999999998E-4</v>
      </c>
      <c r="E234">
        <v>1.0351727159999999</v>
      </c>
    </row>
    <row r="235" spans="1:5" x14ac:dyDescent="0.3">
      <c r="A235" s="37">
        <v>6.832000000000001E-5</v>
      </c>
      <c r="B235">
        <v>0</v>
      </c>
      <c r="D235">
        <v>6.832000000000001E-5</v>
      </c>
      <c r="E235">
        <v>0.73534555960000003</v>
      </c>
    </row>
    <row r="236" spans="1:5" x14ac:dyDescent="0.3">
      <c r="A236" s="37">
        <v>1.6201600000000001E-5</v>
      </c>
      <c r="B236">
        <v>0</v>
      </c>
      <c r="D236">
        <v>1.6201600000000001E-5</v>
      </c>
      <c r="E236">
        <v>0.43670947100000002</v>
      </c>
    </row>
    <row r="237" spans="1:5" x14ac:dyDescent="0.3">
      <c r="A237" s="37">
        <v>5.1532799999999996E-5</v>
      </c>
      <c r="B237">
        <v>0</v>
      </c>
      <c r="D237">
        <v>5.1532799999999996E-5</v>
      </c>
      <c r="E237">
        <v>0.43670947100000002</v>
      </c>
    </row>
    <row r="238" spans="1:5" x14ac:dyDescent="0.3">
      <c r="A238" s="37">
        <v>1.8159456E-3</v>
      </c>
      <c r="B238">
        <v>0</v>
      </c>
      <c r="D238">
        <v>1.8159456E-3</v>
      </c>
      <c r="E238">
        <v>0.10389696150000001</v>
      </c>
    </row>
    <row r="239" spans="1:5" x14ac:dyDescent="0.3">
      <c r="A239" s="37">
        <v>5.8559999999999995E-5</v>
      </c>
      <c r="B239">
        <v>1</v>
      </c>
      <c r="D239">
        <v>5.8559999999999995E-5</v>
      </c>
      <c r="E239">
        <v>5.4543870639999996</v>
      </c>
    </row>
    <row r="240" spans="1:5" x14ac:dyDescent="0.3">
      <c r="A240" s="37">
        <v>3.3730559999999996E-5</v>
      </c>
      <c r="B240">
        <v>1</v>
      </c>
      <c r="D240">
        <v>3.3730559999999996E-5</v>
      </c>
      <c r="E240">
        <v>5.4543870639999996</v>
      </c>
    </row>
    <row r="241" spans="1:5" x14ac:dyDescent="0.3">
      <c r="A241" s="37">
        <v>2.2487039999999996E-5</v>
      </c>
      <c r="B241">
        <v>0</v>
      </c>
      <c r="D241">
        <v>2.2487039999999996E-5</v>
      </c>
      <c r="E241">
        <v>1.03639641</v>
      </c>
    </row>
    <row r="242" spans="1:5" x14ac:dyDescent="0.3">
      <c r="A242" s="37">
        <v>1.7802239999999998E-4</v>
      </c>
      <c r="B242">
        <v>0</v>
      </c>
      <c r="D242">
        <v>1.7802239999999998E-4</v>
      </c>
      <c r="E242">
        <v>1.0351727159999999</v>
      </c>
    </row>
    <row r="243" spans="1:5" x14ac:dyDescent="0.3">
      <c r="A243" s="37">
        <v>6.832000000000001E-5</v>
      </c>
      <c r="B243">
        <v>0</v>
      </c>
      <c r="D243">
        <v>6.832000000000001E-5</v>
      </c>
      <c r="E243">
        <v>0.73534555960000003</v>
      </c>
    </row>
    <row r="244" spans="1:5" x14ac:dyDescent="0.3">
      <c r="A244" s="37">
        <v>1.6201600000000001E-5</v>
      </c>
      <c r="B244">
        <v>0</v>
      </c>
      <c r="D244">
        <v>1.6201600000000001E-5</v>
      </c>
      <c r="E244">
        <v>0.43670947100000002</v>
      </c>
    </row>
    <row r="245" spans="1:5" x14ac:dyDescent="0.3">
      <c r="A245" s="37">
        <v>5.1532799999999996E-5</v>
      </c>
      <c r="B245">
        <v>0</v>
      </c>
      <c r="D245">
        <v>5.1532799999999996E-5</v>
      </c>
      <c r="E245">
        <v>0.43670947100000002</v>
      </c>
    </row>
    <row r="246" spans="1:5" x14ac:dyDescent="0.3">
      <c r="A246" s="37">
        <v>1.8159456E-3</v>
      </c>
      <c r="B246">
        <v>0</v>
      </c>
      <c r="D246">
        <v>1.8159456E-3</v>
      </c>
      <c r="E246">
        <v>0.10389696150000001</v>
      </c>
    </row>
    <row r="247" spans="1:5" x14ac:dyDescent="0.3">
      <c r="A247" s="37">
        <v>5.8559999999999995E-5</v>
      </c>
      <c r="B247">
        <v>1</v>
      </c>
      <c r="D247">
        <v>5.8559999999999995E-5</v>
      </c>
      <c r="E247">
        <v>5.4581625199999992</v>
      </c>
    </row>
    <row r="248" spans="1:5" x14ac:dyDescent="0.3">
      <c r="A248" s="37">
        <v>3.3730559999999996E-5</v>
      </c>
      <c r="B248">
        <v>1</v>
      </c>
      <c r="D248">
        <v>3.3730559999999996E-5</v>
      </c>
      <c r="E248">
        <v>5.4581625199999992</v>
      </c>
    </row>
    <row r="249" spans="1:5" x14ac:dyDescent="0.3">
      <c r="A249" s="37">
        <v>2.2487039999999996E-5</v>
      </c>
      <c r="B249">
        <v>0</v>
      </c>
      <c r="D249">
        <v>2.2487039999999996E-5</v>
      </c>
      <c r="E249">
        <v>1.0368000500000001</v>
      </c>
    </row>
    <row r="250" spans="1:5" x14ac:dyDescent="0.3">
      <c r="A250" s="37">
        <v>1.7802239999999998E-4</v>
      </c>
      <c r="B250">
        <v>0</v>
      </c>
      <c r="D250">
        <v>1.7802239999999998E-4</v>
      </c>
      <c r="E250">
        <v>1.0354803800000001</v>
      </c>
    </row>
    <row r="251" spans="1:5" x14ac:dyDescent="0.3">
      <c r="A251" s="37">
        <v>6.832000000000001E-5</v>
      </c>
      <c r="B251">
        <v>0</v>
      </c>
      <c r="D251">
        <v>6.832000000000001E-5</v>
      </c>
      <c r="E251">
        <v>0.73591187800000013</v>
      </c>
    </row>
    <row r="252" spans="1:5" x14ac:dyDescent="0.3">
      <c r="A252" s="37">
        <v>1.6201600000000001E-5</v>
      </c>
      <c r="B252">
        <v>0</v>
      </c>
      <c r="D252">
        <v>1.6201600000000001E-5</v>
      </c>
      <c r="E252">
        <v>0.438363155</v>
      </c>
    </row>
    <row r="253" spans="1:5" x14ac:dyDescent="0.3">
      <c r="A253" s="37">
        <v>5.1532799999999996E-5</v>
      </c>
      <c r="B253">
        <v>0</v>
      </c>
      <c r="D253">
        <v>5.1532799999999996E-5</v>
      </c>
      <c r="E253">
        <v>0.438363155</v>
      </c>
    </row>
    <row r="254" spans="1:5" x14ac:dyDescent="0.3">
      <c r="A254" s="37">
        <v>1.8159456E-3</v>
      </c>
      <c r="B254">
        <v>0</v>
      </c>
      <c r="D254">
        <v>1.8159456E-3</v>
      </c>
      <c r="E254">
        <v>0.10395750750000002</v>
      </c>
    </row>
    <row r="255" spans="1:5" x14ac:dyDescent="0.3">
      <c r="A255" s="37">
        <v>5.8559999999999995E-5</v>
      </c>
      <c r="B255">
        <v>1</v>
      </c>
      <c r="D255">
        <v>5.8559999999999995E-5</v>
      </c>
      <c r="E255">
        <v>5.4581625199999992</v>
      </c>
    </row>
    <row r="256" spans="1:5" x14ac:dyDescent="0.3">
      <c r="A256" s="37">
        <v>3.3730559999999996E-5</v>
      </c>
      <c r="B256">
        <v>1</v>
      </c>
      <c r="D256">
        <v>3.3730559999999996E-5</v>
      </c>
      <c r="E256">
        <v>5.4581625199999992</v>
      </c>
    </row>
    <row r="257" spans="1:5" x14ac:dyDescent="0.3">
      <c r="A257" s="37">
        <v>2.2487039999999996E-5</v>
      </c>
      <c r="B257">
        <v>0</v>
      </c>
      <c r="D257">
        <v>2.2487039999999996E-5</v>
      </c>
      <c r="E257">
        <v>1.0368000500000001</v>
      </c>
    </row>
    <row r="258" spans="1:5" x14ac:dyDescent="0.3">
      <c r="A258" s="37">
        <v>1.7802239999999998E-4</v>
      </c>
      <c r="B258">
        <v>0</v>
      </c>
      <c r="D258">
        <v>1.7802239999999998E-4</v>
      </c>
      <c r="E258">
        <v>1.0354803800000001</v>
      </c>
    </row>
    <row r="259" spans="1:5" x14ac:dyDescent="0.3">
      <c r="A259" s="37">
        <v>6.832000000000001E-5</v>
      </c>
      <c r="B259">
        <v>0</v>
      </c>
      <c r="D259">
        <v>6.832000000000001E-5</v>
      </c>
      <c r="E259">
        <v>0.73591187800000013</v>
      </c>
    </row>
    <row r="260" spans="1:5" x14ac:dyDescent="0.3">
      <c r="A260" s="37">
        <v>1.6201600000000001E-5</v>
      </c>
      <c r="B260">
        <v>0</v>
      </c>
      <c r="D260">
        <v>1.6201600000000001E-5</v>
      </c>
      <c r="E260">
        <v>0.438363155</v>
      </c>
    </row>
    <row r="261" spans="1:5" x14ac:dyDescent="0.3">
      <c r="A261" s="37">
        <v>5.1532799999999996E-5</v>
      </c>
      <c r="B261">
        <v>0</v>
      </c>
      <c r="D261">
        <v>5.1532799999999996E-5</v>
      </c>
      <c r="E261">
        <v>0.438363155</v>
      </c>
    </row>
    <row r="262" spans="1:5" x14ac:dyDescent="0.3">
      <c r="A262" s="37">
        <v>1.8159456E-3</v>
      </c>
      <c r="B262">
        <v>0</v>
      </c>
      <c r="D262">
        <v>1.8159456E-3</v>
      </c>
      <c r="E262">
        <v>0.10395750750000002</v>
      </c>
    </row>
    <row r="263" spans="1:5" x14ac:dyDescent="0.3">
      <c r="A263" s="37">
        <v>1.4759999999999999E-5</v>
      </c>
      <c r="B263">
        <v>0</v>
      </c>
      <c r="D263">
        <v>1.4759999999999999E-5</v>
      </c>
      <c r="E263">
        <v>1.7038341160000001</v>
      </c>
    </row>
    <row r="264" spans="1:5" x14ac:dyDescent="0.3">
      <c r="A264" s="37">
        <v>2.9519999999999999E-6</v>
      </c>
      <c r="B264">
        <v>0</v>
      </c>
      <c r="D264">
        <v>2.9519999999999999E-6</v>
      </c>
      <c r="E264">
        <v>1.6289496232232001</v>
      </c>
    </row>
    <row r="265" spans="1:5" x14ac:dyDescent="0.3">
      <c r="A265" s="37">
        <v>5.6087999999999996E-5</v>
      </c>
      <c r="B265">
        <v>0</v>
      </c>
      <c r="D265">
        <v>5.6087999999999996E-5</v>
      </c>
      <c r="E265">
        <v>1.0596020053908</v>
      </c>
    </row>
    <row r="266" spans="1:5" x14ac:dyDescent="0.3">
      <c r="A266" s="37">
        <v>9.8399999999999993E-5</v>
      </c>
      <c r="B266">
        <v>0</v>
      </c>
      <c r="D266">
        <v>9.8399999999999993E-5</v>
      </c>
      <c r="E266">
        <v>0.46963761739999998</v>
      </c>
    </row>
    <row r="267" spans="1:5" x14ac:dyDescent="0.3">
      <c r="A267" s="37">
        <v>1.9679999999999998E-5</v>
      </c>
      <c r="B267">
        <v>0</v>
      </c>
      <c r="D267">
        <v>1.9679999999999998E-5</v>
      </c>
      <c r="E267">
        <v>0.45985684840088004</v>
      </c>
    </row>
    <row r="268" spans="1:5" x14ac:dyDescent="0.3">
      <c r="A268" s="37">
        <v>3.7391999999999997E-4</v>
      </c>
      <c r="B268">
        <v>0</v>
      </c>
      <c r="D268">
        <v>3.7391999999999997E-4</v>
      </c>
      <c r="E268">
        <v>0.10739702360172002</v>
      </c>
    </row>
    <row r="269" spans="1:5" x14ac:dyDescent="0.3">
      <c r="A269" s="37">
        <v>5.0000000000000008E-7</v>
      </c>
      <c r="B269">
        <v>1</v>
      </c>
      <c r="D269">
        <v>5.0000000000000008E-7</v>
      </c>
      <c r="E269">
        <v>5.5487734639999999</v>
      </c>
    </row>
    <row r="270" spans="1:5" x14ac:dyDescent="0.3">
      <c r="A270" s="37">
        <v>4.7500000000000006E-7</v>
      </c>
      <c r="B270">
        <v>2</v>
      </c>
      <c r="D270">
        <v>4.7500000000000006E-7</v>
      </c>
      <c r="E270">
        <v>9.2690017966000013</v>
      </c>
    </row>
    <row r="271" spans="1:5" x14ac:dyDescent="0.3">
      <c r="A271" s="37">
        <v>9.0250000000000008E-6</v>
      </c>
      <c r="B271">
        <v>0</v>
      </c>
      <c r="D271">
        <v>9.0250000000000008E-6</v>
      </c>
      <c r="E271">
        <v>1.0464874100000001</v>
      </c>
    </row>
    <row r="272" spans="1:5" x14ac:dyDescent="0.3">
      <c r="A272" s="37">
        <v>1.2000000000000002E-6</v>
      </c>
      <c r="B272">
        <v>1</v>
      </c>
      <c r="D272">
        <v>1.2000000000000002E-6</v>
      </c>
      <c r="E272">
        <v>5.4104973880000005</v>
      </c>
    </row>
    <row r="273" spans="1:5" x14ac:dyDescent="0.3">
      <c r="A273" s="37">
        <v>6.9120000000000005E-7</v>
      </c>
      <c r="B273">
        <v>1</v>
      </c>
      <c r="D273">
        <v>6.9120000000000005E-7</v>
      </c>
      <c r="E273">
        <v>5.4104973880000005</v>
      </c>
    </row>
    <row r="274" spans="1:5" x14ac:dyDescent="0.3">
      <c r="A274" s="37">
        <v>4.608E-7</v>
      </c>
      <c r="B274">
        <v>0</v>
      </c>
      <c r="D274">
        <v>4.608E-7</v>
      </c>
      <c r="E274">
        <v>1.031704095</v>
      </c>
    </row>
    <row r="275" spans="1:5" x14ac:dyDescent="0.3">
      <c r="A275">
        <v>3.6480000000000001E-6</v>
      </c>
      <c r="B275">
        <v>0</v>
      </c>
      <c r="D275">
        <v>3.6480000000000001E-6</v>
      </c>
      <c r="E275">
        <v>1.0315961220000001</v>
      </c>
    </row>
    <row r="276" spans="1:5" x14ac:dyDescent="0.3">
      <c r="A276">
        <v>2.1000000000000006E-6</v>
      </c>
      <c r="B276">
        <v>0</v>
      </c>
      <c r="D276">
        <v>2.1000000000000006E-6</v>
      </c>
      <c r="E276">
        <v>0.72876210820000009</v>
      </c>
    </row>
    <row r="277" spans="1:5" x14ac:dyDescent="0.3">
      <c r="A277">
        <v>4.9800000000000004E-7</v>
      </c>
      <c r="B277">
        <v>0</v>
      </c>
      <c r="D277">
        <v>4.9800000000000004E-7</v>
      </c>
      <c r="E277">
        <v>0.41713300750000004</v>
      </c>
    </row>
    <row r="278" spans="1:5" x14ac:dyDescent="0.3">
      <c r="A278">
        <v>1.5840000000000002E-6</v>
      </c>
      <c r="B278">
        <v>0</v>
      </c>
      <c r="D278">
        <v>1.5840000000000002E-6</v>
      </c>
      <c r="E278">
        <v>0.41694171170000005</v>
      </c>
    </row>
    <row r="279" spans="1:5" x14ac:dyDescent="0.3">
      <c r="A279">
        <v>5.5818000000000007E-5</v>
      </c>
      <c r="B279">
        <v>0</v>
      </c>
      <c r="D279">
        <v>5.5818000000000007E-5</v>
      </c>
      <c r="E279">
        <v>0.10318591605000001</v>
      </c>
    </row>
    <row r="280" spans="1:5" x14ac:dyDescent="0.3">
      <c r="A280">
        <v>6.0000000000000008E-5</v>
      </c>
      <c r="B280">
        <v>1</v>
      </c>
      <c r="D280">
        <v>6.0000000000000008E-5</v>
      </c>
      <c r="E280">
        <v>5.4133289800000002</v>
      </c>
    </row>
    <row r="281" spans="1:5" x14ac:dyDescent="0.3">
      <c r="A281">
        <v>3.4560000000000001E-5</v>
      </c>
      <c r="B281">
        <v>2</v>
      </c>
      <c r="D281">
        <v>3.4560000000000001E-5</v>
      </c>
      <c r="E281">
        <v>10.189010230000001</v>
      </c>
    </row>
    <row r="282" spans="1:5" x14ac:dyDescent="0.3">
      <c r="A282">
        <v>2.304E-5</v>
      </c>
      <c r="B282">
        <v>0</v>
      </c>
      <c r="D282">
        <v>2.304E-5</v>
      </c>
      <c r="E282">
        <v>1.0320068250000001</v>
      </c>
    </row>
    <row r="283" spans="1:5" x14ac:dyDescent="0.3">
      <c r="A283">
        <v>1.8240000000000002E-4</v>
      </c>
      <c r="B283">
        <v>0</v>
      </c>
      <c r="D283">
        <v>1.8240000000000002E-4</v>
      </c>
      <c r="E283">
        <v>1.03182687</v>
      </c>
    </row>
    <row r="284" spans="1:5" x14ac:dyDescent="0.3">
      <c r="A284">
        <v>4.6200000000000006E-4</v>
      </c>
      <c r="B284">
        <v>0</v>
      </c>
      <c r="D284">
        <v>4.6200000000000006E-4</v>
      </c>
      <c r="E284">
        <v>0.41668684699999997</v>
      </c>
    </row>
    <row r="285" spans="1:5" x14ac:dyDescent="0.3">
      <c r="A285">
        <v>1.0956E-4</v>
      </c>
      <c r="B285">
        <v>0</v>
      </c>
      <c r="D285">
        <v>1.0956E-4</v>
      </c>
      <c r="E285">
        <v>0.41736645049999999</v>
      </c>
    </row>
    <row r="286" spans="1:5" x14ac:dyDescent="0.3">
      <c r="A286">
        <v>3.4847999999999997E-4</v>
      </c>
      <c r="B286">
        <v>0</v>
      </c>
      <c r="D286">
        <v>3.4847999999999997E-4</v>
      </c>
      <c r="E286">
        <v>0.41872565750000001</v>
      </c>
    </row>
    <row r="287" spans="1:5" x14ac:dyDescent="0.3">
      <c r="A287">
        <v>1.2279959999999999E-2</v>
      </c>
      <c r="B287">
        <v>0</v>
      </c>
      <c r="D287">
        <v>1.2279959999999999E-2</v>
      </c>
      <c r="E287">
        <v>0.10323852375000001</v>
      </c>
    </row>
    <row r="288" spans="1:5" x14ac:dyDescent="0.3">
      <c r="A288">
        <v>3.3000000000000003E-5</v>
      </c>
      <c r="B288">
        <v>1</v>
      </c>
      <c r="D288">
        <v>3.3000000000000003E-5</v>
      </c>
      <c r="E288">
        <v>5.4090815919999997</v>
      </c>
    </row>
    <row r="289" spans="1:5" x14ac:dyDescent="0.3">
      <c r="A289">
        <v>1.9007999999999998E-5</v>
      </c>
      <c r="B289">
        <v>1</v>
      </c>
      <c r="D289">
        <v>1.9007999999999998E-5</v>
      </c>
      <c r="E289">
        <v>5.4090815919999997</v>
      </c>
    </row>
    <row r="290" spans="1:5" x14ac:dyDescent="0.3">
      <c r="A290">
        <v>1.2671999999999998E-5</v>
      </c>
      <c r="B290">
        <v>0</v>
      </c>
      <c r="D290">
        <v>1.2671999999999998E-5</v>
      </c>
      <c r="E290">
        <v>1.03155273</v>
      </c>
    </row>
    <row r="291" spans="1:5" x14ac:dyDescent="0.3">
      <c r="A291">
        <v>1.0032E-4</v>
      </c>
      <c r="B291">
        <v>0</v>
      </c>
      <c r="D291">
        <v>1.0032E-4</v>
      </c>
      <c r="E291">
        <v>1.0314807479999999</v>
      </c>
    </row>
    <row r="292" spans="1:5" x14ac:dyDescent="0.3">
      <c r="A292">
        <v>3.8500000000000001E-5</v>
      </c>
      <c r="B292">
        <v>0</v>
      </c>
      <c r="D292">
        <v>3.8500000000000001E-5</v>
      </c>
      <c r="E292">
        <v>0.72854973879999996</v>
      </c>
    </row>
    <row r="293" spans="1:5" x14ac:dyDescent="0.3">
      <c r="A293">
        <v>9.129999999999999E-6</v>
      </c>
      <c r="B293">
        <v>0</v>
      </c>
      <c r="D293">
        <v>9.129999999999999E-6</v>
      </c>
      <c r="E293">
        <v>0.41686526299999999</v>
      </c>
    </row>
    <row r="294" spans="1:5" x14ac:dyDescent="0.3">
      <c r="A294">
        <v>2.9039999999999996E-5</v>
      </c>
      <c r="B294">
        <v>0</v>
      </c>
      <c r="D294">
        <v>2.9039999999999996E-5</v>
      </c>
      <c r="E294">
        <v>0.41686526299999999</v>
      </c>
    </row>
    <row r="295" spans="1:5" x14ac:dyDescent="0.3">
      <c r="A295">
        <v>1.0233299999999998E-3</v>
      </c>
      <c r="B295">
        <v>0</v>
      </c>
      <c r="D295">
        <v>1.0233299999999998E-3</v>
      </c>
      <c r="E295">
        <v>0.10317040950000002</v>
      </c>
    </row>
    <row r="296" spans="1:5" x14ac:dyDescent="0.3">
      <c r="A296">
        <v>2.286E-4</v>
      </c>
      <c r="B296">
        <v>1</v>
      </c>
      <c r="D296">
        <v>2.286E-4</v>
      </c>
      <c r="E296">
        <v>5.4100254560000005</v>
      </c>
    </row>
    <row r="297" spans="1:5" x14ac:dyDescent="0.3">
      <c r="A297">
        <v>1.316736E-4</v>
      </c>
      <c r="B297">
        <v>1</v>
      </c>
      <c r="D297">
        <v>1.316736E-4</v>
      </c>
      <c r="E297">
        <v>5.4100254560000005</v>
      </c>
    </row>
    <row r="298" spans="1:5" x14ac:dyDescent="0.3">
      <c r="A298">
        <v>8.7782399999999981E-5</v>
      </c>
      <c r="B298">
        <v>0</v>
      </c>
      <c r="D298">
        <v>8.7782399999999981E-5</v>
      </c>
      <c r="E298">
        <v>1.03165364</v>
      </c>
    </row>
    <row r="299" spans="1:5" x14ac:dyDescent="0.3">
      <c r="A299">
        <v>6.9494399999999997E-4</v>
      </c>
      <c r="B299">
        <v>0</v>
      </c>
      <c r="D299">
        <v>6.9494399999999997E-4</v>
      </c>
      <c r="E299">
        <v>1.0315576639999999</v>
      </c>
    </row>
    <row r="300" spans="1:5" x14ac:dyDescent="0.3">
      <c r="A300">
        <v>2.6670000000000003E-4</v>
      </c>
      <c r="B300">
        <v>0</v>
      </c>
      <c r="D300">
        <v>2.6670000000000003E-4</v>
      </c>
      <c r="E300">
        <v>0.72869131840000012</v>
      </c>
    </row>
    <row r="301" spans="1:5" x14ac:dyDescent="0.3">
      <c r="A301">
        <v>6.3245999999999997E-5</v>
      </c>
      <c r="B301">
        <v>0</v>
      </c>
      <c r="D301">
        <v>6.3245999999999997E-5</v>
      </c>
      <c r="E301">
        <v>0.41727868400000001</v>
      </c>
    </row>
    <row r="302" spans="1:5" x14ac:dyDescent="0.3">
      <c r="A302">
        <v>2.01168E-4</v>
      </c>
      <c r="B302">
        <v>0</v>
      </c>
      <c r="D302">
        <v>2.01168E-4</v>
      </c>
      <c r="E302">
        <v>0.41727868400000001</v>
      </c>
    </row>
    <row r="303" spans="1:5" x14ac:dyDescent="0.3">
      <c r="A303">
        <v>7.088886E-3</v>
      </c>
      <c r="B303">
        <v>0</v>
      </c>
      <c r="D303">
        <v>7.088886E-3</v>
      </c>
      <c r="E303">
        <v>0.10318554600000002</v>
      </c>
    </row>
    <row r="304" spans="1:5" x14ac:dyDescent="0.3">
      <c r="A304">
        <v>2.0999999999999999E-3</v>
      </c>
      <c r="B304">
        <v>1</v>
      </c>
      <c r="D304">
        <v>2.0999999999999999E-3</v>
      </c>
      <c r="E304">
        <v>5.4133289800000002</v>
      </c>
    </row>
    <row r="305" spans="1:5" x14ac:dyDescent="0.3">
      <c r="A305">
        <v>1.2095999999999999E-3</v>
      </c>
      <c r="B305">
        <v>1</v>
      </c>
      <c r="D305">
        <v>1.2095999999999999E-3</v>
      </c>
      <c r="E305">
        <v>5.4133289800000002</v>
      </c>
    </row>
    <row r="306" spans="1:5" x14ac:dyDescent="0.3">
      <c r="A306">
        <v>8.0639999999999987E-4</v>
      </c>
      <c r="B306">
        <v>0</v>
      </c>
      <c r="D306">
        <v>8.0639999999999987E-4</v>
      </c>
      <c r="E306">
        <v>1.0320068250000001</v>
      </c>
    </row>
    <row r="307" spans="1:5" x14ac:dyDescent="0.3">
      <c r="A307">
        <v>6.3839999999999991E-3</v>
      </c>
      <c r="B307">
        <v>0</v>
      </c>
      <c r="D307">
        <v>6.3839999999999991E-3</v>
      </c>
      <c r="E307">
        <v>1.03182687</v>
      </c>
    </row>
    <row r="308" spans="1:5" x14ac:dyDescent="0.3">
      <c r="A308">
        <v>2.4499999999999999E-3</v>
      </c>
      <c r="B308">
        <v>0</v>
      </c>
      <c r="D308">
        <v>2.4499999999999999E-3</v>
      </c>
      <c r="E308">
        <v>0.72918684700000003</v>
      </c>
    </row>
    <row r="309" spans="1:5" x14ac:dyDescent="0.3">
      <c r="A309">
        <v>5.8099999999999992E-4</v>
      </c>
      <c r="B309">
        <v>0</v>
      </c>
      <c r="D309">
        <v>5.8099999999999992E-4</v>
      </c>
      <c r="E309">
        <v>0.41872565750000001</v>
      </c>
    </row>
    <row r="310" spans="1:5" x14ac:dyDescent="0.3">
      <c r="A310">
        <v>1.8479999999999998E-3</v>
      </c>
      <c r="B310">
        <v>0</v>
      </c>
      <c r="D310">
        <v>1.8479999999999998E-3</v>
      </c>
      <c r="E310">
        <v>0.41872565750000001</v>
      </c>
    </row>
    <row r="311" spans="1:5" x14ac:dyDescent="0.3">
      <c r="A311">
        <v>6.5120999999999998E-2</v>
      </c>
      <c r="B311">
        <v>0</v>
      </c>
      <c r="D311">
        <v>6.5120999999999998E-2</v>
      </c>
      <c r="E311">
        <v>0.10323852375000001</v>
      </c>
    </row>
    <row r="312" spans="1:5" x14ac:dyDescent="0.3">
      <c r="A312">
        <v>8.9999999999999998E-4</v>
      </c>
      <c r="B312">
        <v>1</v>
      </c>
      <c r="D312">
        <v>8.9999999999999998E-4</v>
      </c>
      <c r="E312">
        <v>5.4100254560000005</v>
      </c>
    </row>
    <row r="313" spans="1:5" x14ac:dyDescent="0.3">
      <c r="A313">
        <v>5.1839999999999992E-4</v>
      </c>
      <c r="B313">
        <v>1</v>
      </c>
      <c r="D313">
        <v>5.1839999999999992E-4</v>
      </c>
      <c r="E313">
        <v>5.4100254560000005</v>
      </c>
    </row>
    <row r="314" spans="1:5" x14ac:dyDescent="0.3">
      <c r="A314">
        <v>3.4559999999999994E-4</v>
      </c>
      <c r="B314">
        <v>0</v>
      </c>
      <c r="D314">
        <v>3.4559999999999994E-4</v>
      </c>
      <c r="E314">
        <v>1.03165364</v>
      </c>
    </row>
    <row r="315" spans="1:5" x14ac:dyDescent="0.3">
      <c r="A315">
        <v>2.7359999999999997E-3</v>
      </c>
      <c r="B315">
        <v>0</v>
      </c>
      <c r="D315">
        <v>2.7359999999999997E-3</v>
      </c>
      <c r="E315">
        <v>1.0315576639999999</v>
      </c>
    </row>
    <row r="316" spans="1:5" x14ac:dyDescent="0.3">
      <c r="A316">
        <v>1.0500000000000002E-3</v>
      </c>
      <c r="B316">
        <v>0</v>
      </c>
      <c r="D316">
        <v>1.0500000000000002E-3</v>
      </c>
      <c r="E316">
        <v>0.72869131840000012</v>
      </c>
    </row>
    <row r="317" spans="1:5" x14ac:dyDescent="0.3">
      <c r="A317">
        <v>2.4899999999999998E-4</v>
      </c>
      <c r="B317">
        <v>0</v>
      </c>
      <c r="D317">
        <v>2.4899999999999998E-4</v>
      </c>
      <c r="E317">
        <v>0.41727868400000001</v>
      </c>
    </row>
    <row r="318" spans="1:5" x14ac:dyDescent="0.3">
      <c r="A318">
        <v>7.9199999999999995E-4</v>
      </c>
      <c r="B318">
        <v>0</v>
      </c>
      <c r="D318">
        <v>7.9199999999999995E-4</v>
      </c>
      <c r="E318">
        <v>0.41727868400000001</v>
      </c>
    </row>
    <row r="319" spans="1:5" x14ac:dyDescent="0.3">
      <c r="A319">
        <v>2.7909E-2</v>
      </c>
      <c r="B319">
        <v>0</v>
      </c>
      <c r="D319">
        <v>2.7909E-2</v>
      </c>
      <c r="E319">
        <v>0.10318554600000002</v>
      </c>
    </row>
    <row r="320" spans="1:5" x14ac:dyDescent="0.3">
      <c r="A320">
        <v>1.4999999999999999E-5</v>
      </c>
      <c r="B320">
        <v>1</v>
      </c>
      <c r="D320">
        <v>1.4999999999999999E-5</v>
      </c>
      <c r="E320">
        <v>5.4114412520000004</v>
      </c>
    </row>
    <row r="321" spans="1:5" x14ac:dyDescent="0.3">
      <c r="A321">
        <v>8.6399999999999986E-6</v>
      </c>
      <c r="B321">
        <v>1</v>
      </c>
      <c r="D321">
        <v>8.6399999999999986E-6</v>
      </c>
      <c r="E321">
        <v>5.4114412520000004</v>
      </c>
    </row>
    <row r="322" spans="1:5" x14ac:dyDescent="0.3">
      <c r="A322">
        <v>5.7599999999999991E-6</v>
      </c>
      <c r="B322">
        <v>0</v>
      </c>
      <c r="D322">
        <v>5.7599999999999991E-6</v>
      </c>
      <c r="E322">
        <v>1.0318050050000001</v>
      </c>
    </row>
    <row r="323" spans="1:5" x14ac:dyDescent="0.3">
      <c r="A323">
        <v>4.5599999999999997E-5</v>
      </c>
      <c r="B323">
        <v>0</v>
      </c>
      <c r="D323">
        <v>4.5599999999999997E-5</v>
      </c>
      <c r="E323">
        <v>1.0316730380000001</v>
      </c>
    </row>
    <row r="324" spans="1:5" x14ac:dyDescent="0.3">
      <c r="A324">
        <v>1.7500000000000002E-5</v>
      </c>
      <c r="B324">
        <v>0</v>
      </c>
      <c r="D324">
        <v>1.7500000000000002E-5</v>
      </c>
      <c r="E324">
        <v>0.72890368780000003</v>
      </c>
    </row>
    <row r="325" spans="1:5" x14ac:dyDescent="0.3">
      <c r="A325">
        <v>4.1500000000000001E-6</v>
      </c>
      <c r="B325">
        <v>0</v>
      </c>
      <c r="D325">
        <v>4.1500000000000001E-6</v>
      </c>
      <c r="E325">
        <v>0.41789881550000002</v>
      </c>
    </row>
    <row r="326" spans="1:5" x14ac:dyDescent="0.3">
      <c r="A326">
        <v>1.3200000000000001E-5</v>
      </c>
      <c r="B326">
        <v>0</v>
      </c>
      <c r="D326">
        <v>1.3200000000000001E-5</v>
      </c>
      <c r="E326">
        <v>0.41789881550000002</v>
      </c>
    </row>
    <row r="327" spans="1:5" x14ac:dyDescent="0.3">
      <c r="A327">
        <v>4.6515E-4</v>
      </c>
      <c r="B327">
        <v>0</v>
      </c>
      <c r="D327">
        <v>4.6515E-4</v>
      </c>
      <c r="E327">
        <v>0.10320825075000002</v>
      </c>
    </row>
    <row r="328" spans="1:5" x14ac:dyDescent="0.3">
      <c r="A328">
        <v>1.8000000000000001E-6</v>
      </c>
      <c r="B328">
        <v>1</v>
      </c>
      <c r="D328">
        <v>1.8000000000000001E-6</v>
      </c>
      <c r="E328">
        <v>5.4100254560000005</v>
      </c>
    </row>
    <row r="329" spans="1:5" x14ac:dyDescent="0.3">
      <c r="A329">
        <v>1.0368E-6</v>
      </c>
      <c r="B329">
        <v>2</v>
      </c>
      <c r="D329">
        <v>1.0368E-6</v>
      </c>
      <c r="E329">
        <v>9.2482772799999999</v>
      </c>
    </row>
    <row r="330" spans="1:5" x14ac:dyDescent="0.3">
      <c r="A330">
        <v>6.9119999999999994E-7</v>
      </c>
      <c r="B330">
        <v>0</v>
      </c>
      <c r="D330">
        <v>6.9119999999999994E-7</v>
      </c>
      <c r="E330">
        <v>1.03165364</v>
      </c>
    </row>
    <row r="331" spans="1:5" x14ac:dyDescent="0.3">
      <c r="A331">
        <v>5.4720000000000003E-6</v>
      </c>
      <c r="B331">
        <v>0</v>
      </c>
      <c r="D331">
        <v>5.4720000000000003E-6</v>
      </c>
      <c r="E331">
        <v>1.0316003199999999</v>
      </c>
    </row>
    <row r="332" spans="1:5" x14ac:dyDescent="0.3">
      <c r="A332">
        <v>2.1000000000000002E-6</v>
      </c>
      <c r="B332">
        <v>0</v>
      </c>
      <c r="D332">
        <v>2.1000000000000002E-6</v>
      </c>
      <c r="E332">
        <v>0.72869131840000012</v>
      </c>
    </row>
    <row r="333" spans="1:5" x14ac:dyDescent="0.3">
      <c r="A333">
        <v>4.9799999999999993E-7</v>
      </c>
      <c r="B333">
        <v>0</v>
      </c>
      <c r="D333">
        <v>4.9799999999999993E-7</v>
      </c>
      <c r="E333">
        <v>0.41727868400000001</v>
      </c>
    </row>
    <row r="334" spans="1:5" x14ac:dyDescent="0.3">
      <c r="A334">
        <v>1.5839999999999998E-6</v>
      </c>
      <c r="B334">
        <v>0</v>
      </c>
      <c r="D334">
        <v>1.5839999999999998E-6</v>
      </c>
      <c r="E334">
        <v>0.41727868400000001</v>
      </c>
    </row>
    <row r="335" spans="1:5" x14ac:dyDescent="0.3">
      <c r="A335">
        <v>5.5817999999999993E-5</v>
      </c>
      <c r="B335">
        <v>0</v>
      </c>
      <c r="D335">
        <v>5.5817999999999993E-5</v>
      </c>
      <c r="E335">
        <v>0.10318554600000002</v>
      </c>
    </row>
    <row r="608" spans="5:5" x14ac:dyDescent="0.3">
      <c r="E608" s="3"/>
    </row>
  </sheetData>
  <conditionalFormatting sqref="E56:E60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Лист22">
    <tabColor theme="0" tint="-0.34998626667073579"/>
  </sheetPr>
  <dimension ref="A1:O3"/>
  <sheetViews>
    <sheetView zoomScale="85" zoomScaleNormal="85" workbookViewId="0">
      <pane ySplit="1" topLeftCell="A2" activePane="bottomLeft" state="frozen"/>
      <selection pane="bottomLeft" activeCell="L5" sqref="L5"/>
    </sheetView>
  </sheetViews>
  <sheetFormatPr defaultRowHeight="14.4" x14ac:dyDescent="0.3"/>
  <cols>
    <col min="1" max="1" width="30.44140625" customWidth="1"/>
    <col min="2" max="2" width="16.5546875" customWidth="1"/>
    <col min="4" max="4" width="11.33203125" customWidth="1"/>
    <col min="5" max="5" width="16.33203125" customWidth="1"/>
    <col min="6" max="6" width="12.44140625" customWidth="1"/>
    <col min="7" max="7" width="11.33203125" customWidth="1"/>
    <col min="8" max="8" width="17" style="3" customWidth="1"/>
    <col min="9" max="9" width="11.88671875" customWidth="1"/>
    <col min="10" max="10" width="11.44140625" customWidth="1"/>
    <col min="11" max="11" width="17.88671875" style="3" customWidth="1"/>
    <col min="12" max="12" width="19.5546875" customWidth="1"/>
    <col min="13" max="13" width="13.5546875" customWidth="1"/>
    <col min="15" max="15" width="12.6640625" customWidth="1"/>
  </cols>
  <sheetData>
    <row r="1" spans="1:15" s="4" customFormat="1" ht="49.2" customHeight="1" thickBot="1" x14ac:dyDescent="0.3">
      <c r="A1" s="4" t="s">
        <v>0</v>
      </c>
      <c r="B1" s="5" t="s">
        <v>103</v>
      </c>
      <c r="C1" s="5" t="s">
        <v>100</v>
      </c>
      <c r="D1" s="58" t="s">
        <v>101</v>
      </c>
      <c r="E1" s="5" t="s">
        <v>1</v>
      </c>
      <c r="F1" s="5" t="s">
        <v>102</v>
      </c>
      <c r="G1" s="5" t="s">
        <v>2</v>
      </c>
      <c r="H1" s="4" t="s">
        <v>4</v>
      </c>
      <c r="I1" s="4" t="s">
        <v>8</v>
      </c>
      <c r="J1" s="4" t="s">
        <v>5</v>
      </c>
      <c r="K1" s="5" t="s">
        <v>104</v>
      </c>
      <c r="L1" s="59" t="s">
        <v>3</v>
      </c>
      <c r="M1" s="60" t="s">
        <v>6</v>
      </c>
      <c r="N1" s="4" t="s">
        <v>9</v>
      </c>
      <c r="O1" s="4" t="s">
        <v>7</v>
      </c>
    </row>
    <row r="2" spans="1:15" s="35" customFormat="1" ht="28.2" thickBot="1" x14ac:dyDescent="0.3">
      <c r="A2" s="206" t="s">
        <v>238</v>
      </c>
      <c r="B2" s="157">
        <v>92</v>
      </c>
      <c r="C2" s="141">
        <v>10</v>
      </c>
      <c r="D2" s="141">
        <v>0.1</v>
      </c>
      <c r="E2" s="141">
        <v>2100</v>
      </c>
      <c r="F2" s="141">
        <v>150</v>
      </c>
      <c r="G2" s="141">
        <v>300000</v>
      </c>
      <c r="H2" s="141">
        <v>100</v>
      </c>
      <c r="I2" s="141">
        <v>-25</v>
      </c>
      <c r="J2" s="144">
        <v>600</v>
      </c>
      <c r="K2" s="141">
        <v>0.25</v>
      </c>
      <c r="L2" s="36">
        <f>1-EXP((-E2*(C2-F2+ABS(C2-F2)))/(2*G2))</f>
        <v>0</v>
      </c>
      <c r="M2" s="36">
        <f>POWER(10,7.54424-(2629.65/(C2+387.195)))</f>
        <v>8.3885786695982745</v>
      </c>
      <c r="N2" s="36">
        <f>B2+B2*K2</f>
        <v>115</v>
      </c>
      <c r="O2" s="36">
        <f>MIN(L2*B2+POWER(10,-6)*M2*SQRT(H2)*3600*J2/1000,B2+B2*0.25)</f>
        <v>0.1811932992633227</v>
      </c>
    </row>
    <row r="3" spans="1:15" s="6" customFormat="1" ht="13.8" x14ac:dyDescent="0.25">
      <c r="H3" s="61"/>
      <c r="K3" s="61"/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Лист23"/>
  <dimension ref="A1:BA260"/>
  <sheetViews>
    <sheetView zoomScale="85" zoomScaleNormal="85" workbookViewId="0">
      <pane ySplit="1" topLeftCell="A76" activePane="bottomLeft" state="frozen"/>
      <selection pane="bottomLeft" activeCell="A90" sqref="A82:XFD90"/>
    </sheetView>
  </sheetViews>
  <sheetFormatPr defaultRowHeight="14.4" x14ac:dyDescent="0.3"/>
  <cols>
    <col min="1" max="1" width="12" style="6" customWidth="1"/>
    <col min="2" max="2" width="28.88671875" style="6" customWidth="1"/>
    <col min="3" max="3" width="49.6640625" customWidth="1"/>
    <col min="4" max="4" width="33.88671875" style="7" customWidth="1"/>
    <col min="5" max="5" width="16.5546875" style="6" customWidth="1"/>
    <col min="6" max="6" width="16.33203125" style="6" customWidth="1"/>
    <col min="7" max="7" width="11.5546875" style="6" customWidth="1"/>
    <col min="8" max="8" width="16.5546875" style="6" customWidth="1"/>
    <col min="9" max="9" width="14.6640625" style="6" customWidth="1"/>
    <col min="10" max="11" width="20.6640625" style="6" customWidth="1"/>
    <col min="12" max="12" width="8.88671875" customWidth="1"/>
    <col min="13" max="13" width="13.33203125" customWidth="1"/>
    <col min="14" max="14" width="35.5546875" customWidth="1"/>
    <col min="15" max="15" width="31" customWidth="1"/>
    <col min="16" max="19" width="8.88671875" customWidth="1"/>
    <col min="21" max="34" width="8.88671875" customWidth="1"/>
    <col min="36" max="36" width="10.88671875" customWidth="1"/>
    <col min="37" max="37" width="13.33203125" customWidth="1"/>
    <col min="38" max="38" width="22.6640625" customWidth="1"/>
    <col min="39" max="39" width="17.88671875" customWidth="1"/>
    <col min="40" max="40" width="13.33203125" customWidth="1"/>
    <col min="41" max="43" width="8.88671875" customWidth="1"/>
    <col min="44" max="44" width="12.33203125" customWidth="1"/>
    <col min="45" max="45" width="11.88671875" customWidth="1"/>
    <col min="46" max="46" width="10.44140625" customWidth="1"/>
    <col min="47" max="47" width="14.33203125" customWidth="1"/>
    <col min="48" max="48" width="12" customWidth="1"/>
    <col min="49" max="49" width="11.109375" customWidth="1"/>
    <col min="50" max="50" width="13.6640625" customWidth="1"/>
    <col min="51" max="51" width="16" customWidth="1"/>
    <col min="52" max="52" width="17.5546875" customWidth="1"/>
  </cols>
  <sheetData>
    <row r="1" spans="1:53" ht="56.4" thickBot="1" x14ac:dyDescent="0.35">
      <c r="A1" s="4" t="s">
        <v>10</v>
      </c>
      <c r="B1" s="4" t="s">
        <v>0</v>
      </c>
      <c r="C1" s="4" t="s">
        <v>11</v>
      </c>
      <c r="D1" s="5" t="s">
        <v>24</v>
      </c>
      <c r="E1" s="5" t="s">
        <v>12</v>
      </c>
      <c r="F1" s="5" t="s">
        <v>13</v>
      </c>
      <c r="G1" s="5" t="s">
        <v>14</v>
      </c>
      <c r="H1" s="5" t="s">
        <v>15</v>
      </c>
      <c r="I1" s="5" t="s">
        <v>16</v>
      </c>
      <c r="J1" s="5" t="s">
        <v>17</v>
      </c>
      <c r="K1" s="5" t="s">
        <v>125</v>
      </c>
      <c r="M1" s="1" t="str">
        <f t="shared" ref="M1:N7" si="0">A1</f>
        <v>№ сценария</v>
      </c>
      <c r="N1" s="1" t="str">
        <f t="shared" si="0"/>
        <v>Оборудование</v>
      </c>
      <c r="O1" t="str">
        <f t="shared" ref="O1:O7" si="1">D1</f>
        <v>Кратко сценарий</v>
      </c>
      <c r="P1" s="15" t="s">
        <v>29</v>
      </c>
      <c r="Q1" s="15" t="s">
        <v>30</v>
      </c>
      <c r="R1" s="15" t="s">
        <v>31</v>
      </c>
      <c r="S1" s="15" t="s">
        <v>32</v>
      </c>
      <c r="T1" s="15" t="s">
        <v>261</v>
      </c>
      <c r="U1" s="15" t="s">
        <v>260</v>
      </c>
      <c r="V1" s="15" t="s">
        <v>33</v>
      </c>
      <c r="W1" s="15" t="s">
        <v>34</v>
      </c>
      <c r="X1" s="15" t="s">
        <v>35</v>
      </c>
      <c r="Y1" s="15" t="s">
        <v>36</v>
      </c>
      <c r="Z1" s="15" t="s">
        <v>37</v>
      </c>
      <c r="AA1" s="15" t="s">
        <v>38</v>
      </c>
      <c r="AB1" s="15" t="s">
        <v>39</v>
      </c>
      <c r="AC1" s="4" t="s">
        <v>40</v>
      </c>
      <c r="AD1" s="4" t="s">
        <v>41</v>
      </c>
      <c r="AE1" s="15" t="s">
        <v>42</v>
      </c>
      <c r="AF1" s="15" t="s">
        <v>43</v>
      </c>
      <c r="AG1" s="15" t="s">
        <v>44</v>
      </c>
      <c r="AH1" s="15" t="s">
        <v>45</v>
      </c>
      <c r="AI1" s="15" t="s">
        <v>259</v>
      </c>
      <c r="AJ1" s="5" t="s">
        <v>194</v>
      </c>
      <c r="AK1" s="5" t="s">
        <v>48</v>
      </c>
      <c r="AL1" s="18" t="s">
        <v>56</v>
      </c>
      <c r="AM1" s="2" t="s">
        <v>57</v>
      </c>
      <c r="AN1" s="2" t="s">
        <v>58</v>
      </c>
      <c r="AQ1" s="5" t="s">
        <v>49</v>
      </c>
      <c r="AR1" s="5" t="s">
        <v>50</v>
      </c>
      <c r="AS1" s="5" t="s">
        <v>51</v>
      </c>
      <c r="AT1" s="5" t="s">
        <v>52</v>
      </c>
      <c r="AU1" s="5" t="s">
        <v>53</v>
      </c>
      <c r="AV1" s="5" t="s">
        <v>54</v>
      </c>
      <c r="AW1" s="5" t="s">
        <v>113</v>
      </c>
      <c r="AX1" s="5" t="s">
        <v>114</v>
      </c>
      <c r="AY1" s="5" t="s">
        <v>55</v>
      </c>
      <c r="AZ1" s="5" t="s">
        <v>484</v>
      </c>
      <c r="BA1" s="5" t="s">
        <v>485</v>
      </c>
    </row>
    <row r="2" spans="1:53" ht="15" thickBot="1" x14ac:dyDescent="0.35">
      <c r="A2" s="8" t="s">
        <v>18</v>
      </c>
      <c r="B2" s="63" t="s">
        <v>105</v>
      </c>
      <c r="C2" s="79" t="s">
        <v>106</v>
      </c>
      <c r="D2" s="9" t="s">
        <v>25</v>
      </c>
      <c r="E2" s="66">
        <v>1.0000000000000001E-5</v>
      </c>
      <c r="F2" s="63">
        <v>1</v>
      </c>
      <c r="G2" s="8">
        <v>0.2</v>
      </c>
      <c r="H2" s="10">
        <f t="shared" ref="H2:H7" si="2">E2*F2*G2</f>
        <v>2.0000000000000003E-6</v>
      </c>
      <c r="I2" s="64">
        <v>8.75</v>
      </c>
      <c r="J2" s="69">
        <f>I2</f>
        <v>8.75</v>
      </c>
      <c r="K2" s="72" t="s">
        <v>122</v>
      </c>
      <c r="L2" s="77">
        <v>300</v>
      </c>
      <c r="M2" s="31" t="str">
        <f t="shared" si="0"/>
        <v>С1</v>
      </c>
      <c r="N2" s="31" t="str">
        <f t="shared" si="0"/>
        <v>Трубопровод ЛВЖ</v>
      </c>
      <c r="O2" s="31" t="str">
        <f t="shared" si="1"/>
        <v>Полное-пожар</v>
      </c>
      <c r="P2" s="31">
        <v>17.100000000000001</v>
      </c>
      <c r="Q2" s="31">
        <v>23.5</v>
      </c>
      <c r="R2" s="31">
        <v>33.1</v>
      </c>
      <c r="S2" s="31">
        <v>61.2</v>
      </c>
      <c r="T2" s="31" t="s">
        <v>46</v>
      </c>
      <c r="U2" s="31" t="s">
        <v>46</v>
      </c>
      <c r="V2" s="31" t="s">
        <v>46</v>
      </c>
      <c r="W2" s="31" t="s">
        <v>46</v>
      </c>
      <c r="X2" s="31" t="s">
        <v>46</v>
      </c>
      <c r="Y2" s="31" t="s">
        <v>46</v>
      </c>
      <c r="Z2" s="31" t="s">
        <v>46</v>
      </c>
      <c r="AA2" s="31" t="s">
        <v>46</v>
      </c>
      <c r="AB2" s="31" t="s">
        <v>46</v>
      </c>
      <c r="AC2" s="31" t="s">
        <v>46</v>
      </c>
      <c r="AD2" s="31" t="s">
        <v>46</v>
      </c>
      <c r="AE2" s="31" t="s">
        <v>46</v>
      </c>
      <c r="AF2" s="31" t="s">
        <v>46</v>
      </c>
      <c r="AG2" s="31" t="s">
        <v>46</v>
      </c>
      <c r="AH2" s="31" t="s">
        <v>46</v>
      </c>
      <c r="AI2" s="31" t="s">
        <v>46</v>
      </c>
      <c r="AJ2" s="12">
        <v>1</v>
      </c>
      <c r="AK2" s="12">
        <v>2</v>
      </c>
      <c r="AL2" s="65">
        <v>0.75</v>
      </c>
      <c r="AM2" s="65">
        <v>2.7E-2</v>
      </c>
      <c r="AN2" s="65">
        <v>3</v>
      </c>
      <c r="AO2" s="31"/>
      <c r="AP2" s="31"/>
      <c r="AQ2" s="32">
        <f>AM2*I2+AL2</f>
        <v>0.98624999999999996</v>
      </c>
      <c r="AR2" s="32">
        <f t="shared" ref="AR2:AR7" si="3">0.1*AQ2</f>
        <v>9.8625000000000004E-2</v>
      </c>
      <c r="AS2" s="33">
        <f t="shared" ref="AS2:AS7" si="4">AJ2*3+0.25*AK2</f>
        <v>3.5</v>
      </c>
      <c r="AT2" s="33">
        <f t="shared" ref="AT2:AT7" si="5">SUM(AQ2:AS2)/4</f>
        <v>1.1462187500000001</v>
      </c>
      <c r="AU2" s="32">
        <f>10068.2*J2*POWER(10,-6)</f>
        <v>8.8096750000000001E-2</v>
      </c>
      <c r="AV2" s="33">
        <f t="shared" ref="AV2:AV7" si="6">AU2+AT2+AS2+AR2+AQ2</f>
        <v>5.8191905000000004</v>
      </c>
      <c r="AW2" s="34">
        <f t="shared" ref="AW2:AW7" si="7">AJ2*H2</f>
        <v>2.0000000000000003E-6</v>
      </c>
      <c r="AX2" s="34">
        <f t="shared" ref="AX2:AX7" si="8">H2*AK2</f>
        <v>4.0000000000000007E-6</v>
      </c>
      <c r="AY2" s="34">
        <f t="shared" ref="AY2:AY7" si="9">H2*AV2</f>
        <v>1.1638381000000003E-5</v>
      </c>
      <c r="AZ2" s="285">
        <f>AW2/DB!$B$23</f>
        <v>2.1276595744680856E-9</v>
      </c>
      <c r="BA2" s="285">
        <f>AX2/DB!$B$23</f>
        <v>4.2553191489361712E-9</v>
      </c>
    </row>
    <row r="3" spans="1:53" ht="15" thickBot="1" x14ac:dyDescent="0.35">
      <c r="A3" s="8" t="s">
        <v>19</v>
      </c>
      <c r="B3" s="8" t="str">
        <f>B2</f>
        <v>Трубопровод ЛВЖ</v>
      </c>
      <c r="C3" s="79" t="s">
        <v>107</v>
      </c>
      <c r="D3" s="9" t="s">
        <v>28</v>
      </c>
      <c r="E3" s="67">
        <f>E2</f>
        <v>1.0000000000000001E-5</v>
      </c>
      <c r="F3" s="68">
        <f>F2</f>
        <v>1</v>
      </c>
      <c r="G3" s="8">
        <v>0.04</v>
      </c>
      <c r="H3" s="10">
        <f t="shared" si="2"/>
        <v>4.0000000000000003E-7</v>
      </c>
      <c r="I3" s="62">
        <f>I2</f>
        <v>8.75</v>
      </c>
      <c r="J3" s="70">
        <v>0.625</v>
      </c>
      <c r="K3" s="72" t="s">
        <v>123</v>
      </c>
      <c r="L3" s="77">
        <v>0</v>
      </c>
      <c r="M3" s="31" t="str">
        <f t="shared" si="0"/>
        <v>С2</v>
      </c>
      <c r="N3" s="31" t="str">
        <f t="shared" si="0"/>
        <v>Трубопровод ЛВЖ</v>
      </c>
      <c r="O3" s="31" t="str">
        <f t="shared" si="1"/>
        <v>Полное-взрыв</v>
      </c>
      <c r="P3" s="31" t="s">
        <v>46</v>
      </c>
      <c r="Q3" s="31" t="s">
        <v>46</v>
      </c>
      <c r="R3" s="31" t="s">
        <v>46</v>
      </c>
      <c r="S3" s="31" t="s">
        <v>46</v>
      </c>
      <c r="T3" s="31">
        <v>0</v>
      </c>
      <c r="U3" s="31">
        <v>0</v>
      </c>
      <c r="V3" s="31">
        <v>64.599999999999994</v>
      </c>
      <c r="W3" s="31">
        <v>216.1</v>
      </c>
      <c r="X3" s="31">
        <v>562.6</v>
      </c>
      <c r="Y3" s="31" t="s">
        <v>46</v>
      </c>
      <c r="Z3" s="31" t="s">
        <v>46</v>
      </c>
      <c r="AA3" s="31" t="s">
        <v>46</v>
      </c>
      <c r="AB3" s="31" t="s">
        <v>46</v>
      </c>
      <c r="AC3" s="31" t="s">
        <v>46</v>
      </c>
      <c r="AD3" s="31" t="s">
        <v>46</v>
      </c>
      <c r="AE3" s="31" t="s">
        <v>46</v>
      </c>
      <c r="AF3" s="31" t="s">
        <v>46</v>
      </c>
      <c r="AG3" s="31" t="s">
        <v>46</v>
      </c>
      <c r="AH3" s="31" t="s">
        <v>46</v>
      </c>
      <c r="AI3" s="31" t="s">
        <v>46</v>
      </c>
      <c r="AJ3" s="12">
        <v>2</v>
      </c>
      <c r="AK3" s="12">
        <v>2</v>
      </c>
      <c r="AL3" s="31">
        <f>AL2</f>
        <v>0.75</v>
      </c>
      <c r="AM3" s="31">
        <f>AM2</f>
        <v>2.7E-2</v>
      </c>
      <c r="AN3" s="31">
        <f>AN2</f>
        <v>3</v>
      </c>
      <c r="AO3" s="31"/>
      <c r="AP3" s="31"/>
      <c r="AQ3" s="32">
        <f>AM3*I3+AL3</f>
        <v>0.98624999999999996</v>
      </c>
      <c r="AR3" s="32">
        <f t="shared" si="3"/>
        <v>9.8625000000000004E-2</v>
      </c>
      <c r="AS3" s="33">
        <f t="shared" si="4"/>
        <v>6.5</v>
      </c>
      <c r="AT3" s="33">
        <f t="shared" si="5"/>
        <v>1.8962187500000001</v>
      </c>
      <c r="AU3" s="32">
        <f>10068.2*J3*POWER(10,-6)*10</f>
        <v>6.2926249999999989E-2</v>
      </c>
      <c r="AV3" s="33">
        <f t="shared" si="6"/>
        <v>9.5440199999999997</v>
      </c>
      <c r="AW3" s="34">
        <f t="shared" si="7"/>
        <v>8.0000000000000007E-7</v>
      </c>
      <c r="AX3" s="34">
        <f t="shared" si="8"/>
        <v>8.0000000000000007E-7</v>
      </c>
      <c r="AY3" s="34">
        <f t="shared" si="9"/>
        <v>3.8176079999999999E-6</v>
      </c>
      <c r="AZ3" s="285">
        <f>AW3/DB!$B$23</f>
        <v>8.5106382978723411E-10</v>
      </c>
      <c r="BA3" s="285">
        <f>AX3/DB!$B$23</f>
        <v>8.5106382978723411E-10</v>
      </c>
    </row>
    <row r="4" spans="1:53" x14ac:dyDescent="0.3">
      <c r="A4" s="8" t="s">
        <v>20</v>
      </c>
      <c r="B4" s="8" t="str">
        <f>B2</f>
        <v>Трубопровод ЛВЖ</v>
      </c>
      <c r="C4" s="79" t="s">
        <v>108</v>
      </c>
      <c r="D4" s="9" t="s">
        <v>26</v>
      </c>
      <c r="E4" s="67">
        <f>E2</f>
        <v>1.0000000000000001E-5</v>
      </c>
      <c r="F4" s="68">
        <f>F2</f>
        <v>1</v>
      </c>
      <c r="G4" s="8">
        <v>0.76</v>
      </c>
      <c r="H4" s="10">
        <f t="shared" si="2"/>
        <v>7.6000000000000009E-6</v>
      </c>
      <c r="I4" s="62">
        <f>I2</f>
        <v>8.75</v>
      </c>
      <c r="J4" s="71">
        <v>0</v>
      </c>
      <c r="K4" s="72" t="s">
        <v>124</v>
      </c>
      <c r="L4" s="77">
        <v>0</v>
      </c>
      <c r="M4" s="31" t="str">
        <f t="shared" si="0"/>
        <v>С3</v>
      </c>
      <c r="N4" s="31" t="str">
        <f t="shared" si="0"/>
        <v>Трубопровод ЛВЖ</v>
      </c>
      <c r="O4" s="31" t="str">
        <f t="shared" si="1"/>
        <v>Полное-ликвидация</v>
      </c>
      <c r="P4" s="31" t="s">
        <v>46</v>
      </c>
      <c r="Q4" s="31" t="s">
        <v>46</v>
      </c>
      <c r="R4" s="31" t="s">
        <v>46</v>
      </c>
      <c r="S4" s="31" t="s">
        <v>46</v>
      </c>
      <c r="T4" s="31" t="s">
        <v>46</v>
      </c>
      <c r="U4" s="31" t="s">
        <v>46</v>
      </c>
      <c r="V4" s="31" t="s">
        <v>46</v>
      </c>
      <c r="W4" s="31" t="s">
        <v>46</v>
      </c>
      <c r="X4" s="31" t="s">
        <v>46</v>
      </c>
      <c r="Y4" s="31" t="s">
        <v>46</v>
      </c>
      <c r="Z4" s="31" t="s">
        <v>46</v>
      </c>
      <c r="AA4" s="31" t="s">
        <v>46</v>
      </c>
      <c r="AB4" s="31" t="s">
        <v>46</v>
      </c>
      <c r="AC4" s="31" t="s">
        <v>46</v>
      </c>
      <c r="AD4" s="31" t="s">
        <v>46</v>
      </c>
      <c r="AE4" s="31" t="s">
        <v>46</v>
      </c>
      <c r="AF4" s="31" t="s">
        <v>46</v>
      </c>
      <c r="AG4" s="31" t="s">
        <v>46</v>
      </c>
      <c r="AH4" s="31" t="s">
        <v>46</v>
      </c>
      <c r="AI4" s="31" t="s">
        <v>46</v>
      </c>
      <c r="AJ4" s="31">
        <v>0</v>
      </c>
      <c r="AK4" s="31">
        <v>0</v>
      </c>
      <c r="AL4" s="31">
        <f>AL2</f>
        <v>0.75</v>
      </c>
      <c r="AM4" s="31">
        <f>AM2</f>
        <v>2.7E-2</v>
      </c>
      <c r="AN4" s="31">
        <f>AN2</f>
        <v>3</v>
      </c>
      <c r="AO4" s="31"/>
      <c r="AP4" s="31"/>
      <c r="AQ4" s="32">
        <f>AM4*I4*0.1+AL4</f>
        <v>0.77362500000000001</v>
      </c>
      <c r="AR4" s="32">
        <f t="shared" si="3"/>
        <v>7.7362500000000001E-2</v>
      </c>
      <c r="AS4" s="33">
        <f t="shared" si="4"/>
        <v>0</v>
      </c>
      <c r="AT4" s="33">
        <f t="shared" si="5"/>
        <v>0.212746875</v>
      </c>
      <c r="AU4" s="32">
        <f>1333*J3*POWER(10,-6)</f>
        <v>8.3312499999999999E-4</v>
      </c>
      <c r="AV4" s="33">
        <f t="shared" si="6"/>
        <v>1.0645674999999999</v>
      </c>
      <c r="AW4" s="34">
        <f t="shared" si="7"/>
        <v>0</v>
      </c>
      <c r="AX4" s="34">
        <f t="shared" si="8"/>
        <v>0</v>
      </c>
      <c r="AY4" s="34">
        <f t="shared" si="9"/>
        <v>8.0907130000000009E-6</v>
      </c>
      <c r="AZ4" s="285">
        <f>AW4/DB!$B$23</f>
        <v>0</v>
      </c>
      <c r="BA4" s="285">
        <f>AX4/DB!$B$23</f>
        <v>0</v>
      </c>
    </row>
    <row r="5" spans="1:53" x14ac:dyDescent="0.3">
      <c r="A5" s="8" t="s">
        <v>21</v>
      </c>
      <c r="B5" s="8" t="str">
        <f>B2</f>
        <v>Трубопровод ЛВЖ</v>
      </c>
      <c r="C5" s="79" t="s">
        <v>109</v>
      </c>
      <c r="D5" s="9" t="s">
        <v>47</v>
      </c>
      <c r="E5" s="66">
        <v>1E-4</v>
      </c>
      <c r="F5" s="68">
        <f>F2</f>
        <v>1</v>
      </c>
      <c r="G5" s="8">
        <v>0.2</v>
      </c>
      <c r="H5" s="10">
        <f t="shared" si="2"/>
        <v>2.0000000000000002E-5</v>
      </c>
      <c r="I5" s="62">
        <f>0.15*I2</f>
        <v>1.3125</v>
      </c>
      <c r="J5" s="69">
        <f>I5</f>
        <v>1.3125</v>
      </c>
      <c r="K5" s="74" t="s">
        <v>126</v>
      </c>
      <c r="L5" s="78">
        <v>45390</v>
      </c>
      <c r="M5" s="31" t="str">
        <f t="shared" si="0"/>
        <v>С4</v>
      </c>
      <c r="N5" s="31" t="str">
        <f t="shared" si="0"/>
        <v>Трубопровод ЛВЖ</v>
      </c>
      <c r="O5" s="31" t="str">
        <f t="shared" si="1"/>
        <v>Частичное-пожар</v>
      </c>
      <c r="P5" s="31">
        <v>12.8</v>
      </c>
      <c r="Q5" s="31">
        <v>16.399999999999999</v>
      </c>
      <c r="R5" s="31">
        <v>21.7</v>
      </c>
      <c r="S5" s="31">
        <v>37.299999999999997</v>
      </c>
      <c r="T5" s="31" t="s">
        <v>46</v>
      </c>
      <c r="U5" s="31" t="s">
        <v>46</v>
      </c>
      <c r="V5" s="31" t="s">
        <v>46</v>
      </c>
      <c r="W5" s="31" t="s">
        <v>46</v>
      </c>
      <c r="X5" s="31" t="s">
        <v>46</v>
      </c>
      <c r="Y5" s="31" t="s">
        <v>46</v>
      </c>
      <c r="Z5" s="31" t="s">
        <v>46</v>
      </c>
      <c r="AA5" s="31" t="s">
        <v>46</v>
      </c>
      <c r="AB5" s="31" t="s">
        <v>46</v>
      </c>
      <c r="AC5" s="31" t="s">
        <v>46</v>
      </c>
      <c r="AD5" s="31" t="s">
        <v>46</v>
      </c>
      <c r="AE5" s="31" t="s">
        <v>46</v>
      </c>
      <c r="AF5" s="31" t="s">
        <v>46</v>
      </c>
      <c r="AG5" s="31" t="s">
        <v>46</v>
      </c>
      <c r="AH5" s="31" t="s">
        <v>46</v>
      </c>
      <c r="AI5" s="31" t="s">
        <v>46</v>
      </c>
      <c r="AJ5" s="31">
        <v>0</v>
      </c>
      <c r="AK5" s="31">
        <v>2</v>
      </c>
      <c r="AL5" s="31">
        <f>0.1*$AL$2</f>
        <v>7.5000000000000011E-2</v>
      </c>
      <c r="AM5" s="31">
        <f>AM2</f>
        <v>2.7E-2</v>
      </c>
      <c r="AN5" s="31">
        <f>ROUNDUP(AN2/3,0)</f>
        <v>1</v>
      </c>
      <c r="AO5" s="31"/>
      <c r="AP5" s="31"/>
      <c r="AQ5" s="32">
        <f>AM5*I5+AL5</f>
        <v>0.11043750000000001</v>
      </c>
      <c r="AR5" s="32">
        <f t="shared" si="3"/>
        <v>1.1043750000000001E-2</v>
      </c>
      <c r="AS5" s="33">
        <f t="shared" si="4"/>
        <v>0.5</v>
      </c>
      <c r="AT5" s="33">
        <f t="shared" si="5"/>
        <v>0.1553703125</v>
      </c>
      <c r="AU5" s="32">
        <f>10068.2*J5*POWER(10,-6)</f>
        <v>1.3214512500000001E-2</v>
      </c>
      <c r="AV5" s="33">
        <f t="shared" si="6"/>
        <v>0.79006607499999992</v>
      </c>
      <c r="AW5" s="34">
        <f t="shared" si="7"/>
        <v>0</v>
      </c>
      <c r="AX5" s="34">
        <f t="shared" si="8"/>
        <v>4.0000000000000003E-5</v>
      </c>
      <c r="AY5" s="34">
        <f t="shared" si="9"/>
        <v>1.5801321499999999E-5</v>
      </c>
      <c r="AZ5" s="285">
        <f>AW5/DB!$B$23</f>
        <v>0</v>
      </c>
      <c r="BA5" s="285">
        <f>AX5/DB!$B$23</f>
        <v>4.2553191489361707E-8</v>
      </c>
    </row>
    <row r="6" spans="1:53" x14ac:dyDescent="0.3">
      <c r="A6" s="8" t="s">
        <v>22</v>
      </c>
      <c r="B6" s="8" t="str">
        <f>B2</f>
        <v>Трубопровод ЛВЖ</v>
      </c>
      <c r="C6" s="79" t="s">
        <v>110</v>
      </c>
      <c r="D6" s="9" t="s">
        <v>112</v>
      </c>
      <c r="E6" s="67">
        <f>E5</f>
        <v>1E-4</v>
      </c>
      <c r="F6" s="68">
        <f>F2</f>
        <v>1</v>
      </c>
      <c r="G6" s="8">
        <v>0.04</v>
      </c>
      <c r="H6" s="10">
        <f t="shared" si="2"/>
        <v>4.0000000000000007E-6</v>
      </c>
      <c r="I6" s="62">
        <f>0.15*I2</f>
        <v>1.3125</v>
      </c>
      <c r="J6" s="69">
        <f>0.15*J3</f>
        <v>9.375E-2</v>
      </c>
      <c r="K6" s="74" t="s">
        <v>127</v>
      </c>
      <c r="L6" s="78">
        <v>3</v>
      </c>
      <c r="M6" s="31" t="str">
        <f t="shared" si="0"/>
        <v>С5</v>
      </c>
      <c r="N6" s="31" t="str">
        <f t="shared" si="0"/>
        <v>Трубопровод ЛВЖ</v>
      </c>
      <c r="O6" s="31" t="str">
        <f t="shared" si="1"/>
        <v>Частичное-пожар-вспышка</v>
      </c>
      <c r="P6" s="31" t="s">
        <v>46</v>
      </c>
      <c r="Q6" s="31" t="s">
        <v>46</v>
      </c>
      <c r="R6" s="31" t="s">
        <v>46</v>
      </c>
      <c r="S6" s="31" t="s">
        <v>46</v>
      </c>
      <c r="T6" s="31" t="s">
        <v>46</v>
      </c>
      <c r="U6" s="31" t="s">
        <v>46</v>
      </c>
      <c r="V6" s="31" t="s">
        <v>46</v>
      </c>
      <c r="W6" s="31" t="s">
        <v>46</v>
      </c>
      <c r="X6" s="31" t="s">
        <v>46</v>
      </c>
      <c r="Y6" s="31" t="s">
        <v>46</v>
      </c>
      <c r="Z6" s="31" t="s">
        <v>46</v>
      </c>
      <c r="AA6" s="31">
        <v>15.35</v>
      </c>
      <c r="AB6" s="31">
        <v>18.420000000000002</v>
      </c>
      <c r="AC6" s="31" t="s">
        <v>46</v>
      </c>
      <c r="AD6" s="31" t="s">
        <v>46</v>
      </c>
      <c r="AE6" s="31" t="s">
        <v>46</v>
      </c>
      <c r="AF6" s="31" t="s">
        <v>46</v>
      </c>
      <c r="AG6" s="31" t="s">
        <v>46</v>
      </c>
      <c r="AH6" s="31" t="s">
        <v>46</v>
      </c>
      <c r="AI6" s="31" t="s">
        <v>46</v>
      </c>
      <c r="AJ6" s="31">
        <v>0</v>
      </c>
      <c r="AK6" s="31">
        <v>1</v>
      </c>
      <c r="AL6" s="31">
        <f>0.1*$AL$2</f>
        <v>7.5000000000000011E-2</v>
      </c>
      <c r="AM6" s="31">
        <f>AM2</f>
        <v>2.7E-2</v>
      </c>
      <c r="AN6" s="31">
        <f>ROUNDUP(AN2/3,0)</f>
        <v>1</v>
      </c>
      <c r="AO6" s="31"/>
      <c r="AP6" s="31"/>
      <c r="AQ6" s="32">
        <f>AM6*I6+AL6</f>
        <v>0.11043750000000001</v>
      </c>
      <c r="AR6" s="32">
        <f t="shared" si="3"/>
        <v>1.1043750000000001E-2</v>
      </c>
      <c r="AS6" s="33">
        <f t="shared" si="4"/>
        <v>0.25</v>
      </c>
      <c r="AT6" s="33">
        <f t="shared" si="5"/>
        <v>9.2870312499999996E-2</v>
      </c>
      <c r="AU6" s="32">
        <f>10068.2*J6*POWER(10,-6)*10</f>
        <v>9.4389375000000011E-3</v>
      </c>
      <c r="AV6" s="33">
        <f t="shared" si="6"/>
        <v>0.47379050000000006</v>
      </c>
      <c r="AW6" s="34">
        <f t="shared" si="7"/>
        <v>0</v>
      </c>
      <c r="AX6" s="34">
        <f t="shared" si="8"/>
        <v>4.0000000000000007E-6</v>
      </c>
      <c r="AY6" s="34">
        <f t="shared" si="9"/>
        <v>1.8951620000000005E-6</v>
      </c>
      <c r="AZ6" s="285">
        <f>AW6/DB!$B$23</f>
        <v>0</v>
      </c>
      <c r="BA6" s="285">
        <f>AX6/DB!$B$23</f>
        <v>4.2553191489361712E-9</v>
      </c>
    </row>
    <row r="7" spans="1:53" x14ac:dyDescent="0.3">
      <c r="A7" s="170" t="s">
        <v>23</v>
      </c>
      <c r="B7" s="170" t="str">
        <f>B2</f>
        <v>Трубопровод ЛВЖ</v>
      </c>
      <c r="C7" s="171" t="s">
        <v>111</v>
      </c>
      <c r="D7" s="172" t="s">
        <v>27</v>
      </c>
      <c r="E7" s="173">
        <f>E5</f>
        <v>1E-4</v>
      </c>
      <c r="F7" s="174">
        <f>F2</f>
        <v>1</v>
      </c>
      <c r="G7" s="170">
        <v>0.76</v>
      </c>
      <c r="H7" s="175">
        <f t="shared" si="2"/>
        <v>7.6000000000000004E-5</v>
      </c>
      <c r="I7" s="176">
        <f>0.15*I2</f>
        <v>1.3125</v>
      </c>
      <c r="J7" s="177">
        <v>0</v>
      </c>
      <c r="K7" s="178" t="s">
        <v>138</v>
      </c>
      <c r="L7" s="179">
        <v>1</v>
      </c>
      <c r="M7" s="31" t="str">
        <f t="shared" si="0"/>
        <v>С6</v>
      </c>
      <c r="N7" s="31" t="str">
        <f t="shared" si="0"/>
        <v>Трубопровод ЛВЖ</v>
      </c>
      <c r="O7" s="31" t="str">
        <f t="shared" si="1"/>
        <v>Частичное-ликвидация</v>
      </c>
      <c r="P7" s="31" t="s">
        <v>46</v>
      </c>
      <c r="Q7" s="31" t="s">
        <v>46</v>
      </c>
      <c r="R7" s="31" t="s">
        <v>46</v>
      </c>
      <c r="S7" s="31" t="s">
        <v>46</v>
      </c>
      <c r="T7" s="31" t="s">
        <v>46</v>
      </c>
      <c r="U7" s="31" t="s">
        <v>46</v>
      </c>
      <c r="V7" s="31" t="s">
        <v>46</v>
      </c>
      <c r="W7" s="31" t="s">
        <v>46</v>
      </c>
      <c r="X7" s="31" t="s">
        <v>46</v>
      </c>
      <c r="Y7" s="31" t="s">
        <v>46</v>
      </c>
      <c r="Z7" s="31" t="s">
        <v>46</v>
      </c>
      <c r="AA7" s="31" t="s">
        <v>46</v>
      </c>
      <c r="AB7" s="31" t="s">
        <v>46</v>
      </c>
      <c r="AC7" s="31" t="s">
        <v>46</v>
      </c>
      <c r="AD7" s="31" t="s">
        <v>46</v>
      </c>
      <c r="AE7" s="31" t="s">
        <v>46</v>
      </c>
      <c r="AF7" s="31" t="s">
        <v>46</v>
      </c>
      <c r="AG7" s="31" t="s">
        <v>46</v>
      </c>
      <c r="AH7" s="31" t="s">
        <v>46</v>
      </c>
      <c r="AI7" s="31" t="s">
        <v>46</v>
      </c>
      <c r="AJ7" s="31">
        <v>0</v>
      </c>
      <c r="AK7" s="31">
        <v>0</v>
      </c>
      <c r="AL7" s="31">
        <f>0.1*$AL$2</f>
        <v>7.5000000000000011E-2</v>
      </c>
      <c r="AM7" s="31">
        <f>AM2</f>
        <v>2.7E-2</v>
      </c>
      <c r="AN7" s="31">
        <f>ROUNDUP(AN2/3,0)</f>
        <v>1</v>
      </c>
      <c r="AO7" s="31"/>
      <c r="AP7" s="31"/>
      <c r="AQ7" s="32">
        <f>AM7*I7*0.1+AL7</f>
        <v>7.8543750000000009E-2</v>
      </c>
      <c r="AR7" s="32">
        <f t="shared" si="3"/>
        <v>7.854375000000002E-3</v>
      </c>
      <c r="AS7" s="33">
        <f t="shared" si="4"/>
        <v>0</v>
      </c>
      <c r="AT7" s="33">
        <f t="shared" si="5"/>
        <v>2.1599531250000002E-2</v>
      </c>
      <c r="AU7" s="32">
        <f>1333*J6*POWER(10,-6)</f>
        <v>1.2496875E-4</v>
      </c>
      <c r="AV7" s="33">
        <f t="shared" si="6"/>
        <v>0.10812262500000001</v>
      </c>
      <c r="AW7" s="34">
        <f t="shared" si="7"/>
        <v>0</v>
      </c>
      <c r="AX7" s="34">
        <f t="shared" si="8"/>
        <v>0</v>
      </c>
      <c r="AY7" s="34">
        <f t="shared" si="9"/>
        <v>8.2173195000000018E-6</v>
      </c>
      <c r="AZ7" s="285">
        <f>AW7/DB!$B$23</f>
        <v>0</v>
      </c>
      <c r="BA7" s="285">
        <f>AX7/DB!$B$23</f>
        <v>0</v>
      </c>
    </row>
    <row r="8" spans="1:53" s="180" customFormat="1" x14ac:dyDescent="0.3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</row>
    <row r="9" spans="1:53" s="180" customFormat="1" x14ac:dyDescent="0.3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</row>
    <row r="10" spans="1:53" s="180" customFormat="1" x14ac:dyDescent="0.3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</row>
    <row r="11" spans="1:53" ht="15" thickBot="1" x14ac:dyDescent="0.35">
      <c r="E11" s="14"/>
      <c r="F11" s="14"/>
    </row>
    <row r="12" spans="1:53" s="238" customFormat="1" ht="15" thickBot="1" x14ac:dyDescent="0.35">
      <c r="A12" s="228" t="s">
        <v>18</v>
      </c>
      <c r="B12" s="229" t="s">
        <v>115</v>
      </c>
      <c r="C12" s="230" t="s">
        <v>106</v>
      </c>
      <c r="D12" s="231" t="s">
        <v>25</v>
      </c>
      <c r="E12" s="232">
        <v>2.9999999999999999E-7</v>
      </c>
      <c r="F12" s="229">
        <v>6800</v>
      </c>
      <c r="G12" s="228">
        <v>0.2</v>
      </c>
      <c r="H12" s="233">
        <f t="shared" ref="H12:H17" si="10">E12*F12*G12</f>
        <v>4.0799999999999994E-4</v>
      </c>
      <c r="I12" s="262">
        <v>23.29</v>
      </c>
      <c r="J12" s="263">
        <f>I12</f>
        <v>23.29</v>
      </c>
      <c r="K12" s="236" t="s">
        <v>122</v>
      </c>
      <c r="L12" s="237">
        <v>420</v>
      </c>
      <c r="M12" s="238" t="str">
        <f t="shared" ref="M12:N17" si="11">A12</f>
        <v>С1</v>
      </c>
      <c r="N12" s="238" t="str">
        <f t="shared" si="11"/>
        <v>Трубопровод ЛВЖ+токси</v>
      </c>
      <c r="O12" s="238" t="str">
        <f t="shared" ref="O12:O17" si="12">D12</f>
        <v>Полное-пожар</v>
      </c>
      <c r="P12" s="238">
        <v>18</v>
      </c>
      <c r="Q12" s="238">
        <v>24.9</v>
      </c>
      <c r="R12" s="238">
        <v>35.4</v>
      </c>
      <c r="S12" s="238">
        <v>65.900000000000006</v>
      </c>
      <c r="T12" s="238" t="s">
        <v>46</v>
      </c>
      <c r="U12" s="238" t="s">
        <v>46</v>
      </c>
      <c r="V12" s="238" t="s">
        <v>46</v>
      </c>
      <c r="W12" s="238" t="s">
        <v>46</v>
      </c>
      <c r="X12" s="238" t="s">
        <v>46</v>
      </c>
      <c r="Y12" s="238" t="s">
        <v>46</v>
      </c>
      <c r="Z12" s="238" t="s">
        <v>46</v>
      </c>
      <c r="AA12" s="238" t="s">
        <v>46</v>
      </c>
      <c r="AB12" s="238" t="s">
        <v>46</v>
      </c>
      <c r="AC12" s="238" t="s">
        <v>46</v>
      </c>
      <c r="AD12" s="238" t="s">
        <v>46</v>
      </c>
      <c r="AE12" s="238" t="s">
        <v>46</v>
      </c>
      <c r="AF12" s="238" t="s">
        <v>46</v>
      </c>
      <c r="AG12" s="238" t="s">
        <v>46</v>
      </c>
      <c r="AH12" s="238" t="s">
        <v>46</v>
      </c>
      <c r="AI12" s="238" t="s">
        <v>46</v>
      </c>
      <c r="AJ12" s="239">
        <v>1</v>
      </c>
      <c r="AK12" s="239">
        <v>2</v>
      </c>
      <c r="AL12" s="240">
        <v>0.75</v>
      </c>
      <c r="AM12" s="240">
        <v>2.7E-2</v>
      </c>
      <c r="AN12" s="240">
        <v>3</v>
      </c>
      <c r="AQ12" s="241">
        <f>AM12*I12+AL12</f>
        <v>1.37883</v>
      </c>
      <c r="AR12" s="241">
        <f t="shared" ref="AR12:AR17" si="13">0.1*AQ12</f>
        <v>0.13788300000000001</v>
      </c>
      <c r="AS12" s="242">
        <f t="shared" ref="AS12:AS17" si="14">AJ12*3+0.25*AK12</f>
        <v>3.5</v>
      </c>
      <c r="AT12" s="242">
        <f t="shared" ref="AT12:AT17" si="15">SUM(AQ12:AS12)/4</f>
        <v>1.25417825</v>
      </c>
      <c r="AU12" s="241">
        <f>10068.2*J12*POWER(10,-6)</f>
        <v>0.234488378</v>
      </c>
      <c r="AV12" s="242">
        <f t="shared" ref="AV12:AV17" si="16">AU12+AT12+AS12+AR12+AQ12</f>
        <v>6.505379628</v>
      </c>
      <c r="AW12" s="243">
        <f t="shared" ref="AW12:AW17" si="17">AJ12*H12</f>
        <v>4.0799999999999994E-4</v>
      </c>
      <c r="AX12" s="243">
        <f t="shared" ref="AX12:AX17" si="18">H12*AK12</f>
        <v>8.1599999999999989E-4</v>
      </c>
      <c r="AY12" s="243">
        <f t="shared" ref="AY12:AY17" si="19">H12*AV12</f>
        <v>2.6541948882239995E-3</v>
      </c>
      <c r="AZ12" s="285">
        <f>AW12/DB!$B$23</f>
        <v>4.340425531914893E-7</v>
      </c>
      <c r="BA12" s="285">
        <f>AX12/DB!$B$23</f>
        <v>8.6808510638297861E-7</v>
      </c>
    </row>
    <row r="13" spans="1:53" s="238" customFormat="1" ht="15" thickBot="1" x14ac:dyDescent="0.35">
      <c r="A13" s="228" t="s">
        <v>19</v>
      </c>
      <c r="B13" s="228" t="str">
        <f>B12</f>
        <v>Трубопровод ЛВЖ+токси</v>
      </c>
      <c r="C13" s="230" t="s">
        <v>107</v>
      </c>
      <c r="D13" s="231" t="s">
        <v>28</v>
      </c>
      <c r="E13" s="244">
        <f>E12</f>
        <v>2.9999999999999999E-7</v>
      </c>
      <c r="F13" s="245">
        <f>F12</f>
        <v>6800</v>
      </c>
      <c r="G13" s="228">
        <v>0.04</v>
      </c>
      <c r="H13" s="233">
        <f t="shared" si="10"/>
        <v>8.1599999999999991E-5</v>
      </c>
      <c r="I13" s="263">
        <f>I12</f>
        <v>23.29</v>
      </c>
      <c r="J13" s="262">
        <v>0.36</v>
      </c>
      <c r="K13" s="236" t="s">
        <v>123</v>
      </c>
      <c r="L13" s="237">
        <v>0</v>
      </c>
      <c r="M13" s="238" t="str">
        <f t="shared" si="11"/>
        <v>С2</v>
      </c>
      <c r="N13" s="238" t="str">
        <f t="shared" si="11"/>
        <v>Трубопровод ЛВЖ+токси</v>
      </c>
      <c r="O13" s="238" t="str">
        <f t="shared" si="12"/>
        <v>Полное-взрыв</v>
      </c>
      <c r="P13" s="238" t="s">
        <v>46</v>
      </c>
      <c r="Q13" s="238" t="s">
        <v>46</v>
      </c>
      <c r="R13" s="238" t="s">
        <v>46</v>
      </c>
      <c r="S13" s="238" t="s">
        <v>46</v>
      </c>
      <c r="T13" s="238">
        <v>0</v>
      </c>
      <c r="U13" s="238">
        <v>0</v>
      </c>
      <c r="V13" s="238">
        <v>54.1</v>
      </c>
      <c r="W13" s="238">
        <v>180.1</v>
      </c>
      <c r="X13" s="238">
        <v>468.1</v>
      </c>
      <c r="Y13" s="238" t="s">
        <v>46</v>
      </c>
      <c r="Z13" s="238" t="s">
        <v>46</v>
      </c>
      <c r="AA13" s="238" t="s">
        <v>46</v>
      </c>
      <c r="AB13" s="238" t="s">
        <v>46</v>
      </c>
      <c r="AC13" s="238" t="s">
        <v>46</v>
      </c>
      <c r="AD13" s="238" t="s">
        <v>46</v>
      </c>
      <c r="AE13" s="238" t="s">
        <v>46</v>
      </c>
      <c r="AF13" s="238" t="s">
        <v>46</v>
      </c>
      <c r="AG13" s="238" t="s">
        <v>46</v>
      </c>
      <c r="AH13" s="238" t="s">
        <v>46</v>
      </c>
      <c r="AI13" s="238" t="s">
        <v>46</v>
      </c>
      <c r="AJ13" s="239">
        <v>2</v>
      </c>
      <c r="AK13" s="239">
        <v>1</v>
      </c>
      <c r="AL13" s="238">
        <f>AL12</f>
        <v>0.75</v>
      </c>
      <c r="AM13" s="238">
        <f>AM12</f>
        <v>2.7E-2</v>
      </c>
      <c r="AN13" s="238">
        <f>AN12</f>
        <v>3</v>
      </c>
      <c r="AQ13" s="241">
        <f>AM13*I13+AL13</f>
        <v>1.37883</v>
      </c>
      <c r="AR13" s="241">
        <f t="shared" si="13"/>
        <v>0.13788300000000001</v>
      </c>
      <c r="AS13" s="242">
        <f t="shared" si="14"/>
        <v>6.25</v>
      </c>
      <c r="AT13" s="242">
        <f t="shared" si="15"/>
        <v>1.94167825</v>
      </c>
      <c r="AU13" s="241">
        <f>10068.2*J13*POWER(10,-6)*10</f>
        <v>3.6245520000000003E-2</v>
      </c>
      <c r="AV13" s="242">
        <f t="shared" si="16"/>
        <v>9.7446367700000014</v>
      </c>
      <c r="AW13" s="243">
        <f t="shared" si="17"/>
        <v>1.6319999999999998E-4</v>
      </c>
      <c r="AX13" s="243">
        <f t="shared" si="18"/>
        <v>8.1599999999999991E-5</v>
      </c>
      <c r="AY13" s="243">
        <f t="shared" si="19"/>
        <v>7.9516236043199998E-4</v>
      </c>
      <c r="AZ13" s="285">
        <f>AW13/DB!$B$23</f>
        <v>1.7361702127659573E-7</v>
      </c>
      <c r="BA13" s="285">
        <f>AX13/DB!$B$23</f>
        <v>8.6808510638297866E-8</v>
      </c>
    </row>
    <row r="14" spans="1:53" s="238" customFormat="1" x14ac:dyDescent="0.3">
      <c r="A14" s="228" t="s">
        <v>20</v>
      </c>
      <c r="B14" s="228" t="str">
        <f>B12</f>
        <v>Трубопровод ЛВЖ+токси</v>
      </c>
      <c r="C14" s="230" t="s">
        <v>116</v>
      </c>
      <c r="D14" s="231" t="s">
        <v>118</v>
      </c>
      <c r="E14" s="244">
        <f>E12</f>
        <v>2.9999999999999999E-7</v>
      </c>
      <c r="F14" s="245">
        <f>F12</f>
        <v>6800</v>
      </c>
      <c r="G14" s="228">
        <v>0.76</v>
      </c>
      <c r="H14" s="233">
        <f t="shared" si="10"/>
        <v>1.5503999999999997E-3</v>
      </c>
      <c r="I14" s="263">
        <f>I12</f>
        <v>23.29</v>
      </c>
      <c r="J14" s="264">
        <f>J13</f>
        <v>0.36</v>
      </c>
      <c r="K14" s="236" t="s">
        <v>124</v>
      </c>
      <c r="L14" s="237">
        <v>0</v>
      </c>
      <c r="M14" s="238" t="str">
        <f t="shared" si="11"/>
        <v>С3</v>
      </c>
      <c r="N14" s="238" t="str">
        <f t="shared" si="11"/>
        <v>Трубопровод ЛВЖ+токси</v>
      </c>
      <c r="O14" s="238" t="str">
        <f t="shared" si="12"/>
        <v>Полное-токси</v>
      </c>
      <c r="P14" s="238" t="s">
        <v>46</v>
      </c>
      <c r="Q14" s="238" t="s">
        <v>46</v>
      </c>
      <c r="R14" s="238" t="s">
        <v>46</v>
      </c>
      <c r="S14" s="238" t="s">
        <v>46</v>
      </c>
      <c r="T14" s="238" t="s">
        <v>46</v>
      </c>
      <c r="U14" s="238" t="s">
        <v>46</v>
      </c>
      <c r="V14" s="238" t="s">
        <v>46</v>
      </c>
      <c r="W14" s="238" t="s">
        <v>46</v>
      </c>
      <c r="X14" s="238" t="s">
        <v>46</v>
      </c>
      <c r="Y14" s="238" t="s">
        <v>46</v>
      </c>
      <c r="Z14" s="238" t="s">
        <v>46</v>
      </c>
      <c r="AA14" s="238" t="s">
        <v>46</v>
      </c>
      <c r="AB14" s="238" t="s">
        <v>46</v>
      </c>
      <c r="AC14" s="238">
        <v>131.4</v>
      </c>
      <c r="AD14" s="238">
        <v>248</v>
      </c>
      <c r="AE14" s="238" t="s">
        <v>46</v>
      </c>
      <c r="AF14" s="238" t="s">
        <v>46</v>
      </c>
      <c r="AG14" s="238" t="s">
        <v>46</v>
      </c>
      <c r="AH14" s="238" t="s">
        <v>46</v>
      </c>
      <c r="AI14" s="238" t="s">
        <v>46</v>
      </c>
      <c r="AJ14" s="238">
        <v>0</v>
      </c>
      <c r="AK14" s="238">
        <v>1</v>
      </c>
      <c r="AL14" s="238">
        <f>AL12</f>
        <v>0.75</v>
      </c>
      <c r="AM14" s="238">
        <f>AM12</f>
        <v>2.7E-2</v>
      </c>
      <c r="AN14" s="238">
        <f>AN12</f>
        <v>3</v>
      </c>
      <c r="AQ14" s="241">
        <f>AM14*I14*0.1+AL14</f>
        <v>0.81288300000000002</v>
      </c>
      <c r="AR14" s="241">
        <f t="shared" si="13"/>
        <v>8.1288300000000008E-2</v>
      </c>
      <c r="AS14" s="242">
        <f t="shared" si="14"/>
        <v>0.25</v>
      </c>
      <c r="AT14" s="242">
        <f t="shared" si="15"/>
        <v>0.286042825</v>
      </c>
      <c r="AU14" s="241">
        <f>1333*J13*POWER(10,-6)</f>
        <v>4.7987999999999997E-4</v>
      </c>
      <c r="AV14" s="242">
        <f t="shared" si="16"/>
        <v>1.4306940049999999</v>
      </c>
      <c r="AW14" s="243">
        <f t="shared" si="17"/>
        <v>0</v>
      </c>
      <c r="AX14" s="243">
        <f t="shared" si="18"/>
        <v>1.5503999999999997E-3</v>
      </c>
      <c r="AY14" s="243">
        <f t="shared" si="19"/>
        <v>2.2181479853519994E-3</v>
      </c>
      <c r="AZ14" s="285">
        <f>AW14/DB!$B$23</f>
        <v>0</v>
      </c>
      <c r="BA14" s="285">
        <f>AX14/DB!$B$23</f>
        <v>1.6493617021276593E-6</v>
      </c>
    </row>
    <row r="15" spans="1:53" s="238" customFormat="1" x14ac:dyDescent="0.3">
      <c r="A15" s="228" t="s">
        <v>21</v>
      </c>
      <c r="B15" s="228" t="str">
        <f>B12</f>
        <v>Трубопровод ЛВЖ+токси</v>
      </c>
      <c r="C15" s="230" t="s">
        <v>109</v>
      </c>
      <c r="D15" s="231" t="s">
        <v>47</v>
      </c>
      <c r="E15" s="232">
        <v>1.9999999999999999E-6</v>
      </c>
      <c r="F15" s="245">
        <f>F12</f>
        <v>6800</v>
      </c>
      <c r="G15" s="228">
        <v>0.2</v>
      </c>
      <c r="H15" s="233">
        <f t="shared" si="10"/>
        <v>2.7200000000000002E-3</v>
      </c>
      <c r="I15" s="263">
        <f>0.15*I12</f>
        <v>3.4934999999999996</v>
      </c>
      <c r="J15" s="263">
        <f>I15</f>
        <v>3.4934999999999996</v>
      </c>
      <c r="K15" s="248" t="s">
        <v>126</v>
      </c>
      <c r="L15" s="249">
        <v>45390</v>
      </c>
      <c r="M15" s="238" t="str">
        <f t="shared" si="11"/>
        <v>С4</v>
      </c>
      <c r="N15" s="238" t="str">
        <f t="shared" si="11"/>
        <v>Трубопровод ЛВЖ+токси</v>
      </c>
      <c r="O15" s="238" t="str">
        <f t="shared" si="12"/>
        <v>Частичное-пожар</v>
      </c>
      <c r="P15" s="238">
        <v>12.4</v>
      </c>
      <c r="Q15" s="238">
        <v>16.3</v>
      </c>
      <c r="R15" s="238">
        <v>22.1</v>
      </c>
      <c r="S15" s="238">
        <v>39.700000000000003</v>
      </c>
      <c r="T15" s="238" t="s">
        <v>46</v>
      </c>
      <c r="U15" s="238" t="s">
        <v>46</v>
      </c>
      <c r="V15" s="238" t="s">
        <v>46</v>
      </c>
      <c r="W15" s="238" t="s">
        <v>46</v>
      </c>
      <c r="X15" s="238" t="s">
        <v>46</v>
      </c>
      <c r="Y15" s="238" t="s">
        <v>46</v>
      </c>
      <c r="Z15" s="238" t="s">
        <v>46</v>
      </c>
      <c r="AA15" s="238" t="s">
        <v>46</v>
      </c>
      <c r="AB15" s="238" t="s">
        <v>46</v>
      </c>
      <c r="AC15" s="238" t="s">
        <v>46</v>
      </c>
      <c r="AD15" s="238" t="s">
        <v>46</v>
      </c>
      <c r="AE15" s="238" t="s">
        <v>46</v>
      </c>
      <c r="AF15" s="238" t="s">
        <v>46</v>
      </c>
      <c r="AG15" s="238" t="s">
        <v>46</v>
      </c>
      <c r="AH15" s="238" t="s">
        <v>46</v>
      </c>
      <c r="AI15" s="238" t="s">
        <v>46</v>
      </c>
      <c r="AJ15" s="238">
        <v>0</v>
      </c>
      <c r="AK15" s="238">
        <v>1</v>
      </c>
      <c r="AL15" s="238">
        <f>0.1*AL12</f>
        <v>7.5000000000000011E-2</v>
      </c>
      <c r="AM15" s="238">
        <f>AM12</f>
        <v>2.7E-2</v>
      </c>
      <c r="AN15" s="238">
        <f>ROUNDUP(AN12/3,0)</f>
        <v>1</v>
      </c>
      <c r="AQ15" s="241">
        <f>AM15*I15+AL15</f>
        <v>0.16932449999999999</v>
      </c>
      <c r="AR15" s="241">
        <f t="shared" si="13"/>
        <v>1.6932449999999998E-2</v>
      </c>
      <c r="AS15" s="242">
        <f t="shared" si="14"/>
        <v>0.25</v>
      </c>
      <c r="AT15" s="242">
        <f t="shared" si="15"/>
        <v>0.10906423749999999</v>
      </c>
      <c r="AU15" s="241">
        <f>10068.2*J15*POWER(10,-6)</f>
        <v>3.5173256699999995E-2</v>
      </c>
      <c r="AV15" s="242">
        <f t="shared" si="16"/>
        <v>0.58049444419999996</v>
      </c>
      <c r="AW15" s="243">
        <f t="shared" si="17"/>
        <v>0</v>
      </c>
      <c r="AX15" s="243">
        <f t="shared" si="18"/>
        <v>2.7200000000000002E-3</v>
      </c>
      <c r="AY15" s="243">
        <f t="shared" si="19"/>
        <v>1.5789448882240001E-3</v>
      </c>
      <c r="AZ15" s="285">
        <f>AW15/DB!$B$23</f>
        <v>0</v>
      </c>
      <c r="BA15" s="285">
        <f>AX15/DB!$B$23</f>
        <v>2.893617021276596E-6</v>
      </c>
    </row>
    <row r="16" spans="1:53" s="238" customFormat="1" x14ac:dyDescent="0.3">
      <c r="A16" s="228" t="s">
        <v>22</v>
      </c>
      <c r="B16" s="228" t="str">
        <f>B12</f>
        <v>Трубопровод ЛВЖ+токси</v>
      </c>
      <c r="C16" s="230" t="s">
        <v>110</v>
      </c>
      <c r="D16" s="231" t="s">
        <v>112</v>
      </c>
      <c r="E16" s="244">
        <f>E15</f>
        <v>1.9999999999999999E-6</v>
      </c>
      <c r="F16" s="245">
        <f>F12</f>
        <v>6800</v>
      </c>
      <c r="G16" s="228">
        <v>0.04</v>
      </c>
      <c r="H16" s="233">
        <f t="shared" si="10"/>
        <v>5.44E-4</v>
      </c>
      <c r="I16" s="263">
        <f>0.15*I12</f>
        <v>3.4934999999999996</v>
      </c>
      <c r="J16" s="263">
        <f>0.15*J13</f>
        <v>5.3999999999999999E-2</v>
      </c>
      <c r="K16" s="248" t="s">
        <v>127</v>
      </c>
      <c r="L16" s="249">
        <v>3</v>
      </c>
      <c r="M16" s="238" t="str">
        <f t="shared" si="11"/>
        <v>С5</v>
      </c>
      <c r="N16" s="238" t="str">
        <f t="shared" si="11"/>
        <v>Трубопровод ЛВЖ+токси</v>
      </c>
      <c r="O16" s="238" t="str">
        <f t="shared" si="12"/>
        <v>Частичное-пожар-вспышка</v>
      </c>
      <c r="P16" s="238" t="s">
        <v>46</v>
      </c>
      <c r="Q16" s="238" t="s">
        <v>46</v>
      </c>
      <c r="R16" s="238" t="s">
        <v>46</v>
      </c>
      <c r="S16" s="238" t="s">
        <v>46</v>
      </c>
      <c r="T16" s="238" t="s">
        <v>46</v>
      </c>
      <c r="U16" s="238" t="s">
        <v>46</v>
      </c>
      <c r="V16" s="238" t="s">
        <v>46</v>
      </c>
      <c r="W16" s="238" t="s">
        <v>46</v>
      </c>
      <c r="X16" s="238" t="s">
        <v>46</v>
      </c>
      <c r="Y16" s="238" t="s">
        <v>46</v>
      </c>
      <c r="Z16" s="238" t="s">
        <v>46</v>
      </c>
      <c r="AA16" s="238">
        <v>12.79</v>
      </c>
      <c r="AB16" s="238">
        <v>15.35</v>
      </c>
      <c r="AC16" s="238" t="s">
        <v>46</v>
      </c>
      <c r="AD16" s="238" t="s">
        <v>46</v>
      </c>
      <c r="AE16" s="238" t="s">
        <v>46</v>
      </c>
      <c r="AF16" s="238" t="s">
        <v>46</v>
      </c>
      <c r="AG16" s="238" t="s">
        <v>46</v>
      </c>
      <c r="AH16" s="238" t="s">
        <v>46</v>
      </c>
      <c r="AI16" s="238" t="s">
        <v>46</v>
      </c>
      <c r="AJ16" s="238">
        <v>0</v>
      </c>
      <c r="AK16" s="238">
        <v>1</v>
      </c>
      <c r="AL16" s="238">
        <f>0.1*AL13</f>
        <v>7.5000000000000011E-2</v>
      </c>
      <c r="AM16" s="238">
        <f>AM12</f>
        <v>2.7E-2</v>
      </c>
      <c r="AN16" s="238">
        <f>ROUNDUP(AN12/3,0)</f>
        <v>1</v>
      </c>
      <c r="AQ16" s="241">
        <f>AM16*I16+AL16</f>
        <v>0.16932449999999999</v>
      </c>
      <c r="AR16" s="241">
        <f t="shared" si="13"/>
        <v>1.6932449999999998E-2</v>
      </c>
      <c r="AS16" s="242">
        <f t="shared" si="14"/>
        <v>0.25</v>
      </c>
      <c r="AT16" s="242">
        <f t="shared" si="15"/>
        <v>0.10906423749999999</v>
      </c>
      <c r="AU16" s="241">
        <f>10068.2*J16*POWER(10,-6)*10</f>
        <v>5.4368280000000003E-3</v>
      </c>
      <c r="AV16" s="242">
        <f t="shared" si="16"/>
        <v>0.55075801550000003</v>
      </c>
      <c r="AW16" s="243">
        <f t="shared" si="17"/>
        <v>0</v>
      </c>
      <c r="AX16" s="243">
        <f t="shared" si="18"/>
        <v>5.44E-4</v>
      </c>
      <c r="AY16" s="243">
        <f t="shared" si="19"/>
        <v>2.9961236043199999E-4</v>
      </c>
      <c r="AZ16" s="285">
        <f>AW16/DB!$B$23</f>
        <v>0</v>
      </c>
      <c r="BA16" s="285">
        <f>AX16/DB!$B$23</f>
        <v>5.7872340425531918E-7</v>
      </c>
    </row>
    <row r="17" spans="1:53" s="238" customFormat="1" ht="15" thickBot="1" x14ac:dyDescent="0.35">
      <c r="A17" s="228" t="s">
        <v>23</v>
      </c>
      <c r="B17" s="228" t="str">
        <f>B12</f>
        <v>Трубопровод ЛВЖ+токси</v>
      </c>
      <c r="C17" s="230" t="s">
        <v>117</v>
      </c>
      <c r="D17" s="231" t="s">
        <v>119</v>
      </c>
      <c r="E17" s="244">
        <f>E15</f>
        <v>1.9999999999999999E-6</v>
      </c>
      <c r="F17" s="245">
        <f>F12</f>
        <v>6800</v>
      </c>
      <c r="G17" s="228">
        <v>0.76</v>
      </c>
      <c r="H17" s="233">
        <f t="shared" si="10"/>
        <v>1.0336E-2</v>
      </c>
      <c r="I17" s="263">
        <f>0.15*I12</f>
        <v>3.4934999999999996</v>
      </c>
      <c r="J17" s="264">
        <f>J16</f>
        <v>5.3999999999999999E-2</v>
      </c>
      <c r="K17" s="252" t="s">
        <v>138</v>
      </c>
      <c r="L17" s="265">
        <v>2</v>
      </c>
      <c r="M17" s="238" t="str">
        <f t="shared" si="11"/>
        <v>С6</v>
      </c>
      <c r="N17" s="238" t="str">
        <f t="shared" si="11"/>
        <v>Трубопровод ЛВЖ+токси</v>
      </c>
      <c r="O17" s="238" t="str">
        <f t="shared" si="12"/>
        <v>Частичное-токси</v>
      </c>
      <c r="P17" s="238" t="s">
        <v>46</v>
      </c>
      <c r="Q17" s="238" t="s">
        <v>46</v>
      </c>
      <c r="R17" s="238" t="s">
        <v>46</v>
      </c>
      <c r="S17" s="238" t="s">
        <v>46</v>
      </c>
      <c r="T17" s="238" t="s">
        <v>46</v>
      </c>
      <c r="U17" s="238" t="s">
        <v>46</v>
      </c>
      <c r="V17" s="238" t="s">
        <v>46</v>
      </c>
      <c r="W17" s="238" t="s">
        <v>46</v>
      </c>
      <c r="X17" s="238" t="s">
        <v>46</v>
      </c>
      <c r="Y17" s="238" t="s">
        <v>46</v>
      </c>
      <c r="Z17" s="238" t="s">
        <v>46</v>
      </c>
      <c r="AA17" s="238" t="s">
        <v>46</v>
      </c>
      <c r="AB17" s="238" t="s">
        <v>46</v>
      </c>
      <c r="AC17" s="238">
        <v>19.7</v>
      </c>
      <c r="AD17" s="238">
        <v>37.200000000000003</v>
      </c>
      <c r="AE17" s="238" t="s">
        <v>46</v>
      </c>
      <c r="AF17" s="238" t="s">
        <v>46</v>
      </c>
      <c r="AG17" s="238" t="s">
        <v>46</v>
      </c>
      <c r="AH17" s="238" t="s">
        <v>46</v>
      </c>
      <c r="AI17" s="238" t="s">
        <v>46</v>
      </c>
      <c r="AJ17" s="238">
        <v>0</v>
      </c>
      <c r="AK17" s="238">
        <v>1</v>
      </c>
      <c r="AL17" s="238">
        <f>0.1*AL14</f>
        <v>7.5000000000000011E-2</v>
      </c>
      <c r="AM17" s="238">
        <f>AM12</f>
        <v>2.7E-2</v>
      </c>
      <c r="AN17" s="238">
        <f>ROUNDUP(AN12/3,0)</f>
        <v>1</v>
      </c>
      <c r="AQ17" s="241">
        <f>AM17*I17*0.1+AL17</f>
        <v>8.4432450000000006E-2</v>
      </c>
      <c r="AR17" s="241">
        <f t="shared" si="13"/>
        <v>8.4432450000000003E-3</v>
      </c>
      <c r="AS17" s="242">
        <f t="shared" si="14"/>
        <v>0.25</v>
      </c>
      <c r="AT17" s="242">
        <f t="shared" si="15"/>
        <v>8.5718923750000009E-2</v>
      </c>
      <c r="AU17" s="241">
        <f>1333*J16*POWER(10,-6)</f>
        <v>7.1981999999999989E-5</v>
      </c>
      <c r="AV17" s="242">
        <f t="shared" si="16"/>
        <v>0.42866660075000002</v>
      </c>
      <c r="AW17" s="243">
        <f t="shared" si="17"/>
        <v>0</v>
      </c>
      <c r="AX17" s="243">
        <f t="shared" si="18"/>
        <v>1.0336E-2</v>
      </c>
      <c r="AY17" s="243">
        <f t="shared" si="19"/>
        <v>4.4306979853520004E-3</v>
      </c>
      <c r="AZ17" s="285">
        <f>AW17/DB!$B$23</f>
        <v>0</v>
      </c>
      <c r="BA17" s="285">
        <f>AX17/DB!$B$23</f>
        <v>1.0995744680851064E-5</v>
      </c>
    </row>
    <row r="18" spans="1:53" s="230" customFormat="1" x14ac:dyDescent="0.3">
      <c r="A18" s="228"/>
      <c r="B18" s="228"/>
      <c r="C18" s="228"/>
      <c r="D18" s="228"/>
      <c r="E18" s="228"/>
      <c r="F18" s="228"/>
      <c r="G18" s="228"/>
      <c r="H18" s="228"/>
      <c r="I18" s="228"/>
      <c r="J18" s="228"/>
      <c r="K18" s="228"/>
      <c r="L18" s="228"/>
      <c r="M18" s="228"/>
      <c r="N18" s="228"/>
      <c r="O18" s="228"/>
      <c r="P18" s="228"/>
      <c r="Q18" s="228"/>
      <c r="R18" s="228"/>
      <c r="S18" s="228"/>
      <c r="T18" s="228"/>
      <c r="U18" s="228"/>
      <c r="V18" s="228"/>
      <c r="W18" s="228"/>
      <c r="X18" s="228"/>
      <c r="Y18" s="228"/>
      <c r="Z18" s="228"/>
      <c r="AA18" s="228"/>
      <c r="AB18" s="228"/>
      <c r="AC18" s="228"/>
      <c r="AD18" s="228"/>
      <c r="AE18" s="228"/>
      <c r="AF18" s="228"/>
      <c r="AG18" s="228"/>
      <c r="AH18" s="228"/>
      <c r="AI18" s="228"/>
      <c r="AJ18" s="228"/>
      <c r="AK18" s="228"/>
      <c r="AL18" s="228"/>
      <c r="AM18" s="228"/>
      <c r="AN18" s="228"/>
      <c r="AO18" s="228"/>
      <c r="AP18" s="228"/>
      <c r="AQ18" s="228"/>
      <c r="AR18" s="228"/>
      <c r="AS18" s="228"/>
      <c r="AT18" s="228"/>
      <c r="AU18" s="228"/>
      <c r="AV18" s="228"/>
      <c r="AW18" s="228"/>
      <c r="AX18" s="228"/>
      <c r="AY18" s="228"/>
    </row>
    <row r="19" spans="1:53" s="230" customFormat="1" x14ac:dyDescent="0.3">
      <c r="A19" s="228"/>
      <c r="B19" s="228"/>
      <c r="C19" s="228"/>
      <c r="D19" s="228"/>
      <c r="E19" s="228"/>
      <c r="F19" s="228"/>
      <c r="G19" s="228"/>
      <c r="H19" s="228"/>
      <c r="I19" s="263"/>
      <c r="J19" s="263"/>
      <c r="K19" s="228"/>
      <c r="L19" s="228"/>
      <c r="M19" s="228"/>
      <c r="N19" s="228"/>
      <c r="O19" s="228"/>
      <c r="P19" s="228"/>
      <c r="Q19" s="228"/>
      <c r="R19" s="228"/>
      <c r="S19" s="228"/>
      <c r="T19" s="228"/>
      <c r="U19" s="228"/>
      <c r="V19" s="228"/>
      <c r="W19" s="228"/>
      <c r="X19" s="228"/>
      <c r="Y19" s="228"/>
      <c r="Z19" s="228"/>
      <c r="AA19" s="228"/>
      <c r="AB19" s="228"/>
      <c r="AC19" s="228"/>
      <c r="AD19" s="228"/>
      <c r="AE19" s="228"/>
      <c r="AF19" s="228"/>
      <c r="AG19" s="228"/>
      <c r="AH19" s="228"/>
      <c r="AI19" s="228"/>
      <c r="AJ19" s="228"/>
      <c r="AK19" s="228"/>
      <c r="AL19" s="228"/>
      <c r="AM19" s="228"/>
      <c r="AN19" s="228"/>
      <c r="AO19" s="228"/>
      <c r="AP19" s="228"/>
      <c r="AQ19" s="228"/>
      <c r="AR19" s="228"/>
      <c r="AS19" s="228"/>
      <c r="AT19" s="228"/>
      <c r="AU19" s="228"/>
      <c r="AV19" s="228"/>
      <c r="AW19" s="228"/>
      <c r="AX19" s="228"/>
      <c r="AY19" s="228"/>
    </row>
    <row r="20" spans="1:53" s="230" customFormat="1" x14ac:dyDescent="0.3">
      <c r="A20" s="228"/>
      <c r="B20" s="228"/>
      <c r="C20" s="228"/>
      <c r="D20" s="228"/>
      <c r="E20" s="228"/>
      <c r="F20" s="228"/>
      <c r="G20" s="228"/>
      <c r="H20" s="228"/>
      <c r="I20" s="263"/>
      <c r="J20" s="263"/>
      <c r="K20" s="228"/>
      <c r="L20" s="228"/>
      <c r="M20" s="228"/>
      <c r="N20" s="228"/>
      <c r="O20" s="228"/>
      <c r="P20" s="228"/>
      <c r="Q20" s="228"/>
      <c r="R20" s="228"/>
      <c r="S20" s="228"/>
      <c r="T20" s="228"/>
      <c r="U20" s="228"/>
      <c r="V20" s="228"/>
      <c r="W20" s="228"/>
      <c r="X20" s="228"/>
      <c r="Y20" s="228"/>
      <c r="Z20" s="228"/>
      <c r="AA20" s="228"/>
      <c r="AB20" s="228"/>
      <c r="AC20" s="228"/>
      <c r="AD20" s="228"/>
      <c r="AE20" s="228"/>
      <c r="AF20" s="228"/>
      <c r="AG20" s="228"/>
      <c r="AH20" s="228"/>
      <c r="AI20" s="228"/>
      <c r="AJ20" s="228"/>
      <c r="AK20" s="228"/>
      <c r="AL20" s="228"/>
      <c r="AM20" s="228"/>
      <c r="AN20" s="228"/>
      <c r="AO20" s="228"/>
      <c r="AP20" s="228"/>
      <c r="AQ20" s="228"/>
      <c r="AR20" s="228"/>
      <c r="AS20" s="228"/>
      <c r="AT20" s="228"/>
      <c r="AU20" s="228"/>
      <c r="AV20" s="228"/>
      <c r="AW20" s="228"/>
      <c r="AX20" s="228"/>
      <c r="AY20" s="228"/>
    </row>
    <row r="21" spans="1:53" ht="15" thickBot="1" x14ac:dyDescent="0.35"/>
    <row r="22" spans="1:53" ht="15" thickBot="1" x14ac:dyDescent="0.35">
      <c r="A22" s="8" t="s">
        <v>18</v>
      </c>
      <c r="B22" s="63" t="s">
        <v>120</v>
      </c>
      <c r="C22" s="79" t="s">
        <v>106</v>
      </c>
      <c r="D22" s="9" t="s">
        <v>25</v>
      </c>
      <c r="E22" s="66">
        <v>1.0000000000000001E-5</v>
      </c>
      <c r="F22" s="63">
        <v>1</v>
      </c>
      <c r="G22" s="8">
        <v>0.2</v>
      </c>
      <c r="H22" s="10">
        <f t="shared" ref="H22:H27" si="20">E22*F22*G22</f>
        <v>2.0000000000000003E-6</v>
      </c>
      <c r="I22" s="64">
        <v>8.75</v>
      </c>
      <c r="J22" s="62">
        <f>I22</f>
        <v>8.75</v>
      </c>
      <c r="K22" s="72" t="s">
        <v>122</v>
      </c>
      <c r="L22" s="77">
        <v>300</v>
      </c>
      <c r="M22" s="31" t="str">
        <f t="shared" ref="M22:M27" si="21">A22</f>
        <v>С1</v>
      </c>
      <c r="N22" s="31" t="str">
        <f t="shared" ref="N22:N27" si="22">B22</f>
        <v>Трубопровод ГЖ</v>
      </c>
      <c r="O22" s="31" t="str">
        <f t="shared" ref="O22:O27" si="23">D22</f>
        <v>Полное-пожар</v>
      </c>
      <c r="P22" s="31">
        <v>17.100000000000001</v>
      </c>
      <c r="Q22" s="31">
        <v>23.5</v>
      </c>
      <c r="R22" s="31">
        <v>33.1</v>
      </c>
      <c r="S22" s="31">
        <v>61.2</v>
      </c>
      <c r="T22" s="31" t="s">
        <v>46</v>
      </c>
      <c r="U22" s="31" t="s">
        <v>46</v>
      </c>
      <c r="V22" s="31" t="s">
        <v>46</v>
      </c>
      <c r="W22" s="31" t="s">
        <v>46</v>
      </c>
      <c r="X22" s="31" t="s">
        <v>46</v>
      </c>
      <c r="Y22" s="31" t="s">
        <v>46</v>
      </c>
      <c r="Z22" s="31" t="s">
        <v>46</v>
      </c>
      <c r="AA22" s="31" t="s">
        <v>46</v>
      </c>
      <c r="AB22" s="31" t="s">
        <v>46</v>
      </c>
      <c r="AC22" s="31" t="s">
        <v>46</v>
      </c>
      <c r="AD22" s="31" t="s">
        <v>46</v>
      </c>
      <c r="AE22" s="31" t="s">
        <v>46</v>
      </c>
      <c r="AF22" s="31" t="s">
        <v>46</v>
      </c>
      <c r="AG22" s="31" t="s">
        <v>46</v>
      </c>
      <c r="AH22" s="31" t="s">
        <v>46</v>
      </c>
      <c r="AI22" s="31" t="s">
        <v>46</v>
      </c>
      <c r="AJ22" s="12">
        <v>1</v>
      </c>
      <c r="AK22" s="12">
        <v>2</v>
      </c>
      <c r="AL22" s="65">
        <v>0.75</v>
      </c>
      <c r="AM22" s="65">
        <v>2.7E-2</v>
      </c>
      <c r="AN22" s="65">
        <v>3</v>
      </c>
      <c r="AO22" s="31"/>
      <c r="AP22" s="31"/>
      <c r="AQ22" s="32">
        <f>AM22*I22+AL22</f>
        <v>0.98624999999999996</v>
      </c>
      <c r="AR22" s="32">
        <f t="shared" ref="AR22:AR27" si="24">0.1*AQ22</f>
        <v>9.8625000000000004E-2</v>
      </c>
      <c r="AS22" s="33">
        <f t="shared" ref="AS22:AS27" si="25">AJ22*3+0.25*AK22</f>
        <v>3.5</v>
      </c>
      <c r="AT22" s="33">
        <f t="shared" ref="AT22:AT27" si="26">SUM(AQ22:AS22)/4</f>
        <v>1.1462187500000001</v>
      </c>
      <c r="AU22" s="32">
        <f>10068.2*J22*POWER(10,-6)</f>
        <v>8.8096750000000001E-2</v>
      </c>
      <c r="AV22" s="33">
        <f t="shared" ref="AV22:AV27" si="27">AU22+AT22+AS22+AR22+AQ22</f>
        <v>5.8191905000000004</v>
      </c>
      <c r="AW22" s="34">
        <f t="shared" ref="AW22:AW27" si="28">AJ22*H22</f>
        <v>2.0000000000000003E-6</v>
      </c>
      <c r="AX22" s="34">
        <f t="shared" ref="AX22:AX27" si="29">H22*AK22</f>
        <v>4.0000000000000007E-6</v>
      </c>
      <c r="AY22" s="34">
        <f t="shared" ref="AY22:AY27" si="30">H22*AV22</f>
        <v>1.1638381000000003E-5</v>
      </c>
      <c r="AZ22" s="285">
        <f>AW22/DB!$B$23</f>
        <v>2.1276595744680856E-9</v>
      </c>
      <c r="BA22" s="285">
        <f>AX22/DB!$B$23</f>
        <v>4.2553191489361712E-9</v>
      </c>
    </row>
    <row r="23" spans="1:53" ht="15" thickBot="1" x14ac:dyDescent="0.35">
      <c r="A23" s="8" t="s">
        <v>19</v>
      </c>
      <c r="B23" s="8" t="str">
        <f>B22</f>
        <v>Трубопровод ГЖ</v>
      </c>
      <c r="C23" s="79" t="s">
        <v>121</v>
      </c>
      <c r="D23" s="9" t="s">
        <v>25</v>
      </c>
      <c r="E23" s="67">
        <f>E22</f>
        <v>1.0000000000000001E-5</v>
      </c>
      <c r="F23" s="68">
        <f>F22</f>
        <v>1</v>
      </c>
      <c r="G23" s="8">
        <v>0.04</v>
      </c>
      <c r="H23" s="10">
        <f t="shared" si="20"/>
        <v>4.0000000000000003E-7</v>
      </c>
      <c r="I23" s="62">
        <f>I22</f>
        <v>8.75</v>
      </c>
      <c r="J23" s="62">
        <f>I22</f>
        <v>8.75</v>
      </c>
      <c r="K23" s="72" t="s">
        <v>123</v>
      </c>
      <c r="L23" s="77">
        <v>0</v>
      </c>
      <c r="M23" s="31" t="str">
        <f t="shared" si="21"/>
        <v>С2</v>
      </c>
      <c r="N23" s="31" t="str">
        <f t="shared" si="22"/>
        <v>Трубопровод ГЖ</v>
      </c>
      <c r="O23" s="31" t="str">
        <f t="shared" si="23"/>
        <v>Полное-пожар</v>
      </c>
      <c r="P23" s="31">
        <v>17.100000000000001</v>
      </c>
      <c r="Q23" s="31">
        <v>23.5</v>
      </c>
      <c r="R23" s="31">
        <v>33.1</v>
      </c>
      <c r="S23" s="31">
        <v>61.2</v>
      </c>
      <c r="T23" s="31" t="s">
        <v>46</v>
      </c>
      <c r="U23" s="31" t="s">
        <v>46</v>
      </c>
      <c r="V23" s="31" t="s">
        <v>46</v>
      </c>
      <c r="W23" s="31" t="s">
        <v>46</v>
      </c>
      <c r="X23" s="31" t="s">
        <v>46</v>
      </c>
      <c r="Y23" s="31" t="s">
        <v>46</v>
      </c>
      <c r="Z23" s="31" t="s">
        <v>46</v>
      </c>
      <c r="AA23" s="31" t="s">
        <v>46</v>
      </c>
      <c r="AB23" s="31" t="s">
        <v>46</v>
      </c>
      <c r="AC23" s="31" t="s">
        <v>46</v>
      </c>
      <c r="AD23" s="31" t="s">
        <v>46</v>
      </c>
      <c r="AE23" s="31" t="s">
        <v>46</v>
      </c>
      <c r="AF23" s="31" t="s">
        <v>46</v>
      </c>
      <c r="AG23" s="31" t="s">
        <v>46</v>
      </c>
      <c r="AH23" s="31" t="s">
        <v>46</v>
      </c>
      <c r="AI23" s="31" t="s">
        <v>46</v>
      </c>
      <c r="AJ23" s="12">
        <v>2</v>
      </c>
      <c r="AK23" s="12">
        <v>2</v>
      </c>
      <c r="AL23" s="31">
        <f>AL22</f>
        <v>0.75</v>
      </c>
      <c r="AM23" s="31">
        <f>AM22</f>
        <v>2.7E-2</v>
      </c>
      <c r="AN23" s="31">
        <f>AN22</f>
        <v>3</v>
      </c>
      <c r="AO23" s="31"/>
      <c r="AP23" s="31"/>
      <c r="AQ23" s="32">
        <f>AM23*I23+AL23</f>
        <v>0.98624999999999996</v>
      </c>
      <c r="AR23" s="32">
        <f t="shared" si="24"/>
        <v>9.8625000000000004E-2</v>
      </c>
      <c r="AS23" s="33">
        <f t="shared" si="25"/>
        <v>6.5</v>
      </c>
      <c r="AT23" s="33">
        <f t="shared" si="26"/>
        <v>1.8962187500000001</v>
      </c>
      <c r="AU23" s="32">
        <f>10068.2*J23*POWER(10,-6)*10</f>
        <v>0.88096750000000001</v>
      </c>
      <c r="AV23" s="33">
        <f t="shared" si="27"/>
        <v>10.36206125</v>
      </c>
      <c r="AW23" s="34">
        <f t="shared" si="28"/>
        <v>8.0000000000000007E-7</v>
      </c>
      <c r="AX23" s="34">
        <f t="shared" si="29"/>
        <v>8.0000000000000007E-7</v>
      </c>
      <c r="AY23" s="34">
        <f t="shared" si="30"/>
        <v>4.1448245E-6</v>
      </c>
      <c r="AZ23" s="285">
        <f>AW23/DB!$B$23</f>
        <v>8.5106382978723411E-10</v>
      </c>
      <c r="BA23" s="285">
        <f>AX23/DB!$B$23</f>
        <v>8.5106382978723411E-10</v>
      </c>
    </row>
    <row r="24" spans="1:53" x14ac:dyDescent="0.3">
      <c r="A24" s="8" t="s">
        <v>20</v>
      </c>
      <c r="B24" s="8" t="str">
        <f>B22</f>
        <v>Трубопровод ГЖ</v>
      </c>
      <c r="C24" s="79" t="s">
        <v>108</v>
      </c>
      <c r="D24" s="9" t="s">
        <v>26</v>
      </c>
      <c r="E24" s="67">
        <f>E22</f>
        <v>1.0000000000000001E-5</v>
      </c>
      <c r="F24" s="68">
        <f>F22</f>
        <v>1</v>
      </c>
      <c r="G24" s="8">
        <v>0.76</v>
      </c>
      <c r="H24" s="10">
        <f t="shared" si="20"/>
        <v>7.6000000000000009E-6</v>
      </c>
      <c r="I24" s="62">
        <f>I22</f>
        <v>8.75</v>
      </c>
      <c r="J24" s="8">
        <v>0</v>
      </c>
      <c r="K24" s="72" t="s">
        <v>124</v>
      </c>
      <c r="L24" s="77">
        <v>0</v>
      </c>
      <c r="M24" s="31" t="str">
        <f t="shared" si="21"/>
        <v>С3</v>
      </c>
      <c r="N24" s="31" t="str">
        <f t="shared" si="22"/>
        <v>Трубопровод ГЖ</v>
      </c>
      <c r="O24" s="31" t="str">
        <f t="shared" si="23"/>
        <v>Полное-ликвидация</v>
      </c>
      <c r="P24" s="31" t="s">
        <v>46</v>
      </c>
      <c r="Q24" s="31" t="s">
        <v>46</v>
      </c>
      <c r="R24" s="31" t="s">
        <v>46</v>
      </c>
      <c r="S24" s="31" t="s">
        <v>46</v>
      </c>
      <c r="T24" s="31" t="s">
        <v>46</v>
      </c>
      <c r="U24" s="31" t="s">
        <v>46</v>
      </c>
      <c r="V24" s="31" t="s">
        <v>46</v>
      </c>
      <c r="W24" s="31" t="s">
        <v>46</v>
      </c>
      <c r="X24" s="31" t="s">
        <v>46</v>
      </c>
      <c r="Y24" s="31" t="s">
        <v>46</v>
      </c>
      <c r="Z24" s="31" t="s">
        <v>46</v>
      </c>
      <c r="AA24" s="31" t="s">
        <v>46</v>
      </c>
      <c r="AB24" s="31" t="s">
        <v>46</v>
      </c>
      <c r="AC24" s="31" t="s">
        <v>46</v>
      </c>
      <c r="AD24" s="31" t="s">
        <v>46</v>
      </c>
      <c r="AE24" s="31" t="s">
        <v>46</v>
      </c>
      <c r="AF24" s="31" t="s">
        <v>46</v>
      </c>
      <c r="AG24" s="31" t="s">
        <v>46</v>
      </c>
      <c r="AH24" s="31" t="s">
        <v>46</v>
      </c>
      <c r="AI24" s="31" t="s">
        <v>46</v>
      </c>
      <c r="AJ24" s="31">
        <v>0</v>
      </c>
      <c r="AK24" s="31">
        <v>0</v>
      </c>
      <c r="AL24" s="31">
        <f>AL22</f>
        <v>0.75</v>
      </c>
      <c r="AM24" s="31">
        <f>AM22</f>
        <v>2.7E-2</v>
      </c>
      <c r="AN24" s="31">
        <f>AN22</f>
        <v>3</v>
      </c>
      <c r="AO24" s="31"/>
      <c r="AP24" s="31"/>
      <c r="AQ24" s="32">
        <f>AM24*I24*0.1+AL24</f>
        <v>0.77362500000000001</v>
      </c>
      <c r="AR24" s="32">
        <f t="shared" si="24"/>
        <v>7.7362500000000001E-2</v>
      </c>
      <c r="AS24" s="33">
        <f t="shared" si="25"/>
        <v>0</v>
      </c>
      <c r="AT24" s="33">
        <f t="shared" si="26"/>
        <v>0.212746875</v>
      </c>
      <c r="AU24" s="32">
        <f>1333*J23*POWER(10,-6)</f>
        <v>1.1663749999999999E-2</v>
      </c>
      <c r="AV24" s="33">
        <f t="shared" si="27"/>
        <v>1.075398125</v>
      </c>
      <c r="AW24" s="34">
        <f t="shared" si="28"/>
        <v>0</v>
      </c>
      <c r="AX24" s="34">
        <f t="shared" si="29"/>
        <v>0</v>
      </c>
      <c r="AY24" s="34">
        <f t="shared" si="30"/>
        <v>8.1730257500000016E-6</v>
      </c>
      <c r="AZ24" s="285">
        <f>AW24/DB!$B$23</f>
        <v>0</v>
      </c>
      <c r="BA24" s="285">
        <f>AX24/DB!$B$23</f>
        <v>0</v>
      </c>
    </row>
    <row r="25" spans="1:53" x14ac:dyDescent="0.3">
      <c r="A25" s="8" t="s">
        <v>21</v>
      </c>
      <c r="B25" s="8" t="str">
        <f>B22</f>
        <v>Трубопровод ГЖ</v>
      </c>
      <c r="C25" s="79" t="s">
        <v>109</v>
      </c>
      <c r="D25" s="9" t="s">
        <v>47</v>
      </c>
      <c r="E25" s="66">
        <v>1E-4</v>
      </c>
      <c r="F25" s="68">
        <f>F22</f>
        <v>1</v>
      </c>
      <c r="G25" s="8">
        <v>0.2</v>
      </c>
      <c r="H25" s="10">
        <f t="shared" si="20"/>
        <v>2.0000000000000002E-5</v>
      </c>
      <c r="I25" s="62">
        <f>0.15*I22</f>
        <v>1.3125</v>
      </c>
      <c r="J25" s="62">
        <f>I25</f>
        <v>1.3125</v>
      </c>
      <c r="K25" s="74" t="s">
        <v>126</v>
      </c>
      <c r="L25" s="78">
        <v>45390</v>
      </c>
      <c r="M25" s="31" t="str">
        <f t="shared" si="21"/>
        <v>С4</v>
      </c>
      <c r="N25" s="31" t="str">
        <f t="shared" si="22"/>
        <v>Трубопровод ГЖ</v>
      </c>
      <c r="O25" s="31" t="str">
        <f t="shared" si="23"/>
        <v>Частичное-пожар</v>
      </c>
      <c r="P25" s="31">
        <v>12.8</v>
      </c>
      <c r="Q25" s="31">
        <v>16.399999999999999</v>
      </c>
      <c r="R25" s="31">
        <v>21.7</v>
      </c>
      <c r="S25" s="31">
        <v>37.299999999999997</v>
      </c>
      <c r="T25" s="31" t="s">
        <v>46</v>
      </c>
      <c r="U25" s="31" t="s">
        <v>46</v>
      </c>
      <c r="V25" s="31" t="s">
        <v>46</v>
      </c>
      <c r="W25" s="31" t="s">
        <v>46</v>
      </c>
      <c r="X25" s="31" t="s">
        <v>46</v>
      </c>
      <c r="Y25" s="31" t="s">
        <v>46</v>
      </c>
      <c r="Z25" s="31" t="s">
        <v>46</v>
      </c>
      <c r="AA25" s="31" t="s">
        <v>46</v>
      </c>
      <c r="AB25" s="31" t="s">
        <v>46</v>
      </c>
      <c r="AC25" s="31" t="s">
        <v>46</v>
      </c>
      <c r="AD25" s="31" t="s">
        <v>46</v>
      </c>
      <c r="AE25" s="31" t="s">
        <v>46</v>
      </c>
      <c r="AF25" s="31" t="s">
        <v>46</v>
      </c>
      <c r="AG25" s="31" t="s">
        <v>46</v>
      </c>
      <c r="AH25" s="31" t="s">
        <v>46</v>
      </c>
      <c r="AI25" s="31" t="s">
        <v>46</v>
      </c>
      <c r="AJ25" s="31">
        <v>0</v>
      </c>
      <c r="AK25" s="31">
        <v>2</v>
      </c>
      <c r="AL25" s="31">
        <f>0.1*$AL$2</f>
        <v>7.5000000000000011E-2</v>
      </c>
      <c r="AM25" s="31">
        <f>AM22</f>
        <v>2.7E-2</v>
      </c>
      <c r="AN25" s="31">
        <f>ROUNDUP(AN22/3,0)</f>
        <v>1</v>
      </c>
      <c r="AO25" s="31"/>
      <c r="AP25" s="31"/>
      <c r="AQ25" s="32">
        <f>AM25*I25+AL25</f>
        <v>0.11043750000000001</v>
      </c>
      <c r="AR25" s="32">
        <f t="shared" si="24"/>
        <v>1.1043750000000001E-2</v>
      </c>
      <c r="AS25" s="33">
        <f t="shared" si="25"/>
        <v>0.5</v>
      </c>
      <c r="AT25" s="33">
        <f t="shared" si="26"/>
        <v>0.1553703125</v>
      </c>
      <c r="AU25" s="32">
        <f>10068.2*J25*POWER(10,-6)</f>
        <v>1.3214512500000001E-2</v>
      </c>
      <c r="AV25" s="33">
        <f t="shared" si="27"/>
        <v>0.79006607499999992</v>
      </c>
      <c r="AW25" s="34">
        <f t="shared" si="28"/>
        <v>0</v>
      </c>
      <c r="AX25" s="34">
        <f t="shared" si="29"/>
        <v>4.0000000000000003E-5</v>
      </c>
      <c r="AY25" s="34">
        <f t="shared" si="30"/>
        <v>1.5801321499999999E-5</v>
      </c>
      <c r="AZ25" s="285">
        <f>AW25/DB!$B$23</f>
        <v>0</v>
      </c>
      <c r="BA25" s="285">
        <f>AX25/DB!$B$23</f>
        <v>4.2553191489361707E-8</v>
      </c>
    </row>
    <row r="26" spans="1:53" x14ac:dyDescent="0.3">
      <c r="A26" s="8" t="s">
        <v>22</v>
      </c>
      <c r="B26" s="8" t="str">
        <f>B22</f>
        <v>Трубопровод ГЖ</v>
      </c>
      <c r="C26" s="79" t="s">
        <v>137</v>
      </c>
      <c r="D26" s="9" t="s">
        <v>47</v>
      </c>
      <c r="E26" s="67">
        <f>E25</f>
        <v>1E-4</v>
      </c>
      <c r="F26" s="68">
        <f>F22</f>
        <v>1</v>
      </c>
      <c r="G26" s="8">
        <v>0.04</v>
      </c>
      <c r="H26" s="10">
        <f t="shared" si="20"/>
        <v>4.0000000000000007E-6</v>
      </c>
      <c r="I26" s="62">
        <f>0.15*I22</f>
        <v>1.3125</v>
      </c>
      <c r="J26" s="62">
        <f>I25</f>
        <v>1.3125</v>
      </c>
      <c r="K26" s="74" t="s">
        <v>127</v>
      </c>
      <c r="L26" s="78">
        <v>3</v>
      </c>
      <c r="M26" s="31" t="str">
        <f t="shared" si="21"/>
        <v>С5</v>
      </c>
      <c r="N26" s="31" t="str">
        <f t="shared" si="22"/>
        <v>Трубопровод ГЖ</v>
      </c>
      <c r="O26" s="31" t="str">
        <f t="shared" si="23"/>
        <v>Частичное-пожар</v>
      </c>
      <c r="P26" s="31">
        <v>12.8</v>
      </c>
      <c r="Q26" s="31">
        <v>16.399999999999999</v>
      </c>
      <c r="R26" s="31">
        <v>21.7</v>
      </c>
      <c r="S26" s="31">
        <v>37.299999999999997</v>
      </c>
      <c r="T26" s="31" t="s">
        <v>46</v>
      </c>
      <c r="U26" s="31" t="s">
        <v>46</v>
      </c>
      <c r="V26" s="31" t="s">
        <v>46</v>
      </c>
      <c r="W26" s="31" t="s">
        <v>46</v>
      </c>
      <c r="X26" s="31" t="s">
        <v>46</v>
      </c>
      <c r="Y26" s="31" t="s">
        <v>46</v>
      </c>
      <c r="Z26" s="31" t="s">
        <v>46</v>
      </c>
      <c r="AA26" s="31" t="s">
        <v>46</v>
      </c>
      <c r="AB26" s="31" t="s">
        <v>46</v>
      </c>
      <c r="AC26" s="31" t="s">
        <v>46</v>
      </c>
      <c r="AD26" s="31" t="s">
        <v>46</v>
      </c>
      <c r="AE26" s="31" t="s">
        <v>46</v>
      </c>
      <c r="AF26" s="31" t="s">
        <v>46</v>
      </c>
      <c r="AG26" s="31" t="s">
        <v>46</v>
      </c>
      <c r="AH26" s="31" t="s">
        <v>46</v>
      </c>
      <c r="AI26" s="31" t="s">
        <v>46</v>
      </c>
      <c r="AJ26" s="31">
        <v>0</v>
      </c>
      <c r="AK26" s="31">
        <v>1</v>
      </c>
      <c r="AL26" s="31">
        <f>0.1*$AL$2</f>
        <v>7.5000000000000011E-2</v>
      </c>
      <c r="AM26" s="31">
        <f>AM22</f>
        <v>2.7E-2</v>
      </c>
      <c r="AN26" s="31">
        <f>ROUNDUP(AN22/3,0)</f>
        <v>1</v>
      </c>
      <c r="AO26" s="31"/>
      <c r="AP26" s="31"/>
      <c r="AQ26" s="32">
        <f>AM26*I26+AL26</f>
        <v>0.11043750000000001</v>
      </c>
      <c r="AR26" s="32">
        <f t="shared" si="24"/>
        <v>1.1043750000000001E-2</v>
      </c>
      <c r="AS26" s="33">
        <f t="shared" si="25"/>
        <v>0.25</v>
      </c>
      <c r="AT26" s="33">
        <f t="shared" si="26"/>
        <v>9.2870312499999996E-2</v>
      </c>
      <c r="AU26" s="32">
        <f>10068.2*J26*POWER(10,-6)*10</f>
        <v>0.132145125</v>
      </c>
      <c r="AV26" s="33">
        <f t="shared" si="27"/>
        <v>0.59649668749999996</v>
      </c>
      <c r="AW26" s="34">
        <f t="shared" si="28"/>
        <v>0</v>
      </c>
      <c r="AX26" s="34">
        <f t="shared" si="29"/>
        <v>4.0000000000000007E-6</v>
      </c>
      <c r="AY26" s="34">
        <f t="shared" si="30"/>
        <v>2.3859867500000001E-6</v>
      </c>
      <c r="AZ26" s="285">
        <f>AW26/DB!$B$23</f>
        <v>0</v>
      </c>
      <c r="BA26" s="285">
        <f>AX26/DB!$B$23</f>
        <v>4.2553191489361712E-9</v>
      </c>
    </row>
    <row r="27" spans="1:53" ht="15" thickBot="1" x14ac:dyDescent="0.35">
      <c r="A27" s="8" t="s">
        <v>23</v>
      </c>
      <c r="B27" s="8" t="str">
        <f>B22</f>
        <v>Трубопровод ГЖ</v>
      </c>
      <c r="C27" s="79" t="s">
        <v>111</v>
      </c>
      <c r="D27" s="9" t="s">
        <v>27</v>
      </c>
      <c r="E27" s="67">
        <f>E25</f>
        <v>1E-4</v>
      </c>
      <c r="F27" s="68">
        <f>F22</f>
        <v>1</v>
      </c>
      <c r="G27" s="8">
        <v>0.76</v>
      </c>
      <c r="H27" s="10">
        <f t="shared" si="20"/>
        <v>7.6000000000000004E-5</v>
      </c>
      <c r="I27" s="62">
        <f>0.15*I22</f>
        <v>1.3125</v>
      </c>
      <c r="J27" s="8">
        <v>0</v>
      </c>
      <c r="K27" s="75" t="s">
        <v>138</v>
      </c>
      <c r="L27" s="81">
        <v>3</v>
      </c>
      <c r="M27" s="31" t="str">
        <f t="shared" si="21"/>
        <v>С6</v>
      </c>
      <c r="N27" s="31" t="str">
        <f t="shared" si="22"/>
        <v>Трубопровод ГЖ</v>
      </c>
      <c r="O27" s="31" t="str">
        <f t="shared" si="23"/>
        <v>Частичное-ликвидация</v>
      </c>
      <c r="P27" s="31" t="s">
        <v>46</v>
      </c>
      <c r="Q27" s="31" t="s">
        <v>46</v>
      </c>
      <c r="R27" s="31" t="s">
        <v>46</v>
      </c>
      <c r="S27" s="31" t="s">
        <v>46</v>
      </c>
      <c r="T27" s="31" t="s">
        <v>46</v>
      </c>
      <c r="U27" s="31" t="s">
        <v>46</v>
      </c>
      <c r="V27" s="31" t="s">
        <v>46</v>
      </c>
      <c r="W27" s="31" t="s">
        <v>46</v>
      </c>
      <c r="X27" s="31" t="s">
        <v>46</v>
      </c>
      <c r="Y27" s="31" t="s">
        <v>46</v>
      </c>
      <c r="Z27" s="31" t="s">
        <v>46</v>
      </c>
      <c r="AA27" s="31" t="s">
        <v>46</v>
      </c>
      <c r="AB27" s="31" t="s">
        <v>46</v>
      </c>
      <c r="AC27" s="31" t="s">
        <v>46</v>
      </c>
      <c r="AD27" s="31" t="s">
        <v>46</v>
      </c>
      <c r="AE27" s="31" t="s">
        <v>46</v>
      </c>
      <c r="AF27" s="31" t="s">
        <v>46</v>
      </c>
      <c r="AG27" s="31" t="s">
        <v>46</v>
      </c>
      <c r="AH27" s="31" t="s">
        <v>46</v>
      </c>
      <c r="AI27" s="31" t="s">
        <v>46</v>
      </c>
      <c r="AJ27" s="31">
        <v>0</v>
      </c>
      <c r="AK27" s="31">
        <v>0</v>
      </c>
      <c r="AL27" s="31">
        <f>0.1*$AL$2</f>
        <v>7.5000000000000011E-2</v>
      </c>
      <c r="AM27" s="31">
        <f>AM22</f>
        <v>2.7E-2</v>
      </c>
      <c r="AN27" s="31">
        <f>ROUNDUP(AN22/3,0)</f>
        <v>1</v>
      </c>
      <c r="AO27" s="31"/>
      <c r="AP27" s="31"/>
      <c r="AQ27" s="32">
        <f>AM27*I27*0.1+AL27</f>
        <v>7.8543750000000009E-2</v>
      </c>
      <c r="AR27" s="32">
        <f t="shared" si="24"/>
        <v>7.854375000000002E-3</v>
      </c>
      <c r="AS27" s="33">
        <f t="shared" si="25"/>
        <v>0</v>
      </c>
      <c r="AT27" s="33">
        <f t="shared" si="26"/>
        <v>2.1599531250000002E-2</v>
      </c>
      <c r="AU27" s="32">
        <f>1333*J26*POWER(10,-6)</f>
        <v>1.7495624999999998E-3</v>
      </c>
      <c r="AV27" s="33">
        <f t="shared" si="27"/>
        <v>0.10974721875000001</v>
      </c>
      <c r="AW27" s="34">
        <f t="shared" si="28"/>
        <v>0</v>
      </c>
      <c r="AX27" s="34">
        <f t="shared" si="29"/>
        <v>0</v>
      </c>
      <c r="AY27" s="34">
        <f t="shared" si="30"/>
        <v>8.3407886250000012E-6</v>
      </c>
      <c r="AZ27" s="285">
        <f>AW27/DB!$B$23</f>
        <v>0</v>
      </c>
      <c r="BA27" s="285">
        <f>AX27/DB!$B$23</f>
        <v>0</v>
      </c>
    </row>
    <row r="28" spans="1:53" x14ac:dyDescent="0.3">
      <c r="A28" s="8"/>
      <c r="B28" s="8"/>
      <c r="C28" s="79"/>
      <c r="D28" s="9"/>
      <c r="E28" s="67"/>
      <c r="F28" s="68"/>
      <c r="G28" s="8"/>
      <c r="H28" s="10"/>
      <c r="I28" s="62"/>
      <c r="J28" s="8"/>
      <c r="K28" s="191"/>
      <c r="L28" s="192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31"/>
      <c r="AB28" s="31"/>
      <c r="AC28" s="31"/>
      <c r="AD28" s="31"/>
      <c r="AE28" s="31"/>
      <c r="AF28" s="31"/>
      <c r="AG28" s="31"/>
      <c r="AH28" s="31"/>
      <c r="AI28" s="31"/>
      <c r="AJ28" s="31"/>
      <c r="AK28" s="31"/>
      <c r="AL28" s="31"/>
      <c r="AM28" s="31"/>
      <c r="AN28" s="31"/>
      <c r="AO28" s="31"/>
      <c r="AP28" s="31"/>
      <c r="AQ28" s="32"/>
      <c r="AR28" s="32"/>
      <c r="AS28" s="33"/>
      <c r="AT28" s="33"/>
      <c r="AU28" s="32"/>
      <c r="AV28" s="33"/>
      <c r="AW28" s="34"/>
      <c r="AX28" s="34"/>
      <c r="AY28" s="34"/>
    </row>
    <row r="29" spans="1:53" s="180" customFormat="1" x14ac:dyDescent="0.3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</row>
    <row r="30" spans="1:53" s="180" customFormat="1" x14ac:dyDescent="0.3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</row>
    <row r="31" spans="1:53" ht="15" thickBot="1" x14ac:dyDescent="0.35"/>
    <row r="32" spans="1:53" ht="18" customHeight="1" x14ac:dyDescent="0.3">
      <c r="A32" s="8" t="s">
        <v>18</v>
      </c>
      <c r="B32" s="63" t="s">
        <v>128</v>
      </c>
      <c r="C32" s="79" t="s">
        <v>129</v>
      </c>
      <c r="D32" s="9" t="s">
        <v>130</v>
      </c>
      <c r="E32" s="66">
        <v>1.0000000000000001E-5</v>
      </c>
      <c r="F32" s="63">
        <v>1</v>
      </c>
      <c r="G32" s="8">
        <v>0.2</v>
      </c>
      <c r="H32" s="10">
        <f>E32*F32*G32</f>
        <v>2.0000000000000003E-6</v>
      </c>
      <c r="I32" s="64">
        <v>1.2</v>
      </c>
      <c r="J32" s="69">
        <f>I32</f>
        <v>1.2</v>
      </c>
      <c r="K32" s="72" t="s">
        <v>122</v>
      </c>
      <c r="L32" s="77">
        <v>0</v>
      </c>
      <c r="M32" s="31" t="str">
        <f t="shared" ref="M32:M39" si="31">A32</f>
        <v>С1</v>
      </c>
      <c r="N32" s="31" t="str">
        <f t="shared" ref="N32:N39" si="32">B32</f>
        <v>Трубопровод газ</v>
      </c>
      <c r="O32" s="31" t="str">
        <f t="shared" ref="O32:O39" si="33">D32</f>
        <v>Полное-факел</v>
      </c>
      <c r="P32" s="31" t="s">
        <v>46</v>
      </c>
      <c r="Q32" s="31" t="s">
        <v>46</v>
      </c>
      <c r="R32" s="31" t="s">
        <v>46</v>
      </c>
      <c r="S32" s="31" t="s">
        <v>46</v>
      </c>
      <c r="T32" s="31" t="s">
        <v>46</v>
      </c>
      <c r="U32" s="31" t="s">
        <v>46</v>
      </c>
      <c r="V32" s="31" t="s">
        <v>46</v>
      </c>
      <c r="W32" s="31" t="s">
        <v>46</v>
      </c>
      <c r="X32" s="31" t="s">
        <v>46</v>
      </c>
      <c r="Y32" s="31">
        <v>17</v>
      </c>
      <c r="Z32" s="31">
        <v>3</v>
      </c>
      <c r="AA32" s="31" t="s">
        <v>46</v>
      </c>
      <c r="AB32" s="31" t="s">
        <v>46</v>
      </c>
      <c r="AC32" s="31" t="s">
        <v>46</v>
      </c>
      <c r="AD32" s="31" t="s">
        <v>46</v>
      </c>
      <c r="AE32" s="31" t="s">
        <v>46</v>
      </c>
      <c r="AF32" s="31" t="s">
        <v>46</v>
      </c>
      <c r="AG32" s="31" t="s">
        <v>46</v>
      </c>
      <c r="AH32" s="31" t="s">
        <v>46</v>
      </c>
      <c r="AI32" s="31" t="s">
        <v>46</v>
      </c>
      <c r="AJ32" s="12">
        <v>1</v>
      </c>
      <c r="AK32" s="12">
        <v>2</v>
      </c>
      <c r="AL32" s="65">
        <v>0.75</v>
      </c>
      <c r="AM32" s="65">
        <v>2.7E-2</v>
      </c>
      <c r="AN32" s="65">
        <v>3</v>
      </c>
      <c r="AO32" s="31"/>
      <c r="AP32" s="31"/>
      <c r="AQ32" s="32">
        <f>AM32*I32+AL32</f>
        <v>0.78239999999999998</v>
      </c>
      <c r="AR32" s="32">
        <f>0.1*AQ32</f>
        <v>7.8240000000000004E-2</v>
      </c>
      <c r="AS32" s="33">
        <f>AJ32*3+0.25*AK32</f>
        <v>3.5</v>
      </c>
      <c r="AT32" s="33">
        <f>SUM(AQ32:AS32)/4</f>
        <v>1.09016</v>
      </c>
      <c r="AU32" s="32">
        <f>10068.2*J32*POWER(10,-6)</f>
        <v>1.208184E-2</v>
      </c>
      <c r="AV32" s="33">
        <f t="shared" ref="AV32:AV39" si="34">AU32+AT32+AS32+AR32+AQ32</f>
        <v>5.4628818399999997</v>
      </c>
      <c r="AW32" s="34">
        <f>AJ32*H32</f>
        <v>2.0000000000000003E-6</v>
      </c>
      <c r="AX32" s="34">
        <f>H32*AK32</f>
        <v>4.0000000000000007E-6</v>
      </c>
      <c r="AY32" s="34">
        <f>H32*AV32</f>
        <v>1.0925763680000002E-5</v>
      </c>
      <c r="AZ32" s="285">
        <f>AW32/DB!$B$23</f>
        <v>2.1276595744680856E-9</v>
      </c>
      <c r="BA32" s="285">
        <f>AX32/DB!$B$23</f>
        <v>4.2553191489361712E-9</v>
      </c>
    </row>
    <row r="33" spans="1:53" x14ac:dyDescent="0.3">
      <c r="A33" s="8" t="s">
        <v>19</v>
      </c>
      <c r="B33" s="8" t="str">
        <f>B32</f>
        <v>Трубопровод газ</v>
      </c>
      <c r="C33" s="79" t="s">
        <v>107</v>
      </c>
      <c r="D33" s="9" t="s">
        <v>28</v>
      </c>
      <c r="E33" s="67">
        <f>E32</f>
        <v>1.0000000000000001E-5</v>
      </c>
      <c r="F33" s="68">
        <f>F32</f>
        <v>1</v>
      </c>
      <c r="G33" s="8">
        <v>0.1152</v>
      </c>
      <c r="H33" s="10">
        <f t="shared" ref="H33:H39" si="35">E33*F33*G33</f>
        <v>1.1520000000000002E-6</v>
      </c>
      <c r="I33" s="62">
        <f>I32</f>
        <v>1.2</v>
      </c>
      <c r="J33" s="80">
        <f>0.1*I32</f>
        <v>0.12</v>
      </c>
      <c r="K33" s="74" t="s">
        <v>123</v>
      </c>
      <c r="L33" s="78">
        <v>2</v>
      </c>
      <c r="M33" s="31" t="str">
        <f t="shared" si="31"/>
        <v>С2</v>
      </c>
      <c r="N33" s="31" t="str">
        <f t="shared" si="32"/>
        <v>Трубопровод газ</v>
      </c>
      <c r="O33" s="31" t="str">
        <f t="shared" si="33"/>
        <v>Полное-взрыв</v>
      </c>
      <c r="P33" s="31" t="s">
        <v>46</v>
      </c>
      <c r="Q33" s="31" t="s">
        <v>46</v>
      </c>
      <c r="R33" s="31" t="s">
        <v>46</v>
      </c>
      <c r="S33" s="31" t="s">
        <v>46</v>
      </c>
      <c r="T33" s="31">
        <v>0</v>
      </c>
      <c r="U33" s="31">
        <v>0</v>
      </c>
      <c r="V33" s="31">
        <v>37.6</v>
      </c>
      <c r="W33" s="31">
        <v>124.6</v>
      </c>
      <c r="X33" s="31">
        <v>324.60000000000002</v>
      </c>
      <c r="Y33" s="31" t="s">
        <v>46</v>
      </c>
      <c r="Z33" s="31" t="s">
        <v>46</v>
      </c>
      <c r="AA33" s="31" t="s">
        <v>46</v>
      </c>
      <c r="AB33" s="31" t="s">
        <v>46</v>
      </c>
      <c r="AC33" s="31" t="s">
        <v>46</v>
      </c>
      <c r="AD33" s="31" t="s">
        <v>46</v>
      </c>
      <c r="AE33" s="31" t="s">
        <v>46</v>
      </c>
      <c r="AF33" s="31" t="s">
        <v>46</v>
      </c>
      <c r="AG33" s="31" t="s">
        <v>46</v>
      </c>
      <c r="AH33" s="31" t="s">
        <v>46</v>
      </c>
      <c r="AI33" s="31" t="s">
        <v>46</v>
      </c>
      <c r="AJ33" s="12">
        <v>2</v>
      </c>
      <c r="AK33" s="12">
        <v>2</v>
      </c>
      <c r="AL33" s="31">
        <f>AL32</f>
        <v>0.75</v>
      </c>
      <c r="AM33" s="31">
        <f>AM32</f>
        <v>2.7E-2</v>
      </c>
      <c r="AN33" s="31">
        <f>AN32</f>
        <v>3</v>
      </c>
      <c r="AO33" s="31"/>
      <c r="AP33" s="31"/>
      <c r="AQ33" s="32">
        <f>AM33*I33+AL33</f>
        <v>0.78239999999999998</v>
      </c>
      <c r="AR33" s="32">
        <f t="shared" ref="AR33:AR39" si="36">0.1*AQ33</f>
        <v>7.8240000000000004E-2</v>
      </c>
      <c r="AS33" s="33">
        <f t="shared" ref="AS33:AS39" si="37">AJ33*3+0.25*AK33</f>
        <v>6.5</v>
      </c>
      <c r="AT33" s="33">
        <f t="shared" ref="AT33:AT39" si="38">SUM(AQ33:AS33)/4</f>
        <v>1.84016</v>
      </c>
      <c r="AU33" s="32">
        <f>10068.2*J33*POWER(10,-6)*10</f>
        <v>1.208184E-2</v>
      </c>
      <c r="AV33" s="33">
        <f t="shared" si="34"/>
        <v>9.2128818399999979</v>
      </c>
      <c r="AW33" s="34">
        <f t="shared" ref="AW33:AW39" si="39">AJ33*H33</f>
        <v>2.3040000000000003E-6</v>
      </c>
      <c r="AX33" s="34">
        <f t="shared" ref="AX33:AX39" si="40">H33*AK33</f>
        <v>2.3040000000000003E-6</v>
      </c>
      <c r="AY33" s="34">
        <f t="shared" ref="AY33:AY39" si="41">H33*AV33</f>
        <v>1.061323987968E-5</v>
      </c>
      <c r="AZ33" s="285">
        <f>AW33/DB!$B$23</f>
        <v>2.4510638297872342E-9</v>
      </c>
      <c r="BA33" s="285">
        <f>AX33/DB!$B$23</f>
        <v>2.4510638297872342E-9</v>
      </c>
    </row>
    <row r="34" spans="1:53" x14ac:dyDescent="0.3">
      <c r="A34" s="8" t="s">
        <v>20</v>
      </c>
      <c r="B34" s="8" t="str">
        <f>B32</f>
        <v>Трубопровод газ</v>
      </c>
      <c r="C34" s="79" t="s">
        <v>131</v>
      </c>
      <c r="D34" s="9" t="s">
        <v>132</v>
      </c>
      <c r="E34" s="67">
        <f>E32</f>
        <v>1.0000000000000001E-5</v>
      </c>
      <c r="F34" s="68">
        <f>F32</f>
        <v>1</v>
      </c>
      <c r="G34" s="8">
        <v>7.6799999999999993E-2</v>
      </c>
      <c r="H34" s="10">
        <f>E34*F34*G34</f>
        <v>7.6799999999999999E-7</v>
      </c>
      <c r="I34" s="62">
        <f>I32</f>
        <v>1.2</v>
      </c>
      <c r="J34" s="69">
        <f>I32</f>
        <v>1.2</v>
      </c>
      <c r="K34" s="74" t="s">
        <v>124</v>
      </c>
      <c r="L34" s="78">
        <v>0</v>
      </c>
      <c r="M34" s="31" t="str">
        <f>A34</f>
        <v>С3</v>
      </c>
      <c r="N34" s="31" t="str">
        <f>B34</f>
        <v>Трубопровод газ</v>
      </c>
      <c r="O34" s="31" t="str">
        <f>D34</f>
        <v>Полное-вспышка</v>
      </c>
      <c r="P34" s="31" t="s">
        <v>46</v>
      </c>
      <c r="Q34" s="31" t="s">
        <v>46</v>
      </c>
      <c r="R34" s="31" t="s">
        <v>46</v>
      </c>
      <c r="S34" s="31" t="s">
        <v>46</v>
      </c>
      <c r="T34" s="31" t="s">
        <v>46</v>
      </c>
      <c r="U34" s="31" t="s">
        <v>46</v>
      </c>
      <c r="V34" s="31" t="s">
        <v>46</v>
      </c>
      <c r="W34" s="31" t="s">
        <v>46</v>
      </c>
      <c r="X34" s="31" t="s">
        <v>46</v>
      </c>
      <c r="Y34" s="31" t="s">
        <v>46</v>
      </c>
      <c r="Z34" s="31" t="s">
        <v>46</v>
      </c>
      <c r="AA34" s="31">
        <v>35.6</v>
      </c>
      <c r="AB34" s="31">
        <v>42.72</v>
      </c>
      <c r="AC34" s="31" t="s">
        <v>46</v>
      </c>
      <c r="AD34" s="31" t="s">
        <v>46</v>
      </c>
      <c r="AE34" s="31" t="s">
        <v>46</v>
      </c>
      <c r="AF34" s="31" t="s">
        <v>46</v>
      </c>
      <c r="AG34" s="31" t="s">
        <v>46</v>
      </c>
      <c r="AH34" s="31" t="s">
        <v>46</v>
      </c>
      <c r="AI34" s="31" t="s">
        <v>46</v>
      </c>
      <c r="AJ34" s="31">
        <v>0</v>
      </c>
      <c r="AK34" s="31">
        <v>0</v>
      </c>
      <c r="AL34" s="31">
        <f>AL32</f>
        <v>0.75</v>
      </c>
      <c r="AM34" s="31">
        <f>AM32</f>
        <v>2.7E-2</v>
      </c>
      <c r="AN34" s="31">
        <f>AN32</f>
        <v>3</v>
      </c>
      <c r="AO34" s="31"/>
      <c r="AP34" s="31"/>
      <c r="AQ34" s="32">
        <f>AM34*I34*0.1+AL34</f>
        <v>0.75324000000000002</v>
      </c>
      <c r="AR34" s="32">
        <f>0.1*AQ34</f>
        <v>7.5324000000000002E-2</v>
      </c>
      <c r="AS34" s="33">
        <f>AJ34*3+0.25*AK34</f>
        <v>0</v>
      </c>
      <c r="AT34" s="33">
        <f>SUM(AQ34:AS34)/4</f>
        <v>0.20714100000000002</v>
      </c>
      <c r="AU34" s="32">
        <f>1333*J32*POWER(10,-6)</f>
        <v>1.5995999999999999E-3</v>
      </c>
      <c r="AV34" s="33">
        <f>AU34+AT34+AS34+AR34+AQ34</f>
        <v>1.0373046000000001</v>
      </c>
      <c r="AW34" s="34">
        <f t="shared" si="39"/>
        <v>0</v>
      </c>
      <c r="AX34" s="34">
        <f t="shared" si="40"/>
        <v>0</v>
      </c>
      <c r="AY34" s="34">
        <f t="shared" si="41"/>
        <v>7.9664993280000006E-7</v>
      </c>
      <c r="AZ34" s="285">
        <f>AW34/DB!$B$23</f>
        <v>0</v>
      </c>
      <c r="BA34" s="285">
        <f>AX34/DB!$B$23</f>
        <v>0</v>
      </c>
    </row>
    <row r="35" spans="1:53" x14ac:dyDescent="0.3">
      <c r="A35" s="8" t="s">
        <v>21</v>
      </c>
      <c r="B35" s="8" t="str">
        <f>B32</f>
        <v>Трубопровод газ</v>
      </c>
      <c r="C35" s="79" t="s">
        <v>108</v>
      </c>
      <c r="D35" s="9" t="s">
        <v>26</v>
      </c>
      <c r="E35" s="67">
        <f>E32</f>
        <v>1.0000000000000001E-5</v>
      </c>
      <c r="F35" s="68">
        <f>F32</f>
        <v>1</v>
      </c>
      <c r="G35" s="8">
        <v>0.60799999999999998</v>
      </c>
      <c r="H35" s="10">
        <f t="shared" si="35"/>
        <v>6.0800000000000002E-6</v>
      </c>
      <c r="I35" s="62">
        <f>I32</f>
        <v>1.2</v>
      </c>
      <c r="J35" s="71">
        <v>0</v>
      </c>
      <c r="K35" s="74" t="s">
        <v>126</v>
      </c>
      <c r="L35" s="78">
        <v>45390</v>
      </c>
      <c r="M35" s="31" t="str">
        <f t="shared" si="31"/>
        <v>С4</v>
      </c>
      <c r="N35" s="31" t="str">
        <f t="shared" si="32"/>
        <v>Трубопровод газ</v>
      </c>
      <c r="O35" s="31" t="str">
        <f t="shared" si="33"/>
        <v>Полное-ликвидация</v>
      </c>
      <c r="P35" s="31" t="s">
        <v>46</v>
      </c>
      <c r="Q35" s="31" t="s">
        <v>46</v>
      </c>
      <c r="R35" s="31" t="s">
        <v>46</v>
      </c>
      <c r="S35" s="31" t="s">
        <v>46</v>
      </c>
      <c r="T35" s="31" t="s">
        <v>46</v>
      </c>
      <c r="U35" s="31" t="s">
        <v>46</v>
      </c>
      <c r="V35" s="31" t="s">
        <v>46</v>
      </c>
      <c r="W35" s="31" t="s">
        <v>46</v>
      </c>
      <c r="X35" s="31" t="s">
        <v>46</v>
      </c>
      <c r="Y35" s="31" t="s">
        <v>46</v>
      </c>
      <c r="Z35" s="31" t="s">
        <v>46</v>
      </c>
      <c r="AA35" s="31" t="s">
        <v>46</v>
      </c>
      <c r="AB35" s="31" t="s">
        <v>46</v>
      </c>
      <c r="AC35" s="31" t="s">
        <v>46</v>
      </c>
      <c r="AD35" s="31" t="s">
        <v>46</v>
      </c>
      <c r="AE35" s="31" t="s">
        <v>46</v>
      </c>
      <c r="AF35" s="31" t="s">
        <v>46</v>
      </c>
      <c r="AG35" s="31" t="s">
        <v>46</v>
      </c>
      <c r="AH35" s="31" t="s">
        <v>46</v>
      </c>
      <c r="AI35" s="31" t="s">
        <v>46</v>
      </c>
      <c r="AJ35" s="31">
        <v>0</v>
      </c>
      <c r="AK35" s="31">
        <v>0</v>
      </c>
      <c r="AL35" s="31">
        <f>AL32</f>
        <v>0.75</v>
      </c>
      <c r="AM35" s="31">
        <f>AM32</f>
        <v>2.7E-2</v>
      </c>
      <c r="AN35" s="31">
        <f>AN32</f>
        <v>3</v>
      </c>
      <c r="AO35" s="31"/>
      <c r="AP35" s="31"/>
      <c r="AQ35" s="32">
        <f>AM35*I35*0.1+AL35</f>
        <v>0.75324000000000002</v>
      </c>
      <c r="AR35" s="32">
        <f t="shared" si="36"/>
        <v>7.5324000000000002E-2</v>
      </c>
      <c r="AS35" s="33">
        <f t="shared" si="37"/>
        <v>0</v>
      </c>
      <c r="AT35" s="33">
        <f t="shared" si="38"/>
        <v>0.20714100000000002</v>
      </c>
      <c r="AU35" s="32">
        <f>1333*J33*POWER(10,-6)</f>
        <v>1.5996000000000001E-4</v>
      </c>
      <c r="AV35" s="33">
        <f t="shared" si="34"/>
        <v>1.0358649600000001</v>
      </c>
      <c r="AW35" s="34">
        <f t="shared" si="39"/>
        <v>0</v>
      </c>
      <c r="AX35" s="34">
        <f t="shared" si="40"/>
        <v>0</v>
      </c>
      <c r="AY35" s="34">
        <f t="shared" si="41"/>
        <v>6.2980589568000003E-6</v>
      </c>
      <c r="AZ35" s="285">
        <f>AW35/DB!$B$23</f>
        <v>0</v>
      </c>
      <c r="BA35" s="285">
        <f>AX35/DB!$B$23</f>
        <v>0</v>
      </c>
    </row>
    <row r="36" spans="1:53" x14ac:dyDescent="0.3">
      <c r="A36" s="8" t="s">
        <v>22</v>
      </c>
      <c r="B36" s="8" t="str">
        <f>B32</f>
        <v>Трубопровод газ</v>
      </c>
      <c r="C36" s="79" t="s">
        <v>133</v>
      </c>
      <c r="D36" s="9" t="s">
        <v>134</v>
      </c>
      <c r="E36" s="66">
        <v>1E-4</v>
      </c>
      <c r="F36" s="68">
        <f>F32</f>
        <v>1</v>
      </c>
      <c r="G36" s="8">
        <v>3.5000000000000003E-2</v>
      </c>
      <c r="H36" s="10">
        <f t="shared" si="35"/>
        <v>3.5000000000000004E-6</v>
      </c>
      <c r="I36" s="62">
        <f>0.15*I32</f>
        <v>0.18</v>
      </c>
      <c r="J36" s="69">
        <f>I36</f>
        <v>0.18</v>
      </c>
      <c r="K36" s="74" t="s">
        <v>127</v>
      </c>
      <c r="L36" s="78">
        <v>3</v>
      </c>
      <c r="M36" s="31" t="str">
        <f t="shared" si="31"/>
        <v>С5</v>
      </c>
      <c r="N36" s="31" t="str">
        <f t="shared" si="32"/>
        <v>Трубопровод газ</v>
      </c>
      <c r="O36" s="31" t="str">
        <f t="shared" si="33"/>
        <v>Частичное-факел</v>
      </c>
      <c r="P36" s="31" t="s">
        <v>46</v>
      </c>
      <c r="Q36" s="31" t="s">
        <v>46</v>
      </c>
      <c r="R36" s="31" t="s">
        <v>46</v>
      </c>
      <c r="S36" s="31" t="s">
        <v>46</v>
      </c>
      <c r="T36" s="31" t="s">
        <v>46</v>
      </c>
      <c r="U36" s="31" t="s">
        <v>46</v>
      </c>
      <c r="V36" s="31" t="s">
        <v>46</v>
      </c>
      <c r="W36" s="31" t="s">
        <v>46</v>
      </c>
      <c r="X36" s="31" t="s">
        <v>46</v>
      </c>
      <c r="Y36" s="31">
        <v>11</v>
      </c>
      <c r="Z36" s="31">
        <v>2</v>
      </c>
      <c r="AA36" s="31" t="s">
        <v>46</v>
      </c>
      <c r="AB36" s="31" t="s">
        <v>46</v>
      </c>
      <c r="AC36" s="31" t="s">
        <v>46</v>
      </c>
      <c r="AD36" s="31" t="s">
        <v>46</v>
      </c>
      <c r="AE36" s="31" t="s">
        <v>46</v>
      </c>
      <c r="AF36" s="31" t="s">
        <v>46</v>
      </c>
      <c r="AG36" s="31" t="s">
        <v>46</v>
      </c>
      <c r="AH36" s="31" t="s">
        <v>46</v>
      </c>
      <c r="AI36" s="31" t="s">
        <v>46</v>
      </c>
      <c r="AJ36" s="31">
        <v>0</v>
      </c>
      <c r="AK36" s="31">
        <v>2</v>
      </c>
      <c r="AL36" s="31">
        <f>0.1*$AL$2</f>
        <v>7.5000000000000011E-2</v>
      </c>
      <c r="AM36" s="31">
        <f>AM32</f>
        <v>2.7E-2</v>
      </c>
      <c r="AN36" s="31">
        <f>ROUNDUP(AN32/3,0)</f>
        <v>1</v>
      </c>
      <c r="AO36" s="31"/>
      <c r="AP36" s="31"/>
      <c r="AQ36" s="32">
        <f>AM36*I36+AL36</f>
        <v>7.9860000000000014E-2</v>
      </c>
      <c r="AR36" s="32">
        <f t="shared" si="36"/>
        <v>7.9860000000000018E-3</v>
      </c>
      <c r="AS36" s="33">
        <f t="shared" si="37"/>
        <v>0.5</v>
      </c>
      <c r="AT36" s="33">
        <f t="shared" si="38"/>
        <v>0.14696149999999999</v>
      </c>
      <c r="AU36" s="32">
        <f>10068.2*J36*POWER(10,-6)</f>
        <v>1.812276E-3</v>
      </c>
      <c r="AV36" s="33">
        <f t="shared" si="34"/>
        <v>0.73661977600000006</v>
      </c>
      <c r="AW36" s="34">
        <f t="shared" si="39"/>
        <v>0</v>
      </c>
      <c r="AX36" s="34">
        <f t="shared" si="40"/>
        <v>7.0000000000000007E-6</v>
      </c>
      <c r="AY36" s="34">
        <f t="shared" si="41"/>
        <v>2.5781692160000003E-6</v>
      </c>
      <c r="AZ36" s="285">
        <f>AW36/DB!$B$23</f>
        <v>0</v>
      </c>
      <c r="BA36" s="285">
        <f>AX36/DB!$B$23</f>
        <v>7.4468085106382985E-9</v>
      </c>
    </row>
    <row r="37" spans="1:53" x14ac:dyDescent="0.3">
      <c r="A37" s="8" t="s">
        <v>23</v>
      </c>
      <c r="B37" s="8" t="str">
        <f>B32</f>
        <v>Трубопровод газ</v>
      </c>
      <c r="C37" s="79" t="s">
        <v>135</v>
      </c>
      <c r="D37" s="9" t="s">
        <v>136</v>
      </c>
      <c r="E37" s="67">
        <f>E36</f>
        <v>1E-4</v>
      </c>
      <c r="F37" s="68">
        <v>1</v>
      </c>
      <c r="G37" s="8">
        <v>8.3000000000000001E-3</v>
      </c>
      <c r="H37" s="10">
        <f>E37*F37*G37</f>
        <v>8.300000000000001E-7</v>
      </c>
      <c r="I37" s="62">
        <f>I36</f>
        <v>0.18</v>
      </c>
      <c r="J37" s="69">
        <f>J33*0.15</f>
        <v>1.7999999999999999E-2</v>
      </c>
      <c r="K37" s="73" t="s">
        <v>138</v>
      </c>
      <c r="L37" s="130">
        <v>4</v>
      </c>
      <c r="M37" s="31" t="str">
        <f>A37</f>
        <v>С6</v>
      </c>
      <c r="N37" s="31" t="str">
        <f>B37</f>
        <v>Трубопровод газ</v>
      </c>
      <c r="O37" s="31" t="str">
        <f>D37</f>
        <v>Частичное-взрыв</v>
      </c>
      <c r="P37" s="31" t="s">
        <v>46</v>
      </c>
      <c r="Q37" s="31" t="s">
        <v>46</v>
      </c>
      <c r="R37" s="31" t="s">
        <v>46</v>
      </c>
      <c r="S37" s="31" t="s">
        <v>46</v>
      </c>
      <c r="T37" s="31">
        <v>0</v>
      </c>
      <c r="U37" s="31">
        <v>0</v>
      </c>
      <c r="V37" s="31">
        <v>20.100000000000001</v>
      </c>
      <c r="W37" s="31">
        <v>66.099999999999994</v>
      </c>
      <c r="X37" s="31">
        <v>172.6</v>
      </c>
      <c r="Y37" s="31" t="s">
        <v>46</v>
      </c>
      <c r="Z37" s="31" t="s">
        <v>46</v>
      </c>
      <c r="AA37" s="31" t="s">
        <v>46</v>
      </c>
      <c r="AB37" s="31" t="s">
        <v>46</v>
      </c>
      <c r="AC37" s="31" t="s">
        <v>46</v>
      </c>
      <c r="AD37" s="31" t="s">
        <v>46</v>
      </c>
      <c r="AE37" s="31" t="s">
        <v>46</v>
      </c>
      <c r="AF37" s="31" t="s">
        <v>46</v>
      </c>
      <c r="AG37" s="31" t="s">
        <v>46</v>
      </c>
      <c r="AH37" s="31" t="s">
        <v>46</v>
      </c>
      <c r="AI37" s="31" t="s">
        <v>46</v>
      </c>
      <c r="AJ37" s="31">
        <v>0</v>
      </c>
      <c r="AK37" s="31">
        <v>1</v>
      </c>
      <c r="AL37" s="31">
        <f>0.1*$AL$2</f>
        <v>7.5000000000000011E-2</v>
      </c>
      <c r="AM37" s="31">
        <f>AM32</f>
        <v>2.7E-2</v>
      </c>
      <c r="AN37" s="31">
        <f>AN36</f>
        <v>1</v>
      </c>
      <c r="AO37" s="31"/>
      <c r="AP37" s="31"/>
      <c r="AQ37" s="32">
        <f>AM37*I37+AL37</f>
        <v>7.9860000000000014E-2</v>
      </c>
      <c r="AR37" s="32">
        <f>0.1*AQ37</f>
        <v>7.9860000000000018E-3</v>
      </c>
      <c r="AS37" s="33">
        <f>AJ37*3+0.25*AK37</f>
        <v>0.25</v>
      </c>
      <c r="AT37" s="33">
        <f>SUM(AQ37:AS37)/4</f>
        <v>8.4461500000000009E-2</v>
      </c>
      <c r="AU37" s="32">
        <f>10068.2*J37*POWER(10,-6)*10</f>
        <v>1.8122759999999998E-3</v>
      </c>
      <c r="AV37" s="33">
        <f>AU37+AT37+AS37+AR37+AQ37</f>
        <v>0.42411977600000006</v>
      </c>
      <c r="AW37" s="34">
        <f t="shared" si="39"/>
        <v>0</v>
      </c>
      <c r="AX37" s="34">
        <f t="shared" si="40"/>
        <v>8.300000000000001E-7</v>
      </c>
      <c r="AY37" s="34">
        <f t="shared" si="41"/>
        <v>3.5201941408000008E-7</v>
      </c>
      <c r="AZ37" s="285">
        <f>AW37/DB!$B$23</f>
        <v>0</v>
      </c>
      <c r="BA37" s="285">
        <f>AX37/DB!$B$23</f>
        <v>8.8297872340425547E-10</v>
      </c>
    </row>
    <row r="38" spans="1:53" x14ac:dyDescent="0.3">
      <c r="A38" s="8" t="s">
        <v>157</v>
      </c>
      <c r="B38" s="8" t="str">
        <f>B32</f>
        <v>Трубопровод газ</v>
      </c>
      <c r="C38" s="79" t="s">
        <v>110</v>
      </c>
      <c r="D38" s="9" t="s">
        <v>112</v>
      </c>
      <c r="E38" s="67">
        <f>E36</f>
        <v>1E-4</v>
      </c>
      <c r="F38" s="68">
        <f>F32</f>
        <v>1</v>
      </c>
      <c r="G38" s="8">
        <v>2.64E-2</v>
      </c>
      <c r="H38" s="10">
        <f t="shared" si="35"/>
        <v>2.6400000000000001E-6</v>
      </c>
      <c r="I38" s="62">
        <f>0.15*I32</f>
        <v>0.18</v>
      </c>
      <c r="J38" s="69">
        <f>J34*0.15</f>
        <v>0.18</v>
      </c>
      <c r="K38" s="74"/>
      <c r="L38" s="78"/>
      <c r="M38" s="31" t="str">
        <f t="shared" si="31"/>
        <v>С7</v>
      </c>
      <c r="N38" s="31" t="str">
        <f t="shared" si="32"/>
        <v>Трубопровод газ</v>
      </c>
      <c r="O38" s="31" t="str">
        <f t="shared" si="33"/>
        <v>Частичное-пожар-вспышка</v>
      </c>
      <c r="P38" s="31" t="s">
        <v>46</v>
      </c>
      <c r="Q38" s="31" t="s">
        <v>46</v>
      </c>
      <c r="R38" s="31" t="s">
        <v>46</v>
      </c>
      <c r="S38" s="31" t="s">
        <v>46</v>
      </c>
      <c r="T38" s="31" t="s">
        <v>46</v>
      </c>
      <c r="U38" s="31" t="s">
        <v>46</v>
      </c>
      <c r="V38" s="31" t="s">
        <v>46</v>
      </c>
      <c r="W38" s="31" t="s">
        <v>46</v>
      </c>
      <c r="X38" s="31" t="s">
        <v>46</v>
      </c>
      <c r="Y38" s="31" t="s">
        <v>46</v>
      </c>
      <c r="Z38" s="31" t="s">
        <v>46</v>
      </c>
      <c r="AA38" s="31">
        <v>19.03</v>
      </c>
      <c r="AB38" s="31">
        <v>22.84</v>
      </c>
      <c r="AC38" s="31" t="s">
        <v>46</v>
      </c>
      <c r="AD38" s="31" t="s">
        <v>46</v>
      </c>
      <c r="AE38" s="31" t="s">
        <v>46</v>
      </c>
      <c r="AF38" s="31" t="s">
        <v>46</v>
      </c>
      <c r="AG38" s="31" t="s">
        <v>46</v>
      </c>
      <c r="AH38" s="31" t="s">
        <v>46</v>
      </c>
      <c r="AI38" s="31" t="s">
        <v>46</v>
      </c>
      <c r="AJ38" s="31">
        <v>0</v>
      </c>
      <c r="AK38" s="31">
        <v>1</v>
      </c>
      <c r="AL38" s="31">
        <f>0.1*$AL$2</f>
        <v>7.5000000000000011E-2</v>
      </c>
      <c r="AM38" s="31">
        <f>AM32</f>
        <v>2.7E-2</v>
      </c>
      <c r="AN38" s="31">
        <f>ROUNDUP(AN32/3,0)</f>
        <v>1</v>
      </c>
      <c r="AO38" s="31"/>
      <c r="AP38" s="31"/>
      <c r="AQ38" s="32">
        <f>AM38*I38+AL38</f>
        <v>7.9860000000000014E-2</v>
      </c>
      <c r="AR38" s="32">
        <f t="shared" si="36"/>
        <v>7.9860000000000018E-3</v>
      </c>
      <c r="AS38" s="33">
        <f t="shared" si="37"/>
        <v>0.25</v>
      </c>
      <c r="AT38" s="33">
        <f t="shared" si="38"/>
        <v>8.4461500000000009E-2</v>
      </c>
      <c r="AU38" s="32">
        <f>10068.2*J38*POWER(10,-6)*10</f>
        <v>1.8122760000000002E-2</v>
      </c>
      <c r="AV38" s="33">
        <f t="shared" si="34"/>
        <v>0.44043025999999996</v>
      </c>
      <c r="AW38" s="34">
        <f t="shared" si="39"/>
        <v>0</v>
      </c>
      <c r="AX38" s="34">
        <f t="shared" si="40"/>
        <v>2.6400000000000001E-6</v>
      </c>
      <c r="AY38" s="34">
        <f t="shared" si="41"/>
        <v>1.1627358863999999E-6</v>
      </c>
      <c r="AZ38" s="285">
        <f>AW38/DB!$B$23</f>
        <v>0</v>
      </c>
      <c r="BA38" s="285">
        <f>AX38/DB!$B$23</f>
        <v>2.8085106382978726E-9</v>
      </c>
    </row>
    <row r="39" spans="1:53" ht="15" thickBot="1" x14ac:dyDescent="0.35">
      <c r="A39" s="8" t="s">
        <v>158</v>
      </c>
      <c r="B39" s="8" t="str">
        <f>B32</f>
        <v>Трубопровод газ</v>
      </c>
      <c r="C39" s="79" t="s">
        <v>111</v>
      </c>
      <c r="D39" s="9" t="s">
        <v>27</v>
      </c>
      <c r="E39" s="67">
        <f>E36</f>
        <v>1E-4</v>
      </c>
      <c r="F39" s="68">
        <f>F32</f>
        <v>1</v>
      </c>
      <c r="G39" s="8">
        <v>0.93030000000000002</v>
      </c>
      <c r="H39" s="10">
        <f t="shared" si="35"/>
        <v>9.3030000000000009E-5</v>
      </c>
      <c r="I39" s="62">
        <f>0.15*I32</f>
        <v>0.18</v>
      </c>
      <c r="J39" s="71">
        <v>0</v>
      </c>
      <c r="K39" s="75"/>
      <c r="L39" s="76"/>
      <c r="M39" s="31" t="str">
        <f t="shared" si="31"/>
        <v>С8</v>
      </c>
      <c r="N39" s="31" t="str">
        <f t="shared" si="32"/>
        <v>Трубопровод газ</v>
      </c>
      <c r="O39" s="31" t="str">
        <f t="shared" si="33"/>
        <v>Частичное-ликвидация</v>
      </c>
      <c r="P39" s="31" t="s">
        <v>46</v>
      </c>
      <c r="Q39" s="31" t="s">
        <v>46</v>
      </c>
      <c r="R39" s="31" t="s">
        <v>46</v>
      </c>
      <c r="S39" s="31" t="s">
        <v>46</v>
      </c>
      <c r="T39" s="31" t="s">
        <v>46</v>
      </c>
      <c r="U39" s="31" t="s">
        <v>46</v>
      </c>
      <c r="V39" s="31" t="s">
        <v>46</v>
      </c>
      <c r="W39" s="31" t="s">
        <v>46</v>
      </c>
      <c r="X39" s="31" t="s">
        <v>46</v>
      </c>
      <c r="Y39" s="31" t="s">
        <v>46</v>
      </c>
      <c r="Z39" s="31" t="s">
        <v>46</v>
      </c>
      <c r="AA39" s="31" t="s">
        <v>46</v>
      </c>
      <c r="AB39" s="31" t="s">
        <v>46</v>
      </c>
      <c r="AC39" s="31" t="s">
        <v>46</v>
      </c>
      <c r="AD39" s="31" t="s">
        <v>46</v>
      </c>
      <c r="AE39" s="31" t="s">
        <v>46</v>
      </c>
      <c r="AF39" s="31" t="s">
        <v>46</v>
      </c>
      <c r="AG39" s="31" t="s">
        <v>46</v>
      </c>
      <c r="AH39" s="31" t="s">
        <v>46</v>
      </c>
      <c r="AI39" s="31" t="s">
        <v>46</v>
      </c>
      <c r="AJ39" s="31">
        <v>0</v>
      </c>
      <c r="AK39" s="31">
        <v>0</v>
      </c>
      <c r="AL39" s="31">
        <f>0.1*$AL$2</f>
        <v>7.5000000000000011E-2</v>
      </c>
      <c r="AM39" s="31">
        <f>AM32</f>
        <v>2.7E-2</v>
      </c>
      <c r="AN39" s="31">
        <f>ROUNDUP(AN32/3,0)</f>
        <v>1</v>
      </c>
      <c r="AO39" s="31"/>
      <c r="AP39" s="31"/>
      <c r="AQ39" s="32">
        <f>AM39*I39*0.1+AL39</f>
        <v>7.5486000000000011E-2</v>
      </c>
      <c r="AR39" s="32">
        <f t="shared" si="36"/>
        <v>7.5486000000000017E-3</v>
      </c>
      <c r="AS39" s="33">
        <f t="shared" si="37"/>
        <v>0</v>
      </c>
      <c r="AT39" s="33">
        <f t="shared" si="38"/>
        <v>2.0758650000000003E-2</v>
      </c>
      <c r="AU39" s="32">
        <f>1333*J38*POWER(10,-6)</f>
        <v>2.3993999999999998E-4</v>
      </c>
      <c r="AV39" s="33">
        <f t="shared" si="34"/>
        <v>0.10403319000000003</v>
      </c>
      <c r="AW39" s="34">
        <f t="shared" si="39"/>
        <v>0</v>
      </c>
      <c r="AX39" s="34">
        <f t="shared" si="40"/>
        <v>0</v>
      </c>
      <c r="AY39" s="34">
        <f t="shared" si="41"/>
        <v>9.6782076657000025E-6</v>
      </c>
      <c r="AZ39" s="285">
        <f>AW39/DB!$B$23</f>
        <v>0</v>
      </c>
      <c r="BA39" s="285">
        <f>AX39/DB!$B$23</f>
        <v>0</v>
      </c>
    </row>
    <row r="40" spans="1:53" x14ac:dyDescent="0.3">
      <c r="A40" s="12"/>
      <c r="B40" s="12"/>
      <c r="C40" s="31"/>
      <c r="D40" s="167"/>
      <c r="E40" s="168"/>
      <c r="F40" s="169"/>
      <c r="G40" s="12"/>
      <c r="H40" s="34"/>
      <c r="I40" s="33"/>
      <c r="J40" s="12"/>
      <c r="K40" s="12"/>
      <c r="L40" s="12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  <c r="AK40" s="31"/>
      <c r="AL40" s="31"/>
      <c r="AM40" s="31"/>
      <c r="AN40" s="31"/>
      <c r="AO40" s="31"/>
      <c r="AP40" s="31"/>
      <c r="AQ40" s="32"/>
      <c r="AR40" s="32"/>
      <c r="AS40" s="33"/>
      <c r="AT40" s="33"/>
      <c r="AU40" s="32"/>
      <c r="AV40" s="33"/>
      <c r="AW40" s="34"/>
      <c r="AX40" s="34"/>
      <c r="AY40" s="34"/>
    </row>
    <row r="41" spans="1:53" ht="15" thickBot="1" x14ac:dyDescent="0.35"/>
    <row r="42" spans="1:53" ht="18" customHeight="1" x14ac:dyDescent="0.3">
      <c r="A42" s="8" t="s">
        <v>18</v>
      </c>
      <c r="B42" s="63" t="s">
        <v>139</v>
      </c>
      <c r="C42" s="79" t="s">
        <v>129</v>
      </c>
      <c r="D42" s="9" t="s">
        <v>130</v>
      </c>
      <c r="E42" s="66">
        <v>1.0000000000000001E-5</v>
      </c>
      <c r="F42" s="63">
        <v>1</v>
      </c>
      <c r="G42" s="8">
        <v>0.2</v>
      </c>
      <c r="H42" s="10">
        <f>E42*F42*G42</f>
        <v>2.0000000000000003E-6</v>
      </c>
      <c r="I42" s="64">
        <v>6.37</v>
      </c>
      <c r="J42" s="69">
        <f>I42</f>
        <v>6.37</v>
      </c>
      <c r="K42" s="72" t="s">
        <v>122</v>
      </c>
      <c r="L42" s="77">
        <v>0</v>
      </c>
      <c r="M42" s="31" t="str">
        <f t="shared" ref="M42:M49" si="42">A42</f>
        <v>С1</v>
      </c>
      <c r="N42" s="31" t="str">
        <f t="shared" ref="N42:N49" si="43">B42</f>
        <v>Трубопровод газ+токси</v>
      </c>
      <c r="O42" s="31" t="str">
        <f t="shared" ref="O42:O49" si="44">D42</f>
        <v>Полное-факел</v>
      </c>
      <c r="P42" s="31" t="s">
        <v>46</v>
      </c>
      <c r="Q42" s="31" t="s">
        <v>46</v>
      </c>
      <c r="R42" s="31" t="s">
        <v>46</v>
      </c>
      <c r="S42" s="31" t="s">
        <v>46</v>
      </c>
      <c r="T42" s="31" t="s">
        <v>46</v>
      </c>
      <c r="U42" s="31" t="s">
        <v>46</v>
      </c>
      <c r="V42" s="31" t="s">
        <v>46</v>
      </c>
      <c r="W42" s="31" t="s">
        <v>46</v>
      </c>
      <c r="X42" s="31" t="s">
        <v>46</v>
      </c>
      <c r="Y42" s="31">
        <v>17</v>
      </c>
      <c r="Z42" s="31">
        <v>3</v>
      </c>
      <c r="AA42" s="31" t="s">
        <v>46</v>
      </c>
      <c r="AB42" s="31" t="s">
        <v>46</v>
      </c>
      <c r="AC42" s="31" t="s">
        <v>46</v>
      </c>
      <c r="AD42" s="31" t="s">
        <v>46</v>
      </c>
      <c r="AE42" s="31" t="s">
        <v>46</v>
      </c>
      <c r="AF42" s="31" t="s">
        <v>46</v>
      </c>
      <c r="AG42" s="31" t="s">
        <v>46</v>
      </c>
      <c r="AH42" s="31" t="s">
        <v>46</v>
      </c>
      <c r="AI42" s="31" t="s">
        <v>46</v>
      </c>
      <c r="AJ42" s="12">
        <v>1</v>
      </c>
      <c r="AK42" s="12">
        <v>2</v>
      </c>
      <c r="AL42" s="65">
        <v>0.75</v>
      </c>
      <c r="AM42" s="65">
        <v>2.7E-2</v>
      </c>
      <c r="AN42" s="65">
        <v>3</v>
      </c>
      <c r="AO42" s="31"/>
      <c r="AP42" s="31"/>
      <c r="AQ42" s="32">
        <f>AM42*I42+AL42</f>
        <v>0.92198999999999998</v>
      </c>
      <c r="AR42" s="32">
        <f>0.1*AQ42</f>
        <v>9.2199000000000003E-2</v>
      </c>
      <c r="AS42" s="33">
        <f>AJ42*3+0.25*AK42</f>
        <v>3.5</v>
      </c>
      <c r="AT42" s="33">
        <f>SUM(AQ42:AS42)/4</f>
        <v>1.12854725</v>
      </c>
      <c r="AU42" s="32">
        <f>10068.2*J42*POWER(10,-6)</f>
        <v>6.4134434000000004E-2</v>
      </c>
      <c r="AV42" s="33">
        <f t="shared" ref="AV42:AV49" si="45">AU42+AT42+AS42+AR42+AQ42</f>
        <v>5.7068706840000001</v>
      </c>
      <c r="AW42" s="34">
        <f>AJ42*H42</f>
        <v>2.0000000000000003E-6</v>
      </c>
      <c r="AX42" s="34">
        <f>H42*AK42</f>
        <v>4.0000000000000007E-6</v>
      </c>
      <c r="AY42" s="34">
        <f>H42*AV42</f>
        <v>1.1413741368000002E-5</v>
      </c>
      <c r="AZ42" s="285">
        <f>AW42/DB!$B$23</f>
        <v>2.1276595744680856E-9</v>
      </c>
      <c r="BA42" s="285">
        <f>AX42/DB!$B$23</f>
        <v>4.2553191489361712E-9</v>
      </c>
    </row>
    <row r="43" spans="1:53" x14ac:dyDescent="0.3">
      <c r="A43" s="8" t="s">
        <v>19</v>
      </c>
      <c r="B43" s="8" t="str">
        <f>B42</f>
        <v>Трубопровод газ+токси</v>
      </c>
      <c r="C43" s="79" t="s">
        <v>107</v>
      </c>
      <c r="D43" s="9" t="s">
        <v>28</v>
      </c>
      <c r="E43" s="67">
        <f>E42</f>
        <v>1.0000000000000001E-5</v>
      </c>
      <c r="F43" s="68">
        <f>F42</f>
        <v>1</v>
      </c>
      <c r="G43" s="8">
        <v>0.1152</v>
      </c>
      <c r="H43" s="10">
        <f t="shared" ref="H43:H49" si="46">E43*F43*G43</f>
        <v>1.1520000000000002E-6</v>
      </c>
      <c r="I43" s="62">
        <f>I42</f>
        <v>6.37</v>
      </c>
      <c r="J43" s="80">
        <f>0.1*I42</f>
        <v>0.63700000000000001</v>
      </c>
      <c r="K43" s="74" t="s">
        <v>123</v>
      </c>
      <c r="L43" s="78">
        <v>2</v>
      </c>
      <c r="M43" s="31" t="str">
        <f t="shared" si="42"/>
        <v>С2</v>
      </c>
      <c r="N43" s="31" t="str">
        <f t="shared" si="43"/>
        <v>Трубопровод газ+токси</v>
      </c>
      <c r="O43" s="31" t="str">
        <f t="shared" si="44"/>
        <v>Полное-взрыв</v>
      </c>
      <c r="P43" s="31" t="s">
        <v>46</v>
      </c>
      <c r="Q43" s="31" t="s">
        <v>46</v>
      </c>
      <c r="R43" s="31" t="s">
        <v>46</v>
      </c>
      <c r="S43" s="31" t="s">
        <v>46</v>
      </c>
      <c r="T43" s="31">
        <v>0</v>
      </c>
      <c r="U43" s="31">
        <v>0</v>
      </c>
      <c r="V43" s="31">
        <v>65.099999999999994</v>
      </c>
      <c r="W43" s="31">
        <v>217.6</v>
      </c>
      <c r="X43" s="31">
        <v>566.1</v>
      </c>
      <c r="Y43" s="31" t="s">
        <v>46</v>
      </c>
      <c r="Z43" s="31" t="s">
        <v>46</v>
      </c>
      <c r="AA43" s="31" t="s">
        <v>46</v>
      </c>
      <c r="AB43" s="31" t="s">
        <v>46</v>
      </c>
      <c r="AC43" s="31" t="s">
        <v>46</v>
      </c>
      <c r="AD43" s="31" t="s">
        <v>46</v>
      </c>
      <c r="AE43" s="31" t="s">
        <v>46</v>
      </c>
      <c r="AF43" s="31" t="s">
        <v>46</v>
      </c>
      <c r="AG43" s="31" t="s">
        <v>46</v>
      </c>
      <c r="AH43" s="31" t="s">
        <v>46</v>
      </c>
      <c r="AI43" s="31" t="s">
        <v>46</v>
      </c>
      <c r="AJ43" s="12">
        <v>2</v>
      </c>
      <c r="AK43" s="12">
        <v>2</v>
      </c>
      <c r="AL43" s="31">
        <f>AL42</f>
        <v>0.75</v>
      </c>
      <c r="AM43" s="31">
        <f>AM42</f>
        <v>2.7E-2</v>
      </c>
      <c r="AN43" s="31">
        <f>AN42</f>
        <v>3</v>
      </c>
      <c r="AO43" s="31"/>
      <c r="AP43" s="31"/>
      <c r="AQ43" s="32">
        <f>AM43*I43+AL43</f>
        <v>0.92198999999999998</v>
      </c>
      <c r="AR43" s="32">
        <f t="shared" ref="AR43:AR49" si="47">0.1*AQ43</f>
        <v>9.2199000000000003E-2</v>
      </c>
      <c r="AS43" s="33">
        <f t="shared" ref="AS43:AS49" si="48">AJ43*3+0.25*AK43</f>
        <v>6.5</v>
      </c>
      <c r="AT43" s="33">
        <f t="shared" ref="AT43:AT49" si="49">SUM(AQ43:AS43)/4</f>
        <v>1.87854725</v>
      </c>
      <c r="AU43" s="32">
        <f>10068.2*J43*POWER(10,-6)*10</f>
        <v>6.4134434000000004E-2</v>
      </c>
      <c r="AV43" s="33">
        <f t="shared" si="45"/>
        <v>9.4568706840000001</v>
      </c>
      <c r="AW43" s="34">
        <f t="shared" ref="AW43:AW49" si="50">AJ43*H43</f>
        <v>2.3040000000000003E-6</v>
      </c>
      <c r="AX43" s="34">
        <f t="shared" ref="AX43:AX49" si="51">H43*AK43</f>
        <v>2.3040000000000003E-6</v>
      </c>
      <c r="AY43" s="34">
        <f t="shared" ref="AY43:AY49" si="52">H43*AV43</f>
        <v>1.0894315027968001E-5</v>
      </c>
      <c r="AZ43" s="285">
        <f>AW43/DB!$B$23</f>
        <v>2.4510638297872342E-9</v>
      </c>
      <c r="BA43" s="285">
        <f>AX43/DB!$B$23</f>
        <v>2.4510638297872342E-9</v>
      </c>
    </row>
    <row r="44" spans="1:53" x14ac:dyDescent="0.3">
      <c r="A44" s="8" t="s">
        <v>20</v>
      </c>
      <c r="B44" s="8" t="str">
        <f>B42</f>
        <v>Трубопровод газ+токси</v>
      </c>
      <c r="C44" s="79" t="s">
        <v>131</v>
      </c>
      <c r="D44" s="9" t="s">
        <v>132</v>
      </c>
      <c r="E44" s="67">
        <f>E42</f>
        <v>1.0000000000000001E-5</v>
      </c>
      <c r="F44" s="68">
        <f>F42</f>
        <v>1</v>
      </c>
      <c r="G44" s="8">
        <v>7.6799999999999993E-2</v>
      </c>
      <c r="H44" s="10">
        <f t="shared" si="46"/>
        <v>7.6799999999999999E-7</v>
      </c>
      <c r="I44" s="62">
        <f>I42</f>
        <v>6.37</v>
      </c>
      <c r="J44" s="69">
        <f>J43</f>
        <v>0.63700000000000001</v>
      </c>
      <c r="K44" s="74" t="s">
        <v>124</v>
      </c>
      <c r="L44" s="78">
        <v>0</v>
      </c>
      <c r="M44" s="31" t="str">
        <f t="shared" si="42"/>
        <v>С3</v>
      </c>
      <c r="N44" s="31" t="str">
        <f t="shared" si="43"/>
        <v>Трубопровод газ+токси</v>
      </c>
      <c r="O44" s="31" t="str">
        <f t="shared" si="44"/>
        <v>Полное-вспышка</v>
      </c>
      <c r="P44" s="31" t="s">
        <v>46</v>
      </c>
      <c r="Q44" s="31" t="s">
        <v>46</v>
      </c>
      <c r="R44" s="31" t="s">
        <v>46</v>
      </c>
      <c r="S44" s="31" t="s">
        <v>46</v>
      </c>
      <c r="T44" s="31" t="s">
        <v>46</v>
      </c>
      <c r="U44" s="31" t="s">
        <v>46</v>
      </c>
      <c r="V44" s="31" t="s">
        <v>46</v>
      </c>
      <c r="W44" s="31" t="s">
        <v>46</v>
      </c>
      <c r="X44" s="31" t="s">
        <v>46</v>
      </c>
      <c r="Y44" s="31" t="s">
        <v>46</v>
      </c>
      <c r="Z44" s="31" t="s">
        <v>46</v>
      </c>
      <c r="AA44" s="31">
        <v>28.88</v>
      </c>
      <c r="AB44" s="31">
        <v>34.659999999999997</v>
      </c>
      <c r="AC44" s="31" t="s">
        <v>46</v>
      </c>
      <c r="AD44" s="31" t="s">
        <v>46</v>
      </c>
      <c r="AE44" s="31" t="s">
        <v>46</v>
      </c>
      <c r="AF44" s="31" t="s">
        <v>46</v>
      </c>
      <c r="AG44" s="31" t="s">
        <v>46</v>
      </c>
      <c r="AH44" s="31" t="s">
        <v>46</v>
      </c>
      <c r="AI44" s="31" t="s">
        <v>46</v>
      </c>
      <c r="AJ44" s="31">
        <v>0</v>
      </c>
      <c r="AK44" s="31">
        <v>0</v>
      </c>
      <c r="AL44" s="31">
        <f>AL42</f>
        <v>0.75</v>
      </c>
      <c r="AM44" s="31">
        <f>AM42</f>
        <v>2.7E-2</v>
      </c>
      <c r="AN44" s="31">
        <f>AN42</f>
        <v>3</v>
      </c>
      <c r="AO44" s="31"/>
      <c r="AP44" s="31"/>
      <c r="AQ44" s="32">
        <f>AM44*I44*0.1+AL44</f>
        <v>0.76719899999999996</v>
      </c>
      <c r="AR44" s="32">
        <f t="shared" si="47"/>
        <v>7.6719900000000008E-2</v>
      </c>
      <c r="AS44" s="33">
        <f t="shared" si="48"/>
        <v>0</v>
      </c>
      <c r="AT44" s="33">
        <f t="shared" si="49"/>
        <v>0.21097972500000001</v>
      </c>
      <c r="AU44" s="32">
        <f>1333*J42*POWER(10,-6)</f>
        <v>8.4912100000000008E-3</v>
      </c>
      <c r="AV44" s="33">
        <f t="shared" si="45"/>
        <v>1.0633898349999999</v>
      </c>
      <c r="AW44" s="34">
        <f t="shared" si="50"/>
        <v>0</v>
      </c>
      <c r="AX44" s="34">
        <f t="shared" si="51"/>
        <v>0</v>
      </c>
      <c r="AY44" s="34">
        <f t="shared" si="52"/>
        <v>8.1668339327999993E-7</v>
      </c>
      <c r="AZ44" s="285">
        <f>AW44/DB!$B$23</f>
        <v>0</v>
      </c>
      <c r="BA44" s="285">
        <f>AX44/DB!$B$23</f>
        <v>0</v>
      </c>
    </row>
    <row r="45" spans="1:53" x14ac:dyDescent="0.3">
      <c r="A45" s="8" t="s">
        <v>21</v>
      </c>
      <c r="B45" s="8" t="str">
        <f>B42</f>
        <v>Трубопровод газ+токси</v>
      </c>
      <c r="C45" s="79" t="s">
        <v>116</v>
      </c>
      <c r="D45" s="9" t="s">
        <v>118</v>
      </c>
      <c r="E45" s="67">
        <f>E42</f>
        <v>1.0000000000000001E-5</v>
      </c>
      <c r="F45" s="68">
        <f>F42</f>
        <v>1</v>
      </c>
      <c r="G45" s="8">
        <v>0.60799999999999998</v>
      </c>
      <c r="H45" s="10">
        <f t="shared" si="46"/>
        <v>6.0800000000000002E-6</v>
      </c>
      <c r="I45" s="62">
        <f>I42</f>
        <v>6.37</v>
      </c>
      <c r="J45" s="69">
        <f>J43</f>
        <v>0.63700000000000001</v>
      </c>
      <c r="K45" s="74" t="s">
        <v>126</v>
      </c>
      <c r="L45" s="78">
        <v>45390</v>
      </c>
      <c r="M45" s="31" t="str">
        <f t="shared" si="42"/>
        <v>С4</v>
      </c>
      <c r="N45" s="31" t="str">
        <f t="shared" si="43"/>
        <v>Трубопровод газ+токси</v>
      </c>
      <c r="O45" s="31" t="str">
        <f t="shared" si="44"/>
        <v>Полное-токси</v>
      </c>
      <c r="P45" s="31" t="s">
        <v>46</v>
      </c>
      <c r="Q45" s="31" t="s">
        <v>46</v>
      </c>
      <c r="R45" s="31" t="s">
        <v>46</v>
      </c>
      <c r="S45" s="31" t="s">
        <v>46</v>
      </c>
      <c r="T45" s="31" t="s">
        <v>46</v>
      </c>
      <c r="U45" s="31" t="s">
        <v>46</v>
      </c>
      <c r="V45" s="31" t="s">
        <v>46</v>
      </c>
      <c r="W45" s="31" t="s">
        <v>46</v>
      </c>
      <c r="X45" s="31" t="s">
        <v>46</v>
      </c>
      <c r="Y45" s="31" t="s">
        <v>46</v>
      </c>
      <c r="Z45" s="31" t="s">
        <v>46</v>
      </c>
      <c r="AA45" s="31" t="s">
        <v>46</v>
      </c>
      <c r="AB45" s="31" t="s">
        <v>46</v>
      </c>
      <c r="AC45" s="31">
        <v>232.5</v>
      </c>
      <c r="AD45" s="31">
        <v>438.9</v>
      </c>
      <c r="AE45" s="31" t="s">
        <v>46</v>
      </c>
      <c r="AF45" s="31" t="s">
        <v>46</v>
      </c>
      <c r="AG45" s="31" t="s">
        <v>46</v>
      </c>
      <c r="AH45" s="31" t="s">
        <v>46</v>
      </c>
      <c r="AI45" s="31" t="s">
        <v>46</v>
      </c>
      <c r="AJ45" s="31">
        <v>1</v>
      </c>
      <c r="AK45" s="31">
        <v>1</v>
      </c>
      <c r="AL45" s="31">
        <f>AL42</f>
        <v>0.75</v>
      </c>
      <c r="AM45" s="31">
        <f>AM42</f>
        <v>2.7E-2</v>
      </c>
      <c r="AN45" s="31">
        <f>AN42</f>
        <v>3</v>
      </c>
      <c r="AO45" s="31"/>
      <c r="AP45" s="31"/>
      <c r="AQ45" s="32">
        <f>AM45*I45*0.1+AL45</f>
        <v>0.76719899999999996</v>
      </c>
      <c r="AR45" s="32">
        <f t="shared" si="47"/>
        <v>7.6719900000000008E-2</v>
      </c>
      <c r="AS45" s="33">
        <f t="shared" si="48"/>
        <v>3.25</v>
      </c>
      <c r="AT45" s="33">
        <f t="shared" si="49"/>
        <v>1.0234797250000001</v>
      </c>
      <c r="AU45" s="32">
        <f>1333*J43*POWER(10,-6)</f>
        <v>8.4912099999999999E-4</v>
      </c>
      <c r="AV45" s="33">
        <f t="shared" si="45"/>
        <v>5.1182477459999989</v>
      </c>
      <c r="AW45" s="34">
        <f t="shared" si="50"/>
        <v>6.0800000000000002E-6</v>
      </c>
      <c r="AX45" s="34">
        <f t="shared" si="51"/>
        <v>6.0800000000000002E-6</v>
      </c>
      <c r="AY45" s="34">
        <f t="shared" si="52"/>
        <v>3.1118946295679995E-5</v>
      </c>
      <c r="AZ45" s="285">
        <f>AW45/DB!$B$23</f>
        <v>6.4680851063829791E-9</v>
      </c>
      <c r="BA45" s="285">
        <f>AX45/DB!$B$23</f>
        <v>6.4680851063829791E-9</v>
      </c>
    </row>
    <row r="46" spans="1:53" x14ac:dyDescent="0.3">
      <c r="A46" s="8" t="s">
        <v>22</v>
      </c>
      <c r="B46" s="8" t="str">
        <f>B42</f>
        <v>Трубопровод газ+токси</v>
      </c>
      <c r="C46" s="79" t="s">
        <v>133</v>
      </c>
      <c r="D46" s="9" t="s">
        <v>134</v>
      </c>
      <c r="E46" s="66">
        <v>1E-4</v>
      </c>
      <c r="F46" s="68">
        <f>F42</f>
        <v>1</v>
      </c>
      <c r="G46" s="8">
        <v>3.5000000000000003E-2</v>
      </c>
      <c r="H46" s="10">
        <f t="shared" si="46"/>
        <v>3.5000000000000004E-6</v>
      </c>
      <c r="I46" s="62">
        <f>0.15*I42</f>
        <v>0.95550000000000002</v>
      </c>
      <c r="J46" s="69">
        <f>I46</f>
        <v>0.95550000000000002</v>
      </c>
      <c r="K46" s="74" t="s">
        <v>127</v>
      </c>
      <c r="L46" s="78">
        <v>3</v>
      </c>
      <c r="M46" s="31" t="str">
        <f t="shared" si="42"/>
        <v>С5</v>
      </c>
      <c r="N46" s="31" t="str">
        <f t="shared" si="43"/>
        <v>Трубопровод газ+токси</v>
      </c>
      <c r="O46" s="31" t="str">
        <f t="shared" si="44"/>
        <v>Частичное-факел</v>
      </c>
      <c r="P46" s="31" t="s">
        <v>46</v>
      </c>
      <c r="Q46" s="31" t="s">
        <v>46</v>
      </c>
      <c r="R46" s="31" t="s">
        <v>46</v>
      </c>
      <c r="S46" s="31" t="s">
        <v>46</v>
      </c>
      <c r="T46" s="31" t="s">
        <v>46</v>
      </c>
      <c r="U46" s="31" t="s">
        <v>46</v>
      </c>
      <c r="V46" s="31" t="s">
        <v>46</v>
      </c>
      <c r="W46" s="31" t="s">
        <v>46</v>
      </c>
      <c r="X46" s="31" t="s">
        <v>46</v>
      </c>
      <c r="Y46" s="31">
        <v>11</v>
      </c>
      <c r="Z46" s="31">
        <v>2</v>
      </c>
      <c r="AA46" s="31" t="s">
        <v>46</v>
      </c>
      <c r="AB46" s="31" t="s">
        <v>46</v>
      </c>
      <c r="AC46" s="31" t="s">
        <v>46</v>
      </c>
      <c r="AD46" s="31" t="s">
        <v>46</v>
      </c>
      <c r="AE46" s="31" t="s">
        <v>46</v>
      </c>
      <c r="AF46" s="31" t="s">
        <v>46</v>
      </c>
      <c r="AG46" s="31" t="s">
        <v>46</v>
      </c>
      <c r="AH46" s="31" t="s">
        <v>46</v>
      </c>
      <c r="AI46" s="31" t="s">
        <v>46</v>
      </c>
      <c r="AJ46" s="31">
        <v>0</v>
      </c>
      <c r="AK46" s="31">
        <v>2</v>
      </c>
      <c r="AL46" s="31">
        <f>0.1*$AL$2</f>
        <v>7.5000000000000011E-2</v>
      </c>
      <c r="AM46" s="31">
        <f>AM42</f>
        <v>2.7E-2</v>
      </c>
      <c r="AN46" s="31">
        <f>ROUNDUP(AN42/3,0)</f>
        <v>1</v>
      </c>
      <c r="AO46" s="31"/>
      <c r="AP46" s="31"/>
      <c r="AQ46" s="32">
        <f>AM46*I46+AL46</f>
        <v>0.10079850000000001</v>
      </c>
      <c r="AR46" s="32">
        <f t="shared" si="47"/>
        <v>1.0079850000000001E-2</v>
      </c>
      <c r="AS46" s="33">
        <f t="shared" si="48"/>
        <v>0.5</v>
      </c>
      <c r="AT46" s="33">
        <f t="shared" si="49"/>
        <v>0.1527195875</v>
      </c>
      <c r="AU46" s="32">
        <f>10068.2*J46*POWER(10,-6)</f>
        <v>9.6201650999999996E-3</v>
      </c>
      <c r="AV46" s="33">
        <f t="shared" si="45"/>
        <v>0.77321810260000001</v>
      </c>
      <c r="AW46" s="34">
        <f t="shared" si="50"/>
        <v>0</v>
      </c>
      <c r="AX46" s="34">
        <f t="shared" si="51"/>
        <v>7.0000000000000007E-6</v>
      </c>
      <c r="AY46" s="34">
        <f t="shared" si="52"/>
        <v>2.7062633591000003E-6</v>
      </c>
      <c r="AZ46" s="285">
        <f>AW46/DB!$B$23</f>
        <v>0</v>
      </c>
      <c r="BA46" s="285">
        <f>AX46/DB!$B$23</f>
        <v>7.4468085106382985E-9</v>
      </c>
    </row>
    <row r="47" spans="1:53" x14ac:dyDescent="0.3">
      <c r="A47" s="8" t="s">
        <v>23</v>
      </c>
      <c r="B47" s="8" t="str">
        <f>B42</f>
        <v>Трубопровод газ+токси</v>
      </c>
      <c r="C47" s="79" t="s">
        <v>135</v>
      </c>
      <c r="D47" s="9" t="s">
        <v>136</v>
      </c>
      <c r="E47" s="67">
        <f>E46</f>
        <v>1E-4</v>
      </c>
      <c r="F47" s="68">
        <v>1</v>
      </c>
      <c r="G47" s="8">
        <v>8.3000000000000001E-3</v>
      </c>
      <c r="H47" s="10">
        <f t="shared" si="46"/>
        <v>8.300000000000001E-7</v>
      </c>
      <c r="I47" s="62">
        <f>I46</f>
        <v>0.95550000000000002</v>
      </c>
      <c r="J47" s="69">
        <f>J43*0.15</f>
        <v>9.5549999999999996E-2</v>
      </c>
      <c r="K47" s="73" t="s">
        <v>138</v>
      </c>
      <c r="L47" s="130">
        <v>5</v>
      </c>
      <c r="M47" s="31" t="str">
        <f t="shared" si="42"/>
        <v>С6</v>
      </c>
      <c r="N47" s="31" t="str">
        <f t="shared" si="43"/>
        <v>Трубопровод газ+токси</v>
      </c>
      <c r="O47" s="31" t="str">
        <f t="shared" si="44"/>
        <v>Частичное-взрыв</v>
      </c>
      <c r="P47" s="31" t="s">
        <v>46</v>
      </c>
      <c r="Q47" s="31" t="s">
        <v>46</v>
      </c>
      <c r="R47" s="31" t="s">
        <v>46</v>
      </c>
      <c r="S47" s="31" t="s">
        <v>46</v>
      </c>
      <c r="T47" s="31">
        <v>0</v>
      </c>
      <c r="U47" s="31">
        <v>0</v>
      </c>
      <c r="V47" s="31">
        <v>34.6</v>
      </c>
      <c r="W47" s="31">
        <v>115.6</v>
      </c>
      <c r="X47" s="31">
        <v>300.60000000000002</v>
      </c>
      <c r="Y47" s="31" t="s">
        <v>46</v>
      </c>
      <c r="Z47" s="31" t="s">
        <v>46</v>
      </c>
      <c r="AA47" s="31" t="s">
        <v>46</v>
      </c>
      <c r="AB47" s="31" t="s">
        <v>46</v>
      </c>
      <c r="AC47" s="31" t="s">
        <v>46</v>
      </c>
      <c r="AD47" s="31" t="s">
        <v>46</v>
      </c>
      <c r="AE47" s="31" t="s">
        <v>46</v>
      </c>
      <c r="AF47" s="31" t="s">
        <v>46</v>
      </c>
      <c r="AG47" s="31" t="s">
        <v>46</v>
      </c>
      <c r="AH47" s="31" t="s">
        <v>46</v>
      </c>
      <c r="AI47" s="31" t="s">
        <v>46</v>
      </c>
      <c r="AJ47" s="31">
        <v>0</v>
      </c>
      <c r="AK47" s="31">
        <v>2</v>
      </c>
      <c r="AL47" s="31">
        <f>0.1*$AL$2</f>
        <v>7.5000000000000011E-2</v>
      </c>
      <c r="AM47" s="31">
        <f>AM42</f>
        <v>2.7E-2</v>
      </c>
      <c r="AN47" s="31">
        <f>AN46</f>
        <v>1</v>
      </c>
      <c r="AO47" s="31"/>
      <c r="AP47" s="31"/>
      <c r="AQ47" s="32">
        <f>AM47*I47+AL47</f>
        <v>0.10079850000000001</v>
      </c>
      <c r="AR47" s="32">
        <f t="shared" si="47"/>
        <v>1.0079850000000001E-2</v>
      </c>
      <c r="AS47" s="33">
        <f t="shared" si="48"/>
        <v>0.5</v>
      </c>
      <c r="AT47" s="33">
        <f t="shared" si="49"/>
        <v>0.1527195875</v>
      </c>
      <c r="AU47" s="32">
        <f>10068.2*J47*POWER(10,-6)*10</f>
        <v>9.6201650999999996E-3</v>
      </c>
      <c r="AV47" s="33">
        <f t="shared" si="45"/>
        <v>0.77321810260000001</v>
      </c>
      <c r="AW47" s="34">
        <f t="shared" si="50"/>
        <v>0</v>
      </c>
      <c r="AX47" s="34">
        <f t="shared" si="51"/>
        <v>1.6600000000000002E-6</v>
      </c>
      <c r="AY47" s="34">
        <f t="shared" si="52"/>
        <v>6.4177102515800009E-7</v>
      </c>
      <c r="AZ47" s="285">
        <f>AW47/DB!$B$23</f>
        <v>0</v>
      </c>
      <c r="BA47" s="285">
        <f>AX47/DB!$B$23</f>
        <v>1.7659574468085109E-9</v>
      </c>
    </row>
    <row r="48" spans="1:53" x14ac:dyDescent="0.3">
      <c r="A48" s="8" t="s">
        <v>157</v>
      </c>
      <c r="B48" s="8" t="str">
        <f>B42</f>
        <v>Трубопровод газ+токси</v>
      </c>
      <c r="C48" s="79" t="s">
        <v>110</v>
      </c>
      <c r="D48" s="9" t="s">
        <v>112</v>
      </c>
      <c r="E48" s="67">
        <f>E46</f>
        <v>1E-4</v>
      </c>
      <c r="F48" s="68">
        <f>F42</f>
        <v>1</v>
      </c>
      <c r="G48" s="8">
        <v>2.64E-2</v>
      </c>
      <c r="H48" s="10">
        <f t="shared" si="46"/>
        <v>2.6400000000000001E-6</v>
      </c>
      <c r="I48" s="62">
        <f>0.15*I42</f>
        <v>0.95550000000000002</v>
      </c>
      <c r="J48" s="69">
        <f>J44*0.15</f>
        <v>9.5549999999999996E-2</v>
      </c>
      <c r="K48" s="74"/>
      <c r="L48" s="78"/>
      <c r="M48" s="31" t="str">
        <f t="shared" si="42"/>
        <v>С7</v>
      </c>
      <c r="N48" s="31" t="str">
        <f t="shared" si="43"/>
        <v>Трубопровод газ+токси</v>
      </c>
      <c r="O48" s="31" t="str">
        <f t="shared" si="44"/>
        <v>Частичное-пожар-вспышка</v>
      </c>
      <c r="P48" s="31" t="s">
        <v>46</v>
      </c>
      <c r="Q48" s="31" t="s">
        <v>46</v>
      </c>
      <c r="R48" s="31" t="s">
        <v>46</v>
      </c>
      <c r="S48" s="31" t="s">
        <v>46</v>
      </c>
      <c r="T48" s="31" t="s">
        <v>46</v>
      </c>
      <c r="U48" s="31" t="s">
        <v>46</v>
      </c>
      <c r="V48" s="31" t="s">
        <v>46</v>
      </c>
      <c r="W48" s="31" t="s">
        <v>46</v>
      </c>
      <c r="X48" s="31" t="s">
        <v>46</v>
      </c>
      <c r="Y48" s="31" t="s">
        <v>46</v>
      </c>
      <c r="Z48" s="31" t="s">
        <v>46</v>
      </c>
      <c r="AA48" s="31">
        <v>15.44</v>
      </c>
      <c r="AB48" s="31">
        <v>18.53</v>
      </c>
      <c r="AC48" s="31" t="s">
        <v>46</v>
      </c>
      <c r="AD48" s="31" t="s">
        <v>46</v>
      </c>
      <c r="AE48" s="31" t="s">
        <v>46</v>
      </c>
      <c r="AF48" s="31" t="s">
        <v>46</v>
      </c>
      <c r="AG48" s="31" t="s">
        <v>46</v>
      </c>
      <c r="AH48" s="31" t="s">
        <v>46</v>
      </c>
      <c r="AI48" s="31" t="s">
        <v>46</v>
      </c>
      <c r="AJ48" s="31">
        <v>0</v>
      </c>
      <c r="AK48" s="31">
        <v>1</v>
      </c>
      <c r="AL48" s="31">
        <f>0.1*$AL$2</f>
        <v>7.5000000000000011E-2</v>
      </c>
      <c r="AM48" s="31">
        <f>AM42</f>
        <v>2.7E-2</v>
      </c>
      <c r="AN48" s="31">
        <f>ROUNDUP(AN42/3,0)</f>
        <v>1</v>
      </c>
      <c r="AO48" s="31"/>
      <c r="AP48" s="31"/>
      <c r="AQ48" s="32">
        <f>AM48*I48+AL48</f>
        <v>0.10079850000000001</v>
      </c>
      <c r="AR48" s="32">
        <f t="shared" si="47"/>
        <v>1.0079850000000001E-2</v>
      </c>
      <c r="AS48" s="33">
        <f t="shared" si="48"/>
        <v>0.25</v>
      </c>
      <c r="AT48" s="33">
        <f t="shared" si="49"/>
        <v>9.0219587500000004E-2</v>
      </c>
      <c r="AU48" s="32">
        <f>10068.2*J48*POWER(10,-6)*10</f>
        <v>9.6201650999999996E-3</v>
      </c>
      <c r="AV48" s="33">
        <f t="shared" si="45"/>
        <v>0.46071810260000001</v>
      </c>
      <c r="AW48" s="34">
        <f t="shared" si="50"/>
        <v>0</v>
      </c>
      <c r="AX48" s="34">
        <f t="shared" si="51"/>
        <v>2.6400000000000001E-6</v>
      </c>
      <c r="AY48" s="34">
        <f t="shared" si="52"/>
        <v>1.2162957908640002E-6</v>
      </c>
      <c r="AZ48" s="285">
        <f>AW48/DB!$B$23</f>
        <v>0</v>
      </c>
      <c r="BA48" s="285">
        <f>AX48/DB!$B$23</f>
        <v>2.8085106382978726E-9</v>
      </c>
    </row>
    <row r="49" spans="1:53" ht="15" thickBot="1" x14ac:dyDescent="0.35">
      <c r="A49" s="8" t="s">
        <v>158</v>
      </c>
      <c r="B49" s="8" t="str">
        <f>B42</f>
        <v>Трубопровод газ+токси</v>
      </c>
      <c r="C49" s="79" t="s">
        <v>117</v>
      </c>
      <c r="D49" s="9" t="s">
        <v>119</v>
      </c>
      <c r="E49" s="67">
        <f>E46</f>
        <v>1E-4</v>
      </c>
      <c r="F49" s="68">
        <f>F42</f>
        <v>1</v>
      </c>
      <c r="G49" s="8">
        <v>0.93030000000000002</v>
      </c>
      <c r="H49" s="10">
        <f t="shared" si="46"/>
        <v>9.3030000000000009E-5</v>
      </c>
      <c r="I49" s="62">
        <f>0.15*I42</f>
        <v>0.95550000000000002</v>
      </c>
      <c r="J49" s="69">
        <f>J48</f>
        <v>9.5549999999999996E-2</v>
      </c>
      <c r="K49" s="75"/>
      <c r="L49" s="76"/>
      <c r="M49" s="31" t="str">
        <f t="shared" si="42"/>
        <v>С8</v>
      </c>
      <c r="N49" s="31" t="str">
        <f t="shared" si="43"/>
        <v>Трубопровод газ+токси</v>
      </c>
      <c r="O49" s="31" t="str">
        <f t="shared" si="44"/>
        <v>Частичное-токси</v>
      </c>
      <c r="P49" s="31" t="s">
        <v>46</v>
      </c>
      <c r="Q49" s="31" t="s">
        <v>46</v>
      </c>
      <c r="R49" s="31" t="s">
        <v>46</v>
      </c>
      <c r="S49" s="31" t="s">
        <v>46</v>
      </c>
      <c r="T49" s="31" t="s">
        <v>46</v>
      </c>
      <c r="U49" s="31" t="s">
        <v>46</v>
      </c>
      <c r="V49" s="31" t="s">
        <v>46</v>
      </c>
      <c r="W49" s="31" t="s">
        <v>46</v>
      </c>
      <c r="X49" s="31" t="s">
        <v>46</v>
      </c>
      <c r="Y49" s="31" t="s">
        <v>46</v>
      </c>
      <c r="Z49" s="31" t="s">
        <v>46</v>
      </c>
      <c r="AA49" s="31" t="s">
        <v>46</v>
      </c>
      <c r="AB49" s="31" t="s">
        <v>46</v>
      </c>
      <c r="AC49" s="31">
        <v>34.9</v>
      </c>
      <c r="AD49" s="31">
        <v>65.8</v>
      </c>
      <c r="AE49" s="31" t="s">
        <v>46</v>
      </c>
      <c r="AF49" s="31" t="s">
        <v>46</v>
      </c>
      <c r="AG49" s="31" t="s">
        <v>46</v>
      </c>
      <c r="AH49" s="31" t="s">
        <v>46</v>
      </c>
      <c r="AI49" s="31" t="s">
        <v>46</v>
      </c>
      <c r="AJ49" s="31">
        <v>0</v>
      </c>
      <c r="AK49" s="31">
        <v>1</v>
      </c>
      <c r="AL49" s="31">
        <f>0.1*$AL$2</f>
        <v>7.5000000000000011E-2</v>
      </c>
      <c r="AM49" s="31">
        <f>AM42</f>
        <v>2.7E-2</v>
      </c>
      <c r="AN49" s="31">
        <f>ROUNDUP(AN42/3,0)</f>
        <v>1</v>
      </c>
      <c r="AO49" s="31"/>
      <c r="AP49" s="31"/>
      <c r="AQ49" s="32">
        <f>AM49*I49*0.1+AL49</f>
        <v>7.7579850000000006E-2</v>
      </c>
      <c r="AR49" s="32">
        <f t="shared" si="47"/>
        <v>7.7579850000000011E-3</v>
      </c>
      <c r="AS49" s="33">
        <f t="shared" si="48"/>
        <v>0.25</v>
      </c>
      <c r="AT49" s="33">
        <f t="shared" si="49"/>
        <v>8.3834458750000007E-2</v>
      </c>
      <c r="AU49" s="32">
        <f>1333*J48*POWER(10,-6)</f>
        <v>1.2736814999999999E-4</v>
      </c>
      <c r="AV49" s="33">
        <f t="shared" si="45"/>
        <v>0.41929966190000001</v>
      </c>
      <c r="AW49" s="34">
        <f t="shared" si="50"/>
        <v>0</v>
      </c>
      <c r="AX49" s="34">
        <f t="shared" si="51"/>
        <v>9.3030000000000009E-5</v>
      </c>
      <c r="AY49" s="34">
        <f t="shared" si="52"/>
        <v>3.9007447546557005E-5</v>
      </c>
      <c r="AZ49" s="285">
        <f>AW49/DB!$B$23</f>
        <v>0</v>
      </c>
      <c r="BA49" s="285">
        <f>AX49/DB!$B$23</f>
        <v>9.8968085106382991E-8</v>
      </c>
    </row>
    <row r="50" spans="1:53" x14ac:dyDescent="0.3">
      <c r="A50" s="12"/>
      <c r="B50" s="12"/>
      <c r="C50" s="31"/>
      <c r="D50" s="167"/>
      <c r="E50" s="168"/>
      <c r="F50" s="169"/>
      <c r="G50" s="12"/>
      <c r="H50" s="34"/>
      <c r="I50" s="33"/>
      <c r="J50" s="12"/>
      <c r="K50" s="12"/>
      <c r="L50" s="12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  <c r="AA50" s="31"/>
      <c r="AB50" s="31"/>
      <c r="AC50" s="31"/>
      <c r="AD50" s="31"/>
      <c r="AE50" s="31"/>
      <c r="AF50" s="31"/>
      <c r="AG50" s="31"/>
      <c r="AH50" s="31"/>
      <c r="AI50" s="31"/>
      <c r="AJ50" s="31"/>
      <c r="AK50" s="31"/>
      <c r="AL50" s="31"/>
      <c r="AM50" s="31"/>
      <c r="AN50" s="31"/>
      <c r="AO50" s="31"/>
      <c r="AP50" s="31"/>
      <c r="AQ50" s="32"/>
      <c r="AR50" s="32"/>
      <c r="AS50" s="33"/>
      <c r="AT50" s="33"/>
      <c r="AU50" s="32"/>
      <c r="AV50" s="33"/>
      <c r="AW50" s="34"/>
      <c r="AX50" s="34"/>
      <c r="AY50" s="34"/>
    </row>
    <row r="51" spans="1:53" ht="15" thickBot="1" x14ac:dyDescent="0.35"/>
    <row r="52" spans="1:53" s="115" customFormat="1" ht="15" thickBot="1" x14ac:dyDescent="0.35">
      <c r="A52" s="106" t="s">
        <v>18</v>
      </c>
      <c r="B52" s="107" t="s">
        <v>140</v>
      </c>
      <c r="C52" s="11" t="s">
        <v>143</v>
      </c>
      <c r="D52" s="108" t="s">
        <v>25</v>
      </c>
      <c r="E52" s="109">
        <v>3.4999999999999997E-5</v>
      </c>
      <c r="F52" s="107">
        <v>1</v>
      </c>
      <c r="G52" s="106">
        <v>0.05</v>
      </c>
      <c r="H52" s="110">
        <f t="shared" ref="H52:H57" si="53">E52*F52*G52</f>
        <v>1.75E-6</v>
      </c>
      <c r="I52" s="111">
        <v>12.36</v>
      </c>
      <c r="J52" s="112">
        <f>I52</f>
        <v>12.36</v>
      </c>
      <c r="K52" s="113" t="s">
        <v>122</v>
      </c>
      <c r="L52" s="114">
        <v>300</v>
      </c>
      <c r="M52" s="115" t="str">
        <f t="shared" ref="M52:N57" si="54">A52</f>
        <v>С1</v>
      </c>
      <c r="N52" s="115" t="str">
        <f t="shared" si="54"/>
        <v>А/ц ЛВЖ</v>
      </c>
      <c r="O52" s="115" t="str">
        <f t="shared" ref="O52:O57" si="55">D52</f>
        <v>Полное-пожар</v>
      </c>
      <c r="P52" s="115" t="s">
        <v>46</v>
      </c>
      <c r="Q52" s="115" t="s">
        <v>46</v>
      </c>
      <c r="R52" s="115" t="s">
        <v>46</v>
      </c>
      <c r="S52" s="115" t="s">
        <v>46</v>
      </c>
      <c r="T52" s="115" t="s">
        <v>46</v>
      </c>
      <c r="U52" s="115" t="s">
        <v>46</v>
      </c>
      <c r="V52" s="115" t="s">
        <v>46</v>
      </c>
      <c r="W52" s="115" t="s">
        <v>46</v>
      </c>
      <c r="X52" s="115" t="s">
        <v>46</v>
      </c>
      <c r="Y52" s="115" t="s">
        <v>46</v>
      </c>
      <c r="Z52" s="115" t="s">
        <v>46</v>
      </c>
      <c r="AA52" s="115" t="s">
        <v>46</v>
      </c>
      <c r="AB52" s="115" t="s">
        <v>46</v>
      </c>
      <c r="AC52" s="115" t="s">
        <v>46</v>
      </c>
      <c r="AD52" s="115" t="s">
        <v>46</v>
      </c>
      <c r="AE52" s="115" t="s">
        <v>46</v>
      </c>
      <c r="AF52" s="115" t="s">
        <v>46</v>
      </c>
      <c r="AG52" s="115" t="s">
        <v>46</v>
      </c>
      <c r="AH52" s="115" t="s">
        <v>46</v>
      </c>
      <c r="AI52" s="115" t="s">
        <v>46</v>
      </c>
      <c r="AJ52" s="116">
        <v>1</v>
      </c>
      <c r="AK52" s="116">
        <v>2</v>
      </c>
      <c r="AL52" s="117">
        <v>0.75</v>
      </c>
      <c r="AM52" s="117">
        <v>2.7E-2</v>
      </c>
      <c r="AN52" s="117">
        <v>3</v>
      </c>
      <c r="AQ52" s="118">
        <f>AM52*I52+AL52</f>
        <v>1.08372</v>
      </c>
      <c r="AR52" s="118">
        <f t="shared" ref="AR52:AR57" si="56">0.1*AQ52</f>
        <v>0.10837200000000001</v>
      </c>
      <c r="AS52" s="119">
        <f t="shared" ref="AS52:AS57" si="57">AJ52*3+0.25*AK52</f>
        <v>3.5</v>
      </c>
      <c r="AT52" s="119">
        <f t="shared" ref="AT52:AT57" si="58">SUM(AQ52:AS52)/4</f>
        <v>1.1730229999999999</v>
      </c>
      <c r="AU52" s="118">
        <f>10068.2*J52*POWER(10,-6)</f>
        <v>0.124442952</v>
      </c>
      <c r="AV52" s="119">
        <f t="shared" ref="AV52:AV57" si="59">AU52+AT52+AS52+AR52+AQ52</f>
        <v>5.9895579520000002</v>
      </c>
      <c r="AW52" s="120">
        <f t="shared" ref="AW52:AW57" si="60">AJ52*H52</f>
        <v>1.75E-6</v>
      </c>
      <c r="AX52" s="120">
        <f t="shared" ref="AX52:AX57" si="61">H52*AK52</f>
        <v>3.4999999999999999E-6</v>
      </c>
      <c r="AY52" s="120">
        <f t="shared" ref="AY52:AY57" si="62">H52*AV52</f>
        <v>1.0481726416000001E-5</v>
      </c>
      <c r="AZ52" s="285">
        <f>AW52/DB!$B$23</f>
        <v>1.8617021276595744E-9</v>
      </c>
      <c r="BA52" s="285">
        <f>AX52/DB!$B$23</f>
        <v>3.7234042553191488E-9</v>
      </c>
    </row>
    <row r="53" spans="1:53" s="115" customFormat="1" ht="15" thickBot="1" x14ac:dyDescent="0.35">
      <c r="A53" s="106" t="s">
        <v>19</v>
      </c>
      <c r="B53" s="106" t="str">
        <f>B52</f>
        <v>А/ц ЛВЖ</v>
      </c>
      <c r="C53" s="11" t="s">
        <v>144</v>
      </c>
      <c r="D53" s="108" t="s">
        <v>28</v>
      </c>
      <c r="E53" s="121">
        <f>E52</f>
        <v>3.4999999999999997E-5</v>
      </c>
      <c r="F53" s="122">
        <f>F52</f>
        <v>1</v>
      </c>
      <c r="G53" s="106">
        <v>4.7500000000000001E-2</v>
      </c>
      <c r="H53" s="110">
        <f t="shared" si="53"/>
        <v>1.6625E-6</v>
      </c>
      <c r="I53" s="123">
        <f>I52</f>
        <v>12.36</v>
      </c>
      <c r="J53" s="124">
        <v>0.625</v>
      </c>
      <c r="K53" s="113" t="s">
        <v>123</v>
      </c>
      <c r="L53" s="114">
        <v>0</v>
      </c>
      <c r="M53" s="115" t="str">
        <f t="shared" si="54"/>
        <v>С2</v>
      </c>
      <c r="N53" s="115" t="str">
        <f t="shared" si="54"/>
        <v>А/ц ЛВЖ</v>
      </c>
      <c r="O53" s="115" t="str">
        <f t="shared" si="55"/>
        <v>Полное-взрыв</v>
      </c>
      <c r="P53" s="115" t="s">
        <v>46</v>
      </c>
      <c r="Q53" s="115" t="s">
        <v>46</v>
      </c>
      <c r="R53" s="115" t="s">
        <v>46</v>
      </c>
      <c r="S53" s="115" t="s">
        <v>46</v>
      </c>
      <c r="T53" s="115" t="s">
        <v>46</v>
      </c>
      <c r="U53" s="115" t="s">
        <v>46</v>
      </c>
      <c r="V53" s="115" t="s">
        <v>46</v>
      </c>
      <c r="W53" s="115" t="s">
        <v>46</v>
      </c>
      <c r="X53" s="115" t="s">
        <v>46</v>
      </c>
      <c r="Y53" s="115" t="s">
        <v>46</v>
      </c>
      <c r="Z53" s="115" t="s">
        <v>46</v>
      </c>
      <c r="AA53" s="115" t="s">
        <v>46</v>
      </c>
      <c r="AB53" s="115" t="s">
        <v>46</v>
      </c>
      <c r="AC53" s="115" t="s">
        <v>46</v>
      </c>
      <c r="AD53" s="115" t="s">
        <v>46</v>
      </c>
      <c r="AE53" s="115" t="s">
        <v>46</v>
      </c>
      <c r="AF53" s="115" t="s">
        <v>46</v>
      </c>
      <c r="AG53" s="115" t="s">
        <v>46</v>
      </c>
      <c r="AH53" s="115" t="s">
        <v>46</v>
      </c>
      <c r="AI53" s="115" t="s">
        <v>46</v>
      </c>
      <c r="AJ53" s="116">
        <v>2</v>
      </c>
      <c r="AK53" s="116">
        <v>2</v>
      </c>
      <c r="AL53" s="115">
        <f>AL52</f>
        <v>0.75</v>
      </c>
      <c r="AM53" s="115">
        <f>AM52</f>
        <v>2.7E-2</v>
      </c>
      <c r="AN53" s="115">
        <f>AN52</f>
        <v>3</v>
      </c>
      <c r="AQ53" s="118">
        <f>AM53*I53+AL53</f>
        <v>1.08372</v>
      </c>
      <c r="AR53" s="118">
        <f t="shared" si="56"/>
        <v>0.10837200000000001</v>
      </c>
      <c r="AS53" s="119">
        <f t="shared" si="57"/>
        <v>6.5</v>
      </c>
      <c r="AT53" s="119">
        <f t="shared" si="58"/>
        <v>1.9230229999999999</v>
      </c>
      <c r="AU53" s="118">
        <f>10068.2*J53*POWER(10,-6)*10</f>
        <v>6.2926249999999989E-2</v>
      </c>
      <c r="AV53" s="119">
        <f t="shared" si="59"/>
        <v>9.6780412499999997</v>
      </c>
      <c r="AW53" s="120">
        <f t="shared" si="60"/>
        <v>3.3249999999999999E-6</v>
      </c>
      <c r="AX53" s="120">
        <f t="shared" si="61"/>
        <v>3.3249999999999999E-6</v>
      </c>
      <c r="AY53" s="120">
        <f t="shared" si="62"/>
        <v>1.6089743578124998E-5</v>
      </c>
      <c r="AZ53" s="285">
        <f>AW53/DB!$B$23</f>
        <v>3.5372340425531914E-9</v>
      </c>
      <c r="BA53" s="285">
        <f>AX53/DB!$B$23</f>
        <v>3.5372340425531914E-9</v>
      </c>
    </row>
    <row r="54" spans="1:53" s="115" customFormat="1" x14ac:dyDescent="0.3">
      <c r="A54" s="106" t="s">
        <v>20</v>
      </c>
      <c r="B54" s="106" t="str">
        <f>B52</f>
        <v>А/ц ЛВЖ</v>
      </c>
      <c r="C54" s="11" t="s">
        <v>145</v>
      </c>
      <c r="D54" s="108" t="s">
        <v>26</v>
      </c>
      <c r="E54" s="121">
        <f>E52</f>
        <v>3.4999999999999997E-5</v>
      </c>
      <c r="F54" s="122">
        <f>F52</f>
        <v>1</v>
      </c>
      <c r="G54" s="106">
        <v>0.90249999999999997</v>
      </c>
      <c r="H54" s="110">
        <f t="shared" si="53"/>
        <v>3.1587499999999995E-5</v>
      </c>
      <c r="I54" s="123">
        <f>I52</f>
        <v>12.36</v>
      </c>
      <c r="J54" s="125">
        <v>0</v>
      </c>
      <c r="K54" s="113" t="s">
        <v>124</v>
      </c>
      <c r="L54" s="114">
        <v>0</v>
      </c>
      <c r="M54" s="115" t="str">
        <f t="shared" si="54"/>
        <v>С3</v>
      </c>
      <c r="N54" s="115" t="str">
        <f t="shared" si="54"/>
        <v>А/ц ЛВЖ</v>
      </c>
      <c r="O54" s="115" t="str">
        <f t="shared" si="55"/>
        <v>Полное-ликвидация</v>
      </c>
      <c r="P54" s="115" t="s">
        <v>46</v>
      </c>
      <c r="Q54" s="115" t="s">
        <v>46</v>
      </c>
      <c r="R54" s="115" t="s">
        <v>46</v>
      </c>
      <c r="S54" s="115" t="s">
        <v>46</v>
      </c>
      <c r="T54" s="115" t="s">
        <v>46</v>
      </c>
      <c r="U54" s="115" t="s">
        <v>46</v>
      </c>
      <c r="V54" s="115" t="s">
        <v>46</v>
      </c>
      <c r="W54" s="115" t="s">
        <v>46</v>
      </c>
      <c r="X54" s="115" t="s">
        <v>46</v>
      </c>
      <c r="Y54" s="115" t="s">
        <v>46</v>
      </c>
      <c r="Z54" s="115" t="s">
        <v>46</v>
      </c>
      <c r="AA54" s="115" t="s">
        <v>46</v>
      </c>
      <c r="AB54" s="115" t="s">
        <v>46</v>
      </c>
      <c r="AC54" s="115" t="s">
        <v>46</v>
      </c>
      <c r="AD54" s="115" t="s">
        <v>46</v>
      </c>
      <c r="AE54" s="115" t="s">
        <v>46</v>
      </c>
      <c r="AF54" s="115" t="s">
        <v>46</v>
      </c>
      <c r="AG54" s="115" t="s">
        <v>46</v>
      </c>
      <c r="AH54" s="115" t="s">
        <v>46</v>
      </c>
      <c r="AI54" s="115" t="s">
        <v>46</v>
      </c>
      <c r="AJ54" s="115">
        <v>0</v>
      </c>
      <c r="AK54" s="115">
        <v>0</v>
      </c>
      <c r="AL54" s="115">
        <f>AL52</f>
        <v>0.75</v>
      </c>
      <c r="AM54" s="115">
        <f>AM52</f>
        <v>2.7E-2</v>
      </c>
      <c r="AN54" s="115">
        <f>AN52</f>
        <v>3</v>
      </c>
      <c r="AQ54" s="118">
        <f>AM54*I54*0.1+AL54</f>
        <v>0.78337199999999996</v>
      </c>
      <c r="AR54" s="118">
        <f t="shared" si="56"/>
        <v>7.8337199999999996E-2</v>
      </c>
      <c r="AS54" s="119">
        <f t="shared" si="57"/>
        <v>0</v>
      </c>
      <c r="AT54" s="119">
        <f t="shared" si="58"/>
        <v>0.21542729999999999</v>
      </c>
      <c r="AU54" s="118">
        <f>1333*J53*POWER(10,-6)</f>
        <v>8.3312499999999999E-4</v>
      </c>
      <c r="AV54" s="119">
        <f t="shared" si="59"/>
        <v>1.0779696249999999</v>
      </c>
      <c r="AW54" s="120">
        <f t="shared" si="60"/>
        <v>0</v>
      </c>
      <c r="AX54" s="120">
        <f t="shared" si="61"/>
        <v>0</v>
      </c>
      <c r="AY54" s="120">
        <f t="shared" si="62"/>
        <v>3.4050365529687493E-5</v>
      </c>
      <c r="AZ54" s="285">
        <f>AW54/DB!$B$23</f>
        <v>0</v>
      </c>
      <c r="BA54" s="285">
        <f>AX54/DB!$B$23</f>
        <v>0</v>
      </c>
    </row>
    <row r="55" spans="1:53" s="115" customFormat="1" x14ac:dyDescent="0.3">
      <c r="A55" s="106" t="s">
        <v>21</v>
      </c>
      <c r="B55" s="106" t="str">
        <f>B52</f>
        <v>А/ц ЛВЖ</v>
      </c>
      <c r="C55" s="11" t="s">
        <v>146</v>
      </c>
      <c r="D55" s="108" t="s">
        <v>47</v>
      </c>
      <c r="E55" s="109">
        <v>2.2000000000000001E-4</v>
      </c>
      <c r="F55" s="122">
        <f>F52</f>
        <v>1</v>
      </c>
      <c r="G55" s="106">
        <v>0.05</v>
      </c>
      <c r="H55" s="110">
        <f t="shared" si="53"/>
        <v>1.1000000000000001E-5</v>
      </c>
      <c r="I55" s="123">
        <f>0.15*I52</f>
        <v>1.8539999999999999</v>
      </c>
      <c r="J55" s="112">
        <f>I55</f>
        <v>1.8539999999999999</v>
      </c>
      <c r="K55" s="126" t="s">
        <v>126</v>
      </c>
      <c r="L55" s="127">
        <v>45390</v>
      </c>
      <c r="M55" s="115" t="str">
        <f t="shared" si="54"/>
        <v>С4</v>
      </c>
      <c r="N55" s="115" t="str">
        <f t="shared" si="54"/>
        <v>А/ц ЛВЖ</v>
      </c>
      <c r="O55" s="115" t="str">
        <f t="shared" si="55"/>
        <v>Частичное-пожар</v>
      </c>
      <c r="P55" s="115" t="s">
        <v>46</v>
      </c>
      <c r="Q55" s="115" t="s">
        <v>46</v>
      </c>
      <c r="R55" s="115" t="s">
        <v>46</v>
      </c>
      <c r="S55" s="115" t="s">
        <v>46</v>
      </c>
      <c r="T55" s="115" t="s">
        <v>46</v>
      </c>
      <c r="U55" s="115" t="s">
        <v>46</v>
      </c>
      <c r="V55" s="115" t="s">
        <v>46</v>
      </c>
      <c r="W55" s="115" t="s">
        <v>46</v>
      </c>
      <c r="X55" s="115" t="s">
        <v>46</v>
      </c>
      <c r="Y55" s="115" t="s">
        <v>46</v>
      </c>
      <c r="Z55" s="115" t="s">
        <v>46</v>
      </c>
      <c r="AA55" s="115" t="s">
        <v>46</v>
      </c>
      <c r="AB55" s="115" t="s">
        <v>46</v>
      </c>
      <c r="AC55" s="115" t="s">
        <v>46</v>
      </c>
      <c r="AD55" s="115" t="s">
        <v>46</v>
      </c>
      <c r="AE55" s="115" t="s">
        <v>46</v>
      </c>
      <c r="AF55" s="115" t="s">
        <v>46</v>
      </c>
      <c r="AG55" s="115" t="s">
        <v>46</v>
      </c>
      <c r="AH55" s="115" t="s">
        <v>46</v>
      </c>
      <c r="AI55" s="115" t="s">
        <v>46</v>
      </c>
      <c r="AJ55" s="115">
        <v>0</v>
      </c>
      <c r="AK55" s="115">
        <v>2</v>
      </c>
      <c r="AL55" s="115">
        <f>0.1*$AL$2</f>
        <v>7.5000000000000011E-2</v>
      </c>
      <c r="AM55" s="115">
        <f>AM52</f>
        <v>2.7E-2</v>
      </c>
      <c r="AN55" s="115">
        <f>ROUNDUP(AN52/3,0)</f>
        <v>1</v>
      </c>
      <c r="AQ55" s="118">
        <f>AM55*I55+AL55</f>
        <v>0.125058</v>
      </c>
      <c r="AR55" s="118">
        <f t="shared" si="56"/>
        <v>1.2505800000000001E-2</v>
      </c>
      <c r="AS55" s="119">
        <f t="shared" si="57"/>
        <v>0.5</v>
      </c>
      <c r="AT55" s="119">
        <f t="shared" si="58"/>
        <v>0.15939095</v>
      </c>
      <c r="AU55" s="118">
        <f>10068.2*J55*POWER(10,-6)</f>
        <v>1.8666442799999999E-2</v>
      </c>
      <c r="AV55" s="119">
        <f t="shared" si="59"/>
        <v>0.81562119280000001</v>
      </c>
      <c r="AW55" s="120">
        <f t="shared" si="60"/>
        <v>0</v>
      </c>
      <c r="AX55" s="120">
        <f t="shared" si="61"/>
        <v>2.2000000000000003E-5</v>
      </c>
      <c r="AY55" s="120">
        <f t="shared" si="62"/>
        <v>8.9718331208000015E-6</v>
      </c>
      <c r="AZ55" s="285">
        <f>AW55/DB!$B$23</f>
        <v>0</v>
      </c>
      <c r="BA55" s="285">
        <f>AX55/DB!$B$23</f>
        <v>2.3404255319148939E-8</v>
      </c>
    </row>
    <row r="56" spans="1:53" s="115" customFormat="1" x14ac:dyDescent="0.3">
      <c r="A56" s="106" t="s">
        <v>22</v>
      </c>
      <c r="B56" s="106" t="str">
        <f>B52</f>
        <v>А/ц ЛВЖ</v>
      </c>
      <c r="C56" s="11" t="s">
        <v>147</v>
      </c>
      <c r="D56" s="108" t="s">
        <v>112</v>
      </c>
      <c r="E56" s="121">
        <f>E55</f>
        <v>2.2000000000000001E-4</v>
      </c>
      <c r="F56" s="122">
        <f>F52</f>
        <v>1</v>
      </c>
      <c r="G56" s="106">
        <v>4.7500000000000001E-2</v>
      </c>
      <c r="H56" s="110">
        <f t="shared" si="53"/>
        <v>1.045E-5</v>
      </c>
      <c r="I56" s="123">
        <f>0.15*I52</f>
        <v>1.8539999999999999</v>
      </c>
      <c r="J56" s="112">
        <f>0.15*J53</f>
        <v>9.375E-2</v>
      </c>
      <c r="K56" s="126" t="s">
        <v>127</v>
      </c>
      <c r="L56" s="127">
        <v>3</v>
      </c>
      <c r="M56" s="115" t="str">
        <f t="shared" si="54"/>
        <v>С5</v>
      </c>
      <c r="N56" s="115" t="str">
        <f t="shared" si="54"/>
        <v>А/ц ЛВЖ</v>
      </c>
      <c r="O56" s="115" t="str">
        <f t="shared" si="55"/>
        <v>Частичное-пожар-вспышка</v>
      </c>
      <c r="P56" s="115" t="s">
        <v>46</v>
      </c>
      <c r="Q56" s="115" t="s">
        <v>46</v>
      </c>
      <c r="R56" s="115" t="s">
        <v>46</v>
      </c>
      <c r="S56" s="115" t="s">
        <v>46</v>
      </c>
      <c r="T56" s="115" t="s">
        <v>46</v>
      </c>
      <c r="U56" s="115" t="s">
        <v>46</v>
      </c>
      <c r="V56" s="115" t="s">
        <v>46</v>
      </c>
      <c r="W56" s="115" t="s">
        <v>46</v>
      </c>
      <c r="X56" s="115" t="s">
        <v>46</v>
      </c>
      <c r="Y56" s="115" t="s">
        <v>46</v>
      </c>
      <c r="Z56" s="115" t="s">
        <v>46</v>
      </c>
      <c r="AA56" s="115" t="s">
        <v>46</v>
      </c>
      <c r="AB56" s="115" t="s">
        <v>46</v>
      </c>
      <c r="AC56" s="115" t="s">
        <v>46</v>
      </c>
      <c r="AD56" s="115" t="s">
        <v>46</v>
      </c>
      <c r="AE56" s="115" t="s">
        <v>46</v>
      </c>
      <c r="AF56" s="115" t="s">
        <v>46</v>
      </c>
      <c r="AG56" s="115" t="s">
        <v>46</v>
      </c>
      <c r="AH56" s="115" t="s">
        <v>46</v>
      </c>
      <c r="AI56" s="115" t="s">
        <v>46</v>
      </c>
      <c r="AJ56" s="115">
        <v>0</v>
      </c>
      <c r="AK56" s="115">
        <v>1</v>
      </c>
      <c r="AL56" s="115">
        <f>0.1*$AL$2</f>
        <v>7.5000000000000011E-2</v>
      </c>
      <c r="AM56" s="115">
        <f>AM52</f>
        <v>2.7E-2</v>
      </c>
      <c r="AN56" s="115">
        <f>ROUNDUP(AN52/3,0)</f>
        <v>1</v>
      </c>
      <c r="AQ56" s="118">
        <f>AM56*I56+AL56</f>
        <v>0.125058</v>
      </c>
      <c r="AR56" s="118">
        <f t="shared" si="56"/>
        <v>1.2505800000000001E-2</v>
      </c>
      <c r="AS56" s="119">
        <f t="shared" si="57"/>
        <v>0.25</v>
      </c>
      <c r="AT56" s="119">
        <f t="shared" si="58"/>
        <v>9.6890950000000003E-2</v>
      </c>
      <c r="AU56" s="118">
        <f>10068.2*J56*POWER(10,-6)*10</f>
        <v>9.4389375000000011E-3</v>
      </c>
      <c r="AV56" s="119">
        <f t="shared" si="59"/>
        <v>0.49389368750000001</v>
      </c>
      <c r="AW56" s="120">
        <f t="shared" si="60"/>
        <v>0</v>
      </c>
      <c r="AX56" s="120">
        <f t="shared" si="61"/>
        <v>1.045E-5</v>
      </c>
      <c r="AY56" s="120">
        <f t="shared" si="62"/>
        <v>5.1611890343749998E-6</v>
      </c>
      <c r="AZ56" s="285">
        <f>AW56/DB!$B$23</f>
        <v>0</v>
      </c>
      <c r="BA56" s="285">
        <f>AX56/DB!$B$23</f>
        <v>1.1117021276595745E-8</v>
      </c>
    </row>
    <row r="57" spans="1:53" s="115" customFormat="1" ht="15" thickBot="1" x14ac:dyDescent="0.35">
      <c r="A57" s="106" t="s">
        <v>23</v>
      </c>
      <c r="B57" s="106" t="str">
        <f>B52</f>
        <v>А/ц ЛВЖ</v>
      </c>
      <c r="C57" s="11" t="s">
        <v>148</v>
      </c>
      <c r="D57" s="108" t="s">
        <v>27</v>
      </c>
      <c r="E57" s="121">
        <f>E55</f>
        <v>2.2000000000000001E-4</v>
      </c>
      <c r="F57" s="122">
        <f>F52</f>
        <v>1</v>
      </c>
      <c r="G57" s="106">
        <v>0.90249999999999997</v>
      </c>
      <c r="H57" s="110">
        <f t="shared" si="53"/>
        <v>1.9855E-4</v>
      </c>
      <c r="I57" s="123">
        <f>0.15*I52</f>
        <v>1.8539999999999999</v>
      </c>
      <c r="J57" s="125">
        <v>0</v>
      </c>
      <c r="K57" s="128" t="s">
        <v>138</v>
      </c>
      <c r="L57" s="129">
        <v>6</v>
      </c>
      <c r="M57" s="115" t="str">
        <f t="shared" si="54"/>
        <v>С6</v>
      </c>
      <c r="N57" s="115" t="str">
        <f t="shared" si="54"/>
        <v>А/ц ЛВЖ</v>
      </c>
      <c r="O57" s="115" t="str">
        <f t="shared" si="55"/>
        <v>Частичное-ликвидация</v>
      </c>
      <c r="P57" s="115" t="s">
        <v>46</v>
      </c>
      <c r="Q57" s="115" t="s">
        <v>46</v>
      </c>
      <c r="R57" s="115" t="s">
        <v>46</v>
      </c>
      <c r="S57" s="115" t="s">
        <v>46</v>
      </c>
      <c r="T57" s="115" t="s">
        <v>46</v>
      </c>
      <c r="U57" s="115" t="s">
        <v>46</v>
      </c>
      <c r="V57" s="115" t="s">
        <v>46</v>
      </c>
      <c r="W57" s="115" t="s">
        <v>46</v>
      </c>
      <c r="X57" s="115" t="s">
        <v>46</v>
      </c>
      <c r="Y57" s="115" t="s">
        <v>46</v>
      </c>
      <c r="Z57" s="115" t="s">
        <v>46</v>
      </c>
      <c r="AA57" s="115" t="s">
        <v>46</v>
      </c>
      <c r="AB57" s="115" t="s">
        <v>46</v>
      </c>
      <c r="AC57" s="115" t="s">
        <v>46</v>
      </c>
      <c r="AD57" s="115" t="s">
        <v>46</v>
      </c>
      <c r="AE57" s="115" t="s">
        <v>46</v>
      </c>
      <c r="AF57" s="115" t="s">
        <v>46</v>
      </c>
      <c r="AG57" s="115" t="s">
        <v>46</v>
      </c>
      <c r="AH57" s="115" t="s">
        <v>46</v>
      </c>
      <c r="AI57" s="115" t="s">
        <v>46</v>
      </c>
      <c r="AJ57" s="115">
        <v>0</v>
      </c>
      <c r="AK57" s="115">
        <v>0</v>
      </c>
      <c r="AL57" s="115">
        <f>0.1*$AL$2</f>
        <v>7.5000000000000011E-2</v>
      </c>
      <c r="AM57" s="115">
        <f>AM52</f>
        <v>2.7E-2</v>
      </c>
      <c r="AN57" s="115">
        <f>ROUNDUP(AN52/3,0)</f>
        <v>1</v>
      </c>
      <c r="AQ57" s="118">
        <f>AM57*I57*0.1+AL57</f>
        <v>8.0005800000000016E-2</v>
      </c>
      <c r="AR57" s="118">
        <f t="shared" si="56"/>
        <v>8.0005800000000019E-3</v>
      </c>
      <c r="AS57" s="119">
        <f t="shared" si="57"/>
        <v>0</v>
      </c>
      <c r="AT57" s="119">
        <f t="shared" si="58"/>
        <v>2.2001595000000006E-2</v>
      </c>
      <c r="AU57" s="118">
        <f>1333*J56*POWER(10,-6)</f>
        <v>1.2496875E-4</v>
      </c>
      <c r="AV57" s="119">
        <f t="shared" si="59"/>
        <v>0.11013294375000002</v>
      </c>
      <c r="AW57" s="120">
        <f t="shared" si="60"/>
        <v>0</v>
      </c>
      <c r="AX57" s="120">
        <f t="shared" si="61"/>
        <v>0</v>
      </c>
      <c r="AY57" s="120">
        <f t="shared" si="62"/>
        <v>2.1866895981562503E-5</v>
      </c>
      <c r="AZ57" s="285">
        <f>AW57/DB!$B$23</f>
        <v>0</v>
      </c>
      <c r="BA57" s="285">
        <f>AX57/DB!$B$23</f>
        <v>0</v>
      </c>
    </row>
    <row r="58" spans="1:53" s="115" customFormat="1" x14ac:dyDescent="0.3">
      <c r="A58" s="116"/>
      <c r="B58" s="116"/>
      <c r="C58" s="116"/>
      <c r="D58" s="116"/>
      <c r="E58" s="116"/>
      <c r="F58" s="116"/>
      <c r="G58" s="116"/>
      <c r="H58" s="116"/>
      <c r="I58" s="116"/>
      <c r="J58" s="116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  <c r="AK58" s="116"/>
      <c r="AL58" s="116"/>
      <c r="AM58" s="116"/>
      <c r="AN58" s="116"/>
      <c r="AO58" s="116"/>
      <c r="AP58" s="116"/>
      <c r="AQ58" s="116"/>
      <c r="AR58" s="116"/>
      <c r="AS58" s="116"/>
      <c r="AT58" s="116"/>
      <c r="AU58" s="116"/>
      <c r="AV58" s="116"/>
      <c r="AW58" s="116"/>
      <c r="AX58" s="116"/>
      <c r="AY58" s="116"/>
    </row>
    <row r="59" spans="1:53" s="115" customFormat="1" x14ac:dyDescent="0.3">
      <c r="A59" s="116"/>
      <c r="B59" s="116"/>
      <c r="C59" s="116"/>
      <c r="D59" s="116"/>
      <c r="E59" s="116"/>
      <c r="F59" s="116"/>
      <c r="G59" s="116"/>
      <c r="H59" s="116"/>
      <c r="I59" s="116"/>
      <c r="J59" s="116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  <c r="AK59" s="116"/>
      <c r="AL59" s="116"/>
      <c r="AM59" s="116"/>
      <c r="AN59" s="116"/>
      <c r="AO59" s="116"/>
      <c r="AP59" s="116"/>
      <c r="AQ59" s="116"/>
      <c r="AR59" s="116"/>
      <c r="AS59" s="116"/>
      <c r="AT59" s="116"/>
      <c r="AU59" s="116"/>
      <c r="AV59" s="116"/>
      <c r="AW59" s="116"/>
      <c r="AX59" s="116"/>
      <c r="AY59" s="116"/>
    </row>
    <row r="60" spans="1:53" s="115" customFormat="1" x14ac:dyDescent="0.3">
      <c r="A60" s="116"/>
      <c r="B60" s="116"/>
      <c r="C60" s="116"/>
      <c r="D60" s="116"/>
      <c r="E60" s="116"/>
      <c r="F60" s="116"/>
      <c r="G60" s="116"/>
      <c r="H60" s="116"/>
      <c r="I60" s="116"/>
      <c r="J60" s="116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  <c r="AK60" s="116"/>
      <c r="AL60" s="116"/>
      <c r="AM60" s="116"/>
      <c r="AN60" s="116"/>
      <c r="AO60" s="116"/>
      <c r="AP60" s="116"/>
      <c r="AQ60" s="116"/>
      <c r="AR60" s="116"/>
      <c r="AS60" s="116"/>
      <c r="AT60" s="116"/>
      <c r="AU60" s="116"/>
      <c r="AV60" s="116"/>
      <c r="AW60" s="116"/>
      <c r="AX60" s="116"/>
      <c r="AY60" s="116"/>
    </row>
    <row r="61" spans="1:53" ht="15" thickBot="1" x14ac:dyDescent="0.35">
      <c r="E61" s="14"/>
      <c r="F61" s="14"/>
    </row>
    <row r="62" spans="1:53" s="115" customFormat="1" ht="15" thickBot="1" x14ac:dyDescent="0.35">
      <c r="A62" s="106" t="s">
        <v>18</v>
      </c>
      <c r="B62" s="107" t="s">
        <v>141</v>
      </c>
      <c r="C62" s="11" t="s">
        <v>143</v>
      </c>
      <c r="D62" s="108" t="s">
        <v>25</v>
      </c>
      <c r="E62" s="109">
        <v>3.4999999999999997E-5</v>
      </c>
      <c r="F62" s="107">
        <v>1</v>
      </c>
      <c r="G62" s="106">
        <v>0.05</v>
      </c>
      <c r="H62" s="110">
        <f t="shared" ref="H62:H67" si="63">E62*F62*G62</f>
        <v>1.75E-6</v>
      </c>
      <c r="I62" s="111">
        <v>12.36</v>
      </c>
      <c r="J62" s="123">
        <f>I62</f>
        <v>12.36</v>
      </c>
      <c r="K62" s="113" t="s">
        <v>122</v>
      </c>
      <c r="L62" s="114">
        <v>300</v>
      </c>
      <c r="M62" s="115" t="str">
        <f t="shared" ref="M62:N67" si="64">A62</f>
        <v>С1</v>
      </c>
      <c r="N62" s="115" t="str">
        <f t="shared" si="64"/>
        <v>А/ц ЛВЖ+токси</v>
      </c>
      <c r="O62" s="115" t="str">
        <f t="shared" ref="O62:O67" si="65">D62</f>
        <v>Полное-пожар</v>
      </c>
      <c r="P62" s="115" t="s">
        <v>46</v>
      </c>
      <c r="Q62" s="115" t="s">
        <v>46</v>
      </c>
      <c r="R62" s="115" t="s">
        <v>46</v>
      </c>
      <c r="S62" s="115" t="s">
        <v>46</v>
      </c>
      <c r="T62" s="115" t="s">
        <v>46</v>
      </c>
      <c r="U62" s="115" t="s">
        <v>46</v>
      </c>
      <c r="V62" s="115" t="s">
        <v>46</v>
      </c>
      <c r="W62" s="115" t="s">
        <v>46</v>
      </c>
      <c r="X62" s="115" t="s">
        <v>46</v>
      </c>
      <c r="Y62" s="115" t="s">
        <v>46</v>
      </c>
      <c r="Z62" s="115" t="s">
        <v>46</v>
      </c>
      <c r="AA62" s="115" t="s">
        <v>46</v>
      </c>
      <c r="AB62" s="115" t="s">
        <v>46</v>
      </c>
      <c r="AC62" s="115" t="s">
        <v>46</v>
      </c>
      <c r="AD62" s="115" t="s">
        <v>46</v>
      </c>
      <c r="AE62" s="115" t="s">
        <v>46</v>
      </c>
      <c r="AF62" s="115" t="s">
        <v>46</v>
      </c>
      <c r="AG62" s="115" t="s">
        <v>46</v>
      </c>
      <c r="AH62" s="115" t="s">
        <v>46</v>
      </c>
      <c r="AI62" s="115" t="s">
        <v>46</v>
      </c>
      <c r="AJ62" s="116">
        <v>1</v>
      </c>
      <c r="AK62" s="116">
        <v>2</v>
      </c>
      <c r="AL62" s="117">
        <v>0.75</v>
      </c>
      <c r="AM62" s="117">
        <v>2.7E-2</v>
      </c>
      <c r="AN62" s="117">
        <v>3</v>
      </c>
      <c r="AQ62" s="118">
        <f>AM62*I62+AL62</f>
        <v>1.08372</v>
      </c>
      <c r="AR62" s="118">
        <f t="shared" ref="AR62:AR67" si="66">0.1*AQ62</f>
        <v>0.10837200000000001</v>
      </c>
      <c r="AS62" s="119">
        <f t="shared" ref="AS62:AS67" si="67">AJ62*3+0.25*AK62</f>
        <v>3.5</v>
      </c>
      <c r="AT62" s="119">
        <f t="shared" ref="AT62:AT67" si="68">SUM(AQ62:AS62)/4</f>
        <v>1.1730229999999999</v>
      </c>
      <c r="AU62" s="118">
        <f>10068.2*J62*POWER(10,-6)</f>
        <v>0.124442952</v>
      </c>
      <c r="AV62" s="119">
        <f t="shared" ref="AV62:AV67" si="69">AU62+AT62+AS62+AR62+AQ62</f>
        <v>5.9895579520000002</v>
      </c>
      <c r="AW62" s="120">
        <f t="shared" ref="AW62:AW67" si="70">AJ62*H62</f>
        <v>1.75E-6</v>
      </c>
      <c r="AX62" s="120">
        <f t="shared" ref="AX62:AX67" si="71">H62*AK62</f>
        <v>3.4999999999999999E-6</v>
      </c>
      <c r="AY62" s="120">
        <f t="shared" ref="AY62:AY67" si="72">H62*AV62</f>
        <v>1.0481726416000001E-5</v>
      </c>
      <c r="AZ62" s="285">
        <f>AW62/DB!$B$23</f>
        <v>1.8617021276595744E-9</v>
      </c>
      <c r="BA62" s="285">
        <f>AX62/DB!$B$23</f>
        <v>3.7234042553191488E-9</v>
      </c>
    </row>
    <row r="63" spans="1:53" s="115" customFormat="1" ht="15" thickBot="1" x14ac:dyDescent="0.35">
      <c r="A63" s="106" t="s">
        <v>19</v>
      </c>
      <c r="B63" s="106" t="str">
        <f>B62</f>
        <v>А/ц ЛВЖ+токси</v>
      </c>
      <c r="C63" s="11" t="s">
        <v>149</v>
      </c>
      <c r="D63" s="108" t="s">
        <v>28</v>
      </c>
      <c r="E63" s="121">
        <f>E62</f>
        <v>3.4999999999999997E-5</v>
      </c>
      <c r="F63" s="122">
        <f>F62</f>
        <v>1</v>
      </c>
      <c r="G63" s="106">
        <v>4.7500000000000001E-2</v>
      </c>
      <c r="H63" s="110">
        <f t="shared" si="63"/>
        <v>1.6625E-6</v>
      </c>
      <c r="I63" s="123">
        <f>I62</f>
        <v>12.36</v>
      </c>
      <c r="J63" s="107">
        <v>0.625</v>
      </c>
      <c r="K63" s="113" t="s">
        <v>123</v>
      </c>
      <c r="L63" s="114">
        <v>0</v>
      </c>
      <c r="M63" s="115" t="str">
        <f t="shared" si="64"/>
        <v>С2</v>
      </c>
      <c r="N63" s="115" t="str">
        <f t="shared" si="64"/>
        <v>А/ц ЛВЖ+токси</v>
      </c>
      <c r="O63" s="115" t="str">
        <f t="shared" si="65"/>
        <v>Полное-взрыв</v>
      </c>
      <c r="P63" s="115" t="s">
        <v>46</v>
      </c>
      <c r="Q63" s="115" t="s">
        <v>46</v>
      </c>
      <c r="R63" s="115" t="s">
        <v>46</v>
      </c>
      <c r="S63" s="115" t="s">
        <v>46</v>
      </c>
      <c r="T63" s="115" t="s">
        <v>46</v>
      </c>
      <c r="U63" s="115" t="s">
        <v>46</v>
      </c>
      <c r="V63" s="115" t="s">
        <v>46</v>
      </c>
      <c r="W63" s="115" t="s">
        <v>46</v>
      </c>
      <c r="X63" s="115" t="s">
        <v>46</v>
      </c>
      <c r="Y63" s="115" t="s">
        <v>46</v>
      </c>
      <c r="Z63" s="115" t="s">
        <v>46</v>
      </c>
      <c r="AA63" s="115" t="s">
        <v>46</v>
      </c>
      <c r="AB63" s="115" t="s">
        <v>46</v>
      </c>
      <c r="AC63" s="115" t="s">
        <v>46</v>
      </c>
      <c r="AD63" s="115" t="s">
        <v>46</v>
      </c>
      <c r="AE63" s="115" t="s">
        <v>46</v>
      </c>
      <c r="AF63" s="115" t="s">
        <v>46</v>
      </c>
      <c r="AG63" s="115" t="s">
        <v>46</v>
      </c>
      <c r="AH63" s="115" t="s">
        <v>46</v>
      </c>
      <c r="AI63" s="115" t="s">
        <v>46</v>
      </c>
      <c r="AJ63" s="116">
        <v>2</v>
      </c>
      <c r="AK63" s="116">
        <v>2</v>
      </c>
      <c r="AL63" s="115">
        <f>AL62</f>
        <v>0.75</v>
      </c>
      <c r="AM63" s="115">
        <f>AM62</f>
        <v>2.7E-2</v>
      </c>
      <c r="AN63" s="115">
        <f>AN62</f>
        <v>3</v>
      </c>
      <c r="AQ63" s="118">
        <f>AM63*I63+AL63</f>
        <v>1.08372</v>
      </c>
      <c r="AR63" s="118">
        <f t="shared" si="66"/>
        <v>0.10837200000000001</v>
      </c>
      <c r="AS63" s="119">
        <f t="shared" si="67"/>
        <v>6.5</v>
      </c>
      <c r="AT63" s="119">
        <f t="shared" si="68"/>
        <v>1.9230229999999999</v>
      </c>
      <c r="AU63" s="118">
        <f>10068.2*J63*POWER(10,-6)*10</f>
        <v>6.2926249999999989E-2</v>
      </c>
      <c r="AV63" s="119">
        <f t="shared" si="69"/>
        <v>9.6780412499999997</v>
      </c>
      <c r="AW63" s="120">
        <f t="shared" si="70"/>
        <v>3.3249999999999999E-6</v>
      </c>
      <c r="AX63" s="120">
        <f t="shared" si="71"/>
        <v>3.3249999999999999E-6</v>
      </c>
      <c r="AY63" s="120">
        <f t="shared" si="72"/>
        <v>1.6089743578124998E-5</v>
      </c>
      <c r="AZ63" s="285">
        <f>AW63/DB!$B$23</f>
        <v>3.5372340425531914E-9</v>
      </c>
      <c r="BA63" s="285">
        <f>AX63/DB!$B$23</f>
        <v>3.5372340425531914E-9</v>
      </c>
    </row>
    <row r="64" spans="1:53" s="115" customFormat="1" x14ac:dyDescent="0.3">
      <c r="A64" s="106" t="s">
        <v>20</v>
      </c>
      <c r="B64" s="106" t="str">
        <f>B62</f>
        <v>А/ц ЛВЖ+токси</v>
      </c>
      <c r="C64" s="11" t="s">
        <v>150</v>
      </c>
      <c r="D64" s="108" t="s">
        <v>118</v>
      </c>
      <c r="E64" s="121">
        <f>E62</f>
        <v>3.4999999999999997E-5</v>
      </c>
      <c r="F64" s="122">
        <f>F62</f>
        <v>1</v>
      </c>
      <c r="G64" s="106">
        <v>0.90249999999999997</v>
      </c>
      <c r="H64" s="110">
        <f t="shared" si="63"/>
        <v>3.1587499999999995E-5</v>
      </c>
      <c r="I64" s="123">
        <f>I62</f>
        <v>12.36</v>
      </c>
      <c r="J64" s="106">
        <v>0</v>
      </c>
      <c r="K64" s="113" t="s">
        <v>124</v>
      </c>
      <c r="L64" s="114">
        <v>0</v>
      </c>
      <c r="M64" s="115" t="str">
        <f t="shared" si="64"/>
        <v>С3</v>
      </c>
      <c r="N64" s="115" t="str">
        <f t="shared" si="64"/>
        <v>А/ц ЛВЖ+токси</v>
      </c>
      <c r="O64" s="115" t="str">
        <f t="shared" si="65"/>
        <v>Полное-токси</v>
      </c>
      <c r="P64" s="115" t="s">
        <v>46</v>
      </c>
      <c r="Q64" s="115" t="s">
        <v>46</v>
      </c>
      <c r="R64" s="115" t="s">
        <v>46</v>
      </c>
      <c r="S64" s="115" t="s">
        <v>46</v>
      </c>
      <c r="T64" s="115" t="s">
        <v>46</v>
      </c>
      <c r="U64" s="115" t="s">
        <v>46</v>
      </c>
      <c r="V64" s="115" t="s">
        <v>46</v>
      </c>
      <c r="W64" s="115" t="s">
        <v>46</v>
      </c>
      <c r="X64" s="115" t="s">
        <v>46</v>
      </c>
      <c r="Y64" s="115" t="s">
        <v>46</v>
      </c>
      <c r="Z64" s="115" t="s">
        <v>46</v>
      </c>
      <c r="AA64" s="115" t="s">
        <v>46</v>
      </c>
      <c r="AB64" s="115" t="s">
        <v>46</v>
      </c>
      <c r="AC64" s="115" t="s">
        <v>46</v>
      </c>
      <c r="AD64" s="115" t="s">
        <v>46</v>
      </c>
      <c r="AE64" s="115" t="s">
        <v>46</v>
      </c>
      <c r="AF64" s="115" t="s">
        <v>46</v>
      </c>
      <c r="AG64" s="115" t="s">
        <v>46</v>
      </c>
      <c r="AH64" s="115" t="s">
        <v>46</v>
      </c>
      <c r="AI64" s="115" t="s">
        <v>46</v>
      </c>
      <c r="AJ64" s="115">
        <v>0</v>
      </c>
      <c r="AK64" s="115">
        <v>1</v>
      </c>
      <c r="AL64" s="115">
        <f>AL62</f>
        <v>0.75</v>
      </c>
      <c r="AM64" s="115">
        <f>AM62</f>
        <v>2.7E-2</v>
      </c>
      <c r="AN64" s="115">
        <f>AN62</f>
        <v>3</v>
      </c>
      <c r="AQ64" s="118">
        <f>AM64*I64*0.1+AL64</f>
        <v>0.78337199999999996</v>
      </c>
      <c r="AR64" s="118">
        <f t="shared" si="66"/>
        <v>7.8337199999999996E-2</v>
      </c>
      <c r="AS64" s="119">
        <f t="shared" si="67"/>
        <v>0.25</v>
      </c>
      <c r="AT64" s="119">
        <f t="shared" si="68"/>
        <v>0.27792729999999999</v>
      </c>
      <c r="AU64" s="118">
        <f>1333*J63*POWER(10,-6)</f>
        <v>8.3312499999999999E-4</v>
      </c>
      <c r="AV64" s="119">
        <f t="shared" si="69"/>
        <v>1.3904696249999999</v>
      </c>
      <c r="AW64" s="120">
        <f t="shared" si="70"/>
        <v>0</v>
      </c>
      <c r="AX64" s="120">
        <f t="shared" si="71"/>
        <v>3.1587499999999995E-5</v>
      </c>
      <c r="AY64" s="120">
        <f t="shared" si="72"/>
        <v>4.3921459279687491E-5</v>
      </c>
      <c r="AZ64" s="285">
        <f>AW64/DB!$B$23</f>
        <v>0</v>
      </c>
      <c r="BA64" s="285">
        <f>AX64/DB!$B$23</f>
        <v>3.3603723404255317E-8</v>
      </c>
    </row>
    <row r="65" spans="1:53" s="115" customFormat="1" x14ac:dyDescent="0.3">
      <c r="A65" s="106" t="s">
        <v>21</v>
      </c>
      <c r="B65" s="106" t="str">
        <f>B62</f>
        <v>А/ц ЛВЖ+токси</v>
      </c>
      <c r="C65" s="11" t="s">
        <v>146</v>
      </c>
      <c r="D65" s="108" t="s">
        <v>47</v>
      </c>
      <c r="E65" s="109">
        <v>2.2000000000000001E-4</v>
      </c>
      <c r="F65" s="122">
        <f>F62</f>
        <v>1</v>
      </c>
      <c r="G65" s="106">
        <v>0.05</v>
      </c>
      <c r="H65" s="110">
        <f t="shared" si="63"/>
        <v>1.1000000000000001E-5</v>
      </c>
      <c r="I65" s="123">
        <f>0.15*I62</f>
        <v>1.8539999999999999</v>
      </c>
      <c r="J65" s="123">
        <f>I65</f>
        <v>1.8539999999999999</v>
      </c>
      <c r="K65" s="126" t="s">
        <v>126</v>
      </c>
      <c r="L65" s="127">
        <v>45390</v>
      </c>
      <c r="M65" s="115" t="str">
        <f t="shared" si="64"/>
        <v>С4</v>
      </c>
      <c r="N65" s="115" t="str">
        <f t="shared" si="64"/>
        <v>А/ц ЛВЖ+токси</v>
      </c>
      <c r="O65" s="115" t="str">
        <f t="shared" si="65"/>
        <v>Частичное-пожар</v>
      </c>
      <c r="P65" s="115" t="s">
        <v>46</v>
      </c>
      <c r="Q65" s="115" t="s">
        <v>46</v>
      </c>
      <c r="R65" s="115" t="s">
        <v>46</v>
      </c>
      <c r="S65" s="115" t="s">
        <v>46</v>
      </c>
      <c r="T65" s="115" t="s">
        <v>46</v>
      </c>
      <c r="U65" s="115" t="s">
        <v>46</v>
      </c>
      <c r="V65" s="115" t="s">
        <v>46</v>
      </c>
      <c r="W65" s="115" t="s">
        <v>46</v>
      </c>
      <c r="X65" s="115" t="s">
        <v>46</v>
      </c>
      <c r="Y65" s="115" t="s">
        <v>46</v>
      </c>
      <c r="Z65" s="115" t="s">
        <v>46</v>
      </c>
      <c r="AA65" s="115" t="s">
        <v>46</v>
      </c>
      <c r="AB65" s="115" t="s">
        <v>46</v>
      </c>
      <c r="AC65" s="115" t="s">
        <v>46</v>
      </c>
      <c r="AD65" s="115" t="s">
        <v>46</v>
      </c>
      <c r="AE65" s="115" t="s">
        <v>46</v>
      </c>
      <c r="AF65" s="115" t="s">
        <v>46</v>
      </c>
      <c r="AG65" s="115" t="s">
        <v>46</v>
      </c>
      <c r="AH65" s="115" t="s">
        <v>46</v>
      </c>
      <c r="AI65" s="115" t="s">
        <v>46</v>
      </c>
      <c r="AJ65" s="115">
        <v>0</v>
      </c>
      <c r="AK65" s="115">
        <v>2</v>
      </c>
      <c r="AL65" s="115">
        <f>0.1*$AL$2</f>
        <v>7.5000000000000011E-2</v>
      </c>
      <c r="AM65" s="115">
        <f>AM62</f>
        <v>2.7E-2</v>
      </c>
      <c r="AN65" s="115">
        <f>ROUNDUP(AN62/3,0)</f>
        <v>1</v>
      </c>
      <c r="AQ65" s="118">
        <f>AM65*I65+AL65</f>
        <v>0.125058</v>
      </c>
      <c r="AR65" s="118">
        <f t="shared" si="66"/>
        <v>1.2505800000000001E-2</v>
      </c>
      <c r="AS65" s="119">
        <f t="shared" si="67"/>
        <v>0.5</v>
      </c>
      <c r="AT65" s="119">
        <f t="shared" si="68"/>
        <v>0.15939095</v>
      </c>
      <c r="AU65" s="118">
        <f>10068.2*J65*POWER(10,-6)</f>
        <v>1.8666442799999999E-2</v>
      </c>
      <c r="AV65" s="119">
        <f t="shared" si="69"/>
        <v>0.81562119280000001</v>
      </c>
      <c r="AW65" s="120">
        <f t="shared" si="70"/>
        <v>0</v>
      </c>
      <c r="AX65" s="120">
        <f t="shared" si="71"/>
        <v>2.2000000000000003E-5</v>
      </c>
      <c r="AY65" s="120">
        <f t="shared" si="72"/>
        <v>8.9718331208000015E-6</v>
      </c>
      <c r="AZ65" s="285">
        <f>AW65/DB!$B$23</f>
        <v>0</v>
      </c>
      <c r="BA65" s="285">
        <f>AX65/DB!$B$23</f>
        <v>2.3404255319148939E-8</v>
      </c>
    </row>
    <row r="66" spans="1:53" s="115" customFormat="1" x14ac:dyDescent="0.3">
      <c r="A66" s="106" t="s">
        <v>22</v>
      </c>
      <c r="B66" s="106" t="str">
        <f>B62</f>
        <v>А/ц ЛВЖ+токси</v>
      </c>
      <c r="C66" s="11" t="s">
        <v>147</v>
      </c>
      <c r="D66" s="108" t="s">
        <v>112</v>
      </c>
      <c r="E66" s="121">
        <f>E65</f>
        <v>2.2000000000000001E-4</v>
      </c>
      <c r="F66" s="122">
        <f>F62</f>
        <v>1</v>
      </c>
      <c r="G66" s="106">
        <v>4.7500000000000001E-2</v>
      </c>
      <c r="H66" s="110">
        <f t="shared" si="63"/>
        <v>1.045E-5</v>
      </c>
      <c r="I66" s="123">
        <f>0.15*I62</f>
        <v>1.8539999999999999</v>
      </c>
      <c r="J66" s="123">
        <f>0.15*J63</f>
        <v>9.375E-2</v>
      </c>
      <c r="K66" s="126" t="s">
        <v>127</v>
      </c>
      <c r="L66" s="127">
        <v>3</v>
      </c>
      <c r="M66" s="115" t="str">
        <f t="shared" si="64"/>
        <v>С5</v>
      </c>
      <c r="N66" s="115" t="str">
        <f t="shared" si="64"/>
        <v>А/ц ЛВЖ+токси</v>
      </c>
      <c r="O66" s="115" t="str">
        <f t="shared" si="65"/>
        <v>Частичное-пожар-вспышка</v>
      </c>
      <c r="P66" s="115" t="s">
        <v>46</v>
      </c>
      <c r="Q66" s="115" t="s">
        <v>46</v>
      </c>
      <c r="R66" s="115" t="s">
        <v>46</v>
      </c>
      <c r="S66" s="115" t="s">
        <v>46</v>
      </c>
      <c r="T66" s="115" t="s">
        <v>46</v>
      </c>
      <c r="U66" s="115" t="s">
        <v>46</v>
      </c>
      <c r="V66" s="115" t="s">
        <v>46</v>
      </c>
      <c r="W66" s="115" t="s">
        <v>46</v>
      </c>
      <c r="X66" s="115" t="s">
        <v>46</v>
      </c>
      <c r="Y66" s="115" t="s">
        <v>46</v>
      </c>
      <c r="Z66" s="115" t="s">
        <v>46</v>
      </c>
      <c r="AA66" s="115" t="s">
        <v>46</v>
      </c>
      <c r="AB66" s="115" t="s">
        <v>46</v>
      </c>
      <c r="AC66" s="115" t="s">
        <v>46</v>
      </c>
      <c r="AD66" s="115" t="s">
        <v>46</v>
      </c>
      <c r="AE66" s="115" t="s">
        <v>46</v>
      </c>
      <c r="AF66" s="115" t="s">
        <v>46</v>
      </c>
      <c r="AG66" s="115" t="s">
        <v>46</v>
      </c>
      <c r="AH66" s="115" t="s">
        <v>46</v>
      </c>
      <c r="AI66" s="115" t="s">
        <v>46</v>
      </c>
      <c r="AJ66" s="115">
        <v>0</v>
      </c>
      <c r="AK66" s="115">
        <v>1</v>
      </c>
      <c r="AL66" s="115">
        <f>0.1*$AL$2</f>
        <v>7.5000000000000011E-2</v>
      </c>
      <c r="AM66" s="115">
        <f>AM62</f>
        <v>2.7E-2</v>
      </c>
      <c r="AN66" s="115">
        <f>ROUNDUP(AN62/3,0)</f>
        <v>1</v>
      </c>
      <c r="AQ66" s="118">
        <f>AM66*I66+AL66</f>
        <v>0.125058</v>
      </c>
      <c r="AR66" s="118">
        <f t="shared" si="66"/>
        <v>1.2505800000000001E-2</v>
      </c>
      <c r="AS66" s="119">
        <f t="shared" si="67"/>
        <v>0.25</v>
      </c>
      <c r="AT66" s="119">
        <f t="shared" si="68"/>
        <v>9.6890950000000003E-2</v>
      </c>
      <c r="AU66" s="118">
        <f>10068.2*J66*POWER(10,-6)*10</f>
        <v>9.4389375000000011E-3</v>
      </c>
      <c r="AV66" s="119">
        <f t="shared" si="69"/>
        <v>0.49389368750000001</v>
      </c>
      <c r="AW66" s="120">
        <f t="shared" si="70"/>
        <v>0</v>
      </c>
      <c r="AX66" s="120">
        <f t="shared" si="71"/>
        <v>1.045E-5</v>
      </c>
      <c r="AY66" s="120">
        <f t="shared" si="72"/>
        <v>5.1611890343749998E-6</v>
      </c>
      <c r="AZ66" s="285">
        <f>AW66/DB!$B$23</f>
        <v>0</v>
      </c>
      <c r="BA66" s="285">
        <f>AX66/DB!$B$23</f>
        <v>1.1117021276595745E-8</v>
      </c>
    </row>
    <row r="67" spans="1:53" s="115" customFormat="1" ht="15" thickBot="1" x14ac:dyDescent="0.35">
      <c r="A67" s="106" t="s">
        <v>23</v>
      </c>
      <c r="B67" s="106" t="str">
        <f>B62</f>
        <v>А/ц ЛВЖ+токси</v>
      </c>
      <c r="C67" s="11" t="s">
        <v>151</v>
      </c>
      <c r="D67" s="108" t="s">
        <v>119</v>
      </c>
      <c r="E67" s="121">
        <f>E65</f>
        <v>2.2000000000000001E-4</v>
      </c>
      <c r="F67" s="122">
        <f>F62</f>
        <v>1</v>
      </c>
      <c r="G67" s="106">
        <v>0.90249999999999997</v>
      </c>
      <c r="H67" s="110">
        <f t="shared" si="63"/>
        <v>1.9855E-4</v>
      </c>
      <c r="I67" s="123">
        <f>0.15*I62</f>
        <v>1.8539999999999999</v>
      </c>
      <c r="J67" s="106">
        <v>0</v>
      </c>
      <c r="K67" s="128" t="s">
        <v>138</v>
      </c>
      <c r="L67" s="129">
        <v>7</v>
      </c>
      <c r="M67" s="115" t="str">
        <f t="shared" si="64"/>
        <v>С6</v>
      </c>
      <c r="N67" s="115" t="str">
        <f t="shared" si="64"/>
        <v>А/ц ЛВЖ+токси</v>
      </c>
      <c r="O67" s="115" t="str">
        <f t="shared" si="65"/>
        <v>Частичное-токси</v>
      </c>
      <c r="P67" s="115" t="s">
        <v>46</v>
      </c>
      <c r="Q67" s="115" t="s">
        <v>46</v>
      </c>
      <c r="R67" s="115" t="s">
        <v>46</v>
      </c>
      <c r="S67" s="115" t="s">
        <v>46</v>
      </c>
      <c r="T67" s="115" t="s">
        <v>46</v>
      </c>
      <c r="U67" s="115" t="s">
        <v>46</v>
      </c>
      <c r="V67" s="115" t="s">
        <v>46</v>
      </c>
      <c r="W67" s="115" t="s">
        <v>46</v>
      </c>
      <c r="X67" s="115" t="s">
        <v>46</v>
      </c>
      <c r="Y67" s="115" t="s">
        <v>46</v>
      </c>
      <c r="Z67" s="115" t="s">
        <v>46</v>
      </c>
      <c r="AA67" s="115" t="s">
        <v>46</v>
      </c>
      <c r="AB67" s="115" t="s">
        <v>46</v>
      </c>
      <c r="AC67" s="115" t="s">
        <v>46</v>
      </c>
      <c r="AD67" s="115" t="s">
        <v>46</v>
      </c>
      <c r="AE67" s="115" t="s">
        <v>46</v>
      </c>
      <c r="AF67" s="115" t="s">
        <v>46</v>
      </c>
      <c r="AG67" s="115" t="s">
        <v>46</v>
      </c>
      <c r="AH67" s="115" t="s">
        <v>46</v>
      </c>
      <c r="AI67" s="115" t="s">
        <v>46</v>
      </c>
      <c r="AJ67" s="115">
        <v>0</v>
      </c>
      <c r="AK67" s="115">
        <v>1</v>
      </c>
      <c r="AL67" s="115">
        <f>0.1*$AL$2</f>
        <v>7.5000000000000011E-2</v>
      </c>
      <c r="AM67" s="115">
        <f>AM62</f>
        <v>2.7E-2</v>
      </c>
      <c r="AN67" s="115">
        <f>ROUNDUP(AN62/3,0)</f>
        <v>1</v>
      </c>
      <c r="AQ67" s="118">
        <f>AM67*I67*0.1+AL67</f>
        <v>8.0005800000000016E-2</v>
      </c>
      <c r="AR67" s="118">
        <f t="shared" si="66"/>
        <v>8.0005800000000019E-3</v>
      </c>
      <c r="AS67" s="119">
        <f t="shared" si="67"/>
        <v>0.25</v>
      </c>
      <c r="AT67" s="119">
        <f t="shared" si="68"/>
        <v>8.4501595000000013E-2</v>
      </c>
      <c r="AU67" s="118">
        <f>1333*J66*POWER(10,-6)</f>
        <v>1.2496875E-4</v>
      </c>
      <c r="AV67" s="119">
        <f t="shared" si="69"/>
        <v>0.42263294374999999</v>
      </c>
      <c r="AW67" s="120">
        <f t="shared" si="70"/>
        <v>0</v>
      </c>
      <c r="AX67" s="120">
        <f t="shared" si="71"/>
        <v>1.9855E-4</v>
      </c>
      <c r="AY67" s="120">
        <f t="shared" si="72"/>
        <v>8.3913770981562495E-5</v>
      </c>
      <c r="AZ67" s="285">
        <f>AW67/DB!$B$23</f>
        <v>0</v>
      </c>
      <c r="BA67" s="285">
        <f>AX67/DB!$B$23</f>
        <v>2.1122340425531915E-7</v>
      </c>
    </row>
    <row r="68" spans="1:53" s="115" customFormat="1" x14ac:dyDescent="0.3">
      <c r="A68" s="116"/>
      <c r="B68" s="116"/>
      <c r="D68" s="181"/>
      <c r="E68" s="182"/>
      <c r="F68" s="183"/>
      <c r="G68" s="116"/>
      <c r="H68" s="120"/>
      <c r="I68" s="119"/>
      <c r="J68" s="116"/>
      <c r="K68" s="116"/>
      <c r="L68" s="183"/>
      <c r="AQ68" s="118"/>
      <c r="AR68" s="118"/>
      <c r="AS68" s="119"/>
      <c r="AT68" s="119"/>
      <c r="AU68" s="118"/>
      <c r="AV68" s="119"/>
      <c r="AW68" s="120"/>
      <c r="AX68" s="120"/>
      <c r="AY68" s="120"/>
    </row>
    <row r="69" spans="1:53" s="115" customFormat="1" x14ac:dyDescent="0.3">
      <c r="A69" s="116"/>
      <c r="B69" s="116"/>
      <c r="D69" s="181"/>
      <c r="E69" s="182"/>
      <c r="F69" s="183"/>
      <c r="G69" s="116"/>
      <c r="H69" s="120"/>
      <c r="I69" s="119"/>
      <c r="J69" s="116"/>
      <c r="K69" s="116"/>
      <c r="L69" s="183"/>
      <c r="AQ69" s="118"/>
      <c r="AR69" s="118"/>
      <c r="AS69" s="119"/>
      <c r="AT69" s="119"/>
      <c r="AU69" s="118"/>
      <c r="AV69" s="119"/>
      <c r="AW69" s="120"/>
      <c r="AX69" s="120"/>
      <c r="AY69" s="120"/>
    </row>
    <row r="70" spans="1:53" s="115" customFormat="1" x14ac:dyDescent="0.3">
      <c r="A70" s="116"/>
      <c r="B70" s="116"/>
      <c r="D70" s="181"/>
      <c r="E70" s="182"/>
      <c r="F70" s="183"/>
      <c r="G70" s="116"/>
      <c r="H70" s="120"/>
      <c r="I70" s="119"/>
      <c r="J70" s="116"/>
      <c r="K70" s="116"/>
      <c r="L70" s="183"/>
      <c r="AQ70" s="118"/>
      <c r="AR70" s="118"/>
      <c r="AS70" s="119"/>
      <c r="AT70" s="119"/>
      <c r="AU70" s="118"/>
      <c r="AV70" s="119"/>
      <c r="AW70" s="120"/>
      <c r="AX70" s="120"/>
      <c r="AY70" s="120"/>
    </row>
    <row r="71" spans="1:53" ht="15" thickBot="1" x14ac:dyDescent="0.35"/>
    <row r="72" spans="1:53" s="115" customFormat="1" ht="15" thickBot="1" x14ac:dyDescent="0.35">
      <c r="A72" s="106" t="s">
        <v>18</v>
      </c>
      <c r="B72" s="107" t="s">
        <v>142</v>
      </c>
      <c r="C72" s="11" t="s">
        <v>143</v>
      </c>
      <c r="D72" s="108" t="s">
        <v>25</v>
      </c>
      <c r="E72" s="109">
        <v>3.4999999999999997E-5</v>
      </c>
      <c r="F72" s="107">
        <v>1</v>
      </c>
      <c r="G72" s="106">
        <v>0.05</v>
      </c>
      <c r="H72" s="110">
        <f t="shared" ref="H72:H77" si="73">E72*F72*G72</f>
        <v>1.75E-6</v>
      </c>
      <c r="I72" s="111">
        <v>12.36</v>
      </c>
      <c r="J72" s="123">
        <f>I72</f>
        <v>12.36</v>
      </c>
      <c r="K72" s="113" t="s">
        <v>122</v>
      </c>
      <c r="L72" s="114">
        <v>300</v>
      </c>
      <c r="M72" s="115" t="str">
        <f t="shared" ref="M72:M77" si="74">A72</f>
        <v>С1</v>
      </c>
      <c r="N72" s="115" t="str">
        <f t="shared" ref="N72:N77" si="75">B72</f>
        <v>А/ц ГЖ</v>
      </c>
      <c r="O72" s="115" t="str">
        <f t="shared" ref="O72:O77" si="76">D72</f>
        <v>Полное-пожар</v>
      </c>
      <c r="P72" s="115">
        <v>17.100000000000001</v>
      </c>
      <c r="Q72" s="115">
        <v>23.5</v>
      </c>
      <c r="R72" s="115">
        <v>33.1</v>
      </c>
      <c r="S72" s="115">
        <v>61.2</v>
      </c>
      <c r="T72" s="115" t="s">
        <v>46</v>
      </c>
      <c r="U72" s="115" t="s">
        <v>46</v>
      </c>
      <c r="V72" s="115" t="s">
        <v>46</v>
      </c>
      <c r="W72" s="115" t="s">
        <v>46</v>
      </c>
      <c r="X72" s="115" t="s">
        <v>46</v>
      </c>
      <c r="Y72" s="115" t="s">
        <v>46</v>
      </c>
      <c r="Z72" s="115" t="s">
        <v>46</v>
      </c>
      <c r="AA72" s="115" t="s">
        <v>46</v>
      </c>
      <c r="AB72" s="115" t="s">
        <v>46</v>
      </c>
      <c r="AC72" s="115" t="s">
        <v>46</v>
      </c>
      <c r="AD72" s="115" t="s">
        <v>46</v>
      </c>
      <c r="AE72" s="115" t="s">
        <v>46</v>
      </c>
      <c r="AF72" s="115" t="s">
        <v>46</v>
      </c>
      <c r="AG72" s="115" t="s">
        <v>46</v>
      </c>
      <c r="AH72" s="115" t="s">
        <v>46</v>
      </c>
      <c r="AI72" s="115" t="s">
        <v>46</v>
      </c>
      <c r="AJ72" s="116">
        <v>1</v>
      </c>
      <c r="AK72" s="116">
        <v>2</v>
      </c>
      <c r="AL72" s="117">
        <v>0.75</v>
      </c>
      <c r="AM72" s="117">
        <v>2.7E-2</v>
      </c>
      <c r="AN72" s="117">
        <v>3</v>
      </c>
      <c r="AQ72" s="118">
        <f>AM72*I72+AL72</f>
        <v>1.08372</v>
      </c>
      <c r="AR72" s="118">
        <f t="shared" ref="AR72:AR77" si="77">0.1*AQ72</f>
        <v>0.10837200000000001</v>
      </c>
      <c r="AS72" s="119">
        <f t="shared" ref="AS72:AS77" si="78">AJ72*3+0.25*AK72</f>
        <v>3.5</v>
      </c>
      <c r="AT72" s="119">
        <f t="shared" ref="AT72:AT77" si="79">SUM(AQ72:AS72)/4</f>
        <v>1.1730229999999999</v>
      </c>
      <c r="AU72" s="118">
        <f>10068.2*J72*POWER(10,-6)</f>
        <v>0.124442952</v>
      </c>
      <c r="AV72" s="119">
        <f t="shared" ref="AV72:AV77" si="80">AU72+AT72+AS72+AR72+AQ72</f>
        <v>5.9895579520000002</v>
      </c>
      <c r="AW72" s="120">
        <f t="shared" ref="AW72:AW77" si="81">AJ72*H72</f>
        <v>1.75E-6</v>
      </c>
      <c r="AX72" s="120">
        <f t="shared" ref="AX72:AX77" si="82">H72*AK72</f>
        <v>3.4999999999999999E-6</v>
      </c>
      <c r="AY72" s="120">
        <f t="shared" ref="AY72:AY77" si="83">H72*AV72</f>
        <v>1.0481726416000001E-5</v>
      </c>
      <c r="AZ72" s="285">
        <f>AW72/DB!$B$23</f>
        <v>1.8617021276595744E-9</v>
      </c>
      <c r="BA72" s="285">
        <f>AX72/DB!$B$23</f>
        <v>3.7234042553191488E-9</v>
      </c>
    </row>
    <row r="73" spans="1:53" s="115" customFormat="1" ht="15" thickBot="1" x14ac:dyDescent="0.35">
      <c r="A73" s="106" t="s">
        <v>19</v>
      </c>
      <c r="B73" s="106" t="str">
        <f>B72</f>
        <v>А/ц ГЖ</v>
      </c>
      <c r="C73" s="11" t="s">
        <v>152</v>
      </c>
      <c r="D73" s="108" t="s">
        <v>25</v>
      </c>
      <c r="E73" s="121">
        <f>E72</f>
        <v>3.4999999999999997E-5</v>
      </c>
      <c r="F73" s="122">
        <f>F72</f>
        <v>1</v>
      </c>
      <c r="G73" s="106">
        <v>4.7500000000000001E-2</v>
      </c>
      <c r="H73" s="110">
        <f t="shared" si="73"/>
        <v>1.6625E-6</v>
      </c>
      <c r="I73" s="123">
        <f>I72</f>
        <v>12.36</v>
      </c>
      <c r="J73" s="123">
        <f>I72</f>
        <v>12.36</v>
      </c>
      <c r="K73" s="113" t="s">
        <v>123</v>
      </c>
      <c r="L73" s="114">
        <v>0</v>
      </c>
      <c r="M73" s="115" t="str">
        <f t="shared" si="74"/>
        <v>С2</v>
      </c>
      <c r="N73" s="115" t="str">
        <f t="shared" si="75"/>
        <v>А/ц ГЖ</v>
      </c>
      <c r="O73" s="115" t="str">
        <f t="shared" si="76"/>
        <v>Полное-пожар</v>
      </c>
      <c r="P73" s="115">
        <v>17.100000000000001</v>
      </c>
      <c r="Q73" s="115">
        <v>23.5</v>
      </c>
      <c r="R73" s="115">
        <v>33.1</v>
      </c>
      <c r="S73" s="115">
        <v>61.2</v>
      </c>
      <c r="T73" s="115" t="s">
        <v>46</v>
      </c>
      <c r="U73" s="115" t="s">
        <v>46</v>
      </c>
      <c r="V73" s="115" t="s">
        <v>46</v>
      </c>
      <c r="W73" s="115" t="s">
        <v>46</v>
      </c>
      <c r="X73" s="115" t="s">
        <v>46</v>
      </c>
      <c r="Y73" s="115" t="s">
        <v>46</v>
      </c>
      <c r="Z73" s="115" t="s">
        <v>46</v>
      </c>
      <c r="AA73" s="115" t="s">
        <v>46</v>
      </c>
      <c r="AB73" s="115" t="s">
        <v>46</v>
      </c>
      <c r="AC73" s="115" t="s">
        <v>46</v>
      </c>
      <c r="AD73" s="115" t="s">
        <v>46</v>
      </c>
      <c r="AE73" s="115" t="s">
        <v>46</v>
      </c>
      <c r="AF73" s="115" t="s">
        <v>46</v>
      </c>
      <c r="AG73" s="115" t="s">
        <v>46</v>
      </c>
      <c r="AH73" s="115" t="s">
        <v>46</v>
      </c>
      <c r="AI73" s="115" t="s">
        <v>46</v>
      </c>
      <c r="AJ73" s="116">
        <v>2</v>
      </c>
      <c r="AK73" s="116">
        <v>2</v>
      </c>
      <c r="AL73" s="115">
        <f>AL72</f>
        <v>0.75</v>
      </c>
      <c r="AM73" s="115">
        <f>AM72</f>
        <v>2.7E-2</v>
      </c>
      <c r="AN73" s="115">
        <f>AN72</f>
        <v>3</v>
      </c>
      <c r="AQ73" s="118">
        <f>AM73*I73+AL73</f>
        <v>1.08372</v>
      </c>
      <c r="AR73" s="118">
        <f t="shared" si="77"/>
        <v>0.10837200000000001</v>
      </c>
      <c r="AS73" s="119">
        <f t="shared" si="78"/>
        <v>6.5</v>
      </c>
      <c r="AT73" s="119">
        <f t="shared" si="79"/>
        <v>1.9230229999999999</v>
      </c>
      <c r="AU73" s="118">
        <f>10068.2*J73*POWER(10,-6)</f>
        <v>0.124442952</v>
      </c>
      <c r="AV73" s="119">
        <f t="shared" si="80"/>
        <v>9.7395579519999984</v>
      </c>
      <c r="AW73" s="120">
        <f t="shared" si="81"/>
        <v>3.3249999999999999E-6</v>
      </c>
      <c r="AX73" s="120">
        <f t="shared" si="82"/>
        <v>3.3249999999999999E-6</v>
      </c>
      <c r="AY73" s="120">
        <f t="shared" si="83"/>
        <v>1.6192015095199996E-5</v>
      </c>
      <c r="AZ73" s="285">
        <f>AW73/DB!$B$23</f>
        <v>3.5372340425531914E-9</v>
      </c>
      <c r="BA73" s="285">
        <f>AX73/DB!$B$23</f>
        <v>3.5372340425531914E-9</v>
      </c>
    </row>
    <row r="74" spans="1:53" s="115" customFormat="1" x14ac:dyDescent="0.3">
      <c r="A74" s="106" t="s">
        <v>20</v>
      </c>
      <c r="B74" s="106" t="str">
        <f>B72</f>
        <v>А/ц ГЖ</v>
      </c>
      <c r="C74" s="11" t="s">
        <v>145</v>
      </c>
      <c r="D74" s="108" t="s">
        <v>26</v>
      </c>
      <c r="E74" s="121">
        <f>E72</f>
        <v>3.4999999999999997E-5</v>
      </c>
      <c r="F74" s="122">
        <f>F72</f>
        <v>1</v>
      </c>
      <c r="G74" s="106">
        <v>0.90249999999999997</v>
      </c>
      <c r="H74" s="110">
        <f t="shared" si="73"/>
        <v>3.1587499999999995E-5</v>
      </c>
      <c r="I74" s="123">
        <f>I72</f>
        <v>12.36</v>
      </c>
      <c r="J74" s="106">
        <v>0</v>
      </c>
      <c r="K74" s="113" t="s">
        <v>124</v>
      </c>
      <c r="L74" s="114">
        <v>0</v>
      </c>
      <c r="M74" s="115" t="str">
        <f t="shared" si="74"/>
        <v>С3</v>
      </c>
      <c r="N74" s="115" t="str">
        <f t="shared" si="75"/>
        <v>А/ц ГЖ</v>
      </c>
      <c r="O74" s="115" t="str">
        <f t="shared" si="76"/>
        <v>Полное-ликвидация</v>
      </c>
      <c r="P74" s="115" t="s">
        <v>46</v>
      </c>
      <c r="Q74" s="115" t="s">
        <v>46</v>
      </c>
      <c r="R74" s="115" t="s">
        <v>46</v>
      </c>
      <c r="S74" s="115" t="s">
        <v>46</v>
      </c>
      <c r="T74" s="115" t="s">
        <v>46</v>
      </c>
      <c r="U74" s="115" t="s">
        <v>46</v>
      </c>
      <c r="V74" s="115" t="s">
        <v>46</v>
      </c>
      <c r="W74" s="115" t="s">
        <v>46</v>
      </c>
      <c r="X74" s="115" t="s">
        <v>46</v>
      </c>
      <c r="Y74" s="115" t="s">
        <v>46</v>
      </c>
      <c r="Z74" s="115" t="s">
        <v>46</v>
      </c>
      <c r="AA74" s="115" t="s">
        <v>46</v>
      </c>
      <c r="AB74" s="115" t="s">
        <v>46</v>
      </c>
      <c r="AC74" s="115" t="s">
        <v>46</v>
      </c>
      <c r="AD74" s="115" t="s">
        <v>46</v>
      </c>
      <c r="AE74" s="115" t="s">
        <v>46</v>
      </c>
      <c r="AF74" s="115" t="s">
        <v>46</v>
      </c>
      <c r="AG74" s="115" t="s">
        <v>46</v>
      </c>
      <c r="AH74" s="115" t="s">
        <v>46</v>
      </c>
      <c r="AI74" s="115" t="s">
        <v>46</v>
      </c>
      <c r="AJ74" s="115">
        <v>0</v>
      </c>
      <c r="AK74" s="115">
        <v>0</v>
      </c>
      <c r="AL74" s="115">
        <f>AL72</f>
        <v>0.75</v>
      </c>
      <c r="AM74" s="115">
        <f>AM72</f>
        <v>2.7E-2</v>
      </c>
      <c r="AN74" s="115">
        <f>AN72</f>
        <v>3</v>
      </c>
      <c r="AQ74" s="118">
        <f>AM74*I74*0.1+AL74</f>
        <v>0.78337199999999996</v>
      </c>
      <c r="AR74" s="118">
        <f t="shared" si="77"/>
        <v>7.8337199999999996E-2</v>
      </c>
      <c r="AS74" s="119">
        <f t="shared" si="78"/>
        <v>0</v>
      </c>
      <c r="AT74" s="119">
        <f t="shared" si="79"/>
        <v>0.21542729999999999</v>
      </c>
      <c r="AU74" s="118">
        <f>1333*J73*POWER(10,-6)</f>
        <v>1.6475880000000002E-2</v>
      </c>
      <c r="AV74" s="119">
        <f t="shared" si="80"/>
        <v>1.0936123799999999</v>
      </c>
      <c r="AW74" s="120">
        <f t="shared" si="81"/>
        <v>0</v>
      </c>
      <c r="AX74" s="120">
        <f t="shared" si="82"/>
        <v>0</v>
      </c>
      <c r="AY74" s="120">
        <f t="shared" si="83"/>
        <v>3.4544481053249996E-5</v>
      </c>
      <c r="AZ74" s="285">
        <f>AW74/DB!$B$23</f>
        <v>0</v>
      </c>
      <c r="BA74" s="285">
        <f>AX74/DB!$B$23</f>
        <v>0</v>
      </c>
    </row>
    <row r="75" spans="1:53" s="115" customFormat="1" x14ac:dyDescent="0.3">
      <c r="A75" s="106" t="s">
        <v>21</v>
      </c>
      <c r="B75" s="106" t="str">
        <f>B72</f>
        <v>А/ц ГЖ</v>
      </c>
      <c r="C75" s="11" t="s">
        <v>146</v>
      </c>
      <c r="D75" s="108" t="s">
        <v>47</v>
      </c>
      <c r="E75" s="109">
        <v>2.2000000000000001E-4</v>
      </c>
      <c r="F75" s="122">
        <f>F72</f>
        <v>1</v>
      </c>
      <c r="G75" s="106">
        <v>0.05</v>
      </c>
      <c r="H75" s="110">
        <f t="shared" si="73"/>
        <v>1.1000000000000001E-5</v>
      </c>
      <c r="I75" s="123">
        <f>0.15*I72</f>
        <v>1.8539999999999999</v>
      </c>
      <c r="J75" s="123">
        <f>I75</f>
        <v>1.8539999999999999</v>
      </c>
      <c r="K75" s="126" t="s">
        <v>126</v>
      </c>
      <c r="L75" s="127">
        <v>45390</v>
      </c>
      <c r="M75" s="115" t="str">
        <f t="shared" si="74"/>
        <v>С4</v>
      </c>
      <c r="N75" s="115" t="str">
        <f t="shared" si="75"/>
        <v>А/ц ГЖ</v>
      </c>
      <c r="O75" s="115" t="str">
        <f t="shared" si="76"/>
        <v>Частичное-пожар</v>
      </c>
      <c r="P75" s="115">
        <v>12.8</v>
      </c>
      <c r="Q75" s="115">
        <v>16.399999999999999</v>
      </c>
      <c r="R75" s="115">
        <v>21.7</v>
      </c>
      <c r="S75" s="115">
        <v>37.299999999999997</v>
      </c>
      <c r="T75" s="115" t="s">
        <v>46</v>
      </c>
      <c r="U75" s="115" t="s">
        <v>46</v>
      </c>
      <c r="V75" s="115" t="s">
        <v>46</v>
      </c>
      <c r="W75" s="115" t="s">
        <v>46</v>
      </c>
      <c r="X75" s="115" t="s">
        <v>46</v>
      </c>
      <c r="Y75" s="115" t="s">
        <v>46</v>
      </c>
      <c r="Z75" s="115" t="s">
        <v>46</v>
      </c>
      <c r="AA75" s="115" t="s">
        <v>46</v>
      </c>
      <c r="AB75" s="115" t="s">
        <v>46</v>
      </c>
      <c r="AC75" s="115" t="s">
        <v>46</v>
      </c>
      <c r="AD75" s="115" t="s">
        <v>46</v>
      </c>
      <c r="AE75" s="115" t="s">
        <v>46</v>
      </c>
      <c r="AF75" s="115" t="s">
        <v>46</v>
      </c>
      <c r="AG75" s="115" t="s">
        <v>46</v>
      </c>
      <c r="AH75" s="115" t="s">
        <v>46</v>
      </c>
      <c r="AI75" s="115" t="s">
        <v>46</v>
      </c>
      <c r="AJ75" s="115">
        <v>0</v>
      </c>
      <c r="AK75" s="115">
        <v>2</v>
      </c>
      <c r="AL75" s="115">
        <f>0.1*$AL$2</f>
        <v>7.5000000000000011E-2</v>
      </c>
      <c r="AM75" s="115">
        <f>AM72</f>
        <v>2.7E-2</v>
      </c>
      <c r="AN75" s="115">
        <f>ROUNDUP(AN72/3,0)</f>
        <v>1</v>
      </c>
      <c r="AQ75" s="118">
        <f>AM75*I75+AL75</f>
        <v>0.125058</v>
      </c>
      <c r="AR75" s="118">
        <f t="shared" si="77"/>
        <v>1.2505800000000001E-2</v>
      </c>
      <c r="AS75" s="119">
        <f t="shared" si="78"/>
        <v>0.5</v>
      </c>
      <c r="AT75" s="119">
        <f t="shared" si="79"/>
        <v>0.15939095</v>
      </c>
      <c r="AU75" s="118">
        <f>10068.2*J75*POWER(10,-6)</f>
        <v>1.8666442799999999E-2</v>
      </c>
      <c r="AV75" s="119">
        <f t="shared" si="80"/>
        <v>0.81562119280000001</v>
      </c>
      <c r="AW75" s="120">
        <f t="shared" si="81"/>
        <v>0</v>
      </c>
      <c r="AX75" s="120">
        <f t="shared" si="82"/>
        <v>2.2000000000000003E-5</v>
      </c>
      <c r="AY75" s="120">
        <f t="shared" si="83"/>
        <v>8.9718331208000015E-6</v>
      </c>
      <c r="AZ75" s="285">
        <f>AW75/DB!$B$23</f>
        <v>0</v>
      </c>
      <c r="BA75" s="285">
        <f>AX75/DB!$B$23</f>
        <v>2.3404255319148939E-8</v>
      </c>
    </row>
    <row r="76" spans="1:53" s="115" customFormat="1" x14ac:dyDescent="0.3">
      <c r="A76" s="106" t="s">
        <v>22</v>
      </c>
      <c r="B76" s="106" t="str">
        <f>B72</f>
        <v>А/ц ГЖ</v>
      </c>
      <c r="C76" s="11" t="s">
        <v>153</v>
      </c>
      <c r="D76" s="108" t="s">
        <v>47</v>
      </c>
      <c r="E76" s="121">
        <f>E75</f>
        <v>2.2000000000000001E-4</v>
      </c>
      <c r="F76" s="122">
        <f>F72</f>
        <v>1</v>
      </c>
      <c r="G76" s="106">
        <v>4.7500000000000001E-2</v>
      </c>
      <c r="H76" s="110">
        <f t="shared" si="73"/>
        <v>1.045E-5</v>
      </c>
      <c r="I76" s="123">
        <f>0.15*I72</f>
        <v>1.8539999999999999</v>
      </c>
      <c r="J76" s="123">
        <f>I75</f>
        <v>1.8539999999999999</v>
      </c>
      <c r="K76" s="126" t="s">
        <v>127</v>
      </c>
      <c r="L76" s="127">
        <v>3</v>
      </c>
      <c r="M76" s="115" t="str">
        <f t="shared" si="74"/>
        <v>С5</v>
      </c>
      <c r="N76" s="115" t="str">
        <f t="shared" si="75"/>
        <v>А/ц ГЖ</v>
      </c>
      <c r="O76" s="115" t="str">
        <f t="shared" si="76"/>
        <v>Частичное-пожар</v>
      </c>
      <c r="P76" s="115">
        <v>12.8</v>
      </c>
      <c r="Q76" s="115">
        <v>16.399999999999999</v>
      </c>
      <c r="R76" s="115">
        <v>21.7</v>
      </c>
      <c r="S76" s="115">
        <v>37.299999999999997</v>
      </c>
      <c r="T76" s="115" t="s">
        <v>46</v>
      </c>
      <c r="U76" s="115" t="s">
        <v>46</v>
      </c>
      <c r="V76" s="115" t="s">
        <v>46</v>
      </c>
      <c r="W76" s="115" t="s">
        <v>46</v>
      </c>
      <c r="X76" s="115" t="s">
        <v>46</v>
      </c>
      <c r="Y76" s="115" t="s">
        <v>46</v>
      </c>
      <c r="Z76" s="115" t="s">
        <v>46</v>
      </c>
      <c r="AA76" s="115" t="s">
        <v>46</v>
      </c>
      <c r="AB76" s="115" t="s">
        <v>46</v>
      </c>
      <c r="AC76" s="115" t="s">
        <v>46</v>
      </c>
      <c r="AD76" s="115" t="s">
        <v>46</v>
      </c>
      <c r="AE76" s="115" t="s">
        <v>46</v>
      </c>
      <c r="AF76" s="115" t="s">
        <v>46</v>
      </c>
      <c r="AG76" s="115" t="s">
        <v>46</v>
      </c>
      <c r="AH76" s="115" t="s">
        <v>46</v>
      </c>
      <c r="AI76" s="115" t="s">
        <v>46</v>
      </c>
      <c r="AJ76" s="115">
        <v>0</v>
      </c>
      <c r="AK76" s="115">
        <v>1</v>
      </c>
      <c r="AL76" s="115">
        <f>0.1*$AL$2</f>
        <v>7.5000000000000011E-2</v>
      </c>
      <c r="AM76" s="115">
        <f>AM72</f>
        <v>2.7E-2</v>
      </c>
      <c r="AN76" s="115">
        <f>ROUNDUP(AN72/3,0)</f>
        <v>1</v>
      </c>
      <c r="AQ76" s="118">
        <f>AM76*I76+AL76</f>
        <v>0.125058</v>
      </c>
      <c r="AR76" s="118">
        <f t="shared" si="77"/>
        <v>1.2505800000000001E-2</v>
      </c>
      <c r="AS76" s="119">
        <f t="shared" si="78"/>
        <v>0.25</v>
      </c>
      <c r="AT76" s="119">
        <f t="shared" si="79"/>
        <v>9.6890950000000003E-2</v>
      </c>
      <c r="AU76" s="118">
        <f>10068.2*J76*POWER(10,-6)</f>
        <v>1.8666442799999999E-2</v>
      </c>
      <c r="AV76" s="119">
        <f t="shared" si="80"/>
        <v>0.50312119280000001</v>
      </c>
      <c r="AW76" s="120">
        <f t="shared" si="81"/>
        <v>0</v>
      </c>
      <c r="AX76" s="120">
        <f t="shared" si="82"/>
        <v>1.045E-5</v>
      </c>
      <c r="AY76" s="120">
        <f t="shared" si="83"/>
        <v>5.2576164647600002E-6</v>
      </c>
      <c r="AZ76" s="285">
        <f>AW76/DB!$B$23</f>
        <v>0</v>
      </c>
      <c r="BA76" s="285">
        <f>AX76/DB!$B$23</f>
        <v>1.1117021276595745E-8</v>
      </c>
    </row>
    <row r="77" spans="1:53" s="115" customFormat="1" ht="15" thickBot="1" x14ac:dyDescent="0.35">
      <c r="A77" s="106" t="s">
        <v>23</v>
      </c>
      <c r="B77" s="106" t="str">
        <f>B72</f>
        <v>А/ц ГЖ</v>
      </c>
      <c r="C77" s="11" t="s">
        <v>148</v>
      </c>
      <c r="D77" s="108" t="s">
        <v>27</v>
      </c>
      <c r="E77" s="121">
        <f>E75</f>
        <v>2.2000000000000001E-4</v>
      </c>
      <c r="F77" s="122">
        <f>F72</f>
        <v>1</v>
      </c>
      <c r="G77" s="106">
        <v>0.90249999999999997</v>
      </c>
      <c r="H77" s="110">
        <f t="shared" si="73"/>
        <v>1.9855E-4</v>
      </c>
      <c r="I77" s="123">
        <f>0.15*I72</f>
        <v>1.8539999999999999</v>
      </c>
      <c r="J77" s="106">
        <v>0</v>
      </c>
      <c r="K77" s="128" t="s">
        <v>138</v>
      </c>
      <c r="L77" s="129">
        <v>8</v>
      </c>
      <c r="M77" s="115" t="str">
        <f t="shared" si="74"/>
        <v>С6</v>
      </c>
      <c r="N77" s="115" t="str">
        <f t="shared" si="75"/>
        <v>А/ц ГЖ</v>
      </c>
      <c r="O77" s="115" t="str">
        <f t="shared" si="76"/>
        <v>Частичное-ликвидация</v>
      </c>
      <c r="P77" s="115" t="s">
        <v>46</v>
      </c>
      <c r="Q77" s="115" t="s">
        <v>46</v>
      </c>
      <c r="R77" s="115" t="s">
        <v>46</v>
      </c>
      <c r="S77" s="115" t="s">
        <v>46</v>
      </c>
      <c r="T77" s="115" t="s">
        <v>46</v>
      </c>
      <c r="U77" s="115" t="s">
        <v>46</v>
      </c>
      <c r="V77" s="115" t="s">
        <v>46</v>
      </c>
      <c r="W77" s="115" t="s">
        <v>46</v>
      </c>
      <c r="X77" s="115" t="s">
        <v>46</v>
      </c>
      <c r="Y77" s="115" t="s">
        <v>46</v>
      </c>
      <c r="Z77" s="115" t="s">
        <v>46</v>
      </c>
      <c r="AA77" s="115" t="s">
        <v>46</v>
      </c>
      <c r="AB77" s="115" t="s">
        <v>46</v>
      </c>
      <c r="AC77" s="115" t="s">
        <v>46</v>
      </c>
      <c r="AD77" s="115" t="s">
        <v>46</v>
      </c>
      <c r="AE77" s="115" t="s">
        <v>46</v>
      </c>
      <c r="AF77" s="115" t="s">
        <v>46</v>
      </c>
      <c r="AG77" s="115" t="s">
        <v>46</v>
      </c>
      <c r="AH77" s="115" t="s">
        <v>46</v>
      </c>
      <c r="AI77" s="115" t="s">
        <v>46</v>
      </c>
      <c r="AJ77" s="115">
        <v>0</v>
      </c>
      <c r="AK77" s="115">
        <v>0</v>
      </c>
      <c r="AL77" s="115">
        <f>0.1*$AL$2</f>
        <v>7.5000000000000011E-2</v>
      </c>
      <c r="AM77" s="115">
        <f>AM72</f>
        <v>2.7E-2</v>
      </c>
      <c r="AN77" s="115">
        <f>ROUNDUP(AN72/3,0)</f>
        <v>1</v>
      </c>
      <c r="AQ77" s="118">
        <f>AM77*I77*0.1+AL77</f>
        <v>8.0005800000000016E-2</v>
      </c>
      <c r="AR77" s="118">
        <f t="shared" si="77"/>
        <v>8.0005800000000019E-3</v>
      </c>
      <c r="AS77" s="119">
        <f t="shared" si="78"/>
        <v>0</v>
      </c>
      <c r="AT77" s="119">
        <f t="shared" si="79"/>
        <v>2.2001595000000006E-2</v>
      </c>
      <c r="AU77" s="118">
        <f>1333*J76*POWER(10,-6)</f>
        <v>2.4713819999999994E-3</v>
      </c>
      <c r="AV77" s="119">
        <f t="shared" si="80"/>
        <v>0.11247935700000003</v>
      </c>
      <c r="AW77" s="120">
        <f t="shared" si="81"/>
        <v>0</v>
      </c>
      <c r="AX77" s="120">
        <f t="shared" si="82"/>
        <v>0</v>
      </c>
      <c r="AY77" s="120">
        <f t="shared" si="83"/>
        <v>2.2332776332350008E-5</v>
      </c>
      <c r="AZ77" s="285">
        <f>AW77/DB!$B$23</f>
        <v>0</v>
      </c>
      <c r="BA77" s="285">
        <f>AX77/DB!$B$23</f>
        <v>0</v>
      </c>
    </row>
    <row r="78" spans="1:53" s="115" customFormat="1" x14ac:dyDescent="0.3">
      <c r="A78" s="116"/>
      <c r="B78" s="116"/>
      <c r="D78" s="181"/>
      <c r="E78" s="182"/>
      <c r="F78" s="183"/>
      <c r="G78" s="116"/>
      <c r="H78" s="120"/>
      <c r="I78" s="119"/>
      <c r="J78" s="116"/>
      <c r="K78" s="116"/>
      <c r="L78" s="183"/>
      <c r="AQ78" s="118"/>
      <c r="AR78" s="118"/>
      <c r="AS78" s="119"/>
      <c r="AT78" s="119"/>
      <c r="AU78" s="118"/>
      <c r="AV78" s="119"/>
      <c r="AW78" s="120"/>
      <c r="AX78" s="120"/>
      <c r="AY78" s="120"/>
    </row>
    <row r="79" spans="1:53" s="115" customFormat="1" x14ac:dyDescent="0.3">
      <c r="A79" s="116"/>
      <c r="B79" s="116"/>
      <c r="D79" s="181"/>
      <c r="E79" s="182"/>
      <c r="F79" s="183"/>
      <c r="G79" s="116"/>
      <c r="H79" s="120"/>
      <c r="I79" s="119"/>
      <c r="J79" s="116"/>
      <c r="K79" s="116"/>
      <c r="L79" s="183"/>
      <c r="AQ79" s="118"/>
      <c r="AR79" s="118"/>
      <c r="AS79" s="119"/>
      <c r="AT79" s="119"/>
      <c r="AU79" s="118"/>
      <c r="AV79" s="119"/>
      <c r="AW79" s="120"/>
      <c r="AX79" s="120"/>
      <c r="AY79" s="120"/>
    </row>
    <row r="80" spans="1:53" s="115" customFormat="1" x14ac:dyDescent="0.3">
      <c r="A80" s="116"/>
      <c r="B80" s="116"/>
      <c r="D80" s="181"/>
      <c r="E80" s="182"/>
      <c r="F80" s="183"/>
      <c r="G80" s="116"/>
      <c r="H80" s="120"/>
      <c r="I80" s="119"/>
      <c r="J80" s="116"/>
      <c r="K80" s="116"/>
      <c r="L80" s="183"/>
      <c r="AQ80" s="118"/>
      <c r="AR80" s="118"/>
      <c r="AS80" s="119"/>
      <c r="AT80" s="119"/>
      <c r="AU80" s="118"/>
      <c r="AV80" s="119"/>
      <c r="AW80" s="120"/>
      <c r="AX80" s="120"/>
      <c r="AY80" s="120"/>
    </row>
    <row r="81" spans="1:53" ht="15" thickBot="1" x14ac:dyDescent="0.35"/>
    <row r="82" spans="1:53" s="92" customFormat="1" ht="15" thickBot="1" x14ac:dyDescent="0.35">
      <c r="A82" s="82" t="s">
        <v>18</v>
      </c>
      <c r="B82" s="83" t="s">
        <v>154</v>
      </c>
      <c r="C82" s="84" t="s">
        <v>143</v>
      </c>
      <c r="D82" s="85" t="s">
        <v>25</v>
      </c>
      <c r="E82" s="86">
        <v>1.0000000000000001E-5</v>
      </c>
      <c r="F82" s="83">
        <v>1</v>
      </c>
      <c r="G82" s="82">
        <v>0.1</v>
      </c>
      <c r="H82" s="87">
        <f t="shared" ref="H82:H87" si="84">E82*F82*G82</f>
        <v>1.0000000000000002E-6</v>
      </c>
      <c r="I82" s="88">
        <v>12.36</v>
      </c>
      <c r="J82" s="89">
        <f>I82</f>
        <v>12.36</v>
      </c>
      <c r="K82" s="90" t="s">
        <v>122</v>
      </c>
      <c r="L82" s="91">
        <v>5000</v>
      </c>
      <c r="M82" s="92" t="str">
        <f t="shared" ref="M82:N87" si="85">A82</f>
        <v>С1</v>
      </c>
      <c r="N82" s="92" t="str">
        <f t="shared" si="85"/>
        <v>РВС ЛВЖ</v>
      </c>
      <c r="O82" s="92" t="str">
        <f t="shared" ref="O82:O87" si="86">D82</f>
        <v>Полное-пожар</v>
      </c>
      <c r="P82" s="92">
        <v>47.1</v>
      </c>
      <c r="Q82" s="92">
        <v>64.099999999999994</v>
      </c>
      <c r="R82" s="92">
        <v>90.1</v>
      </c>
      <c r="S82" s="92">
        <v>161.69999999999999</v>
      </c>
      <c r="T82" s="92" t="s">
        <v>46</v>
      </c>
      <c r="U82" s="92" t="s">
        <v>46</v>
      </c>
      <c r="V82" s="92" t="s">
        <v>46</v>
      </c>
      <c r="W82" s="92" t="s">
        <v>46</v>
      </c>
      <c r="X82" s="92" t="s">
        <v>46</v>
      </c>
      <c r="Y82" s="92" t="s">
        <v>46</v>
      </c>
      <c r="Z82" s="92" t="s">
        <v>46</v>
      </c>
      <c r="AA82" s="92" t="s">
        <v>46</v>
      </c>
      <c r="AB82" s="92" t="s">
        <v>46</v>
      </c>
      <c r="AC82" s="92" t="s">
        <v>46</v>
      </c>
      <c r="AD82" s="92" t="s">
        <v>46</v>
      </c>
      <c r="AE82" s="92" t="s">
        <v>46</v>
      </c>
      <c r="AF82" s="92" t="s">
        <v>46</v>
      </c>
      <c r="AG82" s="92" t="s">
        <v>46</v>
      </c>
      <c r="AH82" s="92" t="s">
        <v>46</v>
      </c>
      <c r="AI82" s="92" t="s">
        <v>46</v>
      </c>
      <c r="AJ82" s="93">
        <v>1</v>
      </c>
      <c r="AK82" s="93">
        <v>2</v>
      </c>
      <c r="AL82" s="94">
        <v>0.75</v>
      </c>
      <c r="AM82" s="94">
        <v>2.7E-2</v>
      </c>
      <c r="AN82" s="94">
        <v>3</v>
      </c>
      <c r="AQ82" s="95">
        <f>AM82*I82+AL82</f>
        <v>1.08372</v>
      </c>
      <c r="AR82" s="95">
        <f t="shared" ref="AR82:AR87" si="87">0.1*AQ82</f>
        <v>0.10837200000000001</v>
      </c>
      <c r="AS82" s="96">
        <f t="shared" ref="AS82:AS87" si="88">AJ82*3+0.25*AK82</f>
        <v>3.5</v>
      </c>
      <c r="AT82" s="96">
        <f t="shared" ref="AT82:AT87" si="89">SUM(AQ82:AS82)/4</f>
        <v>1.1730229999999999</v>
      </c>
      <c r="AU82" s="95">
        <f>10068.2*J82*POWER(10,-6)</f>
        <v>0.124442952</v>
      </c>
      <c r="AV82" s="96">
        <f t="shared" ref="AV82:AV87" si="90">AU82+AT82+AS82+AR82+AQ82</f>
        <v>5.9895579520000002</v>
      </c>
      <c r="AW82" s="97">
        <f t="shared" ref="AW82:AW87" si="91">AJ82*H82</f>
        <v>1.0000000000000002E-6</v>
      </c>
      <c r="AX82" s="97">
        <f t="shared" ref="AX82:AX87" si="92">H82*AK82</f>
        <v>2.0000000000000003E-6</v>
      </c>
      <c r="AY82" s="97">
        <f t="shared" ref="AY82:AY87" si="93">H82*AV82</f>
        <v>5.989557952000001E-6</v>
      </c>
      <c r="AZ82" s="285">
        <f>AW82/DB!$B$23</f>
        <v>1.0638297872340428E-9</v>
      </c>
      <c r="BA82" s="285">
        <f>AX82/DB!$B$23</f>
        <v>2.1276595744680856E-9</v>
      </c>
    </row>
    <row r="83" spans="1:53" s="92" customFormat="1" ht="15" thickBot="1" x14ac:dyDescent="0.35">
      <c r="A83" s="82" t="s">
        <v>19</v>
      </c>
      <c r="B83" s="82" t="str">
        <f>B82</f>
        <v>РВС ЛВЖ</v>
      </c>
      <c r="C83" s="84" t="s">
        <v>577</v>
      </c>
      <c r="D83" s="85" t="s">
        <v>28</v>
      </c>
      <c r="E83" s="98">
        <f>E82</f>
        <v>1.0000000000000001E-5</v>
      </c>
      <c r="F83" s="99">
        <f>F82</f>
        <v>1</v>
      </c>
      <c r="G83" s="82">
        <v>0.18000000000000002</v>
      </c>
      <c r="H83" s="87">
        <f t="shared" si="84"/>
        <v>1.8000000000000003E-6</v>
      </c>
      <c r="I83" s="100">
        <f>I82</f>
        <v>12.36</v>
      </c>
      <c r="J83" s="101">
        <v>0.625</v>
      </c>
      <c r="K83" s="90" t="s">
        <v>123</v>
      </c>
      <c r="L83" s="91">
        <v>0</v>
      </c>
      <c r="M83" s="92" t="str">
        <f t="shared" si="85"/>
        <v>С2</v>
      </c>
      <c r="N83" s="92" t="str">
        <f t="shared" si="85"/>
        <v>РВС ЛВЖ</v>
      </c>
      <c r="O83" s="92" t="str">
        <f t="shared" si="86"/>
        <v>Полное-взрыв</v>
      </c>
      <c r="P83" s="92" t="s">
        <v>46</v>
      </c>
      <c r="Q83" s="92" t="s">
        <v>46</v>
      </c>
      <c r="R83" s="92" t="s">
        <v>46</v>
      </c>
      <c r="S83" s="92" t="s">
        <v>46</v>
      </c>
      <c r="T83" s="92">
        <v>0</v>
      </c>
      <c r="U83" s="92">
        <v>0</v>
      </c>
      <c r="V83" s="92">
        <v>64.599999999999994</v>
      </c>
      <c r="W83" s="92">
        <v>216.1</v>
      </c>
      <c r="X83" s="92">
        <v>562.6</v>
      </c>
      <c r="Y83" s="92" t="s">
        <v>46</v>
      </c>
      <c r="Z83" s="92" t="s">
        <v>46</v>
      </c>
      <c r="AA83" s="92" t="s">
        <v>46</v>
      </c>
      <c r="AB83" s="92" t="s">
        <v>46</v>
      </c>
      <c r="AC83" s="92" t="s">
        <v>46</v>
      </c>
      <c r="AD83" s="92" t="s">
        <v>46</v>
      </c>
      <c r="AE83" s="92" t="s">
        <v>46</v>
      </c>
      <c r="AF83" s="92" t="s">
        <v>46</v>
      </c>
      <c r="AG83" s="92" t="s">
        <v>46</v>
      </c>
      <c r="AH83" s="92" t="s">
        <v>46</v>
      </c>
      <c r="AI83" s="92" t="s">
        <v>46</v>
      </c>
      <c r="AJ83" s="93">
        <v>2</v>
      </c>
      <c r="AK83" s="93">
        <v>2</v>
      </c>
      <c r="AL83" s="92">
        <f>AL82</f>
        <v>0.75</v>
      </c>
      <c r="AM83" s="92">
        <f>AM82</f>
        <v>2.7E-2</v>
      </c>
      <c r="AN83" s="92">
        <f>AN82</f>
        <v>3</v>
      </c>
      <c r="AQ83" s="95">
        <f>AM83*I83+AL83</f>
        <v>1.08372</v>
      </c>
      <c r="AR83" s="95">
        <f t="shared" si="87"/>
        <v>0.10837200000000001</v>
      </c>
      <c r="AS83" s="96">
        <f t="shared" si="88"/>
        <v>6.5</v>
      </c>
      <c r="AT83" s="96">
        <f t="shared" si="89"/>
        <v>1.9230229999999999</v>
      </c>
      <c r="AU83" s="95">
        <f>AU82</f>
        <v>0.124442952</v>
      </c>
      <c r="AV83" s="96">
        <f t="shared" si="90"/>
        <v>9.7395579519999984</v>
      </c>
      <c r="AW83" s="97">
        <f t="shared" si="91"/>
        <v>3.6000000000000007E-6</v>
      </c>
      <c r="AX83" s="97">
        <f t="shared" si="92"/>
        <v>3.6000000000000007E-6</v>
      </c>
      <c r="AY83" s="97">
        <f t="shared" si="93"/>
        <v>1.75312043136E-5</v>
      </c>
      <c r="AZ83" s="285">
        <f>AW83/DB!$B$23</f>
        <v>3.8297872340425538E-9</v>
      </c>
      <c r="BA83" s="285">
        <f>AX83/DB!$B$23</f>
        <v>3.8297872340425538E-9</v>
      </c>
    </row>
    <row r="84" spans="1:53" s="92" customFormat="1" x14ac:dyDescent="0.3">
      <c r="A84" s="82" t="s">
        <v>20</v>
      </c>
      <c r="B84" s="82" t="str">
        <f>B82</f>
        <v>РВС ЛВЖ</v>
      </c>
      <c r="C84" s="84" t="s">
        <v>145</v>
      </c>
      <c r="D84" s="85" t="s">
        <v>26</v>
      </c>
      <c r="E84" s="98">
        <f>E82</f>
        <v>1.0000000000000001E-5</v>
      </c>
      <c r="F84" s="99">
        <f>F82</f>
        <v>1</v>
      </c>
      <c r="G84" s="82">
        <v>0.72000000000000008</v>
      </c>
      <c r="H84" s="87">
        <f t="shared" si="84"/>
        <v>7.2000000000000014E-6</v>
      </c>
      <c r="I84" s="100">
        <f>I82</f>
        <v>12.36</v>
      </c>
      <c r="J84" s="102">
        <v>0</v>
      </c>
      <c r="K84" s="90" t="s">
        <v>124</v>
      </c>
      <c r="L84" s="91">
        <v>0</v>
      </c>
      <c r="M84" s="92" t="str">
        <f t="shared" si="85"/>
        <v>С3</v>
      </c>
      <c r="N84" s="92" t="str">
        <f t="shared" si="85"/>
        <v>РВС ЛВЖ</v>
      </c>
      <c r="O84" s="92" t="str">
        <f t="shared" si="86"/>
        <v>Полное-ликвидация</v>
      </c>
      <c r="P84" s="92" t="s">
        <v>46</v>
      </c>
      <c r="Q84" s="92" t="s">
        <v>46</v>
      </c>
      <c r="R84" s="92" t="s">
        <v>46</v>
      </c>
      <c r="S84" s="92" t="s">
        <v>46</v>
      </c>
      <c r="T84" s="92" t="s">
        <v>46</v>
      </c>
      <c r="U84" s="92" t="s">
        <v>46</v>
      </c>
      <c r="V84" s="92" t="s">
        <v>46</v>
      </c>
      <c r="W84" s="92" t="s">
        <v>46</v>
      </c>
      <c r="X84" s="92" t="s">
        <v>46</v>
      </c>
      <c r="Y84" s="92" t="s">
        <v>46</v>
      </c>
      <c r="Z84" s="92" t="s">
        <v>46</v>
      </c>
      <c r="AA84" s="92" t="s">
        <v>46</v>
      </c>
      <c r="AB84" s="92" t="s">
        <v>46</v>
      </c>
      <c r="AC84" s="92" t="s">
        <v>46</v>
      </c>
      <c r="AD84" s="92" t="s">
        <v>46</v>
      </c>
      <c r="AE84" s="92" t="s">
        <v>46</v>
      </c>
      <c r="AF84" s="92" t="s">
        <v>46</v>
      </c>
      <c r="AG84" s="92" t="s">
        <v>46</v>
      </c>
      <c r="AH84" s="92" t="s">
        <v>46</v>
      </c>
      <c r="AI84" s="92" t="s">
        <v>46</v>
      </c>
      <c r="AJ84" s="92">
        <v>0</v>
      </c>
      <c r="AK84" s="92">
        <v>0</v>
      </c>
      <c r="AL84" s="92">
        <f>AL82</f>
        <v>0.75</v>
      </c>
      <c r="AM84" s="92">
        <f>AM82</f>
        <v>2.7E-2</v>
      </c>
      <c r="AN84" s="92">
        <f>AN82</f>
        <v>3</v>
      </c>
      <c r="AQ84" s="95">
        <f>AM84*I84*0.1+AL84</f>
        <v>0.78337199999999996</v>
      </c>
      <c r="AR84" s="95">
        <f t="shared" si="87"/>
        <v>7.8337199999999996E-2</v>
      </c>
      <c r="AS84" s="96">
        <f t="shared" si="88"/>
        <v>0</v>
      </c>
      <c r="AT84" s="96">
        <f t="shared" si="89"/>
        <v>0.21542729999999999</v>
      </c>
      <c r="AU84" s="95">
        <f>1333*J83*POWER(10,-6)</f>
        <v>8.3312499999999999E-4</v>
      </c>
      <c r="AV84" s="96">
        <f t="shared" si="90"/>
        <v>1.0779696249999999</v>
      </c>
      <c r="AW84" s="97">
        <f t="shared" si="91"/>
        <v>0</v>
      </c>
      <c r="AX84" s="97">
        <f t="shared" si="92"/>
        <v>0</v>
      </c>
      <c r="AY84" s="97">
        <f t="shared" si="93"/>
        <v>7.7613813000000011E-6</v>
      </c>
      <c r="AZ84" s="285">
        <f>AW84/DB!$B$23</f>
        <v>0</v>
      </c>
      <c r="BA84" s="285">
        <f>AX84/DB!$B$23</f>
        <v>0</v>
      </c>
    </row>
    <row r="85" spans="1:53" s="92" customFormat="1" x14ac:dyDescent="0.3">
      <c r="A85" s="82" t="s">
        <v>21</v>
      </c>
      <c r="B85" s="82" t="str">
        <f>B82</f>
        <v>РВС ЛВЖ</v>
      </c>
      <c r="C85" s="84" t="s">
        <v>146</v>
      </c>
      <c r="D85" s="85" t="s">
        <v>47</v>
      </c>
      <c r="E85" s="86">
        <v>1E-4</v>
      </c>
      <c r="F85" s="99">
        <f>F82</f>
        <v>1</v>
      </c>
      <c r="G85" s="82">
        <v>0.1</v>
      </c>
      <c r="H85" s="87">
        <f t="shared" si="84"/>
        <v>1.0000000000000001E-5</v>
      </c>
      <c r="I85" s="100">
        <f>0.15*I82</f>
        <v>1.8539999999999999</v>
      </c>
      <c r="J85" s="89">
        <f>I85</f>
        <v>1.8539999999999999</v>
      </c>
      <c r="K85" s="103" t="s">
        <v>126</v>
      </c>
      <c r="L85" s="104">
        <v>45390</v>
      </c>
      <c r="M85" s="92" t="str">
        <f t="shared" si="85"/>
        <v>С4</v>
      </c>
      <c r="N85" s="92" t="str">
        <f t="shared" si="85"/>
        <v>РВС ЛВЖ</v>
      </c>
      <c r="O85" s="92" t="str">
        <f t="shared" si="86"/>
        <v>Частичное-пожар</v>
      </c>
      <c r="P85" s="92">
        <v>18.600000000000001</v>
      </c>
      <c r="Q85" s="92">
        <v>25.8</v>
      </c>
      <c r="R85" s="92">
        <v>36.9</v>
      </c>
      <c r="S85" s="92">
        <v>68.8</v>
      </c>
      <c r="T85" s="92" t="s">
        <v>46</v>
      </c>
      <c r="U85" s="92" t="s">
        <v>46</v>
      </c>
      <c r="V85" s="92" t="s">
        <v>46</v>
      </c>
      <c r="W85" s="92" t="s">
        <v>46</v>
      </c>
      <c r="X85" s="92" t="s">
        <v>46</v>
      </c>
      <c r="Y85" s="92" t="s">
        <v>46</v>
      </c>
      <c r="Z85" s="92" t="s">
        <v>46</v>
      </c>
      <c r="AA85" s="92" t="s">
        <v>46</v>
      </c>
      <c r="AB85" s="92" t="s">
        <v>46</v>
      </c>
      <c r="AC85" s="92" t="s">
        <v>46</v>
      </c>
      <c r="AD85" s="92" t="s">
        <v>46</v>
      </c>
      <c r="AE85" s="92" t="s">
        <v>46</v>
      </c>
      <c r="AF85" s="92" t="s">
        <v>46</v>
      </c>
      <c r="AG85" s="92" t="s">
        <v>46</v>
      </c>
      <c r="AH85" s="92" t="s">
        <v>46</v>
      </c>
      <c r="AI85" s="92" t="s">
        <v>46</v>
      </c>
      <c r="AJ85" s="92">
        <v>0</v>
      </c>
      <c r="AK85" s="92">
        <v>2</v>
      </c>
      <c r="AL85" s="92">
        <f>0.1*$AL$2</f>
        <v>7.5000000000000011E-2</v>
      </c>
      <c r="AM85" s="92">
        <f>AM82</f>
        <v>2.7E-2</v>
      </c>
      <c r="AN85" s="92">
        <f>ROUNDUP(AN82/3,0)</f>
        <v>1</v>
      </c>
      <c r="AQ85" s="95">
        <f>AM85*I85+AL85</f>
        <v>0.125058</v>
      </c>
      <c r="AR85" s="95">
        <f t="shared" si="87"/>
        <v>1.2505800000000001E-2</v>
      </c>
      <c r="AS85" s="96">
        <f t="shared" si="88"/>
        <v>0.5</v>
      </c>
      <c r="AT85" s="96">
        <f t="shared" si="89"/>
        <v>0.15939095</v>
      </c>
      <c r="AU85" s="95">
        <f>10068.2*J85*POWER(10,-6)</f>
        <v>1.8666442799999999E-2</v>
      </c>
      <c r="AV85" s="96">
        <f t="shared" si="90"/>
        <v>0.81562119280000001</v>
      </c>
      <c r="AW85" s="97">
        <f t="shared" si="91"/>
        <v>0</v>
      </c>
      <c r="AX85" s="97">
        <f t="shared" si="92"/>
        <v>2.0000000000000002E-5</v>
      </c>
      <c r="AY85" s="97">
        <f t="shared" si="93"/>
        <v>8.156211928E-6</v>
      </c>
      <c r="AZ85" s="285">
        <f>AW85/DB!$B$23</f>
        <v>0</v>
      </c>
      <c r="BA85" s="285">
        <f>AX85/DB!$B$23</f>
        <v>2.1276595744680853E-8</v>
      </c>
    </row>
    <row r="86" spans="1:53" s="92" customFormat="1" x14ac:dyDescent="0.3">
      <c r="A86" s="82" t="s">
        <v>22</v>
      </c>
      <c r="B86" s="82" t="str">
        <f>B82</f>
        <v>РВС ЛВЖ</v>
      </c>
      <c r="C86" s="84" t="s">
        <v>147</v>
      </c>
      <c r="D86" s="85" t="s">
        <v>112</v>
      </c>
      <c r="E86" s="98">
        <f>E85</f>
        <v>1E-4</v>
      </c>
      <c r="F86" s="99">
        <f>F82</f>
        <v>1</v>
      </c>
      <c r="G86" s="82">
        <v>4.5000000000000005E-2</v>
      </c>
      <c r="H86" s="87">
        <f t="shared" si="84"/>
        <v>4.500000000000001E-6</v>
      </c>
      <c r="I86" s="100">
        <f>0.15*I82</f>
        <v>1.8539999999999999</v>
      </c>
      <c r="J86" s="89">
        <f>0.15*J83</f>
        <v>9.375E-2</v>
      </c>
      <c r="K86" s="103" t="s">
        <v>127</v>
      </c>
      <c r="L86" s="104">
        <v>3</v>
      </c>
      <c r="M86" s="92" t="str">
        <f t="shared" si="85"/>
        <v>С5</v>
      </c>
      <c r="N86" s="92" t="str">
        <f t="shared" si="85"/>
        <v>РВС ЛВЖ</v>
      </c>
      <c r="O86" s="92" t="str">
        <f t="shared" si="86"/>
        <v>Частичное-пожар-вспышка</v>
      </c>
      <c r="P86" s="92" t="s">
        <v>46</v>
      </c>
      <c r="Q86" s="92" t="s">
        <v>46</v>
      </c>
      <c r="R86" s="92" t="s">
        <v>46</v>
      </c>
      <c r="S86" s="92" t="s">
        <v>46</v>
      </c>
      <c r="T86" s="92" t="s">
        <v>46</v>
      </c>
      <c r="U86" s="92" t="s">
        <v>46</v>
      </c>
      <c r="V86" s="92" t="s">
        <v>46</v>
      </c>
      <c r="W86" s="92" t="s">
        <v>46</v>
      </c>
      <c r="X86" s="92" t="s">
        <v>46</v>
      </c>
      <c r="Y86" s="92" t="s">
        <v>46</v>
      </c>
      <c r="Z86" s="92" t="s">
        <v>46</v>
      </c>
      <c r="AA86" s="92">
        <v>15.35</v>
      </c>
      <c r="AB86" s="92">
        <v>18.420000000000002</v>
      </c>
      <c r="AC86" s="92" t="s">
        <v>46</v>
      </c>
      <c r="AD86" s="92" t="s">
        <v>46</v>
      </c>
      <c r="AE86" s="92" t="s">
        <v>46</v>
      </c>
      <c r="AF86" s="92" t="s">
        <v>46</v>
      </c>
      <c r="AG86" s="92" t="s">
        <v>46</v>
      </c>
      <c r="AH86" s="92" t="s">
        <v>46</v>
      </c>
      <c r="AI86" s="92" t="s">
        <v>46</v>
      </c>
      <c r="AJ86" s="92">
        <v>0</v>
      </c>
      <c r="AK86" s="92">
        <v>1</v>
      </c>
      <c r="AL86" s="92">
        <f>0.1*$AL$2</f>
        <v>7.5000000000000011E-2</v>
      </c>
      <c r="AM86" s="92">
        <f>AM82</f>
        <v>2.7E-2</v>
      </c>
      <c r="AN86" s="92">
        <f>ROUNDUP(AN82/3,0)</f>
        <v>1</v>
      </c>
      <c r="AQ86" s="95">
        <f>AM86*I86+AL86</f>
        <v>0.125058</v>
      </c>
      <c r="AR86" s="95">
        <f t="shared" si="87"/>
        <v>1.2505800000000001E-2</v>
      </c>
      <c r="AS86" s="96">
        <f t="shared" si="88"/>
        <v>0.25</v>
      </c>
      <c r="AT86" s="96">
        <f t="shared" si="89"/>
        <v>9.6890950000000003E-2</v>
      </c>
      <c r="AU86" s="95">
        <f>10068.2*J86*POWER(10,-6)*10</f>
        <v>9.4389375000000011E-3</v>
      </c>
      <c r="AV86" s="96">
        <f t="shared" si="90"/>
        <v>0.49389368750000001</v>
      </c>
      <c r="AW86" s="97">
        <f t="shared" si="91"/>
        <v>0</v>
      </c>
      <c r="AX86" s="97">
        <f t="shared" si="92"/>
        <v>4.500000000000001E-6</v>
      </c>
      <c r="AY86" s="97">
        <f t="shared" si="93"/>
        <v>2.2225215937500004E-6</v>
      </c>
      <c r="AZ86" s="285">
        <f>AW86/DB!$B$23</f>
        <v>0</v>
      </c>
      <c r="BA86" s="285">
        <f>AX86/DB!$B$23</f>
        <v>4.7872340425531927E-9</v>
      </c>
    </row>
    <row r="87" spans="1:53" s="92" customFormat="1" ht="15" thickBot="1" x14ac:dyDescent="0.35">
      <c r="A87" s="82" t="s">
        <v>23</v>
      </c>
      <c r="B87" s="82" t="str">
        <f>B82</f>
        <v>РВС ЛВЖ</v>
      </c>
      <c r="C87" s="84" t="s">
        <v>148</v>
      </c>
      <c r="D87" s="85" t="s">
        <v>27</v>
      </c>
      <c r="E87" s="98">
        <f>E85</f>
        <v>1E-4</v>
      </c>
      <c r="F87" s="99">
        <f>F82</f>
        <v>1</v>
      </c>
      <c r="G87" s="82">
        <v>0.85499999999999998</v>
      </c>
      <c r="H87" s="87">
        <f t="shared" si="84"/>
        <v>8.5500000000000005E-5</v>
      </c>
      <c r="I87" s="100">
        <f>0.15*I82</f>
        <v>1.8539999999999999</v>
      </c>
      <c r="J87" s="102">
        <v>0</v>
      </c>
      <c r="K87" s="105" t="s">
        <v>138</v>
      </c>
      <c r="L87" s="105">
        <v>9</v>
      </c>
      <c r="M87" s="92" t="str">
        <f t="shared" si="85"/>
        <v>С6</v>
      </c>
      <c r="N87" s="92" t="str">
        <f t="shared" si="85"/>
        <v>РВС ЛВЖ</v>
      </c>
      <c r="O87" s="92" t="str">
        <f t="shared" si="86"/>
        <v>Частичное-ликвидация</v>
      </c>
      <c r="P87" s="92" t="s">
        <v>46</v>
      </c>
      <c r="Q87" s="92" t="s">
        <v>46</v>
      </c>
      <c r="R87" s="92" t="s">
        <v>46</v>
      </c>
      <c r="S87" s="92" t="s">
        <v>46</v>
      </c>
      <c r="T87" s="92" t="s">
        <v>46</v>
      </c>
      <c r="U87" s="92" t="s">
        <v>46</v>
      </c>
      <c r="V87" s="92" t="s">
        <v>46</v>
      </c>
      <c r="W87" s="92" t="s">
        <v>46</v>
      </c>
      <c r="X87" s="92" t="s">
        <v>46</v>
      </c>
      <c r="Y87" s="92" t="s">
        <v>46</v>
      </c>
      <c r="Z87" s="92" t="s">
        <v>46</v>
      </c>
      <c r="AA87" s="92" t="s">
        <v>46</v>
      </c>
      <c r="AB87" s="92" t="s">
        <v>46</v>
      </c>
      <c r="AC87" s="92" t="s">
        <v>46</v>
      </c>
      <c r="AD87" s="92" t="s">
        <v>46</v>
      </c>
      <c r="AE87" s="92" t="s">
        <v>46</v>
      </c>
      <c r="AF87" s="92" t="s">
        <v>46</v>
      </c>
      <c r="AG87" s="92" t="s">
        <v>46</v>
      </c>
      <c r="AH87" s="92" t="s">
        <v>46</v>
      </c>
      <c r="AI87" s="92" t="s">
        <v>46</v>
      </c>
      <c r="AJ87" s="92">
        <v>0</v>
      </c>
      <c r="AK87" s="92">
        <v>0</v>
      </c>
      <c r="AL87" s="92">
        <f>0.1*$AL$2</f>
        <v>7.5000000000000011E-2</v>
      </c>
      <c r="AM87" s="92">
        <f>AM82</f>
        <v>2.7E-2</v>
      </c>
      <c r="AN87" s="92">
        <f>ROUNDUP(AN82/3,0)</f>
        <v>1</v>
      </c>
      <c r="AQ87" s="95">
        <f>AM87*I87*0.1+AL87</f>
        <v>8.0005800000000016E-2</v>
      </c>
      <c r="AR87" s="95">
        <f t="shared" si="87"/>
        <v>8.0005800000000019E-3</v>
      </c>
      <c r="AS87" s="96">
        <f t="shared" si="88"/>
        <v>0</v>
      </c>
      <c r="AT87" s="96">
        <f t="shared" si="89"/>
        <v>2.2001595000000006E-2</v>
      </c>
      <c r="AU87" s="95">
        <f>1333*J86*POWER(10,-6)</f>
        <v>1.2496875E-4</v>
      </c>
      <c r="AV87" s="96">
        <f t="shared" si="90"/>
        <v>0.11013294375000002</v>
      </c>
      <c r="AW87" s="97">
        <f t="shared" si="91"/>
        <v>0</v>
      </c>
      <c r="AX87" s="97">
        <f t="shared" si="92"/>
        <v>0</v>
      </c>
      <c r="AY87" s="97">
        <f t="shared" si="93"/>
        <v>9.4163666906250021E-6</v>
      </c>
      <c r="AZ87" s="285">
        <f>AW87/DB!$B$23</f>
        <v>0</v>
      </c>
      <c r="BA87" s="285">
        <f>AX87/DB!$B$23</f>
        <v>0</v>
      </c>
    </row>
    <row r="88" spans="1:53" s="92" customFormat="1" x14ac:dyDescent="0.3">
      <c r="A88" s="93"/>
      <c r="B88" s="93"/>
      <c r="D88" s="184"/>
      <c r="E88" s="185"/>
      <c r="F88" s="186"/>
      <c r="G88" s="93"/>
      <c r="H88" s="97"/>
      <c r="I88" s="96"/>
      <c r="J88" s="93"/>
      <c r="K88" s="93"/>
      <c r="L88" s="93"/>
      <c r="AQ88" s="95"/>
      <c r="AR88" s="95"/>
      <c r="AS88" s="96"/>
      <c r="AT88" s="96"/>
      <c r="AU88" s="95"/>
      <c r="AV88" s="96"/>
      <c r="AW88" s="97"/>
      <c r="AX88" s="97"/>
      <c r="AY88" s="97"/>
    </row>
    <row r="89" spans="1:53" s="92" customFormat="1" x14ac:dyDescent="0.3">
      <c r="A89" s="93"/>
      <c r="B89" s="93"/>
      <c r="D89" s="184"/>
      <c r="E89" s="185"/>
      <c r="F89" s="186"/>
      <c r="G89" s="93"/>
      <c r="H89" s="97"/>
      <c r="I89" s="96"/>
      <c r="J89" s="93"/>
      <c r="K89" s="93"/>
      <c r="L89" s="93"/>
      <c r="AQ89" s="95"/>
      <c r="AR89" s="95"/>
      <c r="AS89" s="96"/>
      <c r="AT89" s="96"/>
      <c r="AU89" s="95"/>
      <c r="AV89" s="96"/>
      <c r="AW89" s="97"/>
      <c r="AX89" s="97"/>
      <c r="AY89" s="97"/>
    </row>
    <row r="90" spans="1:53" s="92" customFormat="1" x14ac:dyDescent="0.3">
      <c r="A90" s="93"/>
      <c r="B90" s="93"/>
      <c r="D90" s="184"/>
      <c r="E90" s="185"/>
      <c r="F90" s="186"/>
      <c r="G90" s="93"/>
      <c r="H90" s="97"/>
      <c r="I90" s="96"/>
      <c r="J90" s="93"/>
      <c r="K90" s="93"/>
      <c r="L90" s="93"/>
      <c r="AQ90" s="95"/>
      <c r="AR90" s="95"/>
      <c r="AS90" s="96"/>
      <c r="AT90" s="96"/>
      <c r="AU90" s="95"/>
      <c r="AV90" s="96"/>
      <c r="AW90" s="97"/>
      <c r="AX90" s="97"/>
      <c r="AY90" s="97"/>
    </row>
    <row r="91" spans="1:53" ht="15" thickBot="1" x14ac:dyDescent="0.35">
      <c r="E91" s="14"/>
      <c r="F91" s="14"/>
    </row>
    <row r="92" spans="1:53" s="92" customFormat="1" ht="15" thickBot="1" x14ac:dyDescent="0.35">
      <c r="A92" s="82" t="s">
        <v>18</v>
      </c>
      <c r="B92" s="83" t="s">
        <v>155</v>
      </c>
      <c r="C92" s="84" t="s">
        <v>143</v>
      </c>
      <c r="D92" s="85" t="s">
        <v>25</v>
      </c>
      <c r="E92" s="86">
        <v>1.0000000000000001E-5</v>
      </c>
      <c r="F92" s="83">
        <v>1</v>
      </c>
      <c r="G92" s="82">
        <v>0.1</v>
      </c>
      <c r="H92" s="87">
        <f t="shared" ref="H92:H97" si="94">E92*F92*G92</f>
        <v>1.0000000000000002E-6</v>
      </c>
      <c r="I92" s="88">
        <v>5.4</v>
      </c>
      <c r="J92" s="100">
        <f>I92</f>
        <v>5.4</v>
      </c>
      <c r="K92" s="90" t="s">
        <v>122</v>
      </c>
      <c r="L92" s="91">
        <v>5000</v>
      </c>
      <c r="M92" s="92" t="str">
        <f t="shared" ref="M92:N97" si="95">A92</f>
        <v>С1</v>
      </c>
      <c r="N92" s="92" t="str">
        <f t="shared" si="95"/>
        <v>РВС ЛВЖ+токси</v>
      </c>
      <c r="O92" s="92" t="str">
        <f t="shared" ref="O92:O97" si="96">D92</f>
        <v>Полное-пожар</v>
      </c>
      <c r="P92" s="92">
        <v>47.1</v>
      </c>
      <c r="Q92" s="92">
        <v>64.099999999999994</v>
      </c>
      <c r="R92" s="92">
        <v>90.1</v>
      </c>
      <c r="S92" s="92">
        <v>161.69999999999999</v>
      </c>
      <c r="T92" s="92" t="s">
        <v>46</v>
      </c>
      <c r="U92" s="92" t="s">
        <v>46</v>
      </c>
      <c r="V92" s="92" t="s">
        <v>46</v>
      </c>
      <c r="W92" s="92" t="s">
        <v>46</v>
      </c>
      <c r="X92" s="92" t="s">
        <v>46</v>
      </c>
      <c r="Y92" s="92" t="s">
        <v>46</v>
      </c>
      <c r="Z92" s="92" t="s">
        <v>46</v>
      </c>
      <c r="AA92" s="92" t="s">
        <v>46</v>
      </c>
      <c r="AB92" s="92" t="s">
        <v>46</v>
      </c>
      <c r="AC92" s="92" t="s">
        <v>46</v>
      </c>
      <c r="AD92" s="92" t="s">
        <v>46</v>
      </c>
      <c r="AE92" s="92" t="s">
        <v>46</v>
      </c>
      <c r="AF92" s="92" t="s">
        <v>46</v>
      </c>
      <c r="AG92" s="92" t="s">
        <v>46</v>
      </c>
      <c r="AH92" s="92" t="s">
        <v>46</v>
      </c>
      <c r="AI92" s="92" t="s">
        <v>46</v>
      </c>
      <c r="AJ92" s="93">
        <v>1</v>
      </c>
      <c r="AK92" s="93">
        <v>2</v>
      </c>
      <c r="AL92" s="94">
        <v>0.75</v>
      </c>
      <c r="AM92" s="94">
        <v>2.7E-2</v>
      </c>
      <c r="AN92" s="94">
        <v>3</v>
      </c>
      <c r="AQ92" s="95">
        <f>AM92*I92+AL92</f>
        <v>0.89580000000000004</v>
      </c>
      <c r="AR92" s="95">
        <f t="shared" ref="AR92:AR97" si="97">0.1*AQ92</f>
        <v>8.9580000000000007E-2</v>
      </c>
      <c r="AS92" s="96">
        <f t="shared" ref="AS92:AS97" si="98">AJ92*3+0.25*AK92</f>
        <v>3.5</v>
      </c>
      <c r="AT92" s="96">
        <f t="shared" ref="AT92:AT97" si="99">SUM(AQ92:AS92)/4</f>
        <v>1.121345</v>
      </c>
      <c r="AU92" s="95">
        <f>10068.2*J92*POWER(10,-6)</f>
        <v>5.4368280000000005E-2</v>
      </c>
      <c r="AV92" s="96">
        <f t="shared" ref="AV92:AV97" si="100">AU92+AT92+AS92+AR92+AQ92</f>
        <v>5.6610932800000002</v>
      </c>
      <c r="AW92" s="97">
        <f t="shared" ref="AW92:AW97" si="101">AJ92*H92</f>
        <v>1.0000000000000002E-6</v>
      </c>
      <c r="AX92" s="97">
        <f t="shared" ref="AX92:AX97" si="102">H92*AK92</f>
        <v>2.0000000000000003E-6</v>
      </c>
      <c r="AY92" s="97">
        <f t="shared" ref="AY92:AY97" si="103">H92*AV92</f>
        <v>5.6610932800000009E-6</v>
      </c>
      <c r="AZ92" s="285">
        <f>AW92/DB!$B$23</f>
        <v>1.0638297872340428E-9</v>
      </c>
      <c r="BA92" s="285">
        <f>AX92/DB!$B$23</f>
        <v>2.1276595744680856E-9</v>
      </c>
    </row>
    <row r="93" spans="1:53" s="92" customFormat="1" ht="15" thickBot="1" x14ac:dyDescent="0.35">
      <c r="A93" s="82" t="s">
        <v>19</v>
      </c>
      <c r="B93" s="82" t="str">
        <f>B92</f>
        <v>РВС ЛВЖ+токси</v>
      </c>
      <c r="C93" s="84" t="s">
        <v>149</v>
      </c>
      <c r="D93" s="85" t="s">
        <v>28</v>
      </c>
      <c r="E93" s="98">
        <f>E92</f>
        <v>1.0000000000000001E-5</v>
      </c>
      <c r="F93" s="99">
        <f>F92</f>
        <v>1</v>
      </c>
      <c r="G93" s="82">
        <v>0.18000000000000002</v>
      </c>
      <c r="H93" s="87">
        <f t="shared" si="94"/>
        <v>1.8000000000000003E-6</v>
      </c>
      <c r="I93" s="100">
        <f>I92</f>
        <v>5.4</v>
      </c>
      <c r="J93" s="83">
        <v>0.12</v>
      </c>
      <c r="K93" s="90" t="s">
        <v>123</v>
      </c>
      <c r="L93" s="91">
        <v>0</v>
      </c>
      <c r="M93" s="92" t="str">
        <f t="shared" si="95"/>
        <v>С2</v>
      </c>
      <c r="N93" s="92" t="str">
        <f t="shared" si="95"/>
        <v>РВС ЛВЖ+токси</v>
      </c>
      <c r="O93" s="92" t="str">
        <f t="shared" si="96"/>
        <v>Полное-взрыв</v>
      </c>
      <c r="P93" s="92" t="s">
        <v>46</v>
      </c>
      <c r="Q93" s="92" t="s">
        <v>46</v>
      </c>
      <c r="R93" s="92" t="s">
        <v>46</v>
      </c>
      <c r="S93" s="92" t="s">
        <v>46</v>
      </c>
      <c r="T93" s="92">
        <v>0</v>
      </c>
      <c r="U93" s="92">
        <v>0</v>
      </c>
      <c r="V93" s="92">
        <v>37.6</v>
      </c>
      <c r="W93" s="92">
        <v>124.6</v>
      </c>
      <c r="X93" s="92">
        <v>324.60000000000002</v>
      </c>
      <c r="Y93" s="92" t="s">
        <v>46</v>
      </c>
      <c r="Z93" s="92" t="s">
        <v>46</v>
      </c>
      <c r="AA93" s="92" t="s">
        <v>46</v>
      </c>
      <c r="AB93" s="92" t="s">
        <v>46</v>
      </c>
      <c r="AC93" s="92" t="s">
        <v>46</v>
      </c>
      <c r="AD93" s="92" t="s">
        <v>46</v>
      </c>
      <c r="AE93" s="92" t="s">
        <v>46</v>
      </c>
      <c r="AF93" s="92" t="s">
        <v>46</v>
      </c>
      <c r="AG93" s="92" t="s">
        <v>46</v>
      </c>
      <c r="AH93" s="92" t="s">
        <v>46</v>
      </c>
      <c r="AI93" s="92" t="s">
        <v>46</v>
      </c>
      <c r="AJ93" s="93">
        <v>2</v>
      </c>
      <c r="AK93" s="93">
        <v>2</v>
      </c>
      <c r="AL93" s="92">
        <f>AL92</f>
        <v>0.75</v>
      </c>
      <c r="AM93" s="92">
        <f>AM92</f>
        <v>2.7E-2</v>
      </c>
      <c r="AN93" s="92">
        <f>AN92</f>
        <v>3</v>
      </c>
      <c r="AQ93" s="95">
        <f>AM93*I93+AL93</f>
        <v>0.89580000000000004</v>
      </c>
      <c r="AR93" s="95">
        <f t="shared" si="97"/>
        <v>8.9580000000000007E-2</v>
      </c>
      <c r="AS93" s="96">
        <f t="shared" si="98"/>
        <v>6.5</v>
      </c>
      <c r="AT93" s="96">
        <f t="shared" si="99"/>
        <v>1.871345</v>
      </c>
      <c r="AU93" s="95">
        <f>AU92</f>
        <v>5.4368280000000005E-2</v>
      </c>
      <c r="AV93" s="96">
        <f t="shared" si="100"/>
        <v>9.4110932799999993</v>
      </c>
      <c r="AW93" s="97">
        <f t="shared" si="101"/>
        <v>3.6000000000000007E-6</v>
      </c>
      <c r="AX93" s="97">
        <f t="shared" si="102"/>
        <v>3.6000000000000007E-6</v>
      </c>
      <c r="AY93" s="97">
        <f t="shared" si="103"/>
        <v>1.6939967904000003E-5</v>
      </c>
      <c r="AZ93" s="285">
        <f>AW93/DB!$B$23</f>
        <v>3.8297872340425538E-9</v>
      </c>
      <c r="BA93" s="285">
        <f>AX93/DB!$B$23</f>
        <v>3.8297872340425538E-9</v>
      </c>
    </row>
    <row r="94" spans="1:53" s="92" customFormat="1" x14ac:dyDescent="0.3">
      <c r="A94" s="82" t="s">
        <v>20</v>
      </c>
      <c r="B94" s="82" t="str">
        <f>B92</f>
        <v>РВС ЛВЖ+токси</v>
      </c>
      <c r="C94" s="84" t="s">
        <v>150</v>
      </c>
      <c r="D94" s="85" t="s">
        <v>118</v>
      </c>
      <c r="E94" s="98">
        <f>E92</f>
        <v>1.0000000000000001E-5</v>
      </c>
      <c r="F94" s="99">
        <f>F92</f>
        <v>1</v>
      </c>
      <c r="G94" s="82">
        <v>0.72000000000000008</v>
      </c>
      <c r="H94" s="87">
        <f t="shared" si="94"/>
        <v>7.2000000000000014E-6</v>
      </c>
      <c r="I94" s="100">
        <f>I92</f>
        <v>5.4</v>
      </c>
      <c r="J94" s="82">
        <f>J93</f>
        <v>0.12</v>
      </c>
      <c r="K94" s="90" t="s">
        <v>124</v>
      </c>
      <c r="L94" s="91">
        <v>0</v>
      </c>
      <c r="M94" s="92" t="str">
        <f t="shared" si="95"/>
        <v>С3</v>
      </c>
      <c r="N94" s="92" t="str">
        <f t="shared" si="95"/>
        <v>РВС ЛВЖ+токси</v>
      </c>
      <c r="O94" s="92" t="str">
        <f t="shared" si="96"/>
        <v>Полное-токси</v>
      </c>
      <c r="P94" s="92" t="s">
        <v>46</v>
      </c>
      <c r="Q94" s="92" t="s">
        <v>46</v>
      </c>
      <c r="R94" s="92" t="s">
        <v>46</v>
      </c>
      <c r="S94" s="92" t="s">
        <v>46</v>
      </c>
      <c r="T94" s="92" t="s">
        <v>46</v>
      </c>
      <c r="U94" s="92" t="s">
        <v>46</v>
      </c>
      <c r="V94" s="92" t="s">
        <v>46</v>
      </c>
      <c r="W94" s="92" t="s">
        <v>46</v>
      </c>
      <c r="X94" s="92" t="s">
        <v>46</v>
      </c>
      <c r="Y94" s="92" t="s">
        <v>46</v>
      </c>
      <c r="Z94" s="92" t="s">
        <v>46</v>
      </c>
      <c r="AA94" s="92" t="s">
        <v>46</v>
      </c>
      <c r="AB94" s="92" t="s">
        <v>46</v>
      </c>
      <c r="AC94" s="92">
        <v>43.8</v>
      </c>
      <c r="AD94" s="92">
        <v>82.7</v>
      </c>
      <c r="AE94" s="92" t="s">
        <v>46</v>
      </c>
      <c r="AF94" s="92" t="s">
        <v>46</v>
      </c>
      <c r="AG94" s="92" t="s">
        <v>46</v>
      </c>
      <c r="AH94" s="92" t="s">
        <v>46</v>
      </c>
      <c r="AI94" s="92" t="s">
        <v>46</v>
      </c>
      <c r="AJ94" s="92">
        <v>0</v>
      </c>
      <c r="AK94" s="92">
        <v>1</v>
      </c>
      <c r="AL94" s="92">
        <f>AL92</f>
        <v>0.75</v>
      </c>
      <c r="AM94" s="92">
        <f>AM92</f>
        <v>2.7E-2</v>
      </c>
      <c r="AN94" s="92">
        <f>AN92</f>
        <v>3</v>
      </c>
      <c r="AQ94" s="95">
        <f>AM94*I94*0.1+AL94</f>
        <v>0.76458000000000004</v>
      </c>
      <c r="AR94" s="95">
        <f t="shared" si="97"/>
        <v>7.6458000000000012E-2</v>
      </c>
      <c r="AS94" s="96">
        <f t="shared" si="98"/>
        <v>0.25</v>
      </c>
      <c r="AT94" s="96">
        <f t="shared" si="99"/>
        <v>0.27275950000000004</v>
      </c>
      <c r="AU94" s="95">
        <f>1333*J93*POWER(10,-6)</f>
        <v>1.5996000000000001E-4</v>
      </c>
      <c r="AV94" s="96">
        <f t="shared" si="100"/>
        <v>1.36395746</v>
      </c>
      <c r="AW94" s="97">
        <f t="shared" si="101"/>
        <v>0</v>
      </c>
      <c r="AX94" s="97">
        <f t="shared" si="102"/>
        <v>7.2000000000000014E-6</v>
      </c>
      <c r="AY94" s="97">
        <f t="shared" si="103"/>
        <v>9.8204937120000012E-6</v>
      </c>
      <c r="AZ94" s="285">
        <f>AW94/DB!$B$23</f>
        <v>0</v>
      </c>
      <c r="BA94" s="285">
        <f>AX94/DB!$B$23</f>
        <v>7.6595744680851076E-9</v>
      </c>
    </row>
    <row r="95" spans="1:53" s="92" customFormat="1" x14ac:dyDescent="0.3">
      <c r="A95" s="82" t="s">
        <v>21</v>
      </c>
      <c r="B95" s="82" t="str">
        <f>B92</f>
        <v>РВС ЛВЖ+токси</v>
      </c>
      <c r="C95" s="84" t="s">
        <v>146</v>
      </c>
      <c r="D95" s="85" t="s">
        <v>47</v>
      </c>
      <c r="E95" s="86">
        <v>1E-4</v>
      </c>
      <c r="F95" s="99">
        <f>F92</f>
        <v>1</v>
      </c>
      <c r="G95" s="82">
        <v>0.1</v>
      </c>
      <c r="H95" s="87">
        <f t="shared" si="94"/>
        <v>1.0000000000000001E-5</v>
      </c>
      <c r="I95" s="100">
        <f>0.15*I92</f>
        <v>0.81</v>
      </c>
      <c r="J95" s="100">
        <f>I95</f>
        <v>0.81</v>
      </c>
      <c r="K95" s="103" t="s">
        <v>126</v>
      </c>
      <c r="L95" s="104">
        <v>45390</v>
      </c>
      <c r="M95" s="92" t="str">
        <f t="shared" si="95"/>
        <v>С4</v>
      </c>
      <c r="N95" s="92" t="str">
        <f t="shared" si="95"/>
        <v>РВС ЛВЖ+токси</v>
      </c>
      <c r="O95" s="92" t="str">
        <f t="shared" si="96"/>
        <v>Частичное-пожар</v>
      </c>
      <c r="P95" s="92">
        <v>18.600000000000001</v>
      </c>
      <c r="Q95" s="92">
        <v>25.8</v>
      </c>
      <c r="R95" s="92">
        <v>36.9</v>
      </c>
      <c r="S95" s="92">
        <v>68.8</v>
      </c>
      <c r="T95" s="92" t="s">
        <v>46</v>
      </c>
      <c r="U95" s="92" t="s">
        <v>46</v>
      </c>
      <c r="V95" s="92" t="s">
        <v>46</v>
      </c>
      <c r="W95" s="92" t="s">
        <v>46</v>
      </c>
      <c r="X95" s="92" t="s">
        <v>46</v>
      </c>
      <c r="Y95" s="92" t="s">
        <v>46</v>
      </c>
      <c r="Z95" s="92" t="s">
        <v>46</v>
      </c>
      <c r="AA95" s="92" t="s">
        <v>46</v>
      </c>
      <c r="AB95" s="92" t="s">
        <v>46</v>
      </c>
      <c r="AC95" s="92" t="s">
        <v>46</v>
      </c>
      <c r="AD95" s="92" t="s">
        <v>46</v>
      </c>
      <c r="AE95" s="92" t="s">
        <v>46</v>
      </c>
      <c r="AF95" s="92" t="s">
        <v>46</v>
      </c>
      <c r="AG95" s="92" t="s">
        <v>46</v>
      </c>
      <c r="AH95" s="92" t="s">
        <v>46</v>
      </c>
      <c r="AI95" s="92" t="s">
        <v>46</v>
      </c>
      <c r="AJ95" s="92">
        <v>0</v>
      </c>
      <c r="AK95" s="92">
        <v>2</v>
      </c>
      <c r="AL95" s="92">
        <f>0.1*$AL$2</f>
        <v>7.5000000000000011E-2</v>
      </c>
      <c r="AM95" s="92">
        <f>AM92</f>
        <v>2.7E-2</v>
      </c>
      <c r="AN95" s="92">
        <f>ROUNDUP(AN92/3,0)</f>
        <v>1</v>
      </c>
      <c r="AQ95" s="95">
        <f>AM95*I95+AL95</f>
        <v>9.6870000000000012E-2</v>
      </c>
      <c r="AR95" s="95">
        <f t="shared" si="97"/>
        <v>9.6870000000000012E-3</v>
      </c>
      <c r="AS95" s="96">
        <f t="shared" si="98"/>
        <v>0.5</v>
      </c>
      <c r="AT95" s="96">
        <f t="shared" si="99"/>
        <v>0.15163925</v>
      </c>
      <c r="AU95" s="95">
        <f>10068.2*J95*POWER(10,-6)</f>
        <v>8.155242E-3</v>
      </c>
      <c r="AV95" s="96">
        <f t="shared" si="100"/>
        <v>0.76635149200000008</v>
      </c>
      <c r="AW95" s="97">
        <f t="shared" si="101"/>
        <v>0</v>
      </c>
      <c r="AX95" s="97">
        <f t="shared" si="102"/>
        <v>2.0000000000000002E-5</v>
      </c>
      <c r="AY95" s="97">
        <f t="shared" si="103"/>
        <v>7.6635149200000012E-6</v>
      </c>
      <c r="AZ95" s="285">
        <f>AW95/DB!$B$23</f>
        <v>0</v>
      </c>
      <c r="BA95" s="285">
        <f>AX95/DB!$B$23</f>
        <v>2.1276595744680853E-8</v>
      </c>
    </row>
    <row r="96" spans="1:53" s="92" customFormat="1" x14ac:dyDescent="0.3">
      <c r="A96" s="82" t="s">
        <v>22</v>
      </c>
      <c r="B96" s="82" t="str">
        <f>B92</f>
        <v>РВС ЛВЖ+токси</v>
      </c>
      <c r="C96" s="84" t="s">
        <v>147</v>
      </c>
      <c r="D96" s="85" t="s">
        <v>112</v>
      </c>
      <c r="E96" s="98">
        <f>E95</f>
        <v>1E-4</v>
      </c>
      <c r="F96" s="99">
        <f>F92</f>
        <v>1</v>
      </c>
      <c r="G96" s="82">
        <v>4.5000000000000005E-2</v>
      </c>
      <c r="H96" s="87">
        <f t="shared" si="94"/>
        <v>4.500000000000001E-6</v>
      </c>
      <c r="I96" s="100">
        <f>0.15*I92</f>
        <v>0.81</v>
      </c>
      <c r="J96" s="100">
        <f>0.15*J93</f>
        <v>1.7999999999999999E-2</v>
      </c>
      <c r="K96" s="103" t="s">
        <v>127</v>
      </c>
      <c r="L96" s="104">
        <v>3</v>
      </c>
      <c r="M96" s="92" t="str">
        <f t="shared" si="95"/>
        <v>С5</v>
      </c>
      <c r="N96" s="92" t="str">
        <f t="shared" si="95"/>
        <v>РВС ЛВЖ+токси</v>
      </c>
      <c r="O96" s="92" t="str">
        <f t="shared" si="96"/>
        <v>Частичное-пожар-вспышка</v>
      </c>
      <c r="P96" s="92" t="s">
        <v>46</v>
      </c>
      <c r="Q96" s="92" t="s">
        <v>46</v>
      </c>
      <c r="R96" s="92" t="s">
        <v>46</v>
      </c>
      <c r="S96" s="92" t="s">
        <v>46</v>
      </c>
      <c r="T96" s="92" t="s">
        <v>46</v>
      </c>
      <c r="U96" s="92" t="s">
        <v>46</v>
      </c>
      <c r="V96" s="92" t="s">
        <v>46</v>
      </c>
      <c r="W96" s="92" t="s">
        <v>46</v>
      </c>
      <c r="X96" s="92" t="s">
        <v>46</v>
      </c>
      <c r="Y96" s="92" t="s">
        <v>46</v>
      </c>
      <c r="Z96" s="92" t="s">
        <v>46</v>
      </c>
      <c r="AA96" s="92">
        <v>8.9</v>
      </c>
      <c r="AB96" s="92">
        <v>10.68</v>
      </c>
      <c r="AC96" s="92" t="s">
        <v>46</v>
      </c>
      <c r="AD96" s="92" t="s">
        <v>46</v>
      </c>
      <c r="AE96" s="92" t="s">
        <v>46</v>
      </c>
      <c r="AF96" s="92" t="s">
        <v>46</v>
      </c>
      <c r="AG96" s="92" t="s">
        <v>46</v>
      </c>
      <c r="AH96" s="92" t="s">
        <v>46</v>
      </c>
      <c r="AI96" s="92" t="s">
        <v>46</v>
      </c>
      <c r="AJ96" s="92">
        <v>0</v>
      </c>
      <c r="AK96" s="92">
        <v>1</v>
      </c>
      <c r="AL96" s="92">
        <f>0.1*$AL$2</f>
        <v>7.5000000000000011E-2</v>
      </c>
      <c r="AM96" s="92">
        <f>AM92</f>
        <v>2.7E-2</v>
      </c>
      <c r="AN96" s="92">
        <f>ROUNDUP(AN92/3,0)</f>
        <v>1</v>
      </c>
      <c r="AQ96" s="95">
        <f>AM96*I96+AL96</f>
        <v>9.6870000000000012E-2</v>
      </c>
      <c r="AR96" s="95">
        <f t="shared" si="97"/>
        <v>9.6870000000000012E-3</v>
      </c>
      <c r="AS96" s="96">
        <f t="shared" si="98"/>
        <v>0.25</v>
      </c>
      <c r="AT96" s="96">
        <f t="shared" si="99"/>
        <v>8.9139250000000003E-2</v>
      </c>
      <c r="AU96" s="95">
        <f>10068.2*J96*POWER(10,-6)*10</f>
        <v>1.8122759999999998E-3</v>
      </c>
      <c r="AV96" s="96">
        <f t="shared" si="100"/>
        <v>0.44750852600000002</v>
      </c>
      <c r="AW96" s="97">
        <f t="shared" si="101"/>
        <v>0</v>
      </c>
      <c r="AX96" s="97">
        <f t="shared" si="102"/>
        <v>4.500000000000001E-6</v>
      </c>
      <c r="AY96" s="97">
        <f t="shared" si="103"/>
        <v>2.0137883670000004E-6</v>
      </c>
      <c r="AZ96" s="285">
        <f>AW96/DB!$B$23</f>
        <v>0</v>
      </c>
      <c r="BA96" s="285">
        <f>AX96/DB!$B$23</f>
        <v>4.7872340425531927E-9</v>
      </c>
    </row>
    <row r="97" spans="1:53" s="92" customFormat="1" ht="15" thickBot="1" x14ac:dyDescent="0.35">
      <c r="A97" s="82" t="s">
        <v>23</v>
      </c>
      <c r="B97" s="82" t="str">
        <f>B92</f>
        <v>РВС ЛВЖ+токси</v>
      </c>
      <c r="C97" s="84" t="s">
        <v>151</v>
      </c>
      <c r="D97" s="85" t="s">
        <v>119</v>
      </c>
      <c r="E97" s="98">
        <f>E95</f>
        <v>1E-4</v>
      </c>
      <c r="F97" s="99">
        <f>F92</f>
        <v>1</v>
      </c>
      <c r="G97" s="82">
        <v>0.85499999999999998</v>
      </c>
      <c r="H97" s="87">
        <f t="shared" si="94"/>
        <v>8.5500000000000005E-5</v>
      </c>
      <c r="I97" s="100">
        <f>0.15*I92</f>
        <v>0.81</v>
      </c>
      <c r="J97" s="100">
        <f>J96</f>
        <v>1.7999999999999999E-2</v>
      </c>
      <c r="K97" s="105" t="s">
        <v>138</v>
      </c>
      <c r="L97" s="105">
        <v>10</v>
      </c>
      <c r="M97" s="92" t="str">
        <f t="shared" si="95"/>
        <v>С6</v>
      </c>
      <c r="N97" s="92" t="str">
        <f t="shared" si="95"/>
        <v>РВС ЛВЖ+токси</v>
      </c>
      <c r="O97" s="92" t="str">
        <f t="shared" si="96"/>
        <v>Частичное-токси</v>
      </c>
      <c r="P97" s="92" t="s">
        <v>46</v>
      </c>
      <c r="Q97" s="92" t="s">
        <v>46</v>
      </c>
      <c r="R97" s="92" t="s">
        <v>46</v>
      </c>
      <c r="S97" s="92" t="s">
        <v>46</v>
      </c>
      <c r="T97" s="92" t="s">
        <v>46</v>
      </c>
      <c r="U97" s="92" t="s">
        <v>46</v>
      </c>
      <c r="V97" s="92" t="s">
        <v>46</v>
      </c>
      <c r="W97" s="92" t="s">
        <v>46</v>
      </c>
      <c r="X97" s="92" t="s">
        <v>46</v>
      </c>
      <c r="Y97" s="92" t="s">
        <v>46</v>
      </c>
      <c r="Z97" s="92" t="s">
        <v>46</v>
      </c>
      <c r="AA97" s="92" t="s">
        <v>46</v>
      </c>
      <c r="AB97" s="92" t="s">
        <v>46</v>
      </c>
      <c r="AC97" s="92">
        <v>6.6</v>
      </c>
      <c r="AD97" s="92">
        <v>12.4</v>
      </c>
      <c r="AE97" s="92" t="s">
        <v>46</v>
      </c>
      <c r="AF97" s="92" t="s">
        <v>46</v>
      </c>
      <c r="AG97" s="92" t="s">
        <v>46</v>
      </c>
      <c r="AH97" s="92" t="s">
        <v>46</v>
      </c>
      <c r="AI97" s="92" t="s">
        <v>46</v>
      </c>
      <c r="AJ97" s="92">
        <v>0</v>
      </c>
      <c r="AK97" s="92">
        <v>1</v>
      </c>
      <c r="AL97" s="92">
        <f>0.1*$AL$2</f>
        <v>7.5000000000000011E-2</v>
      </c>
      <c r="AM97" s="92">
        <f>AM92</f>
        <v>2.7E-2</v>
      </c>
      <c r="AN97" s="92">
        <f>ROUNDUP(AN92/3,0)</f>
        <v>1</v>
      </c>
      <c r="AQ97" s="95">
        <f>AM97*I97*0.1+AL97</f>
        <v>7.7187000000000006E-2</v>
      </c>
      <c r="AR97" s="95">
        <f t="shared" si="97"/>
        <v>7.7187000000000011E-3</v>
      </c>
      <c r="AS97" s="96">
        <f t="shared" si="98"/>
        <v>0.25</v>
      </c>
      <c r="AT97" s="96">
        <f t="shared" si="99"/>
        <v>8.3726424999999993E-2</v>
      </c>
      <c r="AU97" s="95">
        <f>1333*J96*POWER(10,-6)</f>
        <v>2.3993999999999998E-5</v>
      </c>
      <c r="AV97" s="96">
        <f t="shared" si="100"/>
        <v>0.41865611900000005</v>
      </c>
      <c r="AW97" s="97">
        <f t="shared" si="101"/>
        <v>0</v>
      </c>
      <c r="AX97" s="97">
        <f t="shared" si="102"/>
        <v>8.5500000000000005E-5</v>
      </c>
      <c r="AY97" s="97">
        <f t="shared" si="103"/>
        <v>3.5795098174500009E-5</v>
      </c>
      <c r="AZ97" s="285">
        <f>AW97/DB!$B$23</f>
        <v>0</v>
      </c>
      <c r="BA97" s="285">
        <f>AX97/DB!$B$23</f>
        <v>9.0957446808510645E-8</v>
      </c>
    </row>
    <row r="98" spans="1:53" s="92" customFormat="1" x14ac:dyDescent="0.3">
      <c r="A98" s="93"/>
      <c r="B98" s="93"/>
      <c r="D98" s="184"/>
      <c r="E98" s="185"/>
      <c r="F98" s="186"/>
      <c r="G98" s="93"/>
      <c r="H98" s="97"/>
      <c r="I98" s="96"/>
      <c r="J98" s="93"/>
      <c r="K98" s="93"/>
      <c r="L98" s="93"/>
      <c r="AQ98" s="95"/>
      <c r="AR98" s="95"/>
      <c r="AS98" s="96"/>
      <c r="AT98" s="96"/>
      <c r="AU98" s="95"/>
      <c r="AV98" s="96"/>
      <c r="AW98" s="97"/>
      <c r="AX98" s="97"/>
      <c r="AY98" s="97"/>
    </row>
    <row r="99" spans="1:53" s="92" customFormat="1" x14ac:dyDescent="0.3">
      <c r="A99" s="93"/>
      <c r="B99" s="93"/>
      <c r="D99" s="184"/>
      <c r="E99" s="185"/>
      <c r="F99" s="186"/>
      <c r="G99" s="93"/>
      <c r="H99" s="97"/>
      <c r="I99" s="96"/>
      <c r="J99" s="93"/>
      <c r="K99" s="93"/>
      <c r="L99" s="93"/>
      <c r="AQ99" s="95"/>
      <c r="AR99" s="95"/>
      <c r="AS99" s="96"/>
      <c r="AT99" s="96"/>
      <c r="AU99" s="95"/>
      <c r="AV99" s="96"/>
      <c r="AW99" s="97"/>
      <c r="AX99" s="97"/>
      <c r="AY99" s="97"/>
    </row>
    <row r="100" spans="1:53" s="92" customFormat="1" x14ac:dyDescent="0.3">
      <c r="A100" s="93"/>
      <c r="B100" s="93"/>
      <c r="D100" s="184"/>
      <c r="E100" s="185"/>
      <c r="F100" s="186"/>
      <c r="G100" s="93"/>
      <c r="H100" s="97"/>
      <c r="I100" s="96"/>
      <c r="J100" s="93"/>
      <c r="K100" s="93"/>
      <c r="L100" s="93"/>
      <c r="AQ100" s="95"/>
      <c r="AR100" s="95"/>
      <c r="AS100" s="96"/>
      <c r="AT100" s="96"/>
      <c r="AU100" s="95"/>
      <c r="AV100" s="96"/>
      <c r="AW100" s="97"/>
      <c r="AX100" s="97"/>
      <c r="AY100" s="97"/>
    </row>
    <row r="101" spans="1:53" ht="15" thickBot="1" x14ac:dyDescent="0.35"/>
    <row r="102" spans="1:53" s="92" customFormat="1" ht="15" thickBot="1" x14ac:dyDescent="0.35">
      <c r="A102" s="82" t="s">
        <v>18</v>
      </c>
      <c r="B102" s="83" t="s">
        <v>156</v>
      </c>
      <c r="C102" s="84" t="s">
        <v>143</v>
      </c>
      <c r="D102" s="85" t="s">
        <v>25</v>
      </c>
      <c r="E102" s="86">
        <v>1.0000000000000001E-5</v>
      </c>
      <c r="F102" s="83">
        <v>1</v>
      </c>
      <c r="G102" s="82">
        <v>0.1</v>
      </c>
      <c r="H102" s="87">
        <f t="shared" ref="H102:H107" si="104">E102*F102*G102</f>
        <v>1.0000000000000002E-6</v>
      </c>
      <c r="I102" s="88">
        <v>12.36</v>
      </c>
      <c r="J102" s="100">
        <f>I102</f>
        <v>12.36</v>
      </c>
      <c r="K102" s="90" t="s">
        <v>122</v>
      </c>
      <c r="L102" s="91">
        <v>5000</v>
      </c>
      <c r="M102" s="92" t="str">
        <f t="shared" ref="M102:M107" si="105">A102</f>
        <v>С1</v>
      </c>
      <c r="N102" s="92" t="str">
        <f t="shared" ref="N102:N107" si="106">B102</f>
        <v>РВС ГЖ</v>
      </c>
      <c r="O102" s="92" t="str">
        <f t="shared" ref="O102:O107" si="107">D102</f>
        <v>Полное-пожар</v>
      </c>
      <c r="P102" s="92" t="s">
        <v>46</v>
      </c>
      <c r="Q102" s="92" t="s">
        <v>46</v>
      </c>
      <c r="R102" s="92" t="s">
        <v>46</v>
      </c>
      <c r="S102" s="92" t="s">
        <v>46</v>
      </c>
      <c r="T102" s="92" t="s">
        <v>46</v>
      </c>
      <c r="U102" s="92" t="s">
        <v>46</v>
      </c>
      <c r="V102" s="92" t="s">
        <v>46</v>
      </c>
      <c r="W102" s="92" t="s">
        <v>46</v>
      </c>
      <c r="X102" s="92" t="s">
        <v>46</v>
      </c>
      <c r="Y102" s="92" t="s">
        <v>46</v>
      </c>
      <c r="Z102" s="92" t="s">
        <v>46</v>
      </c>
      <c r="AA102" s="92" t="s">
        <v>46</v>
      </c>
      <c r="AB102" s="92" t="s">
        <v>46</v>
      </c>
      <c r="AC102" s="92" t="s">
        <v>46</v>
      </c>
      <c r="AD102" s="92" t="s">
        <v>46</v>
      </c>
      <c r="AE102" s="92" t="s">
        <v>46</v>
      </c>
      <c r="AF102" s="92" t="s">
        <v>46</v>
      </c>
      <c r="AG102" s="92" t="s">
        <v>46</v>
      </c>
      <c r="AH102" s="92" t="s">
        <v>46</v>
      </c>
      <c r="AI102" s="92" t="s">
        <v>46</v>
      </c>
      <c r="AJ102" s="93">
        <v>1</v>
      </c>
      <c r="AK102" s="93">
        <v>2</v>
      </c>
      <c r="AL102" s="94">
        <v>0.75</v>
      </c>
      <c r="AM102" s="94">
        <v>2.7E-2</v>
      </c>
      <c r="AN102" s="94">
        <v>3</v>
      </c>
      <c r="AQ102" s="95">
        <f>AM102*I102+AL102</f>
        <v>1.08372</v>
      </c>
      <c r="AR102" s="95">
        <f t="shared" ref="AR102:AR107" si="108">0.1*AQ102</f>
        <v>0.10837200000000001</v>
      </c>
      <c r="AS102" s="96">
        <f t="shared" ref="AS102:AS107" si="109">AJ102*3+0.25*AK102</f>
        <v>3.5</v>
      </c>
      <c r="AT102" s="96">
        <f t="shared" ref="AT102:AT107" si="110">SUM(AQ102:AS102)/4</f>
        <v>1.1730229999999999</v>
      </c>
      <c r="AU102" s="95">
        <f>10068.2*J102*POWER(10,-6)</f>
        <v>0.124442952</v>
      </c>
      <c r="AV102" s="96">
        <f t="shared" ref="AV102:AV107" si="111">AU102+AT102+AS102+AR102+AQ102</f>
        <v>5.9895579520000002</v>
      </c>
      <c r="AW102" s="97">
        <f t="shared" ref="AW102:AW107" si="112">AJ102*H102</f>
        <v>1.0000000000000002E-6</v>
      </c>
      <c r="AX102" s="97">
        <f t="shared" ref="AX102:AX107" si="113">H102*AK102</f>
        <v>2.0000000000000003E-6</v>
      </c>
      <c r="AY102" s="97">
        <f t="shared" ref="AY102:AY107" si="114">H102*AV102</f>
        <v>5.989557952000001E-6</v>
      </c>
      <c r="AZ102" s="285">
        <f>AW102/DB!$B$23</f>
        <v>1.0638297872340428E-9</v>
      </c>
      <c r="BA102" s="285">
        <f>AX102/DB!$B$23</f>
        <v>2.1276595744680856E-9</v>
      </c>
    </row>
    <row r="103" spans="1:53" s="92" customFormat="1" ht="15" thickBot="1" x14ac:dyDescent="0.35">
      <c r="A103" s="82" t="s">
        <v>19</v>
      </c>
      <c r="B103" s="82" t="str">
        <f>B102</f>
        <v>РВС ГЖ</v>
      </c>
      <c r="C103" s="84" t="s">
        <v>152</v>
      </c>
      <c r="D103" s="85" t="s">
        <v>25</v>
      </c>
      <c r="E103" s="98">
        <f>E102</f>
        <v>1.0000000000000001E-5</v>
      </c>
      <c r="F103" s="99">
        <f>F102</f>
        <v>1</v>
      </c>
      <c r="G103" s="82">
        <v>0.18000000000000002</v>
      </c>
      <c r="H103" s="87">
        <f t="shared" si="104"/>
        <v>1.8000000000000003E-6</v>
      </c>
      <c r="I103" s="100">
        <f>I102</f>
        <v>12.36</v>
      </c>
      <c r="J103" s="100">
        <f>I102</f>
        <v>12.36</v>
      </c>
      <c r="K103" s="90" t="s">
        <v>123</v>
      </c>
      <c r="L103" s="91">
        <v>0</v>
      </c>
      <c r="M103" s="92" t="str">
        <f t="shared" si="105"/>
        <v>С2</v>
      </c>
      <c r="N103" s="92" t="str">
        <f t="shared" si="106"/>
        <v>РВС ГЖ</v>
      </c>
      <c r="O103" s="92" t="str">
        <f t="shared" si="107"/>
        <v>Полное-пожар</v>
      </c>
      <c r="P103" s="92" t="s">
        <v>46</v>
      </c>
      <c r="Q103" s="92" t="s">
        <v>46</v>
      </c>
      <c r="R103" s="92" t="s">
        <v>46</v>
      </c>
      <c r="S103" s="92" t="s">
        <v>46</v>
      </c>
      <c r="T103" s="92" t="s">
        <v>46</v>
      </c>
      <c r="U103" s="92" t="s">
        <v>46</v>
      </c>
      <c r="V103" s="92" t="s">
        <v>46</v>
      </c>
      <c r="W103" s="92" t="s">
        <v>46</v>
      </c>
      <c r="X103" s="92" t="s">
        <v>46</v>
      </c>
      <c r="Y103" s="92" t="s">
        <v>46</v>
      </c>
      <c r="Z103" s="92" t="s">
        <v>46</v>
      </c>
      <c r="AA103" s="92" t="s">
        <v>46</v>
      </c>
      <c r="AB103" s="92" t="s">
        <v>46</v>
      </c>
      <c r="AC103" s="92" t="s">
        <v>46</v>
      </c>
      <c r="AD103" s="92" t="s">
        <v>46</v>
      </c>
      <c r="AE103" s="92" t="s">
        <v>46</v>
      </c>
      <c r="AF103" s="92" t="s">
        <v>46</v>
      </c>
      <c r="AG103" s="92" t="s">
        <v>46</v>
      </c>
      <c r="AH103" s="92" t="s">
        <v>46</v>
      </c>
      <c r="AI103" s="92" t="s">
        <v>46</v>
      </c>
      <c r="AJ103" s="93">
        <v>2</v>
      </c>
      <c r="AK103" s="93">
        <v>2</v>
      </c>
      <c r="AL103" s="92">
        <f>AL102</f>
        <v>0.75</v>
      </c>
      <c r="AM103" s="92">
        <f>AM102</f>
        <v>2.7E-2</v>
      </c>
      <c r="AN103" s="92">
        <f>AN102</f>
        <v>3</v>
      </c>
      <c r="AQ103" s="95">
        <f>AM103*I103+AL103</f>
        <v>1.08372</v>
      </c>
      <c r="AR103" s="95">
        <f t="shared" si="108"/>
        <v>0.10837200000000001</v>
      </c>
      <c r="AS103" s="96">
        <f t="shared" si="109"/>
        <v>6.5</v>
      </c>
      <c r="AT103" s="96">
        <f t="shared" si="110"/>
        <v>1.9230229999999999</v>
      </c>
      <c r="AU103" s="95">
        <f>10068.2*J103*POWER(10,-6)*10</f>
        <v>1.24442952</v>
      </c>
      <c r="AV103" s="96">
        <f t="shared" si="111"/>
        <v>10.859544519999998</v>
      </c>
      <c r="AW103" s="97">
        <f t="shared" si="112"/>
        <v>3.6000000000000007E-6</v>
      </c>
      <c r="AX103" s="97">
        <f t="shared" si="113"/>
        <v>3.6000000000000007E-6</v>
      </c>
      <c r="AY103" s="97">
        <f t="shared" si="114"/>
        <v>1.9547180136E-5</v>
      </c>
      <c r="AZ103" s="285">
        <f>AW103/DB!$B$23</f>
        <v>3.8297872340425538E-9</v>
      </c>
      <c r="BA103" s="285">
        <f>AX103/DB!$B$23</f>
        <v>3.8297872340425538E-9</v>
      </c>
    </row>
    <row r="104" spans="1:53" s="92" customFormat="1" x14ac:dyDescent="0.3">
      <c r="A104" s="82" t="s">
        <v>20</v>
      </c>
      <c r="B104" s="82" t="str">
        <f>B102</f>
        <v>РВС ГЖ</v>
      </c>
      <c r="C104" s="84" t="s">
        <v>145</v>
      </c>
      <c r="D104" s="85" t="s">
        <v>26</v>
      </c>
      <c r="E104" s="98">
        <f>E102</f>
        <v>1.0000000000000001E-5</v>
      </c>
      <c r="F104" s="99">
        <f>F102</f>
        <v>1</v>
      </c>
      <c r="G104" s="82">
        <v>0.72000000000000008</v>
      </c>
      <c r="H104" s="87">
        <f t="shared" si="104"/>
        <v>7.2000000000000014E-6</v>
      </c>
      <c r="I104" s="100">
        <f>I102</f>
        <v>12.36</v>
      </c>
      <c r="J104" s="82">
        <v>0</v>
      </c>
      <c r="K104" s="90" t="s">
        <v>124</v>
      </c>
      <c r="L104" s="91">
        <v>0</v>
      </c>
      <c r="M104" s="92" t="str">
        <f t="shared" si="105"/>
        <v>С3</v>
      </c>
      <c r="N104" s="92" t="str">
        <f t="shared" si="106"/>
        <v>РВС ГЖ</v>
      </c>
      <c r="O104" s="92" t="str">
        <f t="shared" si="107"/>
        <v>Полное-ликвидация</v>
      </c>
      <c r="P104" s="92" t="s">
        <v>46</v>
      </c>
      <c r="Q104" s="92" t="s">
        <v>46</v>
      </c>
      <c r="R104" s="92" t="s">
        <v>46</v>
      </c>
      <c r="S104" s="92" t="s">
        <v>46</v>
      </c>
      <c r="T104" s="92" t="s">
        <v>46</v>
      </c>
      <c r="U104" s="92" t="s">
        <v>46</v>
      </c>
      <c r="V104" s="92" t="s">
        <v>46</v>
      </c>
      <c r="W104" s="92" t="s">
        <v>46</v>
      </c>
      <c r="X104" s="92" t="s">
        <v>46</v>
      </c>
      <c r="Y104" s="92" t="s">
        <v>46</v>
      </c>
      <c r="Z104" s="92" t="s">
        <v>46</v>
      </c>
      <c r="AA104" s="92" t="s">
        <v>46</v>
      </c>
      <c r="AB104" s="92" t="s">
        <v>46</v>
      </c>
      <c r="AC104" s="92" t="s">
        <v>46</v>
      </c>
      <c r="AD104" s="92" t="s">
        <v>46</v>
      </c>
      <c r="AE104" s="92" t="s">
        <v>46</v>
      </c>
      <c r="AF104" s="92" t="s">
        <v>46</v>
      </c>
      <c r="AG104" s="92" t="s">
        <v>46</v>
      </c>
      <c r="AH104" s="92" t="s">
        <v>46</v>
      </c>
      <c r="AI104" s="92" t="s">
        <v>46</v>
      </c>
      <c r="AJ104" s="92">
        <v>0</v>
      </c>
      <c r="AK104" s="92">
        <v>0</v>
      </c>
      <c r="AL104" s="92">
        <f>AL102</f>
        <v>0.75</v>
      </c>
      <c r="AM104" s="92">
        <f>AM102</f>
        <v>2.7E-2</v>
      </c>
      <c r="AN104" s="92">
        <f>AN102</f>
        <v>3</v>
      </c>
      <c r="AQ104" s="95">
        <f>AM104*I104*0.1+AL104</f>
        <v>0.78337199999999996</v>
      </c>
      <c r="AR104" s="95">
        <f t="shared" si="108"/>
        <v>7.8337199999999996E-2</v>
      </c>
      <c r="AS104" s="96">
        <f t="shared" si="109"/>
        <v>0</v>
      </c>
      <c r="AT104" s="96">
        <f t="shared" si="110"/>
        <v>0.21542729999999999</v>
      </c>
      <c r="AU104" s="95">
        <f>1333*J103*POWER(10,-6)</f>
        <v>1.6475880000000002E-2</v>
      </c>
      <c r="AV104" s="96">
        <f t="shared" si="111"/>
        <v>1.0936123799999999</v>
      </c>
      <c r="AW104" s="97">
        <f t="shared" si="112"/>
        <v>0</v>
      </c>
      <c r="AX104" s="97">
        <f t="shared" si="113"/>
        <v>0</v>
      </c>
      <c r="AY104" s="97">
        <f t="shared" si="114"/>
        <v>7.8740091360000004E-6</v>
      </c>
      <c r="AZ104" s="285">
        <f>AW104/DB!$B$23</f>
        <v>0</v>
      </c>
      <c r="BA104" s="285">
        <f>AX104/DB!$B$23</f>
        <v>0</v>
      </c>
    </row>
    <row r="105" spans="1:53" s="92" customFormat="1" x14ac:dyDescent="0.3">
      <c r="A105" s="82" t="s">
        <v>21</v>
      </c>
      <c r="B105" s="82" t="str">
        <f>B102</f>
        <v>РВС ГЖ</v>
      </c>
      <c r="C105" s="84" t="s">
        <v>146</v>
      </c>
      <c r="D105" s="85" t="s">
        <v>47</v>
      </c>
      <c r="E105" s="86">
        <v>1E-4</v>
      </c>
      <c r="F105" s="99">
        <f>F102</f>
        <v>1</v>
      </c>
      <c r="G105" s="82">
        <v>0.1</v>
      </c>
      <c r="H105" s="87">
        <f t="shared" si="104"/>
        <v>1.0000000000000001E-5</v>
      </c>
      <c r="I105" s="100">
        <f>0.15*I102</f>
        <v>1.8539999999999999</v>
      </c>
      <c r="J105" s="100">
        <f>I105</f>
        <v>1.8539999999999999</v>
      </c>
      <c r="K105" s="103" t="s">
        <v>126</v>
      </c>
      <c r="L105" s="104">
        <v>45390</v>
      </c>
      <c r="M105" s="92" t="str">
        <f t="shared" si="105"/>
        <v>С4</v>
      </c>
      <c r="N105" s="92" t="str">
        <f t="shared" si="106"/>
        <v>РВС ГЖ</v>
      </c>
      <c r="O105" s="92" t="str">
        <f t="shared" si="107"/>
        <v>Частичное-пожар</v>
      </c>
      <c r="P105" s="92" t="s">
        <v>46</v>
      </c>
      <c r="Q105" s="92" t="s">
        <v>46</v>
      </c>
      <c r="R105" s="92" t="s">
        <v>46</v>
      </c>
      <c r="S105" s="92" t="s">
        <v>46</v>
      </c>
      <c r="T105" s="92" t="s">
        <v>46</v>
      </c>
      <c r="U105" s="92" t="s">
        <v>46</v>
      </c>
      <c r="V105" s="92" t="s">
        <v>46</v>
      </c>
      <c r="W105" s="92" t="s">
        <v>46</v>
      </c>
      <c r="X105" s="92" t="s">
        <v>46</v>
      </c>
      <c r="Y105" s="92" t="s">
        <v>46</v>
      </c>
      <c r="Z105" s="92" t="s">
        <v>46</v>
      </c>
      <c r="AA105" s="92" t="s">
        <v>46</v>
      </c>
      <c r="AB105" s="92" t="s">
        <v>46</v>
      </c>
      <c r="AC105" s="92" t="s">
        <v>46</v>
      </c>
      <c r="AD105" s="92" t="s">
        <v>46</v>
      </c>
      <c r="AE105" s="92" t="s">
        <v>46</v>
      </c>
      <c r="AF105" s="92" t="s">
        <v>46</v>
      </c>
      <c r="AG105" s="92" t="s">
        <v>46</v>
      </c>
      <c r="AH105" s="92" t="s">
        <v>46</v>
      </c>
      <c r="AI105" s="92" t="s">
        <v>46</v>
      </c>
      <c r="AJ105" s="92">
        <v>0</v>
      </c>
      <c r="AK105" s="92">
        <v>2</v>
      </c>
      <c r="AL105" s="92">
        <f>0.1*$AL$2</f>
        <v>7.5000000000000011E-2</v>
      </c>
      <c r="AM105" s="92">
        <f>AM102</f>
        <v>2.7E-2</v>
      </c>
      <c r="AN105" s="92">
        <f>ROUNDUP(AN102/3,0)</f>
        <v>1</v>
      </c>
      <c r="AQ105" s="95">
        <f>AM105*I105+AL105</f>
        <v>0.125058</v>
      </c>
      <c r="AR105" s="95">
        <f t="shared" si="108"/>
        <v>1.2505800000000001E-2</v>
      </c>
      <c r="AS105" s="96">
        <f t="shared" si="109"/>
        <v>0.5</v>
      </c>
      <c r="AT105" s="96">
        <f t="shared" si="110"/>
        <v>0.15939095</v>
      </c>
      <c r="AU105" s="95">
        <f>10068.2*J105*POWER(10,-6)</f>
        <v>1.8666442799999999E-2</v>
      </c>
      <c r="AV105" s="96">
        <f t="shared" si="111"/>
        <v>0.81562119280000001</v>
      </c>
      <c r="AW105" s="97">
        <f t="shared" si="112"/>
        <v>0</v>
      </c>
      <c r="AX105" s="97">
        <f t="shared" si="113"/>
        <v>2.0000000000000002E-5</v>
      </c>
      <c r="AY105" s="97">
        <f t="shared" si="114"/>
        <v>8.156211928E-6</v>
      </c>
      <c r="AZ105" s="285">
        <f>AW105/DB!$B$23</f>
        <v>0</v>
      </c>
      <c r="BA105" s="285">
        <f>AX105/DB!$B$23</f>
        <v>2.1276595744680853E-8</v>
      </c>
    </row>
    <row r="106" spans="1:53" s="92" customFormat="1" x14ac:dyDescent="0.3">
      <c r="A106" s="82" t="s">
        <v>22</v>
      </c>
      <c r="B106" s="82" t="str">
        <f>B102</f>
        <v>РВС ГЖ</v>
      </c>
      <c r="C106" s="84" t="s">
        <v>153</v>
      </c>
      <c r="D106" s="85" t="s">
        <v>47</v>
      </c>
      <c r="E106" s="98">
        <f>E105</f>
        <v>1E-4</v>
      </c>
      <c r="F106" s="99">
        <f>F102</f>
        <v>1</v>
      </c>
      <c r="G106" s="82">
        <v>4.5000000000000005E-2</v>
      </c>
      <c r="H106" s="87">
        <f t="shared" si="104"/>
        <v>4.500000000000001E-6</v>
      </c>
      <c r="I106" s="100">
        <f>0.15*I102</f>
        <v>1.8539999999999999</v>
      </c>
      <c r="J106" s="100">
        <f>I105</f>
        <v>1.8539999999999999</v>
      </c>
      <c r="K106" s="103" t="s">
        <v>127</v>
      </c>
      <c r="L106" s="104">
        <v>3</v>
      </c>
      <c r="M106" s="92" t="str">
        <f t="shared" si="105"/>
        <v>С5</v>
      </c>
      <c r="N106" s="92" t="str">
        <f t="shared" si="106"/>
        <v>РВС ГЖ</v>
      </c>
      <c r="O106" s="92" t="str">
        <f t="shared" si="107"/>
        <v>Частичное-пожар</v>
      </c>
      <c r="P106" s="92" t="s">
        <v>46</v>
      </c>
      <c r="Q106" s="92" t="s">
        <v>46</v>
      </c>
      <c r="R106" s="92" t="s">
        <v>46</v>
      </c>
      <c r="S106" s="92" t="s">
        <v>46</v>
      </c>
      <c r="T106" s="92" t="s">
        <v>46</v>
      </c>
      <c r="U106" s="92" t="s">
        <v>46</v>
      </c>
      <c r="V106" s="92" t="s">
        <v>46</v>
      </c>
      <c r="W106" s="92" t="s">
        <v>46</v>
      </c>
      <c r="X106" s="92" t="s">
        <v>46</v>
      </c>
      <c r="Y106" s="92" t="s">
        <v>46</v>
      </c>
      <c r="Z106" s="92" t="s">
        <v>46</v>
      </c>
      <c r="AA106" s="92" t="s">
        <v>46</v>
      </c>
      <c r="AB106" s="92" t="s">
        <v>46</v>
      </c>
      <c r="AC106" s="92" t="s">
        <v>46</v>
      </c>
      <c r="AD106" s="92" t="s">
        <v>46</v>
      </c>
      <c r="AE106" s="92" t="s">
        <v>46</v>
      </c>
      <c r="AF106" s="92" t="s">
        <v>46</v>
      </c>
      <c r="AG106" s="92" t="s">
        <v>46</v>
      </c>
      <c r="AH106" s="92" t="s">
        <v>46</v>
      </c>
      <c r="AI106" s="92" t="s">
        <v>46</v>
      </c>
      <c r="AJ106" s="92">
        <v>0</v>
      </c>
      <c r="AK106" s="92">
        <v>1</v>
      </c>
      <c r="AL106" s="92">
        <f>0.1*$AL$2</f>
        <v>7.5000000000000011E-2</v>
      </c>
      <c r="AM106" s="92">
        <f>AM102</f>
        <v>2.7E-2</v>
      </c>
      <c r="AN106" s="92">
        <f>ROUNDUP(AN102/3,0)</f>
        <v>1</v>
      </c>
      <c r="AQ106" s="95">
        <f>AM106*I106+AL106</f>
        <v>0.125058</v>
      </c>
      <c r="AR106" s="95">
        <f t="shared" si="108"/>
        <v>1.2505800000000001E-2</v>
      </c>
      <c r="AS106" s="96">
        <f t="shared" si="109"/>
        <v>0.25</v>
      </c>
      <c r="AT106" s="96">
        <f t="shared" si="110"/>
        <v>9.6890950000000003E-2</v>
      </c>
      <c r="AU106" s="95">
        <f>10068.2*J106*POWER(10,-6)*10</f>
        <v>0.18666442799999999</v>
      </c>
      <c r="AV106" s="96">
        <f t="shared" si="111"/>
        <v>0.67111917799999998</v>
      </c>
      <c r="AW106" s="97">
        <f t="shared" si="112"/>
        <v>0</v>
      </c>
      <c r="AX106" s="97">
        <f t="shared" si="113"/>
        <v>4.500000000000001E-6</v>
      </c>
      <c r="AY106" s="97">
        <f t="shared" si="114"/>
        <v>3.0200363010000006E-6</v>
      </c>
      <c r="AZ106" s="285">
        <f>AW106/DB!$B$23</f>
        <v>0</v>
      </c>
      <c r="BA106" s="285">
        <f>AX106/DB!$B$23</f>
        <v>4.7872340425531927E-9</v>
      </c>
    </row>
    <row r="107" spans="1:53" s="92" customFormat="1" ht="15" thickBot="1" x14ac:dyDescent="0.35">
      <c r="A107" s="82" t="s">
        <v>23</v>
      </c>
      <c r="B107" s="82" t="str">
        <f>B102</f>
        <v>РВС ГЖ</v>
      </c>
      <c r="C107" s="84" t="s">
        <v>148</v>
      </c>
      <c r="D107" s="85" t="s">
        <v>27</v>
      </c>
      <c r="E107" s="98">
        <f>E105</f>
        <v>1E-4</v>
      </c>
      <c r="F107" s="99">
        <f>F102</f>
        <v>1</v>
      </c>
      <c r="G107" s="82">
        <v>0.85499999999999998</v>
      </c>
      <c r="H107" s="87">
        <f t="shared" si="104"/>
        <v>8.5500000000000005E-5</v>
      </c>
      <c r="I107" s="100">
        <f>0.15*I102</f>
        <v>1.8539999999999999</v>
      </c>
      <c r="J107" s="82">
        <v>0</v>
      </c>
      <c r="K107" s="105" t="s">
        <v>138</v>
      </c>
      <c r="L107" s="105">
        <v>11</v>
      </c>
      <c r="M107" s="92" t="str">
        <f t="shared" si="105"/>
        <v>С6</v>
      </c>
      <c r="N107" s="92" t="str">
        <f t="shared" si="106"/>
        <v>РВС ГЖ</v>
      </c>
      <c r="O107" s="92" t="str">
        <f t="shared" si="107"/>
        <v>Частичное-ликвидация</v>
      </c>
      <c r="P107" s="92" t="s">
        <v>46</v>
      </c>
      <c r="Q107" s="92" t="s">
        <v>46</v>
      </c>
      <c r="R107" s="92" t="s">
        <v>46</v>
      </c>
      <c r="S107" s="92" t="s">
        <v>46</v>
      </c>
      <c r="T107" s="92" t="s">
        <v>46</v>
      </c>
      <c r="U107" s="92" t="s">
        <v>46</v>
      </c>
      <c r="V107" s="92" t="s">
        <v>46</v>
      </c>
      <c r="W107" s="92" t="s">
        <v>46</v>
      </c>
      <c r="X107" s="92" t="s">
        <v>46</v>
      </c>
      <c r="Y107" s="92" t="s">
        <v>46</v>
      </c>
      <c r="Z107" s="92" t="s">
        <v>46</v>
      </c>
      <c r="AA107" s="92" t="s">
        <v>46</v>
      </c>
      <c r="AB107" s="92" t="s">
        <v>46</v>
      </c>
      <c r="AC107" s="92" t="s">
        <v>46</v>
      </c>
      <c r="AD107" s="92" t="s">
        <v>46</v>
      </c>
      <c r="AE107" s="92" t="s">
        <v>46</v>
      </c>
      <c r="AF107" s="92" t="s">
        <v>46</v>
      </c>
      <c r="AG107" s="92" t="s">
        <v>46</v>
      </c>
      <c r="AH107" s="92" t="s">
        <v>46</v>
      </c>
      <c r="AI107" s="92" t="s">
        <v>46</v>
      </c>
      <c r="AJ107" s="92">
        <v>0</v>
      </c>
      <c r="AK107" s="92">
        <v>0</v>
      </c>
      <c r="AL107" s="92">
        <f>0.1*$AL$2</f>
        <v>7.5000000000000011E-2</v>
      </c>
      <c r="AM107" s="92">
        <f>AM102</f>
        <v>2.7E-2</v>
      </c>
      <c r="AN107" s="92">
        <f>ROUNDUP(AN102/3,0)</f>
        <v>1</v>
      </c>
      <c r="AQ107" s="95">
        <f>AM107*I107*0.1+AL107</f>
        <v>8.0005800000000016E-2</v>
      </c>
      <c r="AR107" s="95">
        <f t="shared" si="108"/>
        <v>8.0005800000000019E-3</v>
      </c>
      <c r="AS107" s="96">
        <f t="shared" si="109"/>
        <v>0</v>
      </c>
      <c r="AT107" s="96">
        <f t="shared" si="110"/>
        <v>2.2001595000000006E-2</v>
      </c>
      <c r="AU107" s="95">
        <f>1333*J106*POWER(10,-6)</f>
        <v>2.4713819999999994E-3</v>
      </c>
      <c r="AV107" s="96">
        <f t="shared" si="111"/>
        <v>0.11247935700000003</v>
      </c>
      <c r="AW107" s="97">
        <f t="shared" si="112"/>
        <v>0</v>
      </c>
      <c r="AX107" s="97">
        <f t="shared" si="113"/>
        <v>0</v>
      </c>
      <c r="AY107" s="97">
        <f t="shared" si="114"/>
        <v>9.6169850235000027E-6</v>
      </c>
      <c r="AZ107" s="285">
        <f>AW107/DB!$B$23</f>
        <v>0</v>
      </c>
      <c r="BA107" s="285">
        <f>AX107/DB!$B$23</f>
        <v>0</v>
      </c>
    </row>
    <row r="108" spans="1:53" s="92" customFormat="1" x14ac:dyDescent="0.3">
      <c r="A108" s="93"/>
      <c r="B108" s="93"/>
      <c r="D108" s="184"/>
      <c r="E108" s="185"/>
      <c r="F108" s="186"/>
      <c r="G108" s="93"/>
      <c r="H108" s="97"/>
      <c r="I108" s="96"/>
      <c r="J108" s="93"/>
      <c r="K108" s="93"/>
      <c r="L108" s="93"/>
      <c r="AQ108" s="95"/>
      <c r="AR108" s="95"/>
      <c r="AS108" s="96"/>
      <c r="AT108" s="96"/>
      <c r="AU108" s="95"/>
      <c r="AV108" s="96"/>
      <c r="AW108" s="97"/>
      <c r="AX108" s="97"/>
      <c r="AY108" s="97"/>
    </row>
    <row r="109" spans="1:53" s="92" customFormat="1" x14ac:dyDescent="0.3">
      <c r="A109" s="93"/>
      <c r="B109" s="93"/>
      <c r="D109" s="184"/>
      <c r="E109" s="185"/>
      <c r="F109" s="186"/>
      <c r="G109" s="93"/>
      <c r="H109" s="97"/>
      <c r="I109" s="96"/>
      <c r="J109" s="93"/>
      <c r="K109" s="93"/>
      <c r="L109" s="93"/>
      <c r="AQ109" s="95"/>
      <c r="AR109" s="95"/>
      <c r="AS109" s="96"/>
      <c r="AT109" s="96"/>
      <c r="AU109" s="95"/>
      <c r="AV109" s="96"/>
      <c r="AW109" s="97"/>
      <c r="AX109" s="97"/>
      <c r="AY109" s="97"/>
    </row>
    <row r="110" spans="1:53" s="92" customFormat="1" x14ac:dyDescent="0.3">
      <c r="A110" s="93"/>
      <c r="B110" s="93"/>
      <c r="D110" s="184"/>
      <c r="E110" s="185"/>
      <c r="F110" s="186"/>
      <c r="G110" s="93"/>
      <c r="H110" s="97"/>
      <c r="I110" s="96"/>
      <c r="J110" s="93"/>
      <c r="K110" s="93"/>
      <c r="L110" s="93"/>
      <c r="AQ110" s="95"/>
      <c r="AR110" s="95"/>
      <c r="AS110" s="96"/>
      <c r="AT110" s="96"/>
      <c r="AU110" s="95"/>
      <c r="AV110" s="96"/>
      <c r="AW110" s="97"/>
      <c r="AX110" s="97"/>
      <c r="AY110" s="97"/>
    </row>
    <row r="111" spans="1:53" ht="15" thickBot="1" x14ac:dyDescent="0.35"/>
    <row r="112" spans="1:53" s="140" customFormat="1" ht="18" customHeight="1" x14ac:dyDescent="0.3">
      <c r="A112" s="131" t="s">
        <v>18</v>
      </c>
      <c r="B112" s="132" t="s">
        <v>159</v>
      </c>
      <c r="C112" s="13" t="s">
        <v>143</v>
      </c>
      <c r="D112" s="133" t="s">
        <v>25</v>
      </c>
      <c r="E112" s="134">
        <v>9.9999999999999995E-7</v>
      </c>
      <c r="F112" s="132">
        <v>1</v>
      </c>
      <c r="G112" s="131">
        <v>0.05</v>
      </c>
      <c r="H112" s="135">
        <f>E112*F112*G112</f>
        <v>4.9999999999999998E-8</v>
      </c>
      <c r="I112" s="136">
        <v>12</v>
      </c>
      <c r="J112" s="137">
        <f>I112</f>
        <v>12</v>
      </c>
      <c r="K112" s="138" t="s">
        <v>122</v>
      </c>
      <c r="L112" s="139">
        <v>2000</v>
      </c>
      <c r="M112" s="140" t="str">
        <f t="shared" ref="M112:M120" si="115">A112</f>
        <v>С1</v>
      </c>
      <c r="N112" s="140" t="str">
        <f t="shared" ref="N112:N119" si="116">B112</f>
        <v>Емкость DP ЛВЖ</v>
      </c>
      <c r="O112" s="140" t="str">
        <f t="shared" ref="O112:O119" si="117">D112</f>
        <v>Полное-пожар</v>
      </c>
      <c r="P112" s="140" t="s">
        <v>46</v>
      </c>
      <c r="Q112" s="140" t="s">
        <v>46</v>
      </c>
      <c r="R112" s="140" t="s">
        <v>46</v>
      </c>
      <c r="S112" s="140" t="s">
        <v>46</v>
      </c>
      <c r="T112" s="140" t="s">
        <v>46</v>
      </c>
      <c r="U112" s="140" t="s">
        <v>46</v>
      </c>
      <c r="V112" s="140" t="s">
        <v>46</v>
      </c>
      <c r="W112" s="140" t="s">
        <v>46</v>
      </c>
      <c r="X112" s="140" t="s">
        <v>46</v>
      </c>
      <c r="Y112" s="140" t="s">
        <v>46</v>
      </c>
      <c r="Z112" s="140" t="s">
        <v>46</v>
      </c>
      <c r="AA112" s="140" t="s">
        <v>46</v>
      </c>
      <c r="AB112" s="140" t="s">
        <v>46</v>
      </c>
      <c r="AC112" s="140" t="s">
        <v>46</v>
      </c>
      <c r="AD112" s="140" t="s">
        <v>46</v>
      </c>
      <c r="AE112" s="140" t="s">
        <v>46</v>
      </c>
      <c r="AF112" s="140" t="s">
        <v>46</v>
      </c>
      <c r="AG112" s="140" t="s">
        <v>46</v>
      </c>
      <c r="AH112" s="140" t="s">
        <v>46</v>
      </c>
      <c r="AI112" s="140" t="s">
        <v>46</v>
      </c>
      <c r="AJ112" s="141">
        <v>1</v>
      </c>
      <c r="AK112" s="141">
        <v>2</v>
      </c>
      <c r="AL112" s="142">
        <v>0.75</v>
      </c>
      <c r="AM112" s="142">
        <v>2.7E-2</v>
      </c>
      <c r="AN112" s="142">
        <v>3</v>
      </c>
      <c r="AQ112" s="143">
        <f>AM112*I112+AL112</f>
        <v>1.0740000000000001</v>
      </c>
      <c r="AR112" s="143">
        <f>0.1*AQ112</f>
        <v>0.10740000000000001</v>
      </c>
      <c r="AS112" s="144">
        <f>AJ112*3+0.25*AK112</f>
        <v>3.5</v>
      </c>
      <c r="AT112" s="144">
        <f>SUM(AQ112:AS112)/4</f>
        <v>1.17035</v>
      </c>
      <c r="AU112" s="143">
        <f>10068.2*J112*POWER(10,-6)</f>
        <v>0.12081840000000001</v>
      </c>
      <c r="AV112" s="144">
        <f t="shared" ref="AV112:AV120" si="118">AU112+AT112+AS112+AR112+AQ112</f>
        <v>5.9725684000000001</v>
      </c>
      <c r="AW112" s="145">
        <f>AJ112*H112</f>
        <v>4.9999999999999998E-8</v>
      </c>
      <c r="AX112" s="145">
        <f>H112*AK112</f>
        <v>9.9999999999999995E-8</v>
      </c>
      <c r="AY112" s="145">
        <f>H112*AV112</f>
        <v>2.9862842000000001E-7</v>
      </c>
      <c r="AZ112" s="285">
        <f>AW112/DB!$B$23</f>
        <v>5.3191489361702125E-11</v>
      </c>
      <c r="BA112" s="285">
        <f>AX112/DB!$B$23</f>
        <v>1.0638297872340425E-10</v>
      </c>
    </row>
    <row r="113" spans="1:53" s="140" customFormat="1" x14ac:dyDescent="0.3">
      <c r="A113" s="131" t="s">
        <v>19</v>
      </c>
      <c r="B113" s="131" t="str">
        <f>B112</f>
        <v>Емкость DP ЛВЖ</v>
      </c>
      <c r="C113" s="13" t="s">
        <v>149</v>
      </c>
      <c r="D113" s="133" t="s">
        <v>28</v>
      </c>
      <c r="E113" s="146">
        <f>E112</f>
        <v>9.9999999999999995E-7</v>
      </c>
      <c r="F113" s="147">
        <f>F112</f>
        <v>1</v>
      </c>
      <c r="G113" s="131">
        <v>0.19</v>
      </c>
      <c r="H113" s="135">
        <f t="shared" ref="H113:H120" si="119">E113*F113*G113</f>
        <v>1.8999999999999998E-7</v>
      </c>
      <c r="I113" s="148">
        <f>I112</f>
        <v>12</v>
      </c>
      <c r="J113" s="156">
        <v>0.35</v>
      </c>
      <c r="K113" s="149" t="s">
        <v>123</v>
      </c>
      <c r="L113" s="150">
        <v>2</v>
      </c>
      <c r="M113" s="140" t="str">
        <f t="shared" si="115"/>
        <v>С2</v>
      </c>
      <c r="N113" s="140" t="str">
        <f t="shared" si="116"/>
        <v>Емкость DP ЛВЖ</v>
      </c>
      <c r="O113" s="140" t="str">
        <f t="shared" si="117"/>
        <v>Полное-взрыв</v>
      </c>
      <c r="P113" s="140" t="s">
        <v>46</v>
      </c>
      <c r="Q113" s="140" t="s">
        <v>46</v>
      </c>
      <c r="R113" s="140" t="s">
        <v>46</v>
      </c>
      <c r="S113" s="140" t="s">
        <v>46</v>
      </c>
      <c r="T113" s="140" t="s">
        <v>46</v>
      </c>
      <c r="U113" s="140" t="s">
        <v>46</v>
      </c>
      <c r="V113" s="140" t="s">
        <v>46</v>
      </c>
      <c r="W113" s="140" t="s">
        <v>46</v>
      </c>
      <c r="X113" s="140" t="s">
        <v>46</v>
      </c>
      <c r="Y113" s="140" t="s">
        <v>46</v>
      </c>
      <c r="Z113" s="140" t="s">
        <v>46</v>
      </c>
      <c r="AA113" s="140" t="s">
        <v>46</v>
      </c>
      <c r="AB113" s="140" t="s">
        <v>46</v>
      </c>
      <c r="AC113" s="140" t="s">
        <v>46</v>
      </c>
      <c r="AD113" s="140" t="s">
        <v>46</v>
      </c>
      <c r="AE113" s="140" t="s">
        <v>46</v>
      </c>
      <c r="AF113" s="140" t="s">
        <v>46</v>
      </c>
      <c r="AG113" s="140" t="s">
        <v>46</v>
      </c>
      <c r="AH113" s="140" t="s">
        <v>46</v>
      </c>
      <c r="AI113" s="140" t="s">
        <v>46</v>
      </c>
      <c r="AJ113" s="141">
        <v>2</v>
      </c>
      <c r="AK113" s="141">
        <v>2</v>
      </c>
      <c r="AL113" s="140">
        <f>AL112</f>
        <v>0.75</v>
      </c>
      <c r="AM113" s="140">
        <f>AM112</f>
        <v>2.7E-2</v>
      </c>
      <c r="AN113" s="140">
        <f>AN112</f>
        <v>3</v>
      </c>
      <c r="AQ113" s="143">
        <f>AM113*I113+AL113</f>
        <v>1.0740000000000001</v>
      </c>
      <c r="AR113" s="143">
        <f t="shared" ref="AR113:AR119" si="120">0.1*AQ113</f>
        <v>0.10740000000000001</v>
      </c>
      <c r="AS113" s="144">
        <f t="shared" ref="AS113:AS119" si="121">AJ113*3+0.25*AK113</f>
        <v>6.5</v>
      </c>
      <c r="AT113" s="144">
        <f t="shared" ref="AT113:AT119" si="122">SUM(AQ113:AS113)/4</f>
        <v>1.92035</v>
      </c>
      <c r="AU113" s="143">
        <f>10068.2*J113*POWER(10,-6)*10</f>
        <v>3.5238699999999998E-2</v>
      </c>
      <c r="AV113" s="144">
        <f t="shared" si="118"/>
        <v>9.6369886999999999</v>
      </c>
      <c r="AW113" s="145">
        <f t="shared" ref="AW113:AW119" si="123">AJ113*H113</f>
        <v>3.7999999999999996E-7</v>
      </c>
      <c r="AX113" s="145">
        <f t="shared" ref="AX113:AX119" si="124">H113*AK113</f>
        <v>3.7999999999999996E-7</v>
      </c>
      <c r="AY113" s="145">
        <f t="shared" ref="AY113:AY119" si="125">H113*AV113</f>
        <v>1.8310278529999998E-6</v>
      </c>
      <c r="AZ113" s="285">
        <f>AW113/DB!$B$23</f>
        <v>4.0425531914893614E-10</v>
      </c>
      <c r="BA113" s="285">
        <f>AX113/DB!$B$23</f>
        <v>4.0425531914893614E-10</v>
      </c>
    </row>
    <row r="114" spans="1:53" s="140" customFormat="1" x14ac:dyDescent="0.3">
      <c r="A114" s="131" t="s">
        <v>20</v>
      </c>
      <c r="B114" s="131" t="str">
        <f>B112</f>
        <v>Емкость DP ЛВЖ</v>
      </c>
      <c r="C114" s="13" t="s">
        <v>188</v>
      </c>
      <c r="D114" s="133" t="s">
        <v>26</v>
      </c>
      <c r="E114" s="146">
        <f>E112</f>
        <v>9.9999999999999995E-7</v>
      </c>
      <c r="F114" s="147">
        <f>F112</f>
        <v>1</v>
      </c>
      <c r="G114" s="131">
        <v>0.76</v>
      </c>
      <c r="H114" s="135">
        <f t="shared" si="119"/>
        <v>7.5999999999999992E-7</v>
      </c>
      <c r="I114" s="148">
        <f>I112</f>
        <v>12</v>
      </c>
      <c r="J114" s="151">
        <v>0</v>
      </c>
      <c r="K114" s="149" t="s">
        <v>124</v>
      </c>
      <c r="L114" s="150">
        <v>1.05</v>
      </c>
      <c r="M114" s="140" t="str">
        <f t="shared" si="115"/>
        <v>С3</v>
      </c>
      <c r="N114" s="140" t="str">
        <f t="shared" si="116"/>
        <v>Емкость DP ЛВЖ</v>
      </c>
      <c r="O114" s="140" t="str">
        <f t="shared" si="117"/>
        <v>Полное-ликвидация</v>
      </c>
      <c r="P114" s="140" t="s">
        <v>46</v>
      </c>
      <c r="Q114" s="140" t="s">
        <v>46</v>
      </c>
      <c r="R114" s="140" t="s">
        <v>46</v>
      </c>
      <c r="S114" s="140" t="s">
        <v>46</v>
      </c>
      <c r="T114" s="140" t="s">
        <v>46</v>
      </c>
      <c r="U114" s="140" t="s">
        <v>46</v>
      </c>
      <c r="V114" s="140" t="s">
        <v>46</v>
      </c>
      <c r="W114" s="140" t="s">
        <v>46</v>
      </c>
      <c r="X114" s="140" t="s">
        <v>46</v>
      </c>
      <c r="Y114" s="140" t="s">
        <v>46</v>
      </c>
      <c r="Z114" s="140" t="s">
        <v>46</v>
      </c>
      <c r="AA114" s="140" t="s">
        <v>46</v>
      </c>
      <c r="AB114" s="140" t="s">
        <v>46</v>
      </c>
      <c r="AC114" s="140" t="s">
        <v>46</v>
      </c>
      <c r="AD114" s="140" t="s">
        <v>46</v>
      </c>
      <c r="AE114" s="140" t="s">
        <v>46</v>
      </c>
      <c r="AF114" s="140" t="s">
        <v>46</v>
      </c>
      <c r="AG114" s="140" t="s">
        <v>46</v>
      </c>
      <c r="AH114" s="140" t="s">
        <v>46</v>
      </c>
      <c r="AI114" s="140" t="s">
        <v>46</v>
      </c>
      <c r="AJ114" s="140">
        <v>0</v>
      </c>
      <c r="AK114" s="140">
        <v>0</v>
      </c>
      <c r="AL114" s="140">
        <f>AL112</f>
        <v>0.75</v>
      </c>
      <c r="AM114" s="140">
        <f>AM112</f>
        <v>2.7E-2</v>
      </c>
      <c r="AN114" s="140">
        <f>AN112</f>
        <v>3</v>
      </c>
      <c r="AQ114" s="143">
        <f>AM114*I114*0.1+AL114</f>
        <v>0.78239999999999998</v>
      </c>
      <c r="AR114" s="143">
        <f t="shared" si="120"/>
        <v>7.8240000000000004E-2</v>
      </c>
      <c r="AS114" s="144">
        <f t="shared" si="121"/>
        <v>0</v>
      </c>
      <c r="AT114" s="144">
        <f t="shared" si="122"/>
        <v>0.21515999999999999</v>
      </c>
      <c r="AU114" s="143">
        <f>1333*J112*POWER(10,-6)</f>
        <v>1.5996E-2</v>
      </c>
      <c r="AV114" s="144">
        <f t="shared" si="118"/>
        <v>1.091796</v>
      </c>
      <c r="AW114" s="145">
        <f t="shared" si="123"/>
        <v>0</v>
      </c>
      <c r="AX114" s="145">
        <f t="shared" si="124"/>
        <v>0</v>
      </c>
      <c r="AY114" s="145">
        <f>H114*AV114</f>
        <v>8.2976495999999993E-7</v>
      </c>
      <c r="AZ114" s="285">
        <f>AW114/DB!$B$23</f>
        <v>0</v>
      </c>
      <c r="BA114" s="285">
        <f>AX114/DB!$B$23</f>
        <v>0</v>
      </c>
    </row>
    <row r="115" spans="1:53" s="140" customFormat="1" x14ac:dyDescent="0.3">
      <c r="A115" s="131" t="s">
        <v>21</v>
      </c>
      <c r="B115" s="131" t="str">
        <f>B112</f>
        <v>Емкость DP ЛВЖ</v>
      </c>
      <c r="C115" s="13" t="s">
        <v>160</v>
      </c>
      <c r="D115" s="133" t="s">
        <v>161</v>
      </c>
      <c r="E115" s="134">
        <v>1.0000000000000001E-5</v>
      </c>
      <c r="F115" s="147">
        <f>F112</f>
        <v>1</v>
      </c>
      <c r="G115" s="131">
        <v>4.0000000000000008E-2</v>
      </c>
      <c r="H115" s="135">
        <f t="shared" si="119"/>
        <v>4.0000000000000009E-7</v>
      </c>
      <c r="I115" s="148">
        <f>0.15*I112</f>
        <v>1.7999999999999998</v>
      </c>
      <c r="J115" s="137">
        <f>I115</f>
        <v>1.7999999999999998</v>
      </c>
      <c r="K115" s="149" t="s">
        <v>126</v>
      </c>
      <c r="L115" s="150">
        <v>45390</v>
      </c>
      <c r="M115" s="140" t="str">
        <f t="shared" si="115"/>
        <v>С4</v>
      </c>
      <c r="N115" s="140" t="str">
        <f t="shared" si="116"/>
        <v>Емкость DP ЛВЖ</v>
      </c>
      <c r="O115" s="140" t="str">
        <f t="shared" si="117"/>
        <v>Частичное факел</v>
      </c>
      <c r="P115" s="140" t="s">
        <v>46</v>
      </c>
      <c r="Q115" s="140" t="s">
        <v>46</v>
      </c>
      <c r="R115" s="140" t="s">
        <v>46</v>
      </c>
      <c r="S115" s="140" t="s">
        <v>46</v>
      </c>
      <c r="T115" s="140" t="s">
        <v>46</v>
      </c>
      <c r="U115" s="140" t="s">
        <v>46</v>
      </c>
      <c r="V115" s="140" t="s">
        <v>46</v>
      </c>
      <c r="W115" s="140" t="s">
        <v>46</v>
      </c>
      <c r="X115" s="140" t="s">
        <v>46</v>
      </c>
      <c r="Y115" s="140" t="s">
        <v>46</v>
      </c>
      <c r="Z115" s="140" t="s">
        <v>46</v>
      </c>
      <c r="AA115" s="140" t="s">
        <v>46</v>
      </c>
      <c r="AB115" s="140" t="s">
        <v>46</v>
      </c>
      <c r="AC115" s="140" t="s">
        <v>46</v>
      </c>
      <c r="AD115" s="140" t="s">
        <v>46</v>
      </c>
      <c r="AE115" s="140" t="s">
        <v>46</v>
      </c>
      <c r="AF115" s="140" t="s">
        <v>46</v>
      </c>
      <c r="AG115" s="140" t="s">
        <v>46</v>
      </c>
      <c r="AH115" s="140" t="s">
        <v>46</v>
      </c>
      <c r="AI115" s="140" t="s">
        <v>46</v>
      </c>
      <c r="AJ115" s="140">
        <v>0</v>
      </c>
      <c r="AK115" s="140">
        <v>1</v>
      </c>
      <c r="AL115" s="140">
        <f>0.1*$AL$2</f>
        <v>7.5000000000000011E-2</v>
      </c>
      <c r="AM115" s="140">
        <f>AM113</f>
        <v>2.7E-2</v>
      </c>
      <c r="AN115" s="140">
        <f>AN112</f>
        <v>3</v>
      </c>
      <c r="AQ115" s="143">
        <f>AM115*I115*0.1+AL115</f>
        <v>7.9860000000000014E-2</v>
      </c>
      <c r="AR115" s="143">
        <f t="shared" si="120"/>
        <v>7.9860000000000018E-3</v>
      </c>
      <c r="AS115" s="144">
        <f t="shared" si="121"/>
        <v>0.25</v>
      </c>
      <c r="AT115" s="144">
        <f t="shared" si="122"/>
        <v>8.4461500000000009E-2</v>
      </c>
      <c r="AU115" s="143">
        <f>10068.2*J115*POWER(10,-6)</f>
        <v>1.8122759999999998E-2</v>
      </c>
      <c r="AV115" s="144">
        <f t="shared" si="118"/>
        <v>0.44043025999999996</v>
      </c>
      <c r="AW115" s="145">
        <f t="shared" si="123"/>
        <v>0</v>
      </c>
      <c r="AX115" s="145">
        <f t="shared" si="124"/>
        <v>4.0000000000000009E-7</v>
      </c>
      <c r="AY115" s="145">
        <f t="shared" si="125"/>
        <v>1.7617210400000003E-7</v>
      </c>
      <c r="AZ115" s="285">
        <f>AW115/DB!$B$23</f>
        <v>0</v>
      </c>
      <c r="BA115" s="285">
        <f>AX115/DB!$B$23</f>
        <v>4.2553191489361711E-10</v>
      </c>
    </row>
    <row r="116" spans="1:53" s="140" customFormat="1" x14ac:dyDescent="0.3">
      <c r="A116" s="131" t="s">
        <v>22</v>
      </c>
      <c r="B116" s="131" t="str">
        <f>B112</f>
        <v>Емкость DP ЛВЖ</v>
      </c>
      <c r="C116" s="13" t="s">
        <v>189</v>
      </c>
      <c r="D116" s="133" t="s">
        <v>27</v>
      </c>
      <c r="E116" s="146">
        <f>E115</f>
        <v>1.0000000000000001E-5</v>
      </c>
      <c r="F116" s="147">
        <f>F112</f>
        <v>1</v>
      </c>
      <c r="G116" s="131">
        <v>0.16000000000000003</v>
      </c>
      <c r="H116" s="135">
        <f t="shared" si="119"/>
        <v>1.6000000000000004E-6</v>
      </c>
      <c r="I116" s="148">
        <f>0.15*I112</f>
        <v>1.7999999999999998</v>
      </c>
      <c r="J116" s="137">
        <v>0</v>
      </c>
      <c r="K116" s="149" t="s">
        <v>127</v>
      </c>
      <c r="L116" s="150">
        <v>3</v>
      </c>
      <c r="M116" s="140" t="str">
        <f t="shared" si="115"/>
        <v>С5</v>
      </c>
      <c r="N116" s="140" t="str">
        <f t="shared" si="116"/>
        <v>Емкость DP ЛВЖ</v>
      </c>
      <c r="O116" s="140" t="str">
        <f t="shared" si="117"/>
        <v>Частичное-ликвидация</v>
      </c>
      <c r="P116" s="140" t="s">
        <v>46</v>
      </c>
      <c r="Q116" s="140" t="s">
        <v>46</v>
      </c>
      <c r="R116" s="140" t="s">
        <v>46</v>
      </c>
      <c r="S116" s="140" t="s">
        <v>46</v>
      </c>
      <c r="T116" s="140" t="s">
        <v>46</v>
      </c>
      <c r="U116" s="140" t="s">
        <v>46</v>
      </c>
      <c r="V116" s="140" t="s">
        <v>46</v>
      </c>
      <c r="W116" s="140" t="s">
        <v>46</v>
      </c>
      <c r="X116" s="140" t="s">
        <v>46</v>
      </c>
      <c r="Y116" s="140" t="s">
        <v>46</v>
      </c>
      <c r="Z116" s="140" t="s">
        <v>46</v>
      </c>
      <c r="AA116" s="140" t="s">
        <v>46</v>
      </c>
      <c r="AB116" s="140" t="s">
        <v>46</v>
      </c>
      <c r="AC116" s="140" t="s">
        <v>46</v>
      </c>
      <c r="AD116" s="140" t="s">
        <v>46</v>
      </c>
      <c r="AE116" s="140" t="s">
        <v>46</v>
      </c>
      <c r="AF116" s="140" t="s">
        <v>46</v>
      </c>
      <c r="AG116" s="140" t="s">
        <v>46</v>
      </c>
      <c r="AH116" s="140" t="s">
        <v>46</v>
      </c>
      <c r="AI116" s="140" t="s">
        <v>46</v>
      </c>
      <c r="AJ116" s="140">
        <v>0</v>
      </c>
      <c r="AK116" s="140">
        <v>1</v>
      </c>
      <c r="AL116" s="140">
        <f>0.1*$AL$2</f>
        <v>7.5000000000000011E-2</v>
      </c>
      <c r="AM116" s="140">
        <f>AM112</f>
        <v>2.7E-2</v>
      </c>
      <c r="AN116" s="140">
        <f>ROUNDUP(AN112/3,0)</f>
        <v>1</v>
      </c>
      <c r="AQ116" s="143">
        <f>AM116*I116+AL116</f>
        <v>0.12360000000000002</v>
      </c>
      <c r="AR116" s="143">
        <f t="shared" si="120"/>
        <v>1.2360000000000003E-2</v>
      </c>
      <c r="AS116" s="144">
        <f t="shared" si="121"/>
        <v>0.25</v>
      </c>
      <c r="AT116" s="144">
        <f t="shared" si="122"/>
        <v>9.6490000000000006E-2</v>
      </c>
      <c r="AU116" s="143">
        <f>1333*J113*POWER(10,-6)*10</f>
        <v>4.6654999999999995E-3</v>
      </c>
      <c r="AV116" s="144">
        <f t="shared" si="118"/>
        <v>0.48711550000000003</v>
      </c>
      <c r="AW116" s="145">
        <f t="shared" si="123"/>
        <v>0</v>
      </c>
      <c r="AX116" s="145">
        <f t="shared" si="124"/>
        <v>1.6000000000000004E-6</v>
      </c>
      <c r="AY116" s="145">
        <f t="shared" si="125"/>
        <v>7.7938480000000024E-7</v>
      </c>
      <c r="AZ116" s="285">
        <f>AW116/DB!$B$23</f>
        <v>0</v>
      </c>
      <c r="BA116" s="285">
        <f>AX116/DB!$B$23</f>
        <v>1.7021276595744684E-9</v>
      </c>
    </row>
    <row r="117" spans="1:53" s="140" customFormat="1" x14ac:dyDescent="0.3">
      <c r="A117" s="131" t="s">
        <v>23</v>
      </c>
      <c r="B117" s="131" t="str">
        <f>B112</f>
        <v>Емкость DP ЛВЖ</v>
      </c>
      <c r="C117" s="13" t="s">
        <v>162</v>
      </c>
      <c r="D117" s="133" t="s">
        <v>161</v>
      </c>
      <c r="E117" s="146">
        <f>E116</f>
        <v>1.0000000000000001E-5</v>
      </c>
      <c r="F117" s="147">
        <v>1</v>
      </c>
      <c r="G117" s="131">
        <v>4.0000000000000008E-2</v>
      </c>
      <c r="H117" s="135">
        <f t="shared" si="119"/>
        <v>4.0000000000000009E-7</v>
      </c>
      <c r="I117" s="148">
        <f>I115*0.15</f>
        <v>0.26999999999999996</v>
      </c>
      <c r="J117" s="137">
        <f>I117</f>
        <v>0.26999999999999996</v>
      </c>
      <c r="K117" s="152" t="s">
        <v>138</v>
      </c>
      <c r="L117" s="153">
        <v>12</v>
      </c>
      <c r="M117" s="140" t="str">
        <f t="shared" si="115"/>
        <v>С6</v>
      </c>
      <c r="N117" s="140" t="str">
        <f t="shared" si="116"/>
        <v>Емкость DP ЛВЖ</v>
      </c>
      <c r="O117" s="140" t="str">
        <f t="shared" si="117"/>
        <v>Частичное факел</v>
      </c>
      <c r="P117" s="140" t="s">
        <v>46</v>
      </c>
      <c r="Q117" s="140" t="s">
        <v>46</v>
      </c>
      <c r="R117" s="140" t="s">
        <v>46</v>
      </c>
      <c r="S117" s="140" t="s">
        <v>46</v>
      </c>
      <c r="T117" s="140" t="s">
        <v>46</v>
      </c>
      <c r="U117" s="140" t="s">
        <v>46</v>
      </c>
      <c r="V117" s="140" t="s">
        <v>46</v>
      </c>
      <c r="W117" s="140" t="s">
        <v>46</v>
      </c>
      <c r="X117" s="140" t="s">
        <v>46</v>
      </c>
      <c r="Y117" s="140" t="s">
        <v>46</v>
      </c>
      <c r="Z117" s="140" t="s">
        <v>46</v>
      </c>
      <c r="AA117" s="140" t="s">
        <v>46</v>
      </c>
      <c r="AB117" s="140" t="s">
        <v>46</v>
      </c>
      <c r="AC117" s="140" t="s">
        <v>46</v>
      </c>
      <c r="AD117" s="140" t="s">
        <v>46</v>
      </c>
      <c r="AE117" s="140" t="s">
        <v>46</v>
      </c>
      <c r="AF117" s="140" t="s">
        <v>46</v>
      </c>
      <c r="AG117" s="140" t="s">
        <v>46</v>
      </c>
      <c r="AH117" s="140" t="s">
        <v>46</v>
      </c>
      <c r="AI117" s="140" t="s">
        <v>46</v>
      </c>
      <c r="AJ117" s="140">
        <v>0</v>
      </c>
      <c r="AK117" s="140">
        <v>1</v>
      </c>
      <c r="AL117" s="140">
        <f>0.1*$AL$2</f>
        <v>7.5000000000000011E-2</v>
      </c>
      <c r="AM117" s="140">
        <f>AM112</f>
        <v>2.7E-2</v>
      </c>
      <c r="AN117" s="140">
        <f>AN116</f>
        <v>1</v>
      </c>
      <c r="AQ117" s="143">
        <f>AM117*I117+AL117</f>
        <v>8.2290000000000016E-2</v>
      </c>
      <c r="AR117" s="143">
        <f t="shared" si="120"/>
        <v>8.2290000000000019E-3</v>
      </c>
      <c r="AS117" s="144">
        <f t="shared" si="121"/>
        <v>0.25</v>
      </c>
      <c r="AT117" s="144">
        <f t="shared" si="122"/>
        <v>8.5129750000000004E-2</v>
      </c>
      <c r="AU117" s="143">
        <f>10068.2*J117*POWER(10,-6)</f>
        <v>2.7184139999999997E-3</v>
      </c>
      <c r="AV117" s="144">
        <f t="shared" si="118"/>
        <v>0.42836716400000002</v>
      </c>
      <c r="AW117" s="145">
        <f t="shared" si="123"/>
        <v>0</v>
      </c>
      <c r="AX117" s="145">
        <f t="shared" si="124"/>
        <v>4.0000000000000009E-7</v>
      </c>
      <c r="AY117" s="145">
        <f t="shared" si="125"/>
        <v>1.7134686560000004E-7</v>
      </c>
      <c r="AZ117" s="285">
        <f>AW117/DB!$B$23</f>
        <v>0</v>
      </c>
      <c r="BA117" s="285">
        <f>AX117/DB!$B$23</f>
        <v>4.2553191489361711E-10</v>
      </c>
    </row>
    <row r="118" spans="1:53" s="140" customFormat="1" x14ac:dyDescent="0.3">
      <c r="A118" s="131" t="s">
        <v>157</v>
      </c>
      <c r="B118" s="131" t="str">
        <f>B112</f>
        <v>Емкость DP ЛВЖ</v>
      </c>
      <c r="C118" s="13" t="s">
        <v>163</v>
      </c>
      <c r="D118" s="133" t="s">
        <v>112</v>
      </c>
      <c r="E118" s="146">
        <f>E116</f>
        <v>1.0000000000000001E-5</v>
      </c>
      <c r="F118" s="147">
        <f>F112</f>
        <v>1</v>
      </c>
      <c r="G118" s="131">
        <v>0.15200000000000002</v>
      </c>
      <c r="H118" s="135">
        <f t="shared" si="119"/>
        <v>1.5200000000000003E-6</v>
      </c>
      <c r="I118" s="148">
        <f>I115*0.15</f>
        <v>0.26999999999999996</v>
      </c>
      <c r="J118" s="137">
        <f>I118</f>
        <v>0.26999999999999996</v>
      </c>
      <c r="K118" s="149"/>
      <c r="L118" s="150"/>
      <c r="M118" s="140" t="str">
        <f t="shared" si="115"/>
        <v>С7</v>
      </c>
      <c r="N118" s="140" t="str">
        <f t="shared" si="116"/>
        <v>Емкость DP ЛВЖ</v>
      </c>
      <c r="O118" s="140" t="str">
        <f t="shared" si="117"/>
        <v>Частичное-пожар-вспышка</v>
      </c>
      <c r="P118" s="140" t="s">
        <v>46</v>
      </c>
      <c r="Q118" s="140" t="s">
        <v>46</v>
      </c>
      <c r="R118" s="140" t="s">
        <v>46</v>
      </c>
      <c r="S118" s="140" t="s">
        <v>46</v>
      </c>
      <c r="T118" s="140" t="s">
        <v>46</v>
      </c>
      <c r="U118" s="140" t="s">
        <v>46</v>
      </c>
      <c r="V118" s="140" t="s">
        <v>46</v>
      </c>
      <c r="W118" s="140" t="s">
        <v>46</v>
      </c>
      <c r="X118" s="140" t="s">
        <v>46</v>
      </c>
      <c r="Y118" s="140" t="s">
        <v>46</v>
      </c>
      <c r="Z118" s="140" t="s">
        <v>46</v>
      </c>
      <c r="AA118" s="140" t="s">
        <v>46</v>
      </c>
      <c r="AB118" s="140" t="s">
        <v>46</v>
      </c>
      <c r="AC118" s="140" t="s">
        <v>46</v>
      </c>
      <c r="AD118" s="140" t="s">
        <v>46</v>
      </c>
      <c r="AE118" s="140" t="s">
        <v>46</v>
      </c>
      <c r="AF118" s="140" t="s">
        <v>46</v>
      </c>
      <c r="AG118" s="140" t="s">
        <v>46</v>
      </c>
      <c r="AH118" s="140" t="s">
        <v>46</v>
      </c>
      <c r="AI118" s="140" t="s">
        <v>46</v>
      </c>
      <c r="AJ118" s="140">
        <v>0</v>
      </c>
      <c r="AK118" s="140">
        <v>1</v>
      </c>
      <c r="AL118" s="140">
        <f>0.1*$AL$2</f>
        <v>7.5000000000000011E-2</v>
      </c>
      <c r="AM118" s="140">
        <f>AM112</f>
        <v>2.7E-2</v>
      </c>
      <c r="AN118" s="140">
        <f>ROUNDUP(AN112/3,0)</f>
        <v>1</v>
      </c>
      <c r="AQ118" s="143">
        <f>AM118*I118+AL118</f>
        <v>8.2290000000000016E-2</v>
      </c>
      <c r="AR118" s="143">
        <f t="shared" si="120"/>
        <v>8.2290000000000019E-3</v>
      </c>
      <c r="AS118" s="144">
        <f t="shared" si="121"/>
        <v>0.25</v>
      </c>
      <c r="AT118" s="144">
        <f t="shared" si="122"/>
        <v>8.5129750000000004E-2</v>
      </c>
      <c r="AU118" s="143">
        <f>10068.2*J118*POWER(10,-6)</f>
        <v>2.7184139999999997E-3</v>
      </c>
      <c r="AV118" s="144">
        <f t="shared" si="118"/>
        <v>0.42836716400000002</v>
      </c>
      <c r="AW118" s="145">
        <f t="shared" si="123"/>
        <v>0</v>
      </c>
      <c r="AX118" s="145">
        <f t="shared" si="124"/>
        <v>1.5200000000000003E-6</v>
      </c>
      <c r="AY118" s="145">
        <f t="shared" si="125"/>
        <v>6.5111808928000016E-7</v>
      </c>
      <c r="AZ118" s="285">
        <f>AW118/DB!$B$23</f>
        <v>0</v>
      </c>
      <c r="BA118" s="285">
        <f>AX118/DB!$B$23</f>
        <v>1.617021276595745E-9</v>
      </c>
    </row>
    <row r="119" spans="1:53" s="140" customFormat="1" ht="15" thickBot="1" x14ac:dyDescent="0.35">
      <c r="A119" s="131" t="s">
        <v>158</v>
      </c>
      <c r="B119" s="131" t="str">
        <f>B112</f>
        <v>Емкость DP ЛВЖ</v>
      </c>
      <c r="C119" s="13" t="s">
        <v>164</v>
      </c>
      <c r="D119" s="133" t="s">
        <v>27</v>
      </c>
      <c r="E119" s="146">
        <f>E116</f>
        <v>1.0000000000000001E-5</v>
      </c>
      <c r="F119" s="147">
        <f>F112</f>
        <v>1</v>
      </c>
      <c r="G119" s="131">
        <v>0.6080000000000001</v>
      </c>
      <c r="H119" s="135">
        <f t="shared" si="119"/>
        <v>6.0800000000000011E-6</v>
      </c>
      <c r="I119" s="148">
        <f>I115*0.15</f>
        <v>0.26999999999999996</v>
      </c>
      <c r="J119" s="151">
        <v>0</v>
      </c>
      <c r="K119" s="154"/>
      <c r="L119" s="155"/>
      <c r="M119" s="140" t="str">
        <f t="shared" si="115"/>
        <v>С8</v>
      </c>
      <c r="N119" s="140" t="str">
        <f t="shared" si="116"/>
        <v>Емкость DP ЛВЖ</v>
      </c>
      <c r="O119" s="140" t="str">
        <f t="shared" si="117"/>
        <v>Частичное-ликвидация</v>
      </c>
      <c r="P119" s="140" t="s">
        <v>46</v>
      </c>
      <c r="Q119" s="140" t="s">
        <v>46</v>
      </c>
      <c r="R119" s="140" t="s">
        <v>46</v>
      </c>
      <c r="S119" s="140" t="s">
        <v>46</v>
      </c>
      <c r="T119" s="140" t="s">
        <v>46</v>
      </c>
      <c r="U119" s="140" t="s">
        <v>46</v>
      </c>
      <c r="V119" s="140" t="s">
        <v>46</v>
      </c>
      <c r="W119" s="140" t="s">
        <v>46</v>
      </c>
      <c r="X119" s="140" t="s">
        <v>46</v>
      </c>
      <c r="Y119" s="140" t="s">
        <v>46</v>
      </c>
      <c r="Z119" s="140" t="s">
        <v>46</v>
      </c>
      <c r="AA119" s="140" t="s">
        <v>46</v>
      </c>
      <c r="AB119" s="140" t="s">
        <v>46</v>
      </c>
      <c r="AC119" s="140" t="s">
        <v>46</v>
      </c>
      <c r="AD119" s="140" t="s">
        <v>46</v>
      </c>
      <c r="AE119" s="140" t="s">
        <v>46</v>
      </c>
      <c r="AF119" s="140" t="s">
        <v>46</v>
      </c>
      <c r="AG119" s="140" t="s">
        <v>46</v>
      </c>
      <c r="AH119" s="140" t="s">
        <v>46</v>
      </c>
      <c r="AI119" s="140" t="s">
        <v>46</v>
      </c>
      <c r="AJ119" s="140">
        <v>0</v>
      </c>
      <c r="AK119" s="140">
        <v>0</v>
      </c>
      <c r="AL119" s="140">
        <f>0.1*$AL$2</f>
        <v>7.5000000000000011E-2</v>
      </c>
      <c r="AM119" s="140">
        <f>AM112</f>
        <v>2.7E-2</v>
      </c>
      <c r="AN119" s="140">
        <f>ROUNDUP(AN112/3,0)</f>
        <v>1</v>
      </c>
      <c r="AQ119" s="143">
        <f>AM119*I119*0.1+AL119</f>
        <v>7.5729000000000005E-2</v>
      </c>
      <c r="AR119" s="143">
        <f t="shared" si="120"/>
        <v>7.5729000000000005E-3</v>
      </c>
      <c r="AS119" s="144">
        <f t="shared" si="121"/>
        <v>0</v>
      </c>
      <c r="AT119" s="144">
        <f t="shared" si="122"/>
        <v>2.0825475000000003E-2</v>
      </c>
      <c r="AU119" s="143">
        <f>1333*J117*POWER(10,-6)</f>
        <v>3.5990999999999996E-4</v>
      </c>
      <c r="AV119" s="144">
        <f t="shared" si="118"/>
        <v>0.10448728500000001</v>
      </c>
      <c r="AW119" s="145">
        <f t="shared" si="123"/>
        <v>0</v>
      </c>
      <c r="AX119" s="145">
        <f t="shared" si="124"/>
        <v>0</v>
      </c>
      <c r="AY119" s="145">
        <f t="shared" si="125"/>
        <v>6.3528269280000015E-7</v>
      </c>
      <c r="AZ119" s="285">
        <f>AW119/DB!$B$23</f>
        <v>0</v>
      </c>
      <c r="BA119" s="285">
        <f>AX119/DB!$B$23</f>
        <v>0</v>
      </c>
    </row>
    <row r="120" spans="1:53" s="140" customFormat="1" x14ac:dyDescent="0.3">
      <c r="A120" s="194" t="s">
        <v>187</v>
      </c>
      <c r="B120" s="194" t="str">
        <f>B112</f>
        <v>Емкость DP ЛВЖ</v>
      </c>
      <c r="C120" s="194" t="s">
        <v>341</v>
      </c>
      <c r="D120" s="194" t="s">
        <v>342</v>
      </c>
      <c r="E120" s="195">
        <v>2.5000000000000001E-5</v>
      </c>
      <c r="F120" s="194">
        <v>1</v>
      </c>
      <c r="G120" s="194">
        <v>1</v>
      </c>
      <c r="H120" s="196">
        <f t="shared" si="119"/>
        <v>2.5000000000000001E-5</v>
      </c>
      <c r="I120" s="197">
        <f>I112</f>
        <v>12</v>
      </c>
      <c r="J120" s="197">
        <f>J112*0.6</f>
        <v>7.1999999999999993</v>
      </c>
      <c r="K120" s="194"/>
      <c r="L120" s="194"/>
      <c r="M120" s="198" t="str">
        <f t="shared" si="115"/>
        <v>С9</v>
      </c>
      <c r="N120" s="198"/>
      <c r="O120" s="198"/>
      <c r="P120" s="198"/>
      <c r="Q120" s="198"/>
      <c r="R120" s="198"/>
      <c r="S120" s="198"/>
      <c r="T120" s="198"/>
      <c r="U120" s="198"/>
      <c r="V120" s="198"/>
      <c r="W120" s="198"/>
      <c r="X120" s="198"/>
      <c r="Y120" s="198"/>
      <c r="Z120" s="198"/>
      <c r="AA120" s="198"/>
      <c r="AB120" s="198"/>
      <c r="AC120" s="198"/>
      <c r="AD120" s="198"/>
      <c r="AE120" s="198"/>
      <c r="AF120" s="198"/>
      <c r="AG120" s="198"/>
      <c r="AH120" s="198"/>
      <c r="AI120" s="198"/>
      <c r="AJ120" s="198">
        <v>1</v>
      </c>
      <c r="AK120" s="198">
        <v>2</v>
      </c>
      <c r="AL120" s="198">
        <f>AL112</f>
        <v>0.75</v>
      </c>
      <c r="AM120" s="198">
        <f>AM112</f>
        <v>2.7E-2</v>
      </c>
      <c r="AN120" s="198">
        <v>5</v>
      </c>
      <c r="AO120" s="198"/>
      <c r="AP120" s="198"/>
      <c r="AQ120" s="199">
        <f>AM120*I120+AL120</f>
        <v>1.0740000000000001</v>
      </c>
      <c r="AR120" s="199">
        <f>0.1*AQ120</f>
        <v>0.10740000000000001</v>
      </c>
      <c r="AS120" s="200">
        <f>AJ120*3+0.25*AK120</f>
        <v>3.5</v>
      </c>
      <c r="AT120" s="200">
        <f>SUM(AQ120:AS120)/4</f>
        <v>1.17035</v>
      </c>
      <c r="AU120" s="199">
        <f>10068.2*J120*POWER(10,-6)</f>
        <v>7.2491039999999993E-2</v>
      </c>
      <c r="AV120" s="200">
        <f t="shared" si="118"/>
        <v>5.9242410400000001</v>
      </c>
      <c r="AW120" s="201">
        <f>AJ120*H120</f>
        <v>2.5000000000000001E-5</v>
      </c>
      <c r="AX120" s="201">
        <f>H120*AK120</f>
        <v>5.0000000000000002E-5</v>
      </c>
      <c r="AY120" s="201">
        <f>H120*AV120</f>
        <v>1.4810602600000001E-4</v>
      </c>
      <c r="AZ120" s="285">
        <f>AW120/DB!$B$23</f>
        <v>2.6595744680851065E-8</v>
      </c>
      <c r="BA120" s="285">
        <f>AX120/DB!$B$23</f>
        <v>5.319148936170213E-8</v>
      </c>
    </row>
    <row r="121" spans="1:53" ht="15" thickBot="1" x14ac:dyDescent="0.35"/>
    <row r="122" spans="1:53" s="238" customFormat="1" ht="18" customHeight="1" x14ac:dyDescent="0.3">
      <c r="A122" s="228" t="s">
        <v>18</v>
      </c>
      <c r="B122" s="229" t="s">
        <v>343</v>
      </c>
      <c r="C122" s="230" t="s">
        <v>143</v>
      </c>
      <c r="D122" s="231" t="s">
        <v>25</v>
      </c>
      <c r="E122" s="232">
        <v>9.9999999999999995E-7</v>
      </c>
      <c r="F122" s="229">
        <v>1</v>
      </c>
      <c r="G122" s="228">
        <v>0.05</v>
      </c>
      <c r="H122" s="233">
        <f>E122*F122*G122</f>
        <v>4.9999999999999998E-8</v>
      </c>
      <c r="I122" s="234">
        <v>63</v>
      </c>
      <c r="J122" s="235">
        <f>I122</f>
        <v>63</v>
      </c>
      <c r="K122" s="236" t="s">
        <v>122</v>
      </c>
      <c r="L122" s="237">
        <v>600</v>
      </c>
      <c r="M122" s="238" t="str">
        <f t="shared" ref="M122:N130" si="126">A122</f>
        <v>С1</v>
      </c>
      <c r="N122" s="238" t="str">
        <f t="shared" si="126"/>
        <v>Емкость DP ЛВЖ+тоеси</v>
      </c>
      <c r="O122" s="238" t="str">
        <f t="shared" ref="O122:O130" si="127">D122</f>
        <v>Полное-пожар</v>
      </c>
      <c r="P122" s="238">
        <v>19.3</v>
      </c>
      <c r="Q122" s="238">
        <v>26.9</v>
      </c>
      <c r="R122" s="238">
        <v>38.6</v>
      </c>
      <c r="S122" s="238">
        <v>72.2</v>
      </c>
      <c r="T122" s="238" t="s">
        <v>46</v>
      </c>
      <c r="U122" s="238" t="s">
        <v>46</v>
      </c>
      <c r="V122" s="238" t="s">
        <v>46</v>
      </c>
      <c r="W122" s="238" t="s">
        <v>46</v>
      </c>
      <c r="X122" s="238" t="s">
        <v>46</v>
      </c>
      <c r="Y122" s="238" t="s">
        <v>46</v>
      </c>
      <c r="Z122" s="238" t="s">
        <v>46</v>
      </c>
      <c r="AA122" s="238" t="s">
        <v>46</v>
      </c>
      <c r="AB122" s="238" t="s">
        <v>46</v>
      </c>
      <c r="AC122" s="238" t="s">
        <v>46</v>
      </c>
      <c r="AD122" s="238" t="s">
        <v>46</v>
      </c>
      <c r="AE122" s="238" t="s">
        <v>46</v>
      </c>
      <c r="AF122" s="238" t="s">
        <v>46</v>
      </c>
      <c r="AG122" s="238" t="s">
        <v>46</v>
      </c>
      <c r="AH122" s="238" t="s">
        <v>46</v>
      </c>
      <c r="AI122" s="238" t="s">
        <v>46</v>
      </c>
      <c r="AJ122" s="239">
        <v>1</v>
      </c>
      <c r="AK122" s="239">
        <v>2</v>
      </c>
      <c r="AL122" s="240">
        <v>0.75</v>
      </c>
      <c r="AM122" s="240">
        <v>2.7E-2</v>
      </c>
      <c r="AN122" s="240">
        <v>3</v>
      </c>
      <c r="AQ122" s="241">
        <f>AM122*I122+AL122</f>
        <v>2.4510000000000001</v>
      </c>
      <c r="AR122" s="241">
        <f>0.1*AQ122</f>
        <v>0.24510000000000001</v>
      </c>
      <c r="AS122" s="242">
        <f>AJ122*3+0.25*AK122</f>
        <v>3.5</v>
      </c>
      <c r="AT122" s="242">
        <f>SUM(AQ122:AS122)/4</f>
        <v>1.5490249999999999</v>
      </c>
      <c r="AU122" s="241">
        <f>10068.2*J122*POWER(10,-6)</f>
        <v>0.6342966000000001</v>
      </c>
      <c r="AV122" s="242">
        <f t="shared" ref="AV122:AV130" si="128">AU122+AT122+AS122+AR122+AQ122</f>
        <v>8.3794216000000006</v>
      </c>
      <c r="AW122" s="243">
        <f>AJ122*H122</f>
        <v>4.9999999999999998E-8</v>
      </c>
      <c r="AX122" s="243">
        <f>H122*AK122</f>
        <v>9.9999999999999995E-8</v>
      </c>
      <c r="AY122" s="243">
        <f t="shared" ref="AY122:AY130" si="129">H122*AV122</f>
        <v>4.1897108E-7</v>
      </c>
      <c r="AZ122" s="285">
        <f>AW122/DB!$B$23</f>
        <v>5.3191489361702125E-11</v>
      </c>
      <c r="BA122" s="285">
        <f>AX122/DB!$B$23</f>
        <v>1.0638297872340425E-10</v>
      </c>
    </row>
    <row r="123" spans="1:53" s="238" customFormat="1" x14ac:dyDescent="0.3">
      <c r="A123" s="228" t="s">
        <v>19</v>
      </c>
      <c r="B123" s="228" t="str">
        <f>B122</f>
        <v>Емкость DP ЛВЖ+тоеси</v>
      </c>
      <c r="C123" s="230" t="s">
        <v>149</v>
      </c>
      <c r="D123" s="231" t="s">
        <v>28</v>
      </c>
      <c r="E123" s="244">
        <f>E122</f>
        <v>9.9999999999999995E-7</v>
      </c>
      <c r="F123" s="245">
        <f>F122</f>
        <v>1</v>
      </c>
      <c r="G123" s="228">
        <v>0.19</v>
      </c>
      <c r="H123" s="233">
        <f t="shared" ref="H123:H130" si="130">E123*F123*G123</f>
        <v>1.8999999999999998E-7</v>
      </c>
      <c r="I123" s="246">
        <f>I122</f>
        <v>63</v>
      </c>
      <c r="J123" s="247">
        <v>0.51</v>
      </c>
      <c r="K123" s="248" t="s">
        <v>123</v>
      </c>
      <c r="L123" s="249">
        <v>1</v>
      </c>
      <c r="M123" s="238" t="str">
        <f t="shared" si="126"/>
        <v>С2</v>
      </c>
      <c r="N123" s="238" t="str">
        <f t="shared" si="126"/>
        <v>Емкость DP ЛВЖ+тоеси</v>
      </c>
      <c r="O123" s="238" t="str">
        <f t="shared" si="127"/>
        <v>Полное-взрыв</v>
      </c>
      <c r="P123" s="238" t="s">
        <v>46</v>
      </c>
      <c r="Q123" s="238" t="s">
        <v>46</v>
      </c>
      <c r="R123" s="238" t="s">
        <v>46</v>
      </c>
      <c r="S123" s="238" t="s">
        <v>46</v>
      </c>
      <c r="T123" s="238">
        <v>0</v>
      </c>
      <c r="U123" s="238">
        <v>0</v>
      </c>
      <c r="V123" s="238">
        <v>60.6</v>
      </c>
      <c r="W123" s="238">
        <v>202.1</v>
      </c>
      <c r="X123" s="238">
        <v>525.6</v>
      </c>
      <c r="Y123" s="238" t="s">
        <v>46</v>
      </c>
      <c r="Z123" s="238" t="s">
        <v>46</v>
      </c>
      <c r="AA123" s="238" t="s">
        <v>46</v>
      </c>
      <c r="AB123" s="238" t="s">
        <v>46</v>
      </c>
      <c r="AC123" s="238" t="s">
        <v>46</v>
      </c>
      <c r="AD123" s="238" t="s">
        <v>46</v>
      </c>
      <c r="AE123" s="238" t="s">
        <v>46</v>
      </c>
      <c r="AF123" s="238" t="s">
        <v>46</v>
      </c>
      <c r="AG123" s="238" t="s">
        <v>46</v>
      </c>
      <c r="AH123" s="238" t="s">
        <v>46</v>
      </c>
      <c r="AI123" s="238" t="s">
        <v>46</v>
      </c>
      <c r="AJ123" s="239">
        <v>3</v>
      </c>
      <c r="AK123" s="239">
        <v>4</v>
      </c>
      <c r="AL123" s="238">
        <f>AL122</f>
        <v>0.75</v>
      </c>
      <c r="AM123" s="238">
        <f>AM122</f>
        <v>2.7E-2</v>
      </c>
      <c r="AN123" s="238">
        <f>AN122</f>
        <v>3</v>
      </c>
      <c r="AQ123" s="241">
        <f>AM123*I123+AL123</f>
        <v>2.4510000000000001</v>
      </c>
      <c r="AR123" s="241">
        <f t="shared" ref="AR123:AR129" si="131">0.1*AQ123</f>
        <v>0.24510000000000001</v>
      </c>
      <c r="AS123" s="242">
        <f t="shared" ref="AS123:AS129" si="132">AJ123*3+0.25*AK123</f>
        <v>10</v>
      </c>
      <c r="AT123" s="242">
        <f t="shared" ref="AT123:AT129" si="133">SUM(AQ123:AS123)/4</f>
        <v>3.1740249999999999</v>
      </c>
      <c r="AU123" s="241">
        <f>10068.2*J123*POWER(10,-6)*10</f>
        <v>5.1347820000000002E-2</v>
      </c>
      <c r="AV123" s="242">
        <f t="shared" si="128"/>
        <v>15.921472820000002</v>
      </c>
      <c r="AW123" s="243">
        <f t="shared" ref="AW123:AW129" si="134">AJ123*H123</f>
        <v>5.6999999999999994E-7</v>
      </c>
      <c r="AX123" s="243">
        <f t="shared" ref="AX123:AX129" si="135">H123*AK123</f>
        <v>7.5999999999999992E-7</v>
      </c>
      <c r="AY123" s="243">
        <f t="shared" si="129"/>
        <v>3.0250798358E-6</v>
      </c>
      <c r="AZ123" s="285">
        <f>AW123/DB!$B$23</f>
        <v>6.0638297872340417E-10</v>
      </c>
      <c r="BA123" s="285">
        <f>AX123/DB!$B$23</f>
        <v>8.0851063829787229E-10</v>
      </c>
    </row>
    <row r="124" spans="1:53" s="238" customFormat="1" x14ac:dyDescent="0.3">
      <c r="A124" s="228" t="s">
        <v>20</v>
      </c>
      <c r="B124" s="228" t="str">
        <f>B122</f>
        <v>Емкость DP ЛВЖ+тоеси</v>
      </c>
      <c r="C124" s="230" t="s">
        <v>190</v>
      </c>
      <c r="D124" s="231" t="s">
        <v>118</v>
      </c>
      <c r="E124" s="244">
        <f>E122</f>
        <v>9.9999999999999995E-7</v>
      </c>
      <c r="F124" s="245">
        <f>F122</f>
        <v>1</v>
      </c>
      <c r="G124" s="228">
        <v>0.76</v>
      </c>
      <c r="H124" s="233">
        <f t="shared" si="130"/>
        <v>7.5999999999999992E-7</v>
      </c>
      <c r="I124" s="246">
        <f>I122</f>
        <v>63</v>
      </c>
      <c r="J124" s="235">
        <f>J123</f>
        <v>0.51</v>
      </c>
      <c r="K124" s="248" t="s">
        <v>124</v>
      </c>
      <c r="L124" s="249">
        <v>3</v>
      </c>
      <c r="M124" s="238" t="str">
        <f t="shared" si="126"/>
        <v>С3</v>
      </c>
      <c r="N124" s="238" t="str">
        <f t="shared" si="126"/>
        <v>Емкость DP ЛВЖ+тоеси</v>
      </c>
      <c r="O124" s="238" t="str">
        <f t="shared" si="127"/>
        <v>Полное-токси</v>
      </c>
      <c r="P124" s="238" t="s">
        <v>46</v>
      </c>
      <c r="Q124" s="238" t="s">
        <v>46</v>
      </c>
      <c r="R124" s="238" t="s">
        <v>46</v>
      </c>
      <c r="S124" s="238" t="s">
        <v>46</v>
      </c>
      <c r="T124" s="238" t="s">
        <v>46</v>
      </c>
      <c r="U124" s="238" t="s">
        <v>46</v>
      </c>
      <c r="V124" s="238" t="s">
        <v>46</v>
      </c>
      <c r="W124" s="238" t="s">
        <v>46</v>
      </c>
      <c r="X124" s="238" t="s">
        <v>46</v>
      </c>
      <c r="Y124" s="238" t="s">
        <v>46</v>
      </c>
      <c r="Z124" s="238" t="s">
        <v>46</v>
      </c>
      <c r="AA124" s="238" t="s">
        <v>46</v>
      </c>
      <c r="AB124" s="238" t="s">
        <v>46</v>
      </c>
      <c r="AC124" s="238">
        <v>186.2</v>
      </c>
      <c r="AD124" s="238">
        <v>351.4</v>
      </c>
      <c r="AE124" s="238" t="s">
        <v>46</v>
      </c>
      <c r="AF124" s="238" t="s">
        <v>46</v>
      </c>
      <c r="AG124" s="238" t="s">
        <v>46</v>
      </c>
      <c r="AH124" s="238" t="s">
        <v>46</v>
      </c>
      <c r="AI124" s="238" t="s">
        <v>46</v>
      </c>
      <c r="AJ124" s="238">
        <v>0</v>
      </c>
      <c r="AK124" s="238">
        <v>0</v>
      </c>
      <c r="AL124" s="238">
        <f>AL122</f>
        <v>0.75</v>
      </c>
      <c r="AM124" s="238">
        <f>AM122</f>
        <v>2.7E-2</v>
      </c>
      <c r="AN124" s="238">
        <f>AN122</f>
        <v>3</v>
      </c>
      <c r="AQ124" s="241">
        <f>AM124*I124*0.1+AL124</f>
        <v>0.92010000000000003</v>
      </c>
      <c r="AR124" s="241">
        <f t="shared" si="131"/>
        <v>9.2010000000000008E-2</v>
      </c>
      <c r="AS124" s="242">
        <f t="shared" si="132"/>
        <v>0</v>
      </c>
      <c r="AT124" s="242">
        <f t="shared" si="133"/>
        <v>0.25302750000000002</v>
      </c>
      <c r="AU124" s="241">
        <f>1333*J122*POWER(10,-6)</f>
        <v>8.3978999999999998E-2</v>
      </c>
      <c r="AV124" s="242">
        <f t="shared" si="128"/>
        <v>1.3491165000000001</v>
      </c>
      <c r="AW124" s="243">
        <f t="shared" si="134"/>
        <v>0</v>
      </c>
      <c r="AX124" s="243">
        <f t="shared" si="135"/>
        <v>0</v>
      </c>
      <c r="AY124" s="243">
        <f t="shared" si="129"/>
        <v>1.0253285399999999E-6</v>
      </c>
      <c r="AZ124" s="285">
        <f>AW124/DB!$B$23</f>
        <v>0</v>
      </c>
      <c r="BA124" s="285">
        <f>AX124/DB!$B$23</f>
        <v>0</v>
      </c>
    </row>
    <row r="125" spans="1:53" s="238" customFormat="1" x14ac:dyDescent="0.3">
      <c r="A125" s="228" t="s">
        <v>21</v>
      </c>
      <c r="B125" s="228" t="str">
        <f>B122</f>
        <v>Емкость DP ЛВЖ+тоеси</v>
      </c>
      <c r="C125" s="230" t="s">
        <v>160</v>
      </c>
      <c r="D125" s="231" t="s">
        <v>161</v>
      </c>
      <c r="E125" s="232">
        <v>1.0000000000000001E-5</v>
      </c>
      <c r="F125" s="245">
        <f>F122</f>
        <v>1</v>
      </c>
      <c r="G125" s="228">
        <v>4.0000000000000008E-2</v>
      </c>
      <c r="H125" s="233">
        <f t="shared" si="130"/>
        <v>4.0000000000000009E-7</v>
      </c>
      <c r="I125" s="246">
        <f>0.15*I122</f>
        <v>9.4499999999999993</v>
      </c>
      <c r="J125" s="235">
        <f>I125</f>
        <v>9.4499999999999993</v>
      </c>
      <c r="K125" s="248" t="s">
        <v>126</v>
      </c>
      <c r="L125" s="249">
        <v>45390</v>
      </c>
      <c r="M125" s="238" t="str">
        <f t="shared" si="126"/>
        <v>С4</v>
      </c>
      <c r="N125" s="238" t="str">
        <f t="shared" si="126"/>
        <v>Емкость DP ЛВЖ+тоеси</v>
      </c>
      <c r="O125" s="238" t="str">
        <f t="shared" si="127"/>
        <v>Частичное факел</v>
      </c>
      <c r="P125" s="238" t="s">
        <v>46</v>
      </c>
      <c r="Q125" s="238" t="s">
        <v>46</v>
      </c>
      <c r="R125" s="238" t="s">
        <v>46</v>
      </c>
      <c r="S125" s="238" t="s">
        <v>46</v>
      </c>
      <c r="T125" s="238" t="s">
        <v>46</v>
      </c>
      <c r="U125" s="238" t="s">
        <v>46</v>
      </c>
      <c r="V125" s="238" t="s">
        <v>46</v>
      </c>
      <c r="W125" s="238" t="s">
        <v>46</v>
      </c>
      <c r="X125" s="238" t="s">
        <v>46</v>
      </c>
      <c r="Y125" s="238">
        <v>23</v>
      </c>
      <c r="Z125" s="238">
        <v>4</v>
      </c>
      <c r="AA125" s="238" t="s">
        <v>46</v>
      </c>
      <c r="AB125" s="238" t="s">
        <v>46</v>
      </c>
      <c r="AC125" s="238" t="s">
        <v>46</v>
      </c>
      <c r="AD125" s="238" t="s">
        <v>46</v>
      </c>
      <c r="AE125" s="238" t="s">
        <v>46</v>
      </c>
      <c r="AF125" s="238" t="s">
        <v>46</v>
      </c>
      <c r="AG125" s="238" t="s">
        <v>46</v>
      </c>
      <c r="AH125" s="238" t="s">
        <v>46</v>
      </c>
      <c r="AI125" s="238" t="s">
        <v>46</v>
      </c>
      <c r="AJ125" s="238">
        <v>0</v>
      </c>
      <c r="AK125" s="238">
        <v>1</v>
      </c>
      <c r="AL125" s="238">
        <f>0.1*$AL$2</f>
        <v>7.5000000000000011E-2</v>
      </c>
      <c r="AM125" s="238">
        <f>AM123</f>
        <v>2.7E-2</v>
      </c>
      <c r="AN125" s="238">
        <f>AN122</f>
        <v>3</v>
      </c>
      <c r="AQ125" s="241">
        <f>AM125*I125*0.1+AL125</f>
        <v>0.10051500000000001</v>
      </c>
      <c r="AR125" s="241">
        <f t="shared" si="131"/>
        <v>1.0051500000000001E-2</v>
      </c>
      <c r="AS125" s="242">
        <f t="shared" si="132"/>
        <v>0.25</v>
      </c>
      <c r="AT125" s="242">
        <f t="shared" si="133"/>
        <v>9.0141625000000003E-2</v>
      </c>
      <c r="AU125" s="241">
        <f>10068.2*J125*POWER(10,-6)</f>
        <v>9.5144489999999998E-2</v>
      </c>
      <c r="AV125" s="242">
        <f t="shared" si="128"/>
        <v>0.54585261500000004</v>
      </c>
      <c r="AW125" s="243">
        <f t="shared" si="134"/>
        <v>0</v>
      </c>
      <c r="AX125" s="243">
        <f t="shared" si="135"/>
        <v>4.0000000000000009E-7</v>
      </c>
      <c r="AY125" s="243">
        <f t="shared" si="129"/>
        <v>2.1834104600000007E-7</v>
      </c>
      <c r="AZ125" s="285">
        <f>AW125/DB!$B$23</f>
        <v>0</v>
      </c>
      <c r="BA125" s="285">
        <f>AX125/DB!$B$23</f>
        <v>4.2553191489361711E-10</v>
      </c>
    </row>
    <row r="126" spans="1:53" s="238" customFormat="1" x14ac:dyDescent="0.3">
      <c r="A126" s="228" t="s">
        <v>22</v>
      </c>
      <c r="B126" s="228" t="str">
        <f>B122</f>
        <v>Емкость DP ЛВЖ+тоеси</v>
      </c>
      <c r="C126" s="230" t="s">
        <v>191</v>
      </c>
      <c r="D126" s="231" t="s">
        <v>119</v>
      </c>
      <c r="E126" s="244">
        <f>E125</f>
        <v>1.0000000000000001E-5</v>
      </c>
      <c r="F126" s="245">
        <f>F122</f>
        <v>1</v>
      </c>
      <c r="G126" s="228">
        <v>0.16000000000000003</v>
      </c>
      <c r="H126" s="233">
        <f t="shared" si="130"/>
        <v>1.6000000000000004E-6</v>
      </c>
      <c r="I126" s="246">
        <f>0.15*I122</f>
        <v>9.4499999999999993</v>
      </c>
      <c r="J126" s="235">
        <f>J123*0.15</f>
        <v>7.6499999999999999E-2</v>
      </c>
      <c r="K126" s="248" t="s">
        <v>127</v>
      </c>
      <c r="L126" s="249">
        <v>3</v>
      </c>
      <c r="M126" s="238" t="str">
        <f t="shared" si="126"/>
        <v>С5</v>
      </c>
      <c r="N126" s="238" t="str">
        <f t="shared" si="126"/>
        <v>Емкость DP ЛВЖ+тоеси</v>
      </c>
      <c r="O126" s="238" t="str">
        <f t="shared" si="127"/>
        <v>Частичное-токси</v>
      </c>
      <c r="P126" s="238" t="s">
        <v>46</v>
      </c>
      <c r="Q126" s="238" t="s">
        <v>46</v>
      </c>
      <c r="R126" s="238" t="s">
        <v>46</v>
      </c>
      <c r="S126" s="238" t="s">
        <v>46</v>
      </c>
      <c r="T126" s="238" t="s">
        <v>46</v>
      </c>
      <c r="U126" s="238" t="s">
        <v>46</v>
      </c>
      <c r="V126" s="238" t="s">
        <v>46</v>
      </c>
      <c r="W126" s="238" t="s">
        <v>46</v>
      </c>
      <c r="X126" s="238" t="s">
        <v>46</v>
      </c>
      <c r="Y126" s="238" t="s">
        <v>46</v>
      </c>
      <c r="Z126" s="238" t="s">
        <v>46</v>
      </c>
      <c r="AA126" s="238" t="s">
        <v>46</v>
      </c>
      <c r="AB126" s="238" t="s">
        <v>46</v>
      </c>
      <c r="AC126" s="238">
        <v>27.9</v>
      </c>
      <c r="AD126" s="238">
        <v>52.7</v>
      </c>
      <c r="AE126" s="238" t="s">
        <v>46</v>
      </c>
      <c r="AF126" s="238" t="s">
        <v>46</v>
      </c>
      <c r="AG126" s="238" t="s">
        <v>46</v>
      </c>
      <c r="AH126" s="238" t="s">
        <v>46</v>
      </c>
      <c r="AI126" s="238" t="s">
        <v>46</v>
      </c>
      <c r="AJ126" s="238">
        <v>0</v>
      </c>
      <c r="AK126" s="238">
        <v>1</v>
      </c>
      <c r="AL126" s="238">
        <f>0.1*$AL$2</f>
        <v>7.5000000000000011E-2</v>
      </c>
      <c r="AM126" s="238">
        <f>AM122</f>
        <v>2.7E-2</v>
      </c>
      <c r="AN126" s="238">
        <f>ROUNDUP(AN122/3,0)</f>
        <v>1</v>
      </c>
      <c r="AQ126" s="241">
        <f>AM126*I126+AL126</f>
        <v>0.33015</v>
      </c>
      <c r="AR126" s="241">
        <f t="shared" si="131"/>
        <v>3.3015000000000003E-2</v>
      </c>
      <c r="AS126" s="242">
        <f t="shared" si="132"/>
        <v>0.25</v>
      </c>
      <c r="AT126" s="242">
        <f t="shared" si="133"/>
        <v>0.15329124999999999</v>
      </c>
      <c r="AU126" s="241">
        <f>1333*J123*POWER(10,-6)*10</f>
        <v>6.7983000000000002E-3</v>
      </c>
      <c r="AV126" s="242">
        <f t="shared" si="128"/>
        <v>0.7732545500000001</v>
      </c>
      <c r="AW126" s="243">
        <f t="shared" si="134"/>
        <v>0</v>
      </c>
      <c r="AX126" s="243">
        <f t="shared" si="135"/>
        <v>1.6000000000000004E-6</v>
      </c>
      <c r="AY126" s="243">
        <f t="shared" si="129"/>
        <v>1.2372072800000003E-6</v>
      </c>
      <c r="AZ126" s="285">
        <f>AW126/DB!$B$23</f>
        <v>0</v>
      </c>
      <c r="BA126" s="285">
        <f>AX126/DB!$B$23</f>
        <v>1.7021276595744684E-9</v>
      </c>
    </row>
    <row r="127" spans="1:53" s="238" customFormat="1" x14ac:dyDescent="0.3">
      <c r="A127" s="228" t="s">
        <v>23</v>
      </c>
      <c r="B127" s="228" t="str">
        <f>B122</f>
        <v>Емкость DP ЛВЖ+тоеси</v>
      </c>
      <c r="C127" s="230" t="s">
        <v>162</v>
      </c>
      <c r="D127" s="231" t="s">
        <v>161</v>
      </c>
      <c r="E127" s="244">
        <f>E126</f>
        <v>1.0000000000000001E-5</v>
      </c>
      <c r="F127" s="245">
        <v>1</v>
      </c>
      <c r="G127" s="228">
        <v>4.0000000000000008E-2</v>
      </c>
      <c r="H127" s="233">
        <f t="shared" si="130"/>
        <v>4.0000000000000009E-7</v>
      </c>
      <c r="I127" s="246">
        <f>J123*0.6</f>
        <v>0.30599999999999999</v>
      </c>
      <c r="J127" s="235">
        <f>I127</f>
        <v>0.30599999999999999</v>
      </c>
      <c r="K127" s="250" t="s">
        <v>138</v>
      </c>
      <c r="L127" s="251">
        <v>13</v>
      </c>
      <c r="M127" s="238" t="str">
        <f t="shared" si="126"/>
        <v>С6</v>
      </c>
      <c r="N127" s="238" t="str">
        <f t="shared" si="126"/>
        <v>Емкость DP ЛВЖ+тоеси</v>
      </c>
      <c r="O127" s="238" t="str">
        <f t="shared" si="127"/>
        <v>Частичное факел</v>
      </c>
      <c r="P127" s="238" t="s">
        <v>46</v>
      </c>
      <c r="Q127" s="238" t="s">
        <v>46</v>
      </c>
      <c r="R127" s="238" t="s">
        <v>46</v>
      </c>
      <c r="S127" s="238" t="s">
        <v>46</v>
      </c>
      <c r="T127" s="238" t="s">
        <v>46</v>
      </c>
      <c r="U127" s="238" t="s">
        <v>46</v>
      </c>
      <c r="V127" s="238" t="s">
        <v>46</v>
      </c>
      <c r="W127" s="238" t="s">
        <v>46</v>
      </c>
      <c r="X127" s="238" t="s">
        <v>46</v>
      </c>
      <c r="Y127" s="238">
        <v>8</v>
      </c>
      <c r="Z127" s="238">
        <v>2</v>
      </c>
      <c r="AA127" s="238" t="s">
        <v>46</v>
      </c>
      <c r="AB127" s="238" t="s">
        <v>46</v>
      </c>
      <c r="AC127" s="238" t="s">
        <v>46</v>
      </c>
      <c r="AD127" s="238" t="s">
        <v>46</v>
      </c>
      <c r="AE127" s="238" t="s">
        <v>46</v>
      </c>
      <c r="AF127" s="238" t="s">
        <v>46</v>
      </c>
      <c r="AG127" s="238" t="s">
        <v>46</v>
      </c>
      <c r="AH127" s="238" t="s">
        <v>46</v>
      </c>
      <c r="AI127" s="238" t="s">
        <v>46</v>
      </c>
      <c r="AJ127" s="238">
        <v>0</v>
      </c>
      <c r="AK127" s="238">
        <v>1</v>
      </c>
      <c r="AL127" s="238">
        <f>0.1*$AL$2</f>
        <v>7.5000000000000011E-2</v>
      </c>
      <c r="AM127" s="238">
        <f>AM122</f>
        <v>2.7E-2</v>
      </c>
      <c r="AN127" s="238">
        <f>AN126</f>
        <v>1</v>
      </c>
      <c r="AQ127" s="241">
        <f>AM127*I127+AL127</f>
        <v>8.3262000000000017E-2</v>
      </c>
      <c r="AR127" s="241">
        <f t="shared" si="131"/>
        <v>8.3262000000000023E-3</v>
      </c>
      <c r="AS127" s="242">
        <f t="shared" si="132"/>
        <v>0.25</v>
      </c>
      <c r="AT127" s="242">
        <f t="shared" si="133"/>
        <v>8.5397050000000002E-2</v>
      </c>
      <c r="AU127" s="241">
        <f>10068.2*J127*POWER(10,-6)</f>
        <v>3.0808692E-3</v>
      </c>
      <c r="AV127" s="242">
        <f t="shared" si="128"/>
        <v>0.43006611920000004</v>
      </c>
      <c r="AW127" s="243">
        <f t="shared" si="134"/>
        <v>0</v>
      </c>
      <c r="AX127" s="243">
        <f t="shared" si="135"/>
        <v>4.0000000000000009E-7</v>
      </c>
      <c r="AY127" s="243">
        <f t="shared" si="129"/>
        <v>1.7202644768000005E-7</v>
      </c>
      <c r="AZ127" s="285">
        <f>AW127/DB!$B$23</f>
        <v>0</v>
      </c>
      <c r="BA127" s="285">
        <f>AX127/DB!$B$23</f>
        <v>4.2553191489361711E-10</v>
      </c>
    </row>
    <row r="128" spans="1:53" s="238" customFormat="1" x14ac:dyDescent="0.3">
      <c r="A128" s="228" t="s">
        <v>157</v>
      </c>
      <c r="B128" s="228" t="str">
        <f>B122</f>
        <v>Емкость DP ЛВЖ+тоеси</v>
      </c>
      <c r="C128" s="230" t="s">
        <v>163</v>
      </c>
      <c r="D128" s="231" t="s">
        <v>112</v>
      </c>
      <c r="E128" s="244">
        <f>E126</f>
        <v>1.0000000000000001E-5</v>
      </c>
      <c r="F128" s="245">
        <f>F122</f>
        <v>1</v>
      </c>
      <c r="G128" s="228">
        <v>0.15200000000000002</v>
      </c>
      <c r="H128" s="233">
        <f t="shared" si="130"/>
        <v>1.5200000000000003E-6</v>
      </c>
      <c r="I128" s="246">
        <f>I127</f>
        <v>0.30599999999999999</v>
      </c>
      <c r="J128" s="235">
        <f>I128</f>
        <v>0.30599999999999999</v>
      </c>
      <c r="K128" s="248"/>
      <c r="L128" s="249"/>
      <c r="M128" s="238" t="str">
        <f t="shared" si="126"/>
        <v>С7</v>
      </c>
      <c r="N128" s="238" t="str">
        <f t="shared" si="126"/>
        <v>Емкость DP ЛВЖ+тоеси</v>
      </c>
      <c r="O128" s="238" t="str">
        <f t="shared" si="127"/>
        <v>Частичное-пожар-вспышка</v>
      </c>
      <c r="P128" s="238" t="s">
        <v>46</v>
      </c>
      <c r="Q128" s="238" t="s">
        <v>46</v>
      </c>
      <c r="R128" s="238" t="s">
        <v>46</v>
      </c>
      <c r="S128" s="238" t="s">
        <v>46</v>
      </c>
      <c r="T128" s="238" t="s">
        <v>46</v>
      </c>
      <c r="U128" s="238" t="s">
        <v>46</v>
      </c>
      <c r="V128" s="238" t="s">
        <v>46</v>
      </c>
      <c r="W128" s="238" t="s">
        <v>46</v>
      </c>
      <c r="X128" s="238" t="s">
        <v>46</v>
      </c>
      <c r="Y128" s="238" t="s">
        <v>46</v>
      </c>
      <c r="Z128" s="238" t="s">
        <v>46</v>
      </c>
      <c r="AA128" s="238">
        <v>22.68</v>
      </c>
      <c r="AB128" s="238">
        <v>27.22</v>
      </c>
      <c r="AC128" s="238" t="s">
        <v>46</v>
      </c>
      <c r="AD128" s="238" t="s">
        <v>46</v>
      </c>
      <c r="AE128" s="238" t="s">
        <v>46</v>
      </c>
      <c r="AF128" s="238" t="s">
        <v>46</v>
      </c>
      <c r="AG128" s="238" t="s">
        <v>46</v>
      </c>
      <c r="AH128" s="238" t="s">
        <v>46</v>
      </c>
      <c r="AI128" s="238" t="s">
        <v>46</v>
      </c>
      <c r="AJ128" s="238">
        <v>0</v>
      </c>
      <c r="AK128" s="238">
        <v>1</v>
      </c>
      <c r="AL128" s="238">
        <f>0.1*$AL$2</f>
        <v>7.5000000000000011E-2</v>
      </c>
      <c r="AM128" s="238">
        <f>AM122</f>
        <v>2.7E-2</v>
      </c>
      <c r="AN128" s="238">
        <f>ROUNDUP(AN122/3,0)</f>
        <v>1</v>
      </c>
      <c r="AQ128" s="241">
        <f>AM128*I128+AL128</f>
        <v>8.3262000000000017E-2</v>
      </c>
      <c r="AR128" s="241">
        <f t="shared" si="131"/>
        <v>8.3262000000000023E-3</v>
      </c>
      <c r="AS128" s="242">
        <f t="shared" si="132"/>
        <v>0.25</v>
      </c>
      <c r="AT128" s="242">
        <f t="shared" si="133"/>
        <v>8.5397050000000002E-2</v>
      </c>
      <c r="AU128" s="241">
        <f>10068.2*J128*POWER(10,-6)</f>
        <v>3.0808692E-3</v>
      </c>
      <c r="AV128" s="242">
        <f t="shared" si="128"/>
        <v>0.43006611920000004</v>
      </c>
      <c r="AW128" s="243">
        <f t="shared" si="134"/>
        <v>0</v>
      </c>
      <c r="AX128" s="243">
        <f t="shared" si="135"/>
        <v>1.5200000000000003E-6</v>
      </c>
      <c r="AY128" s="243">
        <f t="shared" si="129"/>
        <v>6.5370050118400023E-7</v>
      </c>
      <c r="AZ128" s="285">
        <f>AW128/DB!$B$23</f>
        <v>0</v>
      </c>
      <c r="BA128" s="285">
        <f>AX128/DB!$B$23</f>
        <v>1.617021276595745E-9</v>
      </c>
    </row>
    <row r="129" spans="1:53" s="238" customFormat="1" ht="15" thickBot="1" x14ac:dyDescent="0.35">
      <c r="A129" s="228" t="s">
        <v>158</v>
      </c>
      <c r="B129" s="228" t="str">
        <f>B122</f>
        <v>Емкость DP ЛВЖ+тоеси</v>
      </c>
      <c r="C129" s="230" t="s">
        <v>165</v>
      </c>
      <c r="D129" s="231" t="s">
        <v>119</v>
      </c>
      <c r="E129" s="244">
        <f>E126</f>
        <v>1.0000000000000001E-5</v>
      </c>
      <c r="F129" s="245">
        <f>F122</f>
        <v>1</v>
      </c>
      <c r="G129" s="228">
        <v>0.6080000000000001</v>
      </c>
      <c r="H129" s="233">
        <f t="shared" si="130"/>
        <v>6.0800000000000011E-6</v>
      </c>
      <c r="I129" s="246">
        <f>I127</f>
        <v>0.30599999999999999</v>
      </c>
      <c r="J129" s="235">
        <f>J127</f>
        <v>0.30599999999999999</v>
      </c>
      <c r="K129" s="252"/>
      <c r="L129" s="253"/>
      <c r="M129" s="238" t="str">
        <f t="shared" si="126"/>
        <v>С8</v>
      </c>
      <c r="N129" s="238" t="str">
        <f t="shared" si="126"/>
        <v>Емкость DP ЛВЖ+тоеси</v>
      </c>
      <c r="O129" s="238" t="str">
        <f t="shared" si="127"/>
        <v>Частичное-токси</v>
      </c>
      <c r="P129" s="238" t="s">
        <v>46</v>
      </c>
      <c r="Q129" s="238" t="s">
        <v>46</v>
      </c>
      <c r="R129" s="238" t="s">
        <v>46</v>
      </c>
      <c r="S129" s="238" t="s">
        <v>46</v>
      </c>
      <c r="T129" s="238" t="s">
        <v>46</v>
      </c>
      <c r="U129" s="238" t="s">
        <v>46</v>
      </c>
      <c r="V129" s="238" t="s">
        <v>46</v>
      </c>
      <c r="W129" s="238" t="s">
        <v>46</v>
      </c>
      <c r="X129" s="238" t="s">
        <v>46</v>
      </c>
      <c r="Y129" s="238" t="s">
        <v>46</v>
      </c>
      <c r="Z129" s="238" t="s">
        <v>46</v>
      </c>
      <c r="AA129" s="238" t="s">
        <v>46</v>
      </c>
      <c r="AB129" s="238" t="s">
        <v>46</v>
      </c>
      <c r="AC129" s="238">
        <v>111.7</v>
      </c>
      <c r="AD129" s="238">
        <v>210.8</v>
      </c>
      <c r="AE129" s="238" t="s">
        <v>46</v>
      </c>
      <c r="AF129" s="238" t="s">
        <v>46</v>
      </c>
      <c r="AG129" s="238" t="s">
        <v>46</v>
      </c>
      <c r="AH129" s="238" t="s">
        <v>46</v>
      </c>
      <c r="AI129" s="238" t="s">
        <v>46</v>
      </c>
      <c r="AJ129" s="238">
        <v>0</v>
      </c>
      <c r="AK129" s="238">
        <v>0</v>
      </c>
      <c r="AL129" s="238">
        <f>0.1*$AL$2</f>
        <v>7.5000000000000011E-2</v>
      </c>
      <c r="AM129" s="238">
        <f>AM122</f>
        <v>2.7E-2</v>
      </c>
      <c r="AN129" s="238">
        <f>ROUNDUP(AN122/3,0)</f>
        <v>1</v>
      </c>
      <c r="AQ129" s="241">
        <f>AM129*I129*0.1+AL129</f>
        <v>7.582620000000001E-2</v>
      </c>
      <c r="AR129" s="241">
        <f t="shared" si="131"/>
        <v>7.5826200000000017E-3</v>
      </c>
      <c r="AS129" s="242">
        <f t="shared" si="132"/>
        <v>0</v>
      </c>
      <c r="AT129" s="242">
        <f t="shared" si="133"/>
        <v>2.0852205000000002E-2</v>
      </c>
      <c r="AU129" s="241">
        <f>1333*J127*POWER(10,-6)</f>
        <v>4.0789799999999996E-4</v>
      </c>
      <c r="AV129" s="242">
        <f t="shared" si="128"/>
        <v>0.10466892300000001</v>
      </c>
      <c r="AW129" s="243">
        <f t="shared" si="134"/>
        <v>0</v>
      </c>
      <c r="AX129" s="243">
        <f t="shared" si="135"/>
        <v>0</v>
      </c>
      <c r="AY129" s="243">
        <f t="shared" si="129"/>
        <v>6.3638705184000013E-7</v>
      </c>
      <c r="AZ129" s="285">
        <f>AW129/DB!$B$23</f>
        <v>0</v>
      </c>
      <c r="BA129" s="285">
        <f>AX129/DB!$B$23</f>
        <v>0</v>
      </c>
    </row>
    <row r="130" spans="1:53" s="238" customFormat="1" x14ac:dyDescent="0.3">
      <c r="A130" s="254" t="s">
        <v>187</v>
      </c>
      <c r="B130" s="254" t="str">
        <f>B122</f>
        <v>Емкость DP ЛВЖ+тоеси</v>
      </c>
      <c r="C130" s="254" t="s">
        <v>341</v>
      </c>
      <c r="D130" s="254" t="s">
        <v>342</v>
      </c>
      <c r="E130" s="255">
        <v>2.5000000000000001E-5</v>
      </c>
      <c r="F130" s="254">
        <v>1</v>
      </c>
      <c r="G130" s="254">
        <v>1</v>
      </c>
      <c r="H130" s="256">
        <f t="shared" si="130"/>
        <v>2.5000000000000001E-5</v>
      </c>
      <c r="I130" s="257">
        <f>I122</f>
        <v>63</v>
      </c>
      <c r="J130" s="257">
        <f>J122*0.3</f>
        <v>18.899999999999999</v>
      </c>
      <c r="K130" s="254"/>
      <c r="L130" s="254"/>
      <c r="M130" s="258" t="str">
        <f t="shared" si="126"/>
        <v>С9</v>
      </c>
      <c r="N130" s="238" t="str">
        <f t="shared" si="126"/>
        <v>Емкость DP ЛВЖ+тоеси</v>
      </c>
      <c r="O130" s="238" t="str">
        <f t="shared" si="127"/>
        <v>Частичное-шар+пожар</v>
      </c>
      <c r="P130" s="258">
        <v>19.3</v>
      </c>
      <c r="Q130" s="258">
        <v>26.9</v>
      </c>
      <c r="R130" s="258">
        <v>38.6</v>
      </c>
      <c r="S130" s="258">
        <v>72.2</v>
      </c>
      <c r="T130" s="258"/>
      <c r="U130" s="258"/>
      <c r="V130" s="258"/>
      <c r="W130" s="258"/>
      <c r="X130" s="258"/>
      <c r="Y130" s="258"/>
      <c r="Z130" s="258"/>
      <c r="AA130" s="258"/>
      <c r="AB130" s="258"/>
      <c r="AC130" s="258"/>
      <c r="AD130" s="258"/>
      <c r="AE130" s="258">
        <v>123</v>
      </c>
      <c r="AF130" s="258">
        <v>176.5</v>
      </c>
      <c r="AG130" s="258">
        <v>210</v>
      </c>
      <c r="AH130" s="258">
        <v>269.5</v>
      </c>
      <c r="AI130" s="258"/>
      <c r="AJ130" s="258">
        <v>1</v>
      </c>
      <c r="AK130" s="258">
        <v>2</v>
      </c>
      <c r="AL130" s="258">
        <f>AL122</f>
        <v>0.75</v>
      </c>
      <c r="AM130" s="258">
        <f>AM122</f>
        <v>2.7E-2</v>
      </c>
      <c r="AN130" s="258">
        <v>5</v>
      </c>
      <c r="AO130" s="258"/>
      <c r="AP130" s="258"/>
      <c r="AQ130" s="259">
        <f>AM130*I130+AL130</f>
        <v>2.4510000000000001</v>
      </c>
      <c r="AR130" s="259">
        <f>0.1*AQ130</f>
        <v>0.24510000000000001</v>
      </c>
      <c r="AS130" s="260">
        <f>AJ130*3+0.25*AK130</f>
        <v>3.5</v>
      </c>
      <c r="AT130" s="260">
        <f>SUM(AQ130:AS130)/4</f>
        <v>1.5490249999999999</v>
      </c>
      <c r="AU130" s="259">
        <f>10068.2*J130*POWER(10,-6)</f>
        <v>0.19028898</v>
      </c>
      <c r="AV130" s="260">
        <f t="shared" si="128"/>
        <v>7.9354139799999999</v>
      </c>
      <c r="AW130" s="261">
        <f>AJ130*H130</f>
        <v>2.5000000000000001E-5</v>
      </c>
      <c r="AX130" s="261">
        <f>H130*AK130</f>
        <v>5.0000000000000002E-5</v>
      </c>
      <c r="AY130" s="261">
        <f t="shared" si="129"/>
        <v>1.9838534950000002E-4</v>
      </c>
      <c r="AZ130" s="285">
        <f>AW130/DB!$B$23</f>
        <v>2.6595744680851065E-8</v>
      </c>
      <c r="BA130" s="285">
        <f>AX130/DB!$B$23</f>
        <v>5.319148936170213E-8</v>
      </c>
    </row>
    <row r="131" spans="1:53" ht="15" thickBot="1" x14ac:dyDescent="0.35"/>
    <row r="132" spans="1:53" s="140" customFormat="1" ht="18" customHeight="1" x14ac:dyDescent="0.3">
      <c r="A132" s="131" t="s">
        <v>18</v>
      </c>
      <c r="B132" s="132" t="s">
        <v>172</v>
      </c>
      <c r="C132" s="13" t="s">
        <v>143</v>
      </c>
      <c r="D132" s="133" t="s">
        <v>25</v>
      </c>
      <c r="E132" s="134">
        <v>1.0000000000000001E-5</v>
      </c>
      <c r="F132" s="132">
        <v>1</v>
      </c>
      <c r="G132" s="131">
        <v>0.05</v>
      </c>
      <c r="H132" s="135">
        <f>E132*F132*G132</f>
        <v>5.0000000000000008E-7</v>
      </c>
      <c r="I132" s="136">
        <v>12</v>
      </c>
      <c r="J132" s="137">
        <f>I132</f>
        <v>12</v>
      </c>
      <c r="K132" s="138" t="s">
        <v>122</v>
      </c>
      <c r="L132" s="139">
        <v>200</v>
      </c>
      <c r="M132" s="140" t="str">
        <f t="shared" ref="M132:N134" si="136">A132</f>
        <v>С1</v>
      </c>
      <c r="N132" s="140" t="str">
        <f t="shared" si="136"/>
        <v>Емкость подземная ЛВЖ</v>
      </c>
      <c r="O132" s="140" t="str">
        <f>D132</f>
        <v>Полное-пожар</v>
      </c>
      <c r="P132" s="140" t="s">
        <v>46</v>
      </c>
      <c r="Q132" s="140" t="s">
        <v>46</v>
      </c>
      <c r="R132" s="140" t="s">
        <v>46</v>
      </c>
      <c r="S132" s="140" t="s">
        <v>46</v>
      </c>
      <c r="T132" s="140" t="s">
        <v>46</v>
      </c>
      <c r="U132" s="140" t="s">
        <v>46</v>
      </c>
      <c r="V132" s="140" t="s">
        <v>46</v>
      </c>
      <c r="W132" s="140" t="s">
        <v>46</v>
      </c>
      <c r="X132" s="140" t="s">
        <v>46</v>
      </c>
      <c r="Y132" s="140" t="s">
        <v>46</v>
      </c>
      <c r="Z132" s="140" t="s">
        <v>46</v>
      </c>
      <c r="AA132" s="140" t="s">
        <v>46</v>
      </c>
      <c r="AB132" s="140" t="s">
        <v>46</v>
      </c>
      <c r="AC132" s="140" t="s">
        <v>46</v>
      </c>
      <c r="AD132" s="140" t="s">
        <v>46</v>
      </c>
      <c r="AE132" s="140" t="s">
        <v>46</v>
      </c>
      <c r="AF132" s="140" t="s">
        <v>46</v>
      </c>
      <c r="AG132" s="140" t="s">
        <v>46</v>
      </c>
      <c r="AH132" s="140" t="s">
        <v>46</v>
      </c>
      <c r="AI132" s="140" t="s">
        <v>46</v>
      </c>
      <c r="AJ132" s="141">
        <v>1</v>
      </c>
      <c r="AK132" s="141">
        <v>2</v>
      </c>
      <c r="AL132" s="142">
        <v>0.75</v>
      </c>
      <c r="AM132" s="142">
        <v>2.7E-2</v>
      </c>
      <c r="AN132" s="142">
        <v>3</v>
      </c>
      <c r="AQ132" s="143">
        <f>AM132*I132+AL132</f>
        <v>1.0740000000000001</v>
      </c>
      <c r="AR132" s="143">
        <f>0.1*AQ132</f>
        <v>0.10740000000000001</v>
      </c>
      <c r="AS132" s="144">
        <f>AJ132*3+0.25*AK132</f>
        <v>3.5</v>
      </c>
      <c r="AT132" s="144">
        <f>SUM(AQ132:AS132)/4</f>
        <v>1.17035</v>
      </c>
      <c r="AU132" s="143">
        <f>10068.2*J132*POWER(10,-6)</f>
        <v>0.12081840000000001</v>
      </c>
      <c r="AV132" s="144">
        <f>AU132+AT132+AS132+AR132+AQ132</f>
        <v>5.9725684000000001</v>
      </c>
      <c r="AW132" s="145">
        <f>AJ132*H132</f>
        <v>5.0000000000000008E-7</v>
      </c>
      <c r="AX132" s="145">
        <f>H132*AK132</f>
        <v>1.0000000000000002E-6</v>
      </c>
      <c r="AY132" s="145">
        <f>H132*AV132</f>
        <v>2.9862842000000004E-6</v>
      </c>
      <c r="AZ132" s="285">
        <f>AW132/DB!$B$23</f>
        <v>5.319148936170214E-10</v>
      </c>
      <c r="BA132" s="285">
        <f>AX132/DB!$B$23</f>
        <v>1.0638297872340428E-9</v>
      </c>
    </row>
    <row r="133" spans="1:53" s="140" customFormat="1" x14ac:dyDescent="0.3">
      <c r="A133" s="131" t="s">
        <v>19</v>
      </c>
      <c r="B133" s="131" t="str">
        <f>B132</f>
        <v>Емкость подземная ЛВЖ</v>
      </c>
      <c r="C133" s="13" t="s">
        <v>149</v>
      </c>
      <c r="D133" s="133" t="s">
        <v>28</v>
      </c>
      <c r="E133" s="146">
        <f>E132</f>
        <v>1.0000000000000001E-5</v>
      </c>
      <c r="F133" s="147">
        <f>F132</f>
        <v>1</v>
      </c>
      <c r="G133" s="131">
        <v>4.7500000000000001E-2</v>
      </c>
      <c r="H133" s="135">
        <f>E133*F133*G133</f>
        <v>4.7500000000000006E-7</v>
      </c>
      <c r="I133" s="148">
        <f>I132</f>
        <v>12</v>
      </c>
      <c r="J133" s="156">
        <v>0.35</v>
      </c>
      <c r="K133" s="149" t="s">
        <v>123</v>
      </c>
      <c r="L133" s="150">
        <v>0</v>
      </c>
      <c r="M133" s="140" t="str">
        <f t="shared" si="136"/>
        <v>С2</v>
      </c>
      <c r="N133" s="140" t="str">
        <f t="shared" si="136"/>
        <v>Емкость подземная ЛВЖ</v>
      </c>
      <c r="O133" s="140" t="str">
        <f>D133</f>
        <v>Полное-взрыв</v>
      </c>
      <c r="P133" s="140" t="s">
        <v>46</v>
      </c>
      <c r="Q133" s="140" t="s">
        <v>46</v>
      </c>
      <c r="R133" s="140" t="s">
        <v>46</v>
      </c>
      <c r="S133" s="140" t="s">
        <v>46</v>
      </c>
      <c r="T133" s="140" t="s">
        <v>46</v>
      </c>
      <c r="U133" s="140" t="s">
        <v>46</v>
      </c>
      <c r="V133" s="140" t="s">
        <v>46</v>
      </c>
      <c r="W133" s="140" t="s">
        <v>46</v>
      </c>
      <c r="X133" s="140" t="s">
        <v>46</v>
      </c>
      <c r="Y133" s="140" t="s">
        <v>46</v>
      </c>
      <c r="Z133" s="140" t="s">
        <v>46</v>
      </c>
      <c r="AA133" s="140" t="s">
        <v>46</v>
      </c>
      <c r="AB133" s="140" t="s">
        <v>46</v>
      </c>
      <c r="AC133" s="140" t="s">
        <v>46</v>
      </c>
      <c r="AD133" s="140" t="s">
        <v>46</v>
      </c>
      <c r="AE133" s="140" t="s">
        <v>46</v>
      </c>
      <c r="AF133" s="140" t="s">
        <v>46</v>
      </c>
      <c r="AG133" s="140" t="s">
        <v>46</v>
      </c>
      <c r="AH133" s="140" t="s">
        <v>46</v>
      </c>
      <c r="AI133" s="140" t="s">
        <v>46</v>
      </c>
      <c r="AJ133" s="141">
        <v>2</v>
      </c>
      <c r="AK133" s="141">
        <v>2</v>
      </c>
      <c r="AL133" s="140">
        <f>AL132</f>
        <v>0.75</v>
      </c>
      <c r="AM133" s="140">
        <f>AM132</f>
        <v>2.7E-2</v>
      </c>
      <c r="AN133" s="140">
        <f>AN132</f>
        <v>3</v>
      </c>
      <c r="AQ133" s="143">
        <f>AM133*I133+AL133</f>
        <v>1.0740000000000001</v>
      </c>
      <c r="AR133" s="143">
        <f>0.1*AQ133</f>
        <v>0.10740000000000001</v>
      </c>
      <c r="AS133" s="144">
        <f>AJ133*3+0.25*AK133</f>
        <v>6.5</v>
      </c>
      <c r="AT133" s="144">
        <f>SUM(AQ133:AS133)/4</f>
        <v>1.92035</v>
      </c>
      <c r="AU133" s="143">
        <f>10068.2*J133*POWER(10,-6)*10</f>
        <v>3.5238699999999998E-2</v>
      </c>
      <c r="AV133" s="144">
        <f>AU133+AT133+AS133+AR133+AQ133</f>
        <v>9.6369886999999999</v>
      </c>
      <c r="AW133" s="145">
        <f>AJ133*H133</f>
        <v>9.5000000000000012E-7</v>
      </c>
      <c r="AX133" s="145">
        <f>H133*AK133</f>
        <v>9.5000000000000012E-7</v>
      </c>
      <c r="AY133" s="145">
        <f>H133*AV133</f>
        <v>4.5775696325000001E-6</v>
      </c>
      <c r="AZ133" s="285">
        <f>AW133/DB!$B$23</f>
        <v>1.0106382978723405E-9</v>
      </c>
      <c r="BA133" s="285">
        <f>AX133/DB!$B$23</f>
        <v>1.0106382978723405E-9</v>
      </c>
    </row>
    <row r="134" spans="1:53" s="140" customFormat="1" x14ac:dyDescent="0.3">
      <c r="A134" s="131" t="s">
        <v>20</v>
      </c>
      <c r="B134" s="131" t="str">
        <f>B132</f>
        <v>Емкость подземная ЛВЖ</v>
      </c>
      <c r="C134" s="13" t="s">
        <v>188</v>
      </c>
      <c r="D134" s="133" t="s">
        <v>26</v>
      </c>
      <c r="E134" s="146">
        <f>E132</f>
        <v>1.0000000000000001E-5</v>
      </c>
      <c r="F134" s="147">
        <f>F132</f>
        <v>1</v>
      </c>
      <c r="G134" s="131">
        <v>0.90249999999999997</v>
      </c>
      <c r="H134" s="135">
        <f>E134*F134*G134</f>
        <v>9.0250000000000008E-6</v>
      </c>
      <c r="I134" s="148">
        <f>I132</f>
        <v>12</v>
      </c>
      <c r="J134" s="151">
        <v>0</v>
      </c>
      <c r="K134" s="149" t="s">
        <v>124</v>
      </c>
      <c r="L134" s="150">
        <v>0</v>
      </c>
      <c r="M134" s="140" t="str">
        <f t="shared" si="136"/>
        <v>С3</v>
      </c>
      <c r="N134" s="140" t="str">
        <f t="shared" si="136"/>
        <v>Емкость подземная ЛВЖ</v>
      </c>
      <c r="O134" s="140" t="str">
        <f>D134</f>
        <v>Полное-ликвидация</v>
      </c>
      <c r="P134" s="140" t="s">
        <v>46</v>
      </c>
      <c r="Q134" s="140" t="s">
        <v>46</v>
      </c>
      <c r="R134" s="140" t="s">
        <v>46</v>
      </c>
      <c r="S134" s="140" t="s">
        <v>46</v>
      </c>
      <c r="T134" s="140" t="s">
        <v>46</v>
      </c>
      <c r="U134" s="140" t="s">
        <v>46</v>
      </c>
      <c r="V134" s="140" t="s">
        <v>46</v>
      </c>
      <c r="W134" s="140" t="s">
        <v>46</v>
      </c>
      <c r="X134" s="140" t="s">
        <v>46</v>
      </c>
      <c r="Y134" s="140" t="s">
        <v>46</v>
      </c>
      <c r="Z134" s="140" t="s">
        <v>46</v>
      </c>
      <c r="AA134" s="140" t="s">
        <v>46</v>
      </c>
      <c r="AB134" s="140" t="s">
        <v>46</v>
      </c>
      <c r="AC134" s="140" t="s">
        <v>46</v>
      </c>
      <c r="AD134" s="140" t="s">
        <v>46</v>
      </c>
      <c r="AE134" s="140" t="s">
        <v>46</v>
      </c>
      <c r="AF134" s="140" t="s">
        <v>46</v>
      </c>
      <c r="AG134" s="140" t="s">
        <v>46</v>
      </c>
      <c r="AH134" s="140" t="s">
        <v>46</v>
      </c>
      <c r="AI134" s="140" t="s">
        <v>46</v>
      </c>
      <c r="AJ134" s="140">
        <v>0</v>
      </c>
      <c r="AK134" s="140">
        <v>0</v>
      </c>
      <c r="AL134" s="140">
        <f>AL132</f>
        <v>0.75</v>
      </c>
      <c r="AM134" s="140">
        <f>AM132</f>
        <v>2.7E-2</v>
      </c>
      <c r="AN134" s="140">
        <f>AN132</f>
        <v>3</v>
      </c>
      <c r="AQ134" s="143">
        <f>AM134*I134*0.1+AL134</f>
        <v>0.78239999999999998</v>
      </c>
      <c r="AR134" s="143">
        <f>0.1*AQ134</f>
        <v>7.8240000000000004E-2</v>
      </c>
      <c r="AS134" s="144">
        <f>AJ134*3+0.25*AK134</f>
        <v>0</v>
      </c>
      <c r="AT134" s="144">
        <f>SUM(AQ134:AS134)/4</f>
        <v>0.21515999999999999</v>
      </c>
      <c r="AU134" s="143">
        <f>1333*J132*POWER(10,-6)</f>
        <v>1.5996E-2</v>
      </c>
      <c r="AV134" s="144">
        <f>AU134+AT134+AS134+AR134+AQ134</f>
        <v>1.091796</v>
      </c>
      <c r="AW134" s="145">
        <f>AJ134*H134</f>
        <v>0</v>
      </c>
      <c r="AX134" s="145">
        <f>H134*AK134</f>
        <v>0</v>
      </c>
      <c r="AY134" s="145">
        <f>H134*AV134</f>
        <v>9.853458900000001E-6</v>
      </c>
      <c r="AZ134" s="285">
        <f>AW134/DB!$B$23</f>
        <v>0</v>
      </c>
      <c r="BA134" s="285">
        <f>AX134/DB!$B$23</f>
        <v>0</v>
      </c>
    </row>
    <row r="135" spans="1:53" s="140" customFormat="1" x14ac:dyDescent="0.3">
      <c r="A135" s="131"/>
      <c r="B135" s="131"/>
      <c r="C135" s="13"/>
      <c r="D135" s="133"/>
      <c r="E135" s="134"/>
      <c r="F135" s="147"/>
      <c r="G135" s="131"/>
      <c r="H135" s="135"/>
      <c r="I135" s="148"/>
      <c r="J135" s="137"/>
      <c r="K135" s="149" t="s">
        <v>126</v>
      </c>
      <c r="L135" s="150">
        <v>45390</v>
      </c>
      <c r="AQ135" s="143"/>
      <c r="AR135" s="143"/>
      <c r="AS135" s="144"/>
      <c r="AT135" s="144"/>
      <c r="AU135" s="143"/>
      <c r="AV135" s="144"/>
      <c r="AW135" s="145"/>
      <c r="AX135" s="145"/>
      <c r="AY135" s="145"/>
    </row>
    <row r="136" spans="1:53" s="140" customFormat="1" x14ac:dyDescent="0.3">
      <c r="A136" s="131"/>
      <c r="B136" s="131"/>
      <c r="C136" s="13"/>
      <c r="D136" s="133"/>
      <c r="E136" s="146"/>
      <c r="F136" s="147"/>
      <c r="G136" s="131"/>
      <c r="H136" s="135"/>
      <c r="I136" s="148"/>
      <c r="J136" s="137"/>
      <c r="K136" s="149" t="s">
        <v>127</v>
      </c>
      <c r="L136" s="150">
        <v>3</v>
      </c>
      <c r="AQ136" s="143"/>
      <c r="AR136" s="143"/>
      <c r="AS136" s="144"/>
      <c r="AT136" s="144"/>
      <c r="AU136" s="143"/>
      <c r="AV136" s="144"/>
      <c r="AW136" s="145"/>
      <c r="AX136" s="145"/>
      <c r="AY136" s="145"/>
    </row>
    <row r="137" spans="1:53" s="140" customFormat="1" ht="15" thickBot="1" x14ac:dyDescent="0.35">
      <c r="A137" s="131"/>
      <c r="B137" s="131"/>
      <c r="C137" s="13"/>
      <c r="D137" s="133"/>
      <c r="E137" s="146"/>
      <c r="F137" s="147"/>
      <c r="G137" s="131"/>
      <c r="H137" s="135"/>
      <c r="I137" s="148"/>
      <c r="J137" s="137"/>
      <c r="K137" s="154" t="s">
        <v>138</v>
      </c>
      <c r="L137" s="166">
        <v>14</v>
      </c>
      <c r="AQ137" s="143"/>
      <c r="AR137" s="143"/>
      <c r="AS137" s="144"/>
      <c r="AT137" s="144"/>
      <c r="AU137" s="143"/>
      <c r="AV137" s="144"/>
      <c r="AW137" s="145"/>
      <c r="AX137" s="145"/>
      <c r="AY137" s="145"/>
    </row>
    <row r="138" spans="1:53" s="140" customFormat="1" x14ac:dyDescent="0.3">
      <c r="A138" s="141"/>
      <c r="B138" s="141"/>
      <c r="D138" s="187"/>
      <c r="E138" s="188"/>
      <c r="F138" s="189"/>
      <c r="G138" s="141"/>
      <c r="H138" s="145"/>
      <c r="I138" s="144"/>
      <c r="J138" s="144"/>
      <c r="K138" s="141"/>
      <c r="L138" s="189"/>
      <c r="AQ138" s="143"/>
      <c r="AR138" s="143"/>
      <c r="AS138" s="144"/>
      <c r="AT138" s="144"/>
      <c r="AU138" s="143"/>
      <c r="AV138" s="144"/>
      <c r="AW138" s="145"/>
      <c r="AX138" s="145"/>
      <c r="AY138" s="145"/>
    </row>
    <row r="139" spans="1:53" s="140" customFormat="1" x14ac:dyDescent="0.3">
      <c r="A139" s="141"/>
      <c r="B139" s="141"/>
      <c r="D139" s="187"/>
      <c r="E139" s="188"/>
      <c r="F139" s="189"/>
      <c r="G139" s="141"/>
      <c r="H139" s="145"/>
      <c r="I139" s="144"/>
      <c r="J139" s="144"/>
      <c r="K139" s="141"/>
      <c r="L139" s="189"/>
      <c r="AQ139" s="143"/>
      <c r="AR139" s="143"/>
      <c r="AS139" s="144"/>
      <c r="AT139" s="144"/>
      <c r="AU139" s="143"/>
      <c r="AV139" s="144"/>
      <c r="AW139" s="145"/>
      <c r="AX139" s="145"/>
      <c r="AY139" s="145"/>
    </row>
    <row r="140" spans="1:53" s="140" customFormat="1" x14ac:dyDescent="0.3">
      <c r="A140" s="141"/>
      <c r="B140" s="141"/>
      <c r="D140" s="187"/>
      <c r="E140" s="188"/>
      <c r="F140" s="189"/>
      <c r="G140" s="141"/>
      <c r="H140" s="145"/>
      <c r="I140" s="144"/>
      <c r="J140" s="144"/>
      <c r="K140" s="141"/>
      <c r="L140" s="189"/>
      <c r="AQ140" s="143"/>
      <c r="AR140" s="143"/>
      <c r="AS140" s="144"/>
      <c r="AT140" s="144"/>
      <c r="AU140" s="143"/>
      <c r="AV140" s="144"/>
      <c r="AW140" s="145"/>
      <c r="AX140" s="145"/>
      <c r="AY140" s="145"/>
    </row>
    <row r="141" spans="1:53" ht="15" thickBot="1" x14ac:dyDescent="0.35"/>
    <row r="142" spans="1:53" s="140" customFormat="1" ht="18" customHeight="1" x14ac:dyDescent="0.3">
      <c r="A142" s="131" t="s">
        <v>18</v>
      </c>
      <c r="B142" s="132" t="s">
        <v>180</v>
      </c>
      <c r="C142" s="13" t="s">
        <v>143</v>
      </c>
      <c r="D142" s="133" t="s">
        <v>25</v>
      </c>
      <c r="E142" s="134">
        <v>1.0000000000000001E-5</v>
      </c>
      <c r="F142" s="132">
        <v>1</v>
      </c>
      <c r="G142" s="131">
        <v>0.05</v>
      </c>
      <c r="H142" s="135">
        <f>E142*F142*G142</f>
        <v>5.0000000000000008E-7</v>
      </c>
      <c r="I142" s="136">
        <v>12</v>
      </c>
      <c r="J142" s="193">
        <f>I142</f>
        <v>12</v>
      </c>
      <c r="K142" s="138" t="s">
        <v>122</v>
      </c>
      <c r="L142" s="139">
        <v>200</v>
      </c>
      <c r="M142" s="140" t="str">
        <f t="shared" ref="M142:N144" si="137">A142</f>
        <v>С1</v>
      </c>
      <c r="N142" s="140" t="str">
        <f t="shared" si="137"/>
        <v>Емкость подземная ГЖ</v>
      </c>
      <c r="O142" s="140" t="str">
        <f>D142</f>
        <v>Полное-пожар</v>
      </c>
      <c r="P142" s="140" t="s">
        <v>46</v>
      </c>
      <c r="Q142" s="140" t="s">
        <v>46</v>
      </c>
      <c r="R142" s="140" t="s">
        <v>46</v>
      </c>
      <c r="S142" s="140" t="s">
        <v>46</v>
      </c>
      <c r="T142" s="140" t="s">
        <v>46</v>
      </c>
      <c r="U142" s="140" t="s">
        <v>46</v>
      </c>
      <c r="V142" s="140" t="s">
        <v>46</v>
      </c>
      <c r="W142" s="140" t="s">
        <v>46</v>
      </c>
      <c r="X142" s="140" t="s">
        <v>46</v>
      </c>
      <c r="Y142" s="140" t="s">
        <v>46</v>
      </c>
      <c r="Z142" s="140" t="s">
        <v>46</v>
      </c>
      <c r="AA142" s="140" t="s">
        <v>46</v>
      </c>
      <c r="AB142" s="140" t="s">
        <v>46</v>
      </c>
      <c r="AC142" s="140" t="s">
        <v>46</v>
      </c>
      <c r="AD142" s="140" t="s">
        <v>46</v>
      </c>
      <c r="AE142" s="140" t="s">
        <v>46</v>
      </c>
      <c r="AF142" s="140" t="s">
        <v>46</v>
      </c>
      <c r="AG142" s="140" t="s">
        <v>46</v>
      </c>
      <c r="AH142" s="140" t="s">
        <v>46</v>
      </c>
      <c r="AI142" s="140" t="s">
        <v>46</v>
      </c>
      <c r="AJ142" s="141">
        <v>1</v>
      </c>
      <c r="AK142" s="141">
        <v>2</v>
      </c>
      <c r="AL142" s="142">
        <v>0.75</v>
      </c>
      <c r="AM142" s="142">
        <v>2.7E-2</v>
      </c>
      <c r="AN142" s="142">
        <v>3</v>
      </c>
      <c r="AQ142" s="143">
        <f>AM142*I142+AL142</f>
        <v>1.0740000000000001</v>
      </c>
      <c r="AR142" s="143">
        <f>0.1*AQ142</f>
        <v>0.10740000000000001</v>
      </c>
      <c r="AS142" s="144">
        <f>AJ142*3+0.25*AK142</f>
        <v>3.5</v>
      </c>
      <c r="AT142" s="144">
        <f>SUM(AQ142:AS142)/4</f>
        <v>1.17035</v>
      </c>
      <c r="AU142" s="143">
        <f>10068.2*J142*POWER(10,-6)</f>
        <v>0.12081840000000001</v>
      </c>
      <c r="AV142" s="144">
        <f>AU142+AT142+AS142+AR142+AQ142</f>
        <v>5.9725684000000001</v>
      </c>
      <c r="AW142" s="145">
        <f>AJ142*H142</f>
        <v>5.0000000000000008E-7</v>
      </c>
      <c r="AX142" s="145">
        <f>H142*AK142</f>
        <v>1.0000000000000002E-6</v>
      </c>
      <c r="AY142" s="145">
        <f>H142*AV142</f>
        <v>2.9862842000000004E-6</v>
      </c>
      <c r="AZ142" s="285">
        <f>AW142/DB!$B$23</f>
        <v>5.319148936170214E-10</v>
      </c>
      <c r="BA142" s="285">
        <f>AX142/DB!$B$23</f>
        <v>1.0638297872340428E-9</v>
      </c>
    </row>
    <row r="143" spans="1:53" s="140" customFormat="1" x14ac:dyDescent="0.3">
      <c r="A143" s="131" t="s">
        <v>19</v>
      </c>
      <c r="B143" s="131" t="str">
        <f>B142</f>
        <v>Емкость подземная ГЖ</v>
      </c>
      <c r="C143" s="13" t="s">
        <v>192</v>
      </c>
      <c r="D143" s="133" t="s">
        <v>28</v>
      </c>
      <c r="E143" s="146">
        <f>E142</f>
        <v>1.0000000000000001E-5</v>
      </c>
      <c r="F143" s="147">
        <f>F142</f>
        <v>1</v>
      </c>
      <c r="G143" s="131">
        <v>4.7500000000000001E-2</v>
      </c>
      <c r="H143" s="135">
        <f>E143*F143*G143</f>
        <v>4.7500000000000006E-7</v>
      </c>
      <c r="I143" s="148">
        <f>I142</f>
        <v>12</v>
      </c>
      <c r="J143" s="193">
        <f>I142</f>
        <v>12</v>
      </c>
      <c r="K143" s="149" t="s">
        <v>123</v>
      </c>
      <c r="L143" s="150">
        <v>0</v>
      </c>
      <c r="M143" s="140" t="str">
        <f t="shared" si="137"/>
        <v>С2</v>
      </c>
      <c r="N143" s="140" t="str">
        <f t="shared" si="137"/>
        <v>Емкость подземная ГЖ</v>
      </c>
      <c r="O143" s="140" t="str">
        <f>D143</f>
        <v>Полное-взрыв</v>
      </c>
      <c r="P143" s="140" t="s">
        <v>46</v>
      </c>
      <c r="Q143" s="140" t="s">
        <v>46</v>
      </c>
      <c r="R143" s="140" t="s">
        <v>46</v>
      </c>
      <c r="S143" s="140" t="s">
        <v>46</v>
      </c>
      <c r="T143" s="140" t="s">
        <v>46</v>
      </c>
      <c r="U143" s="140" t="s">
        <v>46</v>
      </c>
      <c r="V143" s="140" t="s">
        <v>46</v>
      </c>
      <c r="W143" s="140" t="s">
        <v>46</v>
      </c>
      <c r="X143" s="140" t="s">
        <v>46</v>
      </c>
      <c r="Y143" s="140" t="s">
        <v>46</v>
      </c>
      <c r="Z143" s="140" t="s">
        <v>46</v>
      </c>
      <c r="AA143" s="140" t="s">
        <v>46</v>
      </c>
      <c r="AB143" s="140" t="s">
        <v>46</v>
      </c>
      <c r="AC143" s="140" t="s">
        <v>46</v>
      </c>
      <c r="AD143" s="140" t="s">
        <v>46</v>
      </c>
      <c r="AE143" s="140" t="s">
        <v>46</v>
      </c>
      <c r="AF143" s="140" t="s">
        <v>46</v>
      </c>
      <c r="AG143" s="140" t="s">
        <v>46</v>
      </c>
      <c r="AH143" s="140" t="s">
        <v>46</v>
      </c>
      <c r="AI143" s="140" t="s">
        <v>46</v>
      </c>
      <c r="AJ143" s="141">
        <v>2</v>
      </c>
      <c r="AK143" s="141">
        <v>2</v>
      </c>
      <c r="AL143" s="140">
        <f>AL142</f>
        <v>0.75</v>
      </c>
      <c r="AM143" s="140">
        <f>AM142</f>
        <v>2.7E-2</v>
      </c>
      <c r="AN143" s="140">
        <f>AN142</f>
        <v>3</v>
      </c>
      <c r="AQ143" s="143">
        <f>AM143*I143+AL143</f>
        <v>1.0740000000000001</v>
      </c>
      <c r="AR143" s="143">
        <f>0.1*AQ143</f>
        <v>0.10740000000000001</v>
      </c>
      <c r="AS143" s="144">
        <f>AJ143*3+0.25*AK143</f>
        <v>6.5</v>
      </c>
      <c r="AT143" s="144">
        <f>SUM(AQ143:AS143)/4</f>
        <v>1.92035</v>
      </c>
      <c r="AU143" s="143">
        <f>10068.2*J143*POWER(10,-6)*10</f>
        <v>1.2081840000000001</v>
      </c>
      <c r="AV143" s="144">
        <f>AU143+AT143+AS143+AR143+AQ143</f>
        <v>10.809934</v>
      </c>
      <c r="AW143" s="145">
        <f>AJ143*H143</f>
        <v>9.5000000000000012E-7</v>
      </c>
      <c r="AX143" s="145">
        <f>H143*AK143</f>
        <v>9.5000000000000012E-7</v>
      </c>
      <c r="AY143" s="145">
        <f>H143*AV143</f>
        <v>5.1347186500000007E-6</v>
      </c>
      <c r="AZ143" s="285">
        <f>AW143/DB!$B$23</f>
        <v>1.0106382978723405E-9</v>
      </c>
      <c r="BA143" s="285">
        <f>AX143/DB!$B$23</f>
        <v>1.0106382978723405E-9</v>
      </c>
    </row>
    <row r="144" spans="1:53" s="140" customFormat="1" x14ac:dyDescent="0.3">
      <c r="A144" s="131" t="s">
        <v>20</v>
      </c>
      <c r="B144" s="131" t="str">
        <f>B142</f>
        <v>Емкость подземная ГЖ</v>
      </c>
      <c r="C144" s="13" t="s">
        <v>193</v>
      </c>
      <c r="D144" s="133" t="s">
        <v>26</v>
      </c>
      <c r="E144" s="146">
        <f>E142</f>
        <v>1.0000000000000001E-5</v>
      </c>
      <c r="F144" s="147">
        <f>F142</f>
        <v>1</v>
      </c>
      <c r="G144" s="131">
        <v>0.90249999999999997</v>
      </c>
      <c r="H144" s="135">
        <f>E144*F144*G144</f>
        <v>9.0250000000000008E-6</v>
      </c>
      <c r="I144" s="148">
        <f>I142</f>
        <v>12</v>
      </c>
      <c r="J144" s="151">
        <v>0</v>
      </c>
      <c r="K144" s="149" t="s">
        <v>124</v>
      </c>
      <c r="L144" s="150">
        <v>0</v>
      </c>
      <c r="M144" s="140" t="str">
        <f t="shared" si="137"/>
        <v>С3</v>
      </c>
      <c r="N144" s="140" t="str">
        <f t="shared" si="137"/>
        <v>Емкость подземная ГЖ</v>
      </c>
      <c r="O144" s="140" t="str">
        <f>D144</f>
        <v>Полное-ликвидация</v>
      </c>
      <c r="P144" s="140" t="s">
        <v>46</v>
      </c>
      <c r="Q144" s="140" t="s">
        <v>46</v>
      </c>
      <c r="R144" s="140" t="s">
        <v>46</v>
      </c>
      <c r="S144" s="140" t="s">
        <v>46</v>
      </c>
      <c r="T144" s="140" t="s">
        <v>46</v>
      </c>
      <c r="U144" s="140" t="s">
        <v>46</v>
      </c>
      <c r="V144" s="140" t="s">
        <v>46</v>
      </c>
      <c r="W144" s="140" t="s">
        <v>46</v>
      </c>
      <c r="X144" s="140" t="s">
        <v>46</v>
      </c>
      <c r="Y144" s="140" t="s">
        <v>46</v>
      </c>
      <c r="Z144" s="140" t="s">
        <v>46</v>
      </c>
      <c r="AA144" s="140" t="s">
        <v>46</v>
      </c>
      <c r="AB144" s="140" t="s">
        <v>46</v>
      </c>
      <c r="AC144" s="140" t="s">
        <v>46</v>
      </c>
      <c r="AD144" s="140" t="s">
        <v>46</v>
      </c>
      <c r="AE144" s="140" t="s">
        <v>46</v>
      </c>
      <c r="AF144" s="140" t="s">
        <v>46</v>
      </c>
      <c r="AG144" s="140" t="s">
        <v>46</v>
      </c>
      <c r="AH144" s="140" t="s">
        <v>46</v>
      </c>
      <c r="AI144" s="140" t="s">
        <v>46</v>
      </c>
      <c r="AJ144" s="140">
        <v>0</v>
      </c>
      <c r="AK144" s="140">
        <v>0</v>
      </c>
      <c r="AL144" s="140">
        <f>AL142</f>
        <v>0.75</v>
      </c>
      <c r="AM144" s="140">
        <f>AM142</f>
        <v>2.7E-2</v>
      </c>
      <c r="AN144" s="140">
        <f>AN142</f>
        <v>3</v>
      </c>
      <c r="AQ144" s="143">
        <f>AM144*I144*0.1+AL144</f>
        <v>0.78239999999999998</v>
      </c>
      <c r="AR144" s="143">
        <f>0.1*AQ144</f>
        <v>7.8240000000000004E-2</v>
      </c>
      <c r="AS144" s="144">
        <f>AJ144*3+0.25*AK144</f>
        <v>0</v>
      </c>
      <c r="AT144" s="144">
        <f>SUM(AQ144:AS144)/4</f>
        <v>0.21515999999999999</v>
      </c>
      <c r="AU144" s="143">
        <f>1333*J142*POWER(10,-6)</f>
        <v>1.5996E-2</v>
      </c>
      <c r="AV144" s="144">
        <f>AU144+AT144+AS144+AR144+AQ144</f>
        <v>1.091796</v>
      </c>
      <c r="AW144" s="145">
        <f>AJ144*H144</f>
        <v>0</v>
      </c>
      <c r="AX144" s="145">
        <f>H144*AK144</f>
        <v>0</v>
      </c>
      <c r="AY144" s="145">
        <f>H144*AV144</f>
        <v>9.853458900000001E-6</v>
      </c>
      <c r="AZ144" s="285">
        <f>AW144/DB!$B$23</f>
        <v>0</v>
      </c>
      <c r="BA144" s="285">
        <f>AX144/DB!$B$23</f>
        <v>0</v>
      </c>
    </row>
    <row r="145" spans="1:53" s="140" customFormat="1" x14ac:dyDescent="0.3">
      <c r="A145" s="131"/>
      <c r="B145" s="131"/>
      <c r="C145" s="13"/>
      <c r="D145" s="133"/>
      <c r="E145" s="134"/>
      <c r="F145" s="147"/>
      <c r="G145" s="131"/>
      <c r="H145" s="135"/>
      <c r="I145" s="148"/>
      <c r="J145" s="137"/>
      <c r="K145" s="149" t="s">
        <v>126</v>
      </c>
      <c r="L145" s="150">
        <v>45390</v>
      </c>
      <c r="AQ145" s="143"/>
      <c r="AR145" s="143"/>
      <c r="AS145" s="144"/>
      <c r="AT145" s="144"/>
      <c r="AU145" s="143"/>
      <c r="AV145" s="144"/>
      <c r="AW145" s="145"/>
      <c r="AX145" s="145"/>
      <c r="AY145" s="145"/>
    </row>
    <row r="146" spans="1:53" s="140" customFormat="1" x14ac:dyDescent="0.3">
      <c r="A146" s="131"/>
      <c r="B146" s="131"/>
      <c r="C146" s="13"/>
      <c r="D146" s="133"/>
      <c r="E146" s="146"/>
      <c r="F146" s="147"/>
      <c r="G146" s="131"/>
      <c r="H146" s="135"/>
      <c r="I146" s="148"/>
      <c r="J146" s="137"/>
      <c r="K146" s="149" t="s">
        <v>127</v>
      </c>
      <c r="L146" s="150">
        <v>3</v>
      </c>
      <c r="AQ146" s="143"/>
      <c r="AR146" s="143"/>
      <c r="AS146" s="144"/>
      <c r="AT146" s="144"/>
      <c r="AU146" s="143"/>
      <c r="AV146" s="144"/>
      <c r="AW146" s="145"/>
      <c r="AX146" s="145"/>
      <c r="AY146" s="145"/>
    </row>
    <row r="147" spans="1:53" s="140" customFormat="1" ht="15" thickBot="1" x14ac:dyDescent="0.35">
      <c r="A147" s="131"/>
      <c r="B147" s="131"/>
      <c r="C147" s="13"/>
      <c r="D147" s="133"/>
      <c r="E147" s="146"/>
      <c r="F147" s="147"/>
      <c r="G147" s="131"/>
      <c r="H147" s="135"/>
      <c r="I147" s="148"/>
      <c r="J147" s="137"/>
      <c r="K147" s="154" t="s">
        <v>138</v>
      </c>
      <c r="L147" s="166">
        <v>15</v>
      </c>
      <c r="AQ147" s="143"/>
      <c r="AR147" s="143"/>
      <c r="AS147" s="144"/>
      <c r="AT147" s="144"/>
      <c r="AU147" s="143"/>
      <c r="AV147" s="144"/>
      <c r="AW147" s="145"/>
      <c r="AX147" s="145"/>
      <c r="AY147" s="145"/>
    </row>
    <row r="148" spans="1:53" s="140" customFormat="1" x14ac:dyDescent="0.3">
      <c r="A148" s="141"/>
      <c r="B148" s="141"/>
      <c r="D148" s="187"/>
      <c r="E148" s="188"/>
      <c r="F148" s="189"/>
      <c r="G148" s="141"/>
      <c r="H148" s="145"/>
      <c r="I148" s="144"/>
      <c r="J148" s="144"/>
      <c r="K148" s="141"/>
      <c r="L148" s="189"/>
      <c r="AQ148" s="143"/>
      <c r="AR148" s="143"/>
      <c r="AS148" s="144"/>
      <c r="AT148" s="144"/>
      <c r="AU148" s="143"/>
      <c r="AV148" s="144"/>
      <c r="AW148" s="145"/>
      <c r="AX148" s="145"/>
      <c r="AY148" s="145"/>
    </row>
    <row r="149" spans="1:53" s="140" customFormat="1" x14ac:dyDescent="0.3">
      <c r="A149" s="141"/>
      <c r="B149" s="141"/>
      <c r="D149" s="187"/>
      <c r="E149" s="188"/>
      <c r="F149" s="189"/>
      <c r="G149" s="141"/>
      <c r="H149" s="145"/>
      <c r="I149" s="144"/>
      <c r="J149" s="144"/>
      <c r="K149" s="141"/>
      <c r="L149" s="189"/>
      <c r="AQ149" s="143"/>
      <c r="AR149" s="143"/>
      <c r="AS149" s="144"/>
      <c r="AT149" s="144"/>
      <c r="AU149" s="143"/>
      <c r="AV149" s="144"/>
      <c r="AW149" s="145"/>
      <c r="AX149" s="145"/>
      <c r="AY149" s="145"/>
    </row>
    <row r="150" spans="1:53" s="140" customFormat="1" x14ac:dyDescent="0.3">
      <c r="A150" s="141"/>
      <c r="B150" s="141"/>
      <c r="D150" s="187"/>
      <c r="E150" s="188"/>
      <c r="F150" s="189"/>
      <c r="G150" s="141"/>
      <c r="H150" s="145"/>
      <c r="I150" s="144"/>
      <c r="J150" s="144"/>
      <c r="K150" s="141"/>
      <c r="L150" s="189"/>
      <c r="AQ150" s="143"/>
      <c r="AR150" s="143"/>
      <c r="AS150" s="144"/>
      <c r="AT150" s="144"/>
      <c r="AU150" s="143"/>
      <c r="AV150" s="144"/>
      <c r="AW150" s="145"/>
      <c r="AX150" s="145"/>
      <c r="AY150" s="145"/>
    </row>
    <row r="151" spans="1:53" ht="15" thickBot="1" x14ac:dyDescent="0.35"/>
    <row r="152" spans="1:53" s="92" customFormat="1" ht="15" thickBot="1" x14ac:dyDescent="0.35">
      <c r="A152" s="82" t="s">
        <v>18</v>
      </c>
      <c r="B152" s="83" t="s">
        <v>421</v>
      </c>
      <c r="C152" s="84" t="s">
        <v>174</v>
      </c>
      <c r="D152" s="85" t="s">
        <v>130</v>
      </c>
      <c r="E152" s="86">
        <v>1.0000000000000001E-5</v>
      </c>
      <c r="F152" s="83">
        <v>1</v>
      </c>
      <c r="G152" s="82">
        <v>1.4999999999999999E-2</v>
      </c>
      <c r="H152" s="87">
        <f t="shared" ref="H152:H157" si="138">E152*F152*G152</f>
        <v>1.5000000000000002E-7</v>
      </c>
      <c r="I152" s="88">
        <v>1.2</v>
      </c>
      <c r="J152" s="100">
        <f>I152</f>
        <v>1.2</v>
      </c>
      <c r="K152" s="90" t="s">
        <v>122</v>
      </c>
      <c r="L152" s="91">
        <f>J152*36</f>
        <v>43.199999999999996</v>
      </c>
      <c r="M152" s="92" t="str">
        <f t="shared" ref="M152:N157" si="139">A152</f>
        <v>С1</v>
      </c>
      <c r="N152" s="92" t="str">
        <f t="shared" si="139"/>
        <v xml:space="preserve">Система измерений количества и показателей качества нефти (СИКНС) </v>
      </c>
      <c r="O152" s="92" t="str">
        <f t="shared" ref="O152:O157" si="140">D152</f>
        <v>Полное-факел</v>
      </c>
      <c r="P152" s="92" t="s">
        <v>46</v>
      </c>
      <c r="Q152" s="92" t="s">
        <v>46</v>
      </c>
      <c r="R152" s="92" t="s">
        <v>46</v>
      </c>
      <c r="S152" s="92" t="s">
        <v>46</v>
      </c>
      <c r="T152" s="92" t="s">
        <v>46</v>
      </c>
      <c r="U152" s="92" t="s">
        <v>46</v>
      </c>
      <c r="V152" s="92" t="s">
        <v>46</v>
      </c>
      <c r="W152" s="92" t="s">
        <v>46</v>
      </c>
      <c r="X152" s="92" t="s">
        <v>46</v>
      </c>
      <c r="Y152" s="92" t="s">
        <v>46</v>
      </c>
      <c r="Z152" s="92" t="s">
        <v>46</v>
      </c>
      <c r="AA152" s="92" t="s">
        <v>46</v>
      </c>
      <c r="AB152" s="92" t="s">
        <v>46</v>
      </c>
      <c r="AC152" s="92" t="s">
        <v>46</v>
      </c>
      <c r="AD152" s="92" t="s">
        <v>46</v>
      </c>
      <c r="AE152" s="92" t="s">
        <v>46</v>
      </c>
      <c r="AF152" s="92" t="s">
        <v>46</v>
      </c>
      <c r="AG152" s="92" t="s">
        <v>46</v>
      </c>
      <c r="AH152" s="92" t="s">
        <v>46</v>
      </c>
      <c r="AI152" s="92" t="s">
        <v>46</v>
      </c>
      <c r="AJ152" s="93">
        <v>1</v>
      </c>
      <c r="AK152" s="93">
        <v>1</v>
      </c>
      <c r="AL152" s="94">
        <v>0.75</v>
      </c>
      <c r="AM152" s="94">
        <v>2.7E-2</v>
      </c>
      <c r="AN152" s="94">
        <v>3</v>
      </c>
      <c r="AQ152" s="95">
        <f>AM152*I152+AL152</f>
        <v>0.78239999999999998</v>
      </c>
      <c r="AR152" s="95">
        <f t="shared" ref="AR152:AR157" si="141">0.1*AQ152</f>
        <v>7.8240000000000004E-2</v>
      </c>
      <c r="AS152" s="96">
        <f t="shared" ref="AS152:AS157" si="142">AJ152*3+0.25*AK152</f>
        <v>3.25</v>
      </c>
      <c r="AT152" s="96">
        <f t="shared" ref="AT152:AT157" si="143">SUM(AQ152:AS152)/4</f>
        <v>1.02766</v>
      </c>
      <c r="AU152" s="95">
        <f>10068.2*J152*POWER(10,-6)</f>
        <v>1.208184E-2</v>
      </c>
      <c r="AV152" s="96">
        <f t="shared" ref="AV152:AV157" si="144">AU152+AT152+AS152+AR152+AQ152</f>
        <v>5.1503818399999997</v>
      </c>
      <c r="AW152" s="97">
        <f t="shared" ref="AW152:AW157" si="145">AJ152*H152</f>
        <v>1.5000000000000002E-7</v>
      </c>
      <c r="AX152" s="97">
        <f t="shared" ref="AX152:AX157" si="146">H152*AK152</f>
        <v>1.5000000000000002E-7</v>
      </c>
      <c r="AY152" s="97">
        <f t="shared" ref="AY152:AY157" si="147">H152*AV152</f>
        <v>7.7255727600000005E-7</v>
      </c>
      <c r="AZ152" s="285">
        <f>AW152/DB!$B$23</f>
        <v>1.5957446808510641E-10</v>
      </c>
      <c r="BA152" s="285">
        <f>AX152/DB!$B$23</f>
        <v>1.5957446808510641E-10</v>
      </c>
    </row>
    <row r="153" spans="1:53" s="92" customFormat="1" ht="15" thickBot="1" x14ac:dyDescent="0.35">
      <c r="A153" s="82" t="s">
        <v>19</v>
      </c>
      <c r="B153" s="82" t="str">
        <f>B152</f>
        <v xml:space="preserve">Система измерений количества и показателей качества нефти (СИКНС) </v>
      </c>
      <c r="C153" s="84" t="s">
        <v>175</v>
      </c>
      <c r="D153" s="85" t="s">
        <v>173</v>
      </c>
      <c r="E153" s="98">
        <f>E152</f>
        <v>1.0000000000000001E-5</v>
      </c>
      <c r="F153" s="99">
        <f>F152</f>
        <v>1</v>
      </c>
      <c r="G153" s="82">
        <v>1.4249999999999999E-2</v>
      </c>
      <c r="H153" s="87">
        <f t="shared" si="138"/>
        <v>1.4250000000000001E-7</v>
      </c>
      <c r="I153" s="100">
        <f>I152</f>
        <v>1.2</v>
      </c>
      <c r="J153" s="190">
        <f>POWER(10,-6)*35*SQRT(100)*3600*L152/1000*0.1</f>
        <v>5.4431999999999987E-3</v>
      </c>
      <c r="K153" s="90" t="s">
        <v>123</v>
      </c>
      <c r="L153" s="91">
        <v>0</v>
      </c>
      <c r="M153" s="92" t="str">
        <f t="shared" si="139"/>
        <v>С2</v>
      </c>
      <c r="N153" s="92" t="str">
        <f t="shared" si="139"/>
        <v xml:space="preserve">Система измерений количества и показателей качества нефти (СИКНС) </v>
      </c>
      <c r="O153" s="92" t="str">
        <f t="shared" si="140"/>
        <v>Полное-взрыв облака ТВС</v>
      </c>
      <c r="P153" s="92" t="s">
        <v>46</v>
      </c>
      <c r="Q153" s="92" t="s">
        <v>46</v>
      </c>
      <c r="R153" s="92" t="s">
        <v>46</v>
      </c>
      <c r="S153" s="92" t="s">
        <v>46</v>
      </c>
      <c r="T153" s="92" t="s">
        <v>46</v>
      </c>
      <c r="U153" s="92" t="s">
        <v>46</v>
      </c>
      <c r="V153" s="92" t="s">
        <v>46</v>
      </c>
      <c r="W153" s="92" t="s">
        <v>46</v>
      </c>
      <c r="X153" s="92" t="s">
        <v>46</v>
      </c>
      <c r="Y153" s="92" t="s">
        <v>46</v>
      </c>
      <c r="Z153" s="92" t="s">
        <v>46</v>
      </c>
      <c r="AA153" s="92" t="s">
        <v>46</v>
      </c>
      <c r="AB153" s="92" t="s">
        <v>46</v>
      </c>
      <c r="AC153" s="92" t="s">
        <v>46</v>
      </c>
      <c r="AD153" s="92" t="s">
        <v>46</v>
      </c>
      <c r="AE153" s="92" t="s">
        <v>46</v>
      </c>
      <c r="AF153" s="92" t="s">
        <v>46</v>
      </c>
      <c r="AG153" s="92" t="s">
        <v>46</v>
      </c>
      <c r="AH153" s="92" t="s">
        <v>46</v>
      </c>
      <c r="AI153" s="92" t="s">
        <v>46</v>
      </c>
      <c r="AJ153" s="93">
        <v>1</v>
      </c>
      <c r="AK153" s="93">
        <v>1</v>
      </c>
      <c r="AL153" s="92">
        <f>AL152</f>
        <v>0.75</v>
      </c>
      <c r="AM153" s="92">
        <f>AM152</f>
        <v>2.7E-2</v>
      </c>
      <c r="AN153" s="92">
        <f>AN152</f>
        <v>3</v>
      </c>
      <c r="AQ153" s="95">
        <f>AM153*I153+AL153</f>
        <v>0.78239999999999998</v>
      </c>
      <c r="AR153" s="95">
        <f t="shared" si="141"/>
        <v>7.8240000000000004E-2</v>
      </c>
      <c r="AS153" s="96">
        <f t="shared" si="142"/>
        <v>3.25</v>
      </c>
      <c r="AT153" s="96">
        <f t="shared" si="143"/>
        <v>1.02766</v>
      </c>
      <c r="AU153" s="95">
        <f>10068.2*J153*POWER(10,-6)*10</f>
        <v>5.480322623999999E-4</v>
      </c>
      <c r="AV153" s="96">
        <f t="shared" si="144"/>
        <v>5.1388480322624002</v>
      </c>
      <c r="AW153" s="97">
        <f t="shared" si="145"/>
        <v>1.4250000000000001E-7</v>
      </c>
      <c r="AX153" s="97">
        <f t="shared" si="146"/>
        <v>1.4250000000000001E-7</v>
      </c>
      <c r="AY153" s="97">
        <f t="shared" si="147"/>
        <v>7.3228584459739208E-7</v>
      </c>
      <c r="AZ153" s="285">
        <f>AW153/DB!$B$23</f>
        <v>1.5159574468085107E-10</v>
      </c>
      <c r="BA153" s="285">
        <f>AX153/DB!$B$23</f>
        <v>1.5159574468085107E-10</v>
      </c>
    </row>
    <row r="154" spans="1:53" s="92" customFormat="1" x14ac:dyDescent="0.3">
      <c r="A154" s="82" t="s">
        <v>20</v>
      </c>
      <c r="B154" s="82" t="str">
        <f>B152</f>
        <v xml:space="preserve">Система измерений количества и показателей качества нефти (СИКНС) </v>
      </c>
      <c r="C154" s="84" t="s">
        <v>176</v>
      </c>
      <c r="D154" s="85" t="s">
        <v>26</v>
      </c>
      <c r="E154" s="98">
        <f>E152</f>
        <v>1.0000000000000001E-5</v>
      </c>
      <c r="F154" s="99">
        <f>F152</f>
        <v>1</v>
      </c>
      <c r="G154" s="82">
        <v>0.27074999999999999</v>
      </c>
      <c r="H154" s="87">
        <f t="shared" si="138"/>
        <v>2.7075000000000003E-6</v>
      </c>
      <c r="I154" s="100">
        <f>I152</f>
        <v>1.2</v>
      </c>
      <c r="J154" s="82">
        <v>0</v>
      </c>
      <c r="K154" s="90" t="s">
        <v>124</v>
      </c>
      <c r="L154" s="91">
        <v>1</v>
      </c>
      <c r="M154" s="92" t="str">
        <f t="shared" si="139"/>
        <v>С3</v>
      </c>
      <c r="N154" s="92" t="str">
        <f t="shared" si="139"/>
        <v xml:space="preserve">Система измерений количества и показателей качества нефти (СИКНС) </v>
      </c>
      <c r="O154" s="92" t="str">
        <f t="shared" si="140"/>
        <v>Полное-ликвидация</v>
      </c>
      <c r="P154" s="92" t="s">
        <v>46</v>
      </c>
      <c r="Q154" s="92" t="s">
        <v>46</v>
      </c>
      <c r="R154" s="92" t="s">
        <v>46</v>
      </c>
      <c r="S154" s="92" t="s">
        <v>46</v>
      </c>
      <c r="T154" s="92" t="s">
        <v>46</v>
      </c>
      <c r="U154" s="92" t="s">
        <v>46</v>
      </c>
      <c r="V154" s="92" t="s">
        <v>46</v>
      </c>
      <c r="W154" s="92" t="s">
        <v>46</v>
      </c>
      <c r="X154" s="92" t="s">
        <v>46</v>
      </c>
      <c r="Y154" s="92" t="s">
        <v>46</v>
      </c>
      <c r="Z154" s="92" t="s">
        <v>46</v>
      </c>
      <c r="AA154" s="92" t="s">
        <v>46</v>
      </c>
      <c r="AB154" s="92" t="s">
        <v>46</v>
      </c>
      <c r="AC154" s="92" t="s">
        <v>46</v>
      </c>
      <c r="AD154" s="92" t="s">
        <v>46</v>
      </c>
      <c r="AE154" s="92" t="s">
        <v>46</v>
      </c>
      <c r="AF154" s="92" t="s">
        <v>46</v>
      </c>
      <c r="AG154" s="92" t="s">
        <v>46</v>
      </c>
      <c r="AH154" s="92" t="s">
        <v>46</v>
      </c>
      <c r="AI154" s="92" t="s">
        <v>46</v>
      </c>
      <c r="AJ154" s="92">
        <v>0</v>
      </c>
      <c r="AK154" s="92">
        <v>0</v>
      </c>
      <c r="AL154" s="92">
        <f>AL152</f>
        <v>0.75</v>
      </c>
      <c r="AM154" s="92">
        <f>AM152</f>
        <v>2.7E-2</v>
      </c>
      <c r="AN154" s="92">
        <f>AN152</f>
        <v>3</v>
      </c>
      <c r="AQ154" s="95">
        <f>AM154*I154*0.1+AL154</f>
        <v>0.75324000000000002</v>
      </c>
      <c r="AR154" s="95">
        <f t="shared" si="141"/>
        <v>7.5324000000000002E-2</v>
      </c>
      <c r="AS154" s="96">
        <f t="shared" si="142"/>
        <v>0</v>
      </c>
      <c r="AT154" s="96">
        <f t="shared" si="143"/>
        <v>0.20714100000000002</v>
      </c>
      <c r="AU154" s="95">
        <f>1333*J153*POWER(10,-6)</f>
        <v>7.2557855999999978E-6</v>
      </c>
      <c r="AV154" s="96">
        <f t="shared" si="144"/>
        <v>1.0357122557856</v>
      </c>
      <c r="AW154" s="97">
        <f t="shared" si="145"/>
        <v>0</v>
      </c>
      <c r="AX154" s="97">
        <f t="shared" si="146"/>
        <v>0</v>
      </c>
      <c r="AY154" s="97">
        <f t="shared" si="147"/>
        <v>2.8041909325395125E-6</v>
      </c>
      <c r="AZ154" s="285">
        <f>AW154/DB!$B$23</f>
        <v>0</v>
      </c>
      <c r="BA154" s="285">
        <f>AX154/DB!$B$23</f>
        <v>0</v>
      </c>
    </row>
    <row r="155" spans="1:53" s="92" customFormat="1" x14ac:dyDescent="0.3">
      <c r="A155" s="82" t="s">
        <v>21</v>
      </c>
      <c r="B155" s="82" t="str">
        <f>B152</f>
        <v xml:space="preserve">Система измерений количества и показателей качества нефти (СИКНС) </v>
      </c>
      <c r="C155" s="84" t="s">
        <v>177</v>
      </c>
      <c r="D155" s="85" t="s">
        <v>47</v>
      </c>
      <c r="E155" s="98">
        <f>E153</f>
        <v>1.0000000000000001E-5</v>
      </c>
      <c r="F155" s="99">
        <f>F152</f>
        <v>1</v>
      </c>
      <c r="G155" s="82">
        <v>3.4999999999999996E-2</v>
      </c>
      <c r="H155" s="87">
        <f t="shared" si="138"/>
        <v>3.4999999999999998E-7</v>
      </c>
      <c r="I155" s="100">
        <f>0.15*I152</f>
        <v>0.18</v>
      </c>
      <c r="J155" s="100">
        <f>I155</f>
        <v>0.18</v>
      </c>
      <c r="K155" s="103" t="s">
        <v>126</v>
      </c>
      <c r="L155" s="104">
        <v>45390</v>
      </c>
      <c r="M155" s="92" t="str">
        <f t="shared" si="139"/>
        <v>С4</v>
      </c>
      <c r="N155" s="92" t="str">
        <f t="shared" si="139"/>
        <v xml:space="preserve">Система измерений количества и показателей качества нефти (СИКНС) </v>
      </c>
      <c r="O155" s="92" t="str">
        <f t="shared" si="140"/>
        <v>Частичное-пожар</v>
      </c>
      <c r="P155" s="92" t="s">
        <v>46</v>
      </c>
      <c r="Q155" s="92" t="s">
        <v>46</v>
      </c>
      <c r="R155" s="92" t="s">
        <v>46</v>
      </c>
      <c r="S155" s="92" t="s">
        <v>46</v>
      </c>
      <c r="T155" s="92" t="s">
        <v>46</v>
      </c>
      <c r="U155" s="92" t="s">
        <v>46</v>
      </c>
      <c r="V155" s="92" t="s">
        <v>46</v>
      </c>
      <c r="W155" s="92" t="s">
        <v>46</v>
      </c>
      <c r="X155" s="92" t="s">
        <v>46</v>
      </c>
      <c r="Y155" s="92" t="s">
        <v>46</v>
      </c>
      <c r="Z155" s="92" t="s">
        <v>46</v>
      </c>
      <c r="AA155" s="92" t="s">
        <v>46</v>
      </c>
      <c r="AB155" s="92" t="s">
        <v>46</v>
      </c>
      <c r="AC155" s="92" t="s">
        <v>46</v>
      </c>
      <c r="AD155" s="92" t="s">
        <v>46</v>
      </c>
      <c r="AE155" s="92" t="s">
        <v>46</v>
      </c>
      <c r="AF155" s="92" t="s">
        <v>46</v>
      </c>
      <c r="AG155" s="92" t="s">
        <v>46</v>
      </c>
      <c r="AH155" s="92" t="s">
        <v>46</v>
      </c>
      <c r="AI155" s="92" t="s">
        <v>46</v>
      </c>
      <c r="AJ155" s="92">
        <v>0</v>
      </c>
      <c r="AK155" s="92">
        <v>1</v>
      </c>
      <c r="AL155" s="92">
        <f>0.1*$AL$2</f>
        <v>7.5000000000000011E-2</v>
      </c>
      <c r="AM155" s="92">
        <f>AM152</f>
        <v>2.7E-2</v>
      </c>
      <c r="AN155" s="92">
        <f>ROUNDUP(AN152/3,0)</f>
        <v>1</v>
      </c>
      <c r="AQ155" s="95">
        <f>AM155*I155+AL155</f>
        <v>7.9860000000000014E-2</v>
      </c>
      <c r="AR155" s="95">
        <f t="shared" si="141"/>
        <v>7.9860000000000018E-3</v>
      </c>
      <c r="AS155" s="96">
        <f t="shared" si="142"/>
        <v>0.25</v>
      </c>
      <c r="AT155" s="96">
        <f t="shared" si="143"/>
        <v>8.4461500000000009E-2</v>
      </c>
      <c r="AU155" s="95">
        <f>10068.2*J155*POWER(10,-6)</f>
        <v>1.812276E-3</v>
      </c>
      <c r="AV155" s="96">
        <f t="shared" si="144"/>
        <v>0.42411977600000006</v>
      </c>
      <c r="AW155" s="97">
        <f t="shared" si="145"/>
        <v>0</v>
      </c>
      <c r="AX155" s="97">
        <f t="shared" si="146"/>
        <v>3.4999999999999998E-7</v>
      </c>
      <c r="AY155" s="97">
        <f t="shared" si="147"/>
        <v>1.484419216E-7</v>
      </c>
      <c r="AZ155" s="285">
        <f>AW155/DB!$B$23</f>
        <v>0</v>
      </c>
      <c r="BA155" s="285">
        <f>AX155/DB!$B$23</f>
        <v>3.7234042553191488E-10</v>
      </c>
    </row>
    <row r="156" spans="1:53" s="92" customFormat="1" x14ac:dyDescent="0.3">
      <c r="A156" s="82" t="s">
        <v>22</v>
      </c>
      <c r="B156" s="82" t="str">
        <f>B152</f>
        <v xml:space="preserve">Система измерений количества и показателей качества нефти (СИКНС) </v>
      </c>
      <c r="C156" s="84" t="s">
        <v>423</v>
      </c>
      <c r="D156" s="85" t="s">
        <v>422</v>
      </c>
      <c r="E156" s="98">
        <f>E154</f>
        <v>1.0000000000000001E-5</v>
      </c>
      <c r="F156" s="99">
        <f>F152</f>
        <v>1</v>
      </c>
      <c r="G156" s="82">
        <v>3.3249999999999995E-2</v>
      </c>
      <c r="H156" s="87">
        <f t="shared" si="138"/>
        <v>3.3249999999999999E-7</v>
      </c>
      <c r="I156" s="100">
        <f>0.15*I152</f>
        <v>0.18</v>
      </c>
      <c r="J156" s="100">
        <v>0.01</v>
      </c>
      <c r="K156" s="103" t="s">
        <v>127</v>
      </c>
      <c r="L156" s="104">
        <v>3</v>
      </c>
      <c r="M156" s="92" t="str">
        <f t="shared" si="139"/>
        <v>С5</v>
      </c>
      <c r="N156" s="92" t="str">
        <f t="shared" si="139"/>
        <v xml:space="preserve">Система измерений количества и показателей качества нефти (СИКНС) </v>
      </c>
      <c r="O156" s="92" t="str">
        <f t="shared" si="140"/>
        <v>Частичное-вспышка</v>
      </c>
      <c r="P156" s="92" t="s">
        <v>46</v>
      </c>
      <c r="Q156" s="92" t="s">
        <v>46</v>
      </c>
      <c r="R156" s="92" t="s">
        <v>46</v>
      </c>
      <c r="S156" s="92" t="s">
        <v>46</v>
      </c>
      <c r="T156" s="92" t="s">
        <v>46</v>
      </c>
      <c r="U156" s="92" t="s">
        <v>46</v>
      </c>
      <c r="V156" s="92" t="s">
        <v>46</v>
      </c>
      <c r="W156" s="92" t="s">
        <v>46</v>
      </c>
      <c r="X156" s="92" t="s">
        <v>46</v>
      </c>
      <c r="Y156" s="92" t="s">
        <v>46</v>
      </c>
      <c r="Z156" s="92" t="s">
        <v>46</v>
      </c>
      <c r="AA156" s="92" t="s">
        <v>46</v>
      </c>
      <c r="AB156" s="92" t="s">
        <v>46</v>
      </c>
      <c r="AC156" s="92" t="s">
        <v>46</v>
      </c>
      <c r="AD156" s="92" t="s">
        <v>46</v>
      </c>
      <c r="AE156" s="92" t="s">
        <v>46</v>
      </c>
      <c r="AF156" s="92" t="s">
        <v>46</v>
      </c>
      <c r="AG156" s="92" t="s">
        <v>46</v>
      </c>
      <c r="AH156" s="92" t="s">
        <v>46</v>
      </c>
      <c r="AI156" s="92" t="s">
        <v>46</v>
      </c>
      <c r="AJ156" s="92">
        <v>0</v>
      </c>
      <c r="AK156" s="92">
        <v>1</v>
      </c>
      <c r="AL156" s="92">
        <f>0.1*$AL$2</f>
        <v>7.5000000000000011E-2</v>
      </c>
      <c r="AM156" s="92">
        <f>AM152</f>
        <v>2.7E-2</v>
      </c>
      <c r="AN156" s="92">
        <f>ROUNDUP(AN152/3,0)</f>
        <v>1</v>
      </c>
      <c r="AQ156" s="95">
        <f>AM156*I156+AL156</f>
        <v>7.9860000000000014E-2</v>
      </c>
      <c r="AR156" s="95">
        <f t="shared" si="141"/>
        <v>7.9860000000000018E-3</v>
      </c>
      <c r="AS156" s="96">
        <f t="shared" si="142"/>
        <v>0.25</v>
      </c>
      <c r="AT156" s="96">
        <f t="shared" si="143"/>
        <v>8.4461500000000009E-2</v>
      </c>
      <c r="AU156" s="95">
        <f>10068.2*J156*POWER(10,-6)*10</f>
        <v>1.0068200000000001E-3</v>
      </c>
      <c r="AV156" s="96">
        <f t="shared" si="144"/>
        <v>0.42331432000000002</v>
      </c>
      <c r="AW156" s="97">
        <f t="shared" si="145"/>
        <v>0</v>
      </c>
      <c r="AX156" s="97">
        <f t="shared" si="146"/>
        <v>3.3249999999999999E-7</v>
      </c>
      <c r="AY156" s="97">
        <f t="shared" si="147"/>
        <v>1.4075201140000001E-7</v>
      </c>
      <c r="AZ156" s="285">
        <f>AW156/DB!$B$23</f>
        <v>0</v>
      </c>
      <c r="BA156" s="285">
        <f>AX156/DB!$B$23</f>
        <v>3.5372340425531914E-10</v>
      </c>
    </row>
    <row r="157" spans="1:53" s="92" customFormat="1" ht="15" thickBot="1" x14ac:dyDescent="0.35">
      <c r="A157" s="82" t="s">
        <v>23</v>
      </c>
      <c r="B157" s="82" t="str">
        <f>B152</f>
        <v xml:space="preserve">Система измерений количества и показателей качества нефти (СИКНС) </v>
      </c>
      <c r="C157" s="84" t="s">
        <v>178</v>
      </c>
      <c r="D157" s="85" t="s">
        <v>27</v>
      </c>
      <c r="E157" s="98">
        <f>E155</f>
        <v>1.0000000000000001E-5</v>
      </c>
      <c r="F157" s="99">
        <f>F152</f>
        <v>1</v>
      </c>
      <c r="G157" s="82">
        <v>0.63174999999999992</v>
      </c>
      <c r="H157" s="87">
        <f t="shared" si="138"/>
        <v>6.3175000000000001E-6</v>
      </c>
      <c r="I157" s="100">
        <f>0.15*I152</f>
        <v>0.18</v>
      </c>
      <c r="J157" s="82">
        <v>0</v>
      </c>
      <c r="K157" s="105" t="s">
        <v>138</v>
      </c>
      <c r="L157" s="105">
        <v>16</v>
      </c>
      <c r="M157" s="92" t="str">
        <f t="shared" si="139"/>
        <v>С6</v>
      </c>
      <c r="N157" s="92" t="str">
        <f t="shared" si="139"/>
        <v xml:space="preserve">Система измерений количества и показателей качества нефти (СИКНС) </v>
      </c>
      <c r="O157" s="92" t="str">
        <f t="shared" si="140"/>
        <v>Частичное-ликвидация</v>
      </c>
      <c r="P157" s="92" t="s">
        <v>46</v>
      </c>
      <c r="Q157" s="92" t="s">
        <v>46</v>
      </c>
      <c r="R157" s="92" t="s">
        <v>46</v>
      </c>
      <c r="S157" s="92" t="s">
        <v>46</v>
      </c>
      <c r="T157" s="92" t="s">
        <v>46</v>
      </c>
      <c r="U157" s="92" t="s">
        <v>46</v>
      </c>
      <c r="V157" s="92" t="s">
        <v>46</v>
      </c>
      <c r="W157" s="92" t="s">
        <v>46</v>
      </c>
      <c r="X157" s="92" t="s">
        <v>46</v>
      </c>
      <c r="Y157" s="92" t="s">
        <v>46</v>
      </c>
      <c r="Z157" s="92" t="s">
        <v>46</v>
      </c>
      <c r="AA157" s="92" t="s">
        <v>46</v>
      </c>
      <c r="AB157" s="92" t="s">
        <v>46</v>
      </c>
      <c r="AC157" s="92" t="s">
        <v>46</v>
      </c>
      <c r="AD157" s="92" t="s">
        <v>46</v>
      </c>
      <c r="AE157" s="92" t="s">
        <v>46</v>
      </c>
      <c r="AF157" s="92" t="s">
        <v>46</v>
      </c>
      <c r="AG157" s="92" t="s">
        <v>46</v>
      </c>
      <c r="AH157" s="92" t="s">
        <v>46</v>
      </c>
      <c r="AI157" s="92" t="s">
        <v>46</v>
      </c>
      <c r="AJ157" s="92">
        <v>0</v>
      </c>
      <c r="AK157" s="92">
        <v>0</v>
      </c>
      <c r="AL157" s="92">
        <f>0.1*$AL$2</f>
        <v>7.5000000000000011E-2</v>
      </c>
      <c r="AM157" s="92">
        <f>AM152</f>
        <v>2.7E-2</v>
      </c>
      <c r="AN157" s="92">
        <f>ROUNDUP(AN152/3,0)</f>
        <v>1</v>
      </c>
      <c r="AQ157" s="95">
        <f>AM157*I157*0.1+AL157</f>
        <v>7.5486000000000011E-2</v>
      </c>
      <c r="AR157" s="95">
        <f t="shared" si="141"/>
        <v>7.5486000000000017E-3</v>
      </c>
      <c r="AS157" s="96">
        <f t="shared" si="142"/>
        <v>0</v>
      </c>
      <c r="AT157" s="96">
        <f t="shared" si="143"/>
        <v>2.0758650000000003E-2</v>
      </c>
      <c r="AU157" s="95">
        <f>1333*J156*POWER(10,-6)</f>
        <v>1.3329999999999999E-5</v>
      </c>
      <c r="AV157" s="96">
        <f t="shared" si="144"/>
        <v>0.10380658000000001</v>
      </c>
      <c r="AW157" s="97">
        <f t="shared" si="145"/>
        <v>0</v>
      </c>
      <c r="AX157" s="97">
        <f t="shared" si="146"/>
        <v>0</v>
      </c>
      <c r="AY157" s="97">
        <f t="shared" si="147"/>
        <v>6.5579806915000002E-7</v>
      </c>
      <c r="AZ157" s="285">
        <f>AW157/DB!$B$23</f>
        <v>0</v>
      </c>
      <c r="BA157" s="285">
        <f>AX157/DB!$B$23</f>
        <v>0</v>
      </c>
    </row>
    <row r="158" spans="1:53" s="92" customFormat="1" x14ac:dyDescent="0.3">
      <c r="A158" s="93"/>
      <c r="B158" s="93"/>
      <c r="D158" s="184"/>
      <c r="E158" s="185"/>
      <c r="F158" s="186"/>
      <c r="G158" s="93"/>
      <c r="H158" s="97"/>
      <c r="I158" s="96"/>
      <c r="J158" s="93"/>
      <c r="K158" s="93"/>
      <c r="L158" s="93"/>
      <c r="AQ158" s="95"/>
      <c r="AR158" s="95"/>
      <c r="AS158" s="96"/>
      <c r="AT158" s="96"/>
      <c r="AU158" s="95"/>
      <c r="AV158" s="96"/>
      <c r="AW158" s="97"/>
      <c r="AX158" s="97"/>
      <c r="AY158" s="97"/>
    </row>
    <row r="159" spans="1:53" s="92" customFormat="1" x14ac:dyDescent="0.3">
      <c r="A159" s="93"/>
      <c r="B159" s="93"/>
      <c r="D159" s="184"/>
      <c r="E159" s="185"/>
      <c r="F159" s="186"/>
      <c r="G159" s="93"/>
      <c r="H159" s="97"/>
      <c r="I159" s="96"/>
      <c r="J159" s="93"/>
      <c r="K159" s="93"/>
      <c r="L159" s="93"/>
      <c r="AQ159" s="95"/>
      <c r="AR159" s="95"/>
      <c r="AS159" s="96"/>
      <c r="AT159" s="96"/>
      <c r="AU159" s="95"/>
      <c r="AV159" s="96"/>
      <c r="AW159" s="97"/>
      <c r="AX159" s="97"/>
      <c r="AY159" s="97"/>
    </row>
    <row r="160" spans="1:53" s="92" customFormat="1" x14ac:dyDescent="0.3">
      <c r="A160" s="93"/>
      <c r="B160" s="93"/>
      <c r="D160" s="184"/>
      <c r="E160" s="185"/>
      <c r="F160" s="186"/>
      <c r="G160" s="93"/>
      <c r="H160" s="97"/>
      <c r="I160" s="96"/>
      <c r="J160" s="93"/>
      <c r="K160" s="93"/>
      <c r="L160" s="93"/>
      <c r="AQ160" s="95"/>
      <c r="AR160" s="95"/>
      <c r="AS160" s="96"/>
      <c r="AT160" s="96"/>
      <c r="AU160" s="95"/>
      <c r="AV160" s="96"/>
      <c r="AW160" s="97"/>
      <c r="AX160" s="97"/>
      <c r="AY160" s="97"/>
    </row>
    <row r="161" spans="1:53" ht="15" thickBot="1" x14ac:dyDescent="0.35"/>
    <row r="162" spans="1:53" s="92" customFormat="1" ht="15" thickBot="1" x14ac:dyDescent="0.35">
      <c r="A162" s="82" t="s">
        <v>18</v>
      </c>
      <c r="B162" s="83" t="s">
        <v>181</v>
      </c>
      <c r="C162" s="84" t="s">
        <v>174</v>
      </c>
      <c r="D162" s="85" t="s">
        <v>130</v>
      </c>
      <c r="E162" s="86">
        <v>1.0000000000000001E-5</v>
      </c>
      <c r="F162" s="83">
        <v>1</v>
      </c>
      <c r="G162" s="82">
        <v>1.4999999999999999E-2</v>
      </c>
      <c r="H162" s="87">
        <f t="shared" ref="H162:H167" si="148">E162*F162*G162</f>
        <v>1.5000000000000002E-7</v>
      </c>
      <c r="I162" s="88">
        <v>1.1599999999999999</v>
      </c>
      <c r="J162" s="100">
        <f>I162</f>
        <v>1.1599999999999999</v>
      </c>
      <c r="K162" s="90" t="s">
        <v>122</v>
      </c>
      <c r="L162" s="91">
        <v>7</v>
      </c>
      <c r="M162" s="92" t="str">
        <f t="shared" ref="M162:M167" si="149">A162</f>
        <v>С1</v>
      </c>
      <c r="N162" s="92" t="str">
        <f t="shared" ref="N162:N167" si="150">B162</f>
        <v>Насос ЛВЖ+токси</v>
      </c>
      <c r="O162" s="92" t="str">
        <f t="shared" ref="O162:O167" si="151">D162</f>
        <v>Полное-факел</v>
      </c>
      <c r="P162" s="92" t="s">
        <v>46</v>
      </c>
      <c r="Q162" s="92" t="s">
        <v>46</v>
      </c>
      <c r="R162" s="92" t="s">
        <v>46</v>
      </c>
      <c r="S162" s="92" t="s">
        <v>46</v>
      </c>
      <c r="T162" s="92" t="s">
        <v>46</v>
      </c>
      <c r="U162" s="92" t="s">
        <v>46</v>
      </c>
      <c r="V162" s="92" t="s">
        <v>46</v>
      </c>
      <c r="W162" s="92" t="s">
        <v>46</v>
      </c>
      <c r="X162" s="92" t="s">
        <v>46</v>
      </c>
      <c r="Y162" s="92" t="s">
        <v>46</v>
      </c>
      <c r="Z162" s="92" t="s">
        <v>46</v>
      </c>
      <c r="AA162" s="92" t="s">
        <v>46</v>
      </c>
      <c r="AB162" s="92" t="s">
        <v>46</v>
      </c>
      <c r="AC162" s="92" t="s">
        <v>46</v>
      </c>
      <c r="AD162" s="92" t="s">
        <v>46</v>
      </c>
      <c r="AE162" s="92" t="s">
        <v>46</v>
      </c>
      <c r="AF162" s="92" t="s">
        <v>46</v>
      </c>
      <c r="AG162" s="92" t="s">
        <v>46</v>
      </c>
      <c r="AH162" s="92" t="s">
        <v>46</v>
      </c>
      <c r="AI162" s="92" t="s">
        <v>46</v>
      </c>
      <c r="AJ162" s="93">
        <v>1</v>
      </c>
      <c r="AK162" s="93">
        <v>2</v>
      </c>
      <c r="AL162" s="94">
        <v>0.75</v>
      </c>
      <c r="AM162" s="94">
        <v>2.7E-2</v>
      </c>
      <c r="AN162" s="94">
        <v>3</v>
      </c>
      <c r="AQ162" s="95">
        <f>AM162*I162+AL162</f>
        <v>0.78132000000000001</v>
      </c>
      <c r="AR162" s="95">
        <f t="shared" ref="AR162:AR167" si="152">0.1*AQ162</f>
        <v>7.8132000000000007E-2</v>
      </c>
      <c r="AS162" s="96">
        <f t="shared" ref="AS162:AS167" si="153">AJ162*3+0.25*AK162</f>
        <v>3.5</v>
      </c>
      <c r="AT162" s="96">
        <f t="shared" ref="AT162:AT167" si="154">SUM(AQ162:AS162)/4</f>
        <v>1.089863</v>
      </c>
      <c r="AU162" s="95">
        <f>10068.2*J162*POWER(10,-6)</f>
        <v>1.1679111999999998E-2</v>
      </c>
      <c r="AV162" s="96">
        <f t="shared" ref="AV162:AV167" si="155">AU162+AT162+AS162+AR162+AQ162</f>
        <v>5.4609941119999998</v>
      </c>
      <c r="AW162" s="97">
        <f t="shared" ref="AW162:AW167" si="156">AJ162*H162</f>
        <v>1.5000000000000002E-7</v>
      </c>
      <c r="AX162" s="97">
        <f t="shared" ref="AX162:AX167" si="157">H162*AK162</f>
        <v>3.0000000000000004E-7</v>
      </c>
      <c r="AY162" s="97">
        <f t="shared" ref="AY162:AY167" si="158">H162*AV162</f>
        <v>8.1914911680000006E-7</v>
      </c>
      <c r="AZ162" s="285">
        <f>AW162/DB!$B$23</f>
        <v>1.5957446808510641E-10</v>
      </c>
      <c r="BA162" s="285">
        <f>AX162/DB!$B$23</f>
        <v>3.1914893617021282E-10</v>
      </c>
    </row>
    <row r="163" spans="1:53" s="92" customFormat="1" ht="15" thickBot="1" x14ac:dyDescent="0.35">
      <c r="A163" s="82" t="s">
        <v>19</v>
      </c>
      <c r="B163" s="82" t="str">
        <f>B162</f>
        <v>Насос ЛВЖ+токси</v>
      </c>
      <c r="C163" s="84" t="s">
        <v>175</v>
      </c>
      <c r="D163" s="85" t="s">
        <v>173</v>
      </c>
      <c r="E163" s="98">
        <f>E162</f>
        <v>1.0000000000000001E-5</v>
      </c>
      <c r="F163" s="99">
        <f>F162</f>
        <v>1</v>
      </c>
      <c r="G163" s="82">
        <v>1.4249999999999999E-2</v>
      </c>
      <c r="H163" s="87">
        <f t="shared" si="148"/>
        <v>1.4250000000000001E-7</v>
      </c>
      <c r="I163" s="100">
        <f>I162</f>
        <v>1.1599999999999999</v>
      </c>
      <c r="J163" s="190">
        <f>0.001</f>
        <v>1E-3</v>
      </c>
      <c r="K163" s="90" t="s">
        <v>123</v>
      </c>
      <c r="L163" s="91">
        <v>0</v>
      </c>
      <c r="M163" s="92" t="str">
        <f t="shared" si="149"/>
        <v>С2</v>
      </c>
      <c r="N163" s="92" t="str">
        <f t="shared" si="150"/>
        <v>Насос ЛВЖ+токси</v>
      </c>
      <c r="O163" s="92" t="str">
        <f t="shared" si="151"/>
        <v>Полное-взрыв облака ТВС</v>
      </c>
      <c r="P163" s="92" t="s">
        <v>46</v>
      </c>
      <c r="Q163" s="92" t="s">
        <v>46</v>
      </c>
      <c r="R163" s="92" t="s">
        <v>46</v>
      </c>
      <c r="S163" s="92" t="s">
        <v>46</v>
      </c>
      <c r="T163" s="92" t="s">
        <v>46</v>
      </c>
      <c r="U163" s="92" t="s">
        <v>46</v>
      </c>
      <c r="V163" s="92" t="s">
        <v>46</v>
      </c>
      <c r="W163" s="92" t="s">
        <v>46</v>
      </c>
      <c r="X163" s="92" t="s">
        <v>46</v>
      </c>
      <c r="Y163" s="92" t="s">
        <v>46</v>
      </c>
      <c r="Z163" s="92" t="s">
        <v>46</v>
      </c>
      <c r="AA163" s="92" t="s">
        <v>46</v>
      </c>
      <c r="AB163" s="92" t="s">
        <v>46</v>
      </c>
      <c r="AC163" s="92" t="s">
        <v>46</v>
      </c>
      <c r="AD163" s="92" t="s">
        <v>46</v>
      </c>
      <c r="AE163" s="92" t="s">
        <v>46</v>
      </c>
      <c r="AF163" s="92" t="s">
        <v>46</v>
      </c>
      <c r="AG163" s="92" t="s">
        <v>46</v>
      </c>
      <c r="AH163" s="92" t="s">
        <v>46</v>
      </c>
      <c r="AI163" s="92" t="s">
        <v>46</v>
      </c>
      <c r="AJ163" s="93">
        <v>2</v>
      </c>
      <c r="AK163" s="93">
        <v>2</v>
      </c>
      <c r="AL163" s="92">
        <f>AL162</f>
        <v>0.75</v>
      </c>
      <c r="AM163" s="92">
        <f>AM162</f>
        <v>2.7E-2</v>
      </c>
      <c r="AN163" s="92">
        <f>AN162</f>
        <v>3</v>
      </c>
      <c r="AQ163" s="95">
        <f>AM163*I163+AL163</f>
        <v>0.78132000000000001</v>
      </c>
      <c r="AR163" s="95">
        <f t="shared" si="152"/>
        <v>7.8132000000000007E-2</v>
      </c>
      <c r="AS163" s="96">
        <f t="shared" si="153"/>
        <v>6.5</v>
      </c>
      <c r="AT163" s="96">
        <f t="shared" si="154"/>
        <v>1.839863</v>
      </c>
      <c r="AU163" s="95">
        <f>10068.2*J163*POWER(10,-6)*10</f>
        <v>1.0068200000000001E-4</v>
      </c>
      <c r="AV163" s="96">
        <f t="shared" si="155"/>
        <v>9.1994156820000015</v>
      </c>
      <c r="AW163" s="97">
        <f t="shared" si="156"/>
        <v>2.8500000000000002E-7</v>
      </c>
      <c r="AX163" s="97">
        <f t="shared" si="157"/>
        <v>2.8500000000000002E-7</v>
      </c>
      <c r="AY163" s="97">
        <f t="shared" si="158"/>
        <v>1.3109167346850004E-6</v>
      </c>
      <c r="AZ163" s="285">
        <f>AW163/DB!$B$23</f>
        <v>3.0319148936170213E-10</v>
      </c>
      <c r="BA163" s="285">
        <f>AX163/DB!$B$23</f>
        <v>3.0319148936170213E-10</v>
      </c>
    </row>
    <row r="164" spans="1:53" s="92" customFormat="1" x14ac:dyDescent="0.3">
      <c r="A164" s="82" t="s">
        <v>20</v>
      </c>
      <c r="B164" s="82" t="str">
        <f>B162</f>
        <v>Насос ЛВЖ+токси</v>
      </c>
      <c r="C164" s="84" t="s">
        <v>182</v>
      </c>
      <c r="D164" s="85" t="s">
        <v>118</v>
      </c>
      <c r="E164" s="98">
        <f>E162</f>
        <v>1.0000000000000001E-5</v>
      </c>
      <c r="F164" s="99">
        <f>F162</f>
        <v>1</v>
      </c>
      <c r="G164" s="82">
        <v>0.27074999999999999</v>
      </c>
      <c r="H164" s="87">
        <f t="shared" si="148"/>
        <v>2.7075000000000003E-6</v>
      </c>
      <c r="I164" s="100">
        <f>I162</f>
        <v>1.1599999999999999</v>
      </c>
      <c r="J164" s="82">
        <v>0</v>
      </c>
      <c r="K164" s="90" t="s">
        <v>124</v>
      </c>
      <c r="L164" s="91">
        <v>1</v>
      </c>
      <c r="M164" s="92" t="str">
        <f t="shared" si="149"/>
        <v>С3</v>
      </c>
      <c r="N164" s="92" t="str">
        <f t="shared" si="150"/>
        <v>Насос ЛВЖ+токси</v>
      </c>
      <c r="O164" s="92" t="str">
        <f t="shared" si="151"/>
        <v>Полное-токси</v>
      </c>
      <c r="P164" s="92" t="s">
        <v>46</v>
      </c>
      <c r="Q164" s="92" t="s">
        <v>46</v>
      </c>
      <c r="R164" s="92" t="s">
        <v>46</v>
      </c>
      <c r="S164" s="92" t="s">
        <v>46</v>
      </c>
      <c r="T164" s="92" t="s">
        <v>46</v>
      </c>
      <c r="U164" s="92" t="s">
        <v>46</v>
      </c>
      <c r="V164" s="92" t="s">
        <v>46</v>
      </c>
      <c r="W164" s="92" t="s">
        <v>46</v>
      </c>
      <c r="X164" s="92" t="s">
        <v>46</v>
      </c>
      <c r="Y164" s="92" t="s">
        <v>46</v>
      </c>
      <c r="Z164" s="92" t="s">
        <v>46</v>
      </c>
      <c r="AA164" s="92" t="s">
        <v>46</v>
      </c>
      <c r="AB164" s="92" t="s">
        <v>46</v>
      </c>
      <c r="AC164" s="92" t="s">
        <v>46</v>
      </c>
      <c r="AD164" s="92" t="s">
        <v>46</v>
      </c>
      <c r="AE164" s="92" t="s">
        <v>46</v>
      </c>
      <c r="AF164" s="92" t="s">
        <v>46</v>
      </c>
      <c r="AG164" s="92" t="s">
        <v>46</v>
      </c>
      <c r="AH164" s="92" t="s">
        <v>46</v>
      </c>
      <c r="AI164" s="92" t="s">
        <v>46</v>
      </c>
      <c r="AJ164" s="92">
        <v>0</v>
      </c>
      <c r="AK164" s="92">
        <v>0</v>
      </c>
      <c r="AL164" s="92">
        <f>AL162</f>
        <v>0.75</v>
      </c>
      <c r="AM164" s="92">
        <f>AM162</f>
        <v>2.7E-2</v>
      </c>
      <c r="AN164" s="92">
        <f>AN162</f>
        <v>3</v>
      </c>
      <c r="AQ164" s="95">
        <f>AM164*I164*0.1+AL164</f>
        <v>0.75313200000000002</v>
      </c>
      <c r="AR164" s="95">
        <f t="shared" si="152"/>
        <v>7.5313200000000011E-2</v>
      </c>
      <c r="AS164" s="96">
        <f t="shared" si="153"/>
        <v>0</v>
      </c>
      <c r="AT164" s="96">
        <f t="shared" si="154"/>
        <v>0.2071113</v>
      </c>
      <c r="AU164" s="95">
        <f>1333*J163*POWER(10,-6)</f>
        <v>1.333E-6</v>
      </c>
      <c r="AV164" s="96">
        <f t="shared" si="155"/>
        <v>1.0355578329999999</v>
      </c>
      <c r="AW164" s="97">
        <f t="shared" si="156"/>
        <v>0</v>
      </c>
      <c r="AX164" s="97">
        <f t="shared" si="157"/>
        <v>0</v>
      </c>
      <c r="AY164" s="97">
        <f t="shared" si="158"/>
        <v>2.8037728328474999E-6</v>
      </c>
      <c r="AZ164" s="285">
        <f>AW164/DB!$B$23</f>
        <v>0</v>
      </c>
      <c r="BA164" s="285">
        <f>AX164/DB!$B$23</f>
        <v>0</v>
      </c>
    </row>
    <row r="165" spans="1:53" s="92" customFormat="1" x14ac:dyDescent="0.3">
      <c r="A165" s="82" t="s">
        <v>21</v>
      </c>
      <c r="B165" s="82" t="str">
        <f>B162</f>
        <v>Насос ЛВЖ+токси</v>
      </c>
      <c r="C165" s="84" t="s">
        <v>177</v>
      </c>
      <c r="D165" s="85" t="s">
        <v>47</v>
      </c>
      <c r="E165" s="98">
        <f>E163</f>
        <v>1.0000000000000001E-5</v>
      </c>
      <c r="F165" s="99">
        <f>F162</f>
        <v>1</v>
      </c>
      <c r="G165" s="82">
        <v>3.4999999999999996E-2</v>
      </c>
      <c r="H165" s="87">
        <f t="shared" si="148"/>
        <v>3.4999999999999998E-7</v>
      </c>
      <c r="I165" s="100">
        <f>0.15*I162</f>
        <v>0.17399999999999999</v>
      </c>
      <c r="J165" s="100">
        <f>I165</f>
        <v>0.17399999999999999</v>
      </c>
      <c r="K165" s="103" t="s">
        <v>126</v>
      </c>
      <c r="L165" s="104">
        <v>45390</v>
      </c>
      <c r="M165" s="92" t="str">
        <f t="shared" si="149"/>
        <v>С4</v>
      </c>
      <c r="N165" s="92" t="str">
        <f t="shared" si="150"/>
        <v>Насос ЛВЖ+токси</v>
      </c>
      <c r="O165" s="92" t="str">
        <f t="shared" si="151"/>
        <v>Частичное-пожар</v>
      </c>
      <c r="P165" s="92" t="s">
        <v>46</v>
      </c>
      <c r="Q165" s="92" t="s">
        <v>46</v>
      </c>
      <c r="R165" s="92" t="s">
        <v>46</v>
      </c>
      <c r="S165" s="92" t="s">
        <v>46</v>
      </c>
      <c r="T165" s="92" t="s">
        <v>46</v>
      </c>
      <c r="U165" s="92" t="s">
        <v>46</v>
      </c>
      <c r="V165" s="92" t="s">
        <v>46</v>
      </c>
      <c r="W165" s="92" t="s">
        <v>46</v>
      </c>
      <c r="X165" s="92" t="s">
        <v>46</v>
      </c>
      <c r="Y165" s="92" t="s">
        <v>46</v>
      </c>
      <c r="Z165" s="92" t="s">
        <v>46</v>
      </c>
      <c r="AA165" s="92" t="s">
        <v>46</v>
      </c>
      <c r="AB165" s="92" t="s">
        <v>46</v>
      </c>
      <c r="AC165" s="92" t="s">
        <v>46</v>
      </c>
      <c r="AD165" s="92" t="s">
        <v>46</v>
      </c>
      <c r="AE165" s="92" t="s">
        <v>46</v>
      </c>
      <c r="AF165" s="92" t="s">
        <v>46</v>
      </c>
      <c r="AG165" s="92" t="s">
        <v>46</v>
      </c>
      <c r="AH165" s="92" t="s">
        <v>46</v>
      </c>
      <c r="AI165" s="92" t="s">
        <v>46</v>
      </c>
      <c r="AJ165" s="92">
        <v>0</v>
      </c>
      <c r="AK165" s="92">
        <v>2</v>
      </c>
      <c r="AL165" s="92">
        <f>0.1*$AL$2</f>
        <v>7.5000000000000011E-2</v>
      </c>
      <c r="AM165" s="92">
        <f>AM162</f>
        <v>2.7E-2</v>
      </c>
      <c r="AN165" s="92">
        <f>ROUNDUP(AN162/3,0)</f>
        <v>1</v>
      </c>
      <c r="AQ165" s="95">
        <f>AM165*I165+AL165</f>
        <v>7.9698000000000005E-2</v>
      </c>
      <c r="AR165" s="95">
        <f t="shared" si="152"/>
        <v>7.9698000000000008E-3</v>
      </c>
      <c r="AS165" s="96">
        <f t="shared" si="153"/>
        <v>0.5</v>
      </c>
      <c r="AT165" s="96">
        <f t="shared" si="154"/>
        <v>0.14691694999999999</v>
      </c>
      <c r="AU165" s="95">
        <f>10068.2*J165*POWER(10,-6)</f>
        <v>1.7518668E-3</v>
      </c>
      <c r="AV165" s="96">
        <f t="shared" si="155"/>
        <v>0.73633661680000007</v>
      </c>
      <c r="AW165" s="97">
        <f t="shared" si="156"/>
        <v>0</v>
      </c>
      <c r="AX165" s="97">
        <f t="shared" si="157"/>
        <v>6.9999999999999997E-7</v>
      </c>
      <c r="AY165" s="97">
        <f t="shared" si="158"/>
        <v>2.5771781588000002E-7</v>
      </c>
      <c r="AZ165" s="285">
        <f>AW165/DB!$B$23</f>
        <v>0</v>
      </c>
      <c r="BA165" s="285">
        <f>AX165/DB!$B$23</f>
        <v>7.4468085106382977E-10</v>
      </c>
    </row>
    <row r="166" spans="1:53" s="92" customFormat="1" x14ac:dyDescent="0.3">
      <c r="A166" s="82" t="s">
        <v>22</v>
      </c>
      <c r="B166" s="82" t="str">
        <f>B162</f>
        <v>Насос ЛВЖ+токси</v>
      </c>
      <c r="C166" s="84" t="s">
        <v>423</v>
      </c>
      <c r="D166" s="85" t="s">
        <v>422</v>
      </c>
      <c r="E166" s="98">
        <f>E164</f>
        <v>1.0000000000000001E-5</v>
      </c>
      <c r="F166" s="99">
        <f>F162</f>
        <v>1</v>
      </c>
      <c r="G166" s="82">
        <v>3.3249999999999995E-2</v>
      </c>
      <c r="H166" s="87">
        <f t="shared" si="148"/>
        <v>3.3249999999999999E-7</v>
      </c>
      <c r="I166" s="100">
        <f>0.15*I162</f>
        <v>0.17399999999999999</v>
      </c>
      <c r="J166" s="100">
        <f>0.01</f>
        <v>0.01</v>
      </c>
      <c r="K166" s="103" t="s">
        <v>127</v>
      </c>
      <c r="L166" s="104">
        <v>3</v>
      </c>
      <c r="M166" s="92" t="str">
        <f t="shared" si="149"/>
        <v>С5</v>
      </c>
      <c r="N166" s="92" t="str">
        <f t="shared" si="150"/>
        <v>Насос ЛВЖ+токси</v>
      </c>
      <c r="O166" s="92" t="str">
        <f t="shared" si="151"/>
        <v>Частичное-вспышка</v>
      </c>
      <c r="P166" s="92" t="s">
        <v>46</v>
      </c>
      <c r="Q166" s="92" t="s">
        <v>46</v>
      </c>
      <c r="R166" s="92" t="s">
        <v>46</v>
      </c>
      <c r="S166" s="92" t="s">
        <v>46</v>
      </c>
      <c r="T166" s="92" t="s">
        <v>46</v>
      </c>
      <c r="U166" s="92" t="s">
        <v>46</v>
      </c>
      <c r="V166" s="92" t="s">
        <v>46</v>
      </c>
      <c r="W166" s="92" t="s">
        <v>46</v>
      </c>
      <c r="X166" s="92" t="s">
        <v>46</v>
      </c>
      <c r="Y166" s="92" t="s">
        <v>46</v>
      </c>
      <c r="Z166" s="92" t="s">
        <v>46</v>
      </c>
      <c r="AA166" s="92" t="s">
        <v>46</v>
      </c>
      <c r="AB166" s="92" t="s">
        <v>46</v>
      </c>
      <c r="AC166" s="92" t="s">
        <v>46</v>
      </c>
      <c r="AD166" s="92" t="s">
        <v>46</v>
      </c>
      <c r="AE166" s="92" t="s">
        <v>46</v>
      </c>
      <c r="AF166" s="92" t="s">
        <v>46</v>
      </c>
      <c r="AG166" s="92" t="s">
        <v>46</v>
      </c>
      <c r="AH166" s="92" t="s">
        <v>46</v>
      </c>
      <c r="AI166" s="92" t="s">
        <v>46</v>
      </c>
      <c r="AJ166" s="92">
        <v>0</v>
      </c>
      <c r="AK166" s="92">
        <v>1</v>
      </c>
      <c r="AL166" s="92">
        <f>0.1*$AL$2</f>
        <v>7.5000000000000011E-2</v>
      </c>
      <c r="AM166" s="92">
        <f>AM162</f>
        <v>2.7E-2</v>
      </c>
      <c r="AN166" s="92">
        <f>ROUNDUP(AN162/3,0)</f>
        <v>1</v>
      </c>
      <c r="AQ166" s="95">
        <f>AM166*I166+AL166</f>
        <v>7.9698000000000005E-2</v>
      </c>
      <c r="AR166" s="95">
        <f t="shared" si="152"/>
        <v>7.9698000000000008E-3</v>
      </c>
      <c r="AS166" s="96">
        <f t="shared" si="153"/>
        <v>0.25</v>
      </c>
      <c r="AT166" s="96">
        <f t="shared" si="154"/>
        <v>8.4416950000000004E-2</v>
      </c>
      <c r="AU166" s="95">
        <f>10068.2*J166*POWER(10,-6)*10</f>
        <v>1.0068200000000001E-3</v>
      </c>
      <c r="AV166" s="96">
        <f t="shared" si="155"/>
        <v>0.42309157000000003</v>
      </c>
      <c r="AW166" s="97">
        <f t="shared" si="156"/>
        <v>0</v>
      </c>
      <c r="AX166" s="97">
        <f t="shared" si="157"/>
        <v>3.3249999999999999E-7</v>
      </c>
      <c r="AY166" s="97">
        <f t="shared" si="158"/>
        <v>1.40677947025E-7</v>
      </c>
      <c r="AZ166" s="285">
        <f>AW166/DB!$B$23</f>
        <v>0</v>
      </c>
      <c r="BA166" s="285">
        <f>AX166/DB!$B$23</f>
        <v>3.5372340425531914E-10</v>
      </c>
    </row>
    <row r="167" spans="1:53" s="92" customFormat="1" ht="15" thickBot="1" x14ac:dyDescent="0.35">
      <c r="A167" s="82" t="s">
        <v>23</v>
      </c>
      <c r="B167" s="82" t="str">
        <f>B162</f>
        <v>Насос ЛВЖ+токси</v>
      </c>
      <c r="C167" s="84" t="s">
        <v>183</v>
      </c>
      <c r="D167" s="85" t="s">
        <v>119</v>
      </c>
      <c r="E167" s="98">
        <f>E165</f>
        <v>1.0000000000000001E-5</v>
      </c>
      <c r="F167" s="99">
        <f>F162</f>
        <v>1</v>
      </c>
      <c r="G167" s="82">
        <v>0.63174999999999992</v>
      </c>
      <c r="H167" s="87">
        <f t="shared" si="148"/>
        <v>6.3175000000000001E-6</v>
      </c>
      <c r="I167" s="100">
        <f>0.15*I162</f>
        <v>0.17399999999999999</v>
      </c>
      <c r="J167" s="82">
        <v>0</v>
      </c>
      <c r="K167" s="105" t="s">
        <v>138</v>
      </c>
      <c r="L167" s="105">
        <v>17</v>
      </c>
      <c r="M167" s="92" t="str">
        <f t="shared" si="149"/>
        <v>С6</v>
      </c>
      <c r="N167" s="92" t="str">
        <f t="shared" si="150"/>
        <v>Насос ЛВЖ+токси</v>
      </c>
      <c r="O167" s="92" t="str">
        <f t="shared" si="151"/>
        <v>Частичное-токси</v>
      </c>
      <c r="P167" s="92" t="s">
        <v>46</v>
      </c>
      <c r="Q167" s="92" t="s">
        <v>46</v>
      </c>
      <c r="R167" s="92" t="s">
        <v>46</v>
      </c>
      <c r="S167" s="92" t="s">
        <v>46</v>
      </c>
      <c r="T167" s="92" t="s">
        <v>46</v>
      </c>
      <c r="U167" s="92" t="s">
        <v>46</v>
      </c>
      <c r="V167" s="92" t="s">
        <v>46</v>
      </c>
      <c r="W167" s="92" t="s">
        <v>46</v>
      </c>
      <c r="X167" s="92" t="s">
        <v>46</v>
      </c>
      <c r="Y167" s="92" t="s">
        <v>46</v>
      </c>
      <c r="Z167" s="92" t="s">
        <v>46</v>
      </c>
      <c r="AA167" s="92" t="s">
        <v>46</v>
      </c>
      <c r="AB167" s="92" t="s">
        <v>46</v>
      </c>
      <c r="AC167" s="92" t="s">
        <v>46</v>
      </c>
      <c r="AD167" s="92" t="s">
        <v>46</v>
      </c>
      <c r="AE167" s="92" t="s">
        <v>46</v>
      </c>
      <c r="AF167" s="92" t="s">
        <v>46</v>
      </c>
      <c r="AG167" s="92" t="s">
        <v>46</v>
      </c>
      <c r="AH167" s="92" t="s">
        <v>46</v>
      </c>
      <c r="AI167" s="92" t="s">
        <v>46</v>
      </c>
      <c r="AJ167" s="92">
        <v>0</v>
      </c>
      <c r="AK167" s="92">
        <v>0</v>
      </c>
      <c r="AL167" s="92">
        <f>0.1*$AL$2</f>
        <v>7.5000000000000011E-2</v>
      </c>
      <c r="AM167" s="92">
        <f>AM162</f>
        <v>2.7E-2</v>
      </c>
      <c r="AN167" s="92">
        <f>ROUNDUP(AN162/3,0)</f>
        <v>1</v>
      </c>
      <c r="AQ167" s="95">
        <f>AM167*I167*0.1+AL167</f>
        <v>7.5469800000000017E-2</v>
      </c>
      <c r="AR167" s="95">
        <f t="shared" si="152"/>
        <v>7.5469800000000017E-3</v>
      </c>
      <c r="AS167" s="96">
        <f t="shared" si="153"/>
        <v>0</v>
      </c>
      <c r="AT167" s="96">
        <f t="shared" si="154"/>
        <v>2.0754195000000003E-2</v>
      </c>
      <c r="AU167" s="95">
        <f>1333*J166*POWER(10,-6)</f>
        <v>1.3329999999999999E-5</v>
      </c>
      <c r="AV167" s="96">
        <f t="shared" si="155"/>
        <v>0.10378430500000002</v>
      </c>
      <c r="AW167" s="97">
        <f t="shared" si="156"/>
        <v>0</v>
      </c>
      <c r="AX167" s="97">
        <f t="shared" si="157"/>
        <v>0</v>
      </c>
      <c r="AY167" s="97">
        <f t="shared" si="158"/>
        <v>6.5565734683750011E-7</v>
      </c>
      <c r="AZ167" s="285">
        <f>AW167/DB!$B$23</f>
        <v>0</v>
      </c>
      <c r="BA167" s="285">
        <f>AX167/DB!$B$23</f>
        <v>0</v>
      </c>
    </row>
    <row r="168" spans="1:53" s="92" customFormat="1" x14ac:dyDescent="0.3">
      <c r="A168" s="93"/>
      <c r="B168" s="93"/>
      <c r="D168" s="184"/>
      <c r="E168" s="185"/>
      <c r="F168" s="186"/>
      <c r="G168" s="93"/>
      <c r="H168" s="97"/>
      <c r="I168" s="96"/>
      <c r="J168" s="93"/>
      <c r="K168" s="93"/>
      <c r="L168" s="93"/>
      <c r="AQ168" s="95"/>
      <c r="AR168" s="95"/>
      <c r="AS168" s="96"/>
      <c r="AT168" s="96"/>
      <c r="AU168" s="95"/>
      <c r="AV168" s="96"/>
      <c r="AW168" s="97"/>
      <c r="AX168" s="97"/>
      <c r="AY168" s="97"/>
    </row>
    <row r="169" spans="1:53" s="92" customFormat="1" x14ac:dyDescent="0.3">
      <c r="A169" s="93"/>
      <c r="B169" s="93"/>
      <c r="D169" s="184"/>
      <c r="E169" s="185"/>
      <c r="F169" s="186"/>
      <c r="G169" s="93"/>
      <c r="H169" s="97"/>
      <c r="I169" s="96"/>
      <c r="J169" s="93"/>
      <c r="K169" s="93"/>
      <c r="L169" s="93"/>
      <c r="AQ169" s="95"/>
      <c r="AR169" s="95"/>
      <c r="AS169" s="96"/>
      <c r="AT169" s="96"/>
      <c r="AU169" s="95"/>
      <c r="AV169" s="96"/>
      <c r="AW169" s="97"/>
      <c r="AX169" s="97"/>
      <c r="AY169" s="97"/>
    </row>
    <row r="170" spans="1:53" s="92" customFormat="1" x14ac:dyDescent="0.3">
      <c r="A170" s="93"/>
      <c r="B170" s="93"/>
      <c r="D170" s="184"/>
      <c r="E170" s="185"/>
      <c r="F170" s="186"/>
      <c r="G170" s="93"/>
      <c r="H170" s="97"/>
      <c r="I170" s="96"/>
      <c r="J170" s="93"/>
      <c r="K170" s="93"/>
      <c r="L170" s="93"/>
      <c r="AQ170" s="95"/>
      <c r="AR170" s="95"/>
      <c r="AS170" s="96"/>
      <c r="AT170" s="96"/>
      <c r="AU170" s="95"/>
      <c r="AV170" s="96"/>
      <c r="AW170" s="97"/>
      <c r="AX170" s="97"/>
      <c r="AY170" s="97"/>
    </row>
    <row r="171" spans="1:53" ht="15" thickBot="1" x14ac:dyDescent="0.35"/>
    <row r="172" spans="1:53" s="92" customFormat="1" ht="15" thickBot="1" x14ac:dyDescent="0.35">
      <c r="A172" s="82" t="s">
        <v>18</v>
      </c>
      <c r="B172" s="83" t="s">
        <v>184</v>
      </c>
      <c r="C172" s="84" t="s">
        <v>174</v>
      </c>
      <c r="D172" s="85" t="s">
        <v>130</v>
      </c>
      <c r="E172" s="86">
        <v>1.0000000000000001E-5</v>
      </c>
      <c r="F172" s="83">
        <v>1</v>
      </c>
      <c r="G172" s="82">
        <v>1.4999999999999999E-2</v>
      </c>
      <c r="H172" s="87">
        <f t="shared" ref="H172:H177" si="159">E172*F172*G172</f>
        <v>1.5000000000000002E-7</v>
      </c>
      <c r="I172" s="88">
        <v>1.1599999999999999</v>
      </c>
      <c r="J172" s="100">
        <f>I172</f>
        <v>1.1599999999999999</v>
      </c>
      <c r="K172" s="90" t="s">
        <v>122</v>
      </c>
      <c r="L172" s="91">
        <v>7</v>
      </c>
      <c r="M172" s="92" t="str">
        <f t="shared" ref="M172:M177" si="160">A172</f>
        <v>С1</v>
      </c>
      <c r="N172" s="92" t="str">
        <f t="shared" ref="N172:N177" si="161">B172</f>
        <v>Насос ГЖ</v>
      </c>
      <c r="O172" s="92" t="str">
        <f t="shared" ref="O172:O177" si="162">D172</f>
        <v>Полное-факел</v>
      </c>
      <c r="P172" s="92" t="s">
        <v>46</v>
      </c>
      <c r="Q172" s="92" t="s">
        <v>46</v>
      </c>
      <c r="R172" s="92" t="s">
        <v>46</v>
      </c>
      <c r="S172" s="92" t="s">
        <v>46</v>
      </c>
      <c r="T172" s="92" t="s">
        <v>46</v>
      </c>
      <c r="U172" s="92" t="s">
        <v>46</v>
      </c>
      <c r="V172" s="92" t="s">
        <v>46</v>
      </c>
      <c r="W172" s="92" t="s">
        <v>46</v>
      </c>
      <c r="X172" s="92" t="s">
        <v>46</v>
      </c>
      <c r="Y172" s="92" t="s">
        <v>46</v>
      </c>
      <c r="Z172" s="92" t="s">
        <v>46</v>
      </c>
      <c r="AA172" s="92" t="s">
        <v>46</v>
      </c>
      <c r="AB172" s="92" t="s">
        <v>46</v>
      </c>
      <c r="AC172" s="92" t="s">
        <v>46</v>
      </c>
      <c r="AD172" s="92" t="s">
        <v>46</v>
      </c>
      <c r="AE172" s="92" t="s">
        <v>46</v>
      </c>
      <c r="AF172" s="92" t="s">
        <v>46</v>
      </c>
      <c r="AG172" s="92" t="s">
        <v>46</v>
      </c>
      <c r="AH172" s="92" t="s">
        <v>46</v>
      </c>
      <c r="AI172" s="92" t="s">
        <v>46</v>
      </c>
      <c r="AJ172" s="93">
        <v>1</v>
      </c>
      <c r="AK172" s="93">
        <v>2</v>
      </c>
      <c r="AL172" s="94">
        <v>0.75</v>
      </c>
      <c r="AM172" s="94">
        <v>2.7E-2</v>
      </c>
      <c r="AN172" s="94">
        <v>3</v>
      </c>
      <c r="AQ172" s="95">
        <f>AM172*I172+AL172</f>
        <v>0.78132000000000001</v>
      </c>
      <c r="AR172" s="95">
        <f t="shared" ref="AR172:AR177" si="163">0.1*AQ172</f>
        <v>7.8132000000000007E-2</v>
      </c>
      <c r="AS172" s="96">
        <f t="shared" ref="AS172:AS177" si="164">AJ172*3+0.25*AK172</f>
        <v>3.5</v>
      </c>
      <c r="AT172" s="96">
        <f t="shared" ref="AT172:AT177" si="165">SUM(AQ172:AS172)/4</f>
        <v>1.089863</v>
      </c>
      <c r="AU172" s="95">
        <f>10068.2*J172*POWER(10,-6)</f>
        <v>1.1679111999999998E-2</v>
      </c>
      <c r="AV172" s="96">
        <f t="shared" ref="AV172:AV177" si="166">AU172+AT172+AS172+AR172+AQ172</f>
        <v>5.4609941119999998</v>
      </c>
      <c r="AW172" s="97">
        <f t="shared" ref="AW172:AW177" si="167">AJ172*H172</f>
        <v>1.5000000000000002E-7</v>
      </c>
      <c r="AX172" s="97">
        <f t="shared" ref="AX172:AX177" si="168">H172*AK172</f>
        <v>3.0000000000000004E-7</v>
      </c>
      <c r="AY172" s="97">
        <f t="shared" ref="AY172:AY177" si="169">H172*AV172</f>
        <v>8.1914911680000006E-7</v>
      </c>
      <c r="AZ172" s="285">
        <f>AW172/DB!$B$23</f>
        <v>1.5957446808510641E-10</v>
      </c>
      <c r="BA172" s="285">
        <f>AX172/DB!$B$23</f>
        <v>3.1914893617021282E-10</v>
      </c>
    </row>
    <row r="173" spans="1:53" s="92" customFormat="1" ht="15" thickBot="1" x14ac:dyDescent="0.35">
      <c r="A173" s="82" t="s">
        <v>19</v>
      </c>
      <c r="B173" s="82" t="str">
        <f>B172</f>
        <v>Насос ГЖ</v>
      </c>
      <c r="C173" s="84" t="s">
        <v>185</v>
      </c>
      <c r="D173" s="85" t="s">
        <v>25</v>
      </c>
      <c r="E173" s="98">
        <f>E172</f>
        <v>1.0000000000000001E-5</v>
      </c>
      <c r="F173" s="99">
        <f>F172</f>
        <v>1</v>
      </c>
      <c r="G173" s="82">
        <v>1.4249999999999999E-2</v>
      </c>
      <c r="H173" s="87">
        <f t="shared" si="159"/>
        <v>1.4250000000000001E-7</v>
      </c>
      <c r="I173" s="100">
        <f>I172</f>
        <v>1.1599999999999999</v>
      </c>
      <c r="J173" s="190">
        <f>0.001</f>
        <v>1E-3</v>
      </c>
      <c r="K173" s="90" t="s">
        <v>123</v>
      </c>
      <c r="L173" s="91">
        <v>0</v>
      </c>
      <c r="M173" s="92" t="str">
        <f t="shared" si="160"/>
        <v>С2</v>
      </c>
      <c r="N173" s="92" t="str">
        <f t="shared" si="161"/>
        <v>Насос ГЖ</v>
      </c>
      <c r="O173" s="92" t="str">
        <f t="shared" si="162"/>
        <v>Полное-пожар</v>
      </c>
      <c r="P173" s="92" t="s">
        <v>46</v>
      </c>
      <c r="Q173" s="92" t="s">
        <v>46</v>
      </c>
      <c r="R173" s="92" t="s">
        <v>46</v>
      </c>
      <c r="S173" s="92" t="s">
        <v>46</v>
      </c>
      <c r="T173" s="92" t="s">
        <v>46</v>
      </c>
      <c r="U173" s="92" t="s">
        <v>46</v>
      </c>
      <c r="V173" s="92" t="s">
        <v>46</v>
      </c>
      <c r="W173" s="92" t="s">
        <v>46</v>
      </c>
      <c r="X173" s="92" t="s">
        <v>46</v>
      </c>
      <c r="Y173" s="92" t="s">
        <v>46</v>
      </c>
      <c r="Z173" s="92" t="s">
        <v>46</v>
      </c>
      <c r="AA173" s="92" t="s">
        <v>46</v>
      </c>
      <c r="AB173" s="92" t="s">
        <v>46</v>
      </c>
      <c r="AC173" s="92" t="s">
        <v>46</v>
      </c>
      <c r="AD173" s="92" t="s">
        <v>46</v>
      </c>
      <c r="AE173" s="92" t="s">
        <v>46</v>
      </c>
      <c r="AF173" s="92" t="s">
        <v>46</v>
      </c>
      <c r="AG173" s="92" t="s">
        <v>46</v>
      </c>
      <c r="AH173" s="92" t="s">
        <v>46</v>
      </c>
      <c r="AI173" s="92" t="s">
        <v>46</v>
      </c>
      <c r="AJ173" s="93">
        <v>2</v>
      </c>
      <c r="AK173" s="93">
        <v>2</v>
      </c>
      <c r="AL173" s="92">
        <f>AL172</f>
        <v>0.75</v>
      </c>
      <c r="AM173" s="92">
        <f>AM172</f>
        <v>2.7E-2</v>
      </c>
      <c r="AN173" s="92">
        <f>AN172</f>
        <v>3</v>
      </c>
      <c r="AQ173" s="95">
        <f>AM173*I173+AL173</f>
        <v>0.78132000000000001</v>
      </c>
      <c r="AR173" s="95">
        <f t="shared" si="163"/>
        <v>7.8132000000000007E-2</v>
      </c>
      <c r="AS173" s="96">
        <f t="shared" si="164"/>
        <v>6.5</v>
      </c>
      <c r="AT173" s="96">
        <f t="shared" si="165"/>
        <v>1.839863</v>
      </c>
      <c r="AU173" s="95">
        <f>10068.2*J173*POWER(10,-6)*10</f>
        <v>1.0068200000000001E-4</v>
      </c>
      <c r="AV173" s="96">
        <f t="shared" si="166"/>
        <v>9.1994156820000015</v>
      </c>
      <c r="AW173" s="97">
        <f t="shared" si="167"/>
        <v>2.8500000000000002E-7</v>
      </c>
      <c r="AX173" s="97">
        <f t="shared" si="168"/>
        <v>2.8500000000000002E-7</v>
      </c>
      <c r="AY173" s="97">
        <f t="shared" si="169"/>
        <v>1.3109167346850004E-6</v>
      </c>
      <c r="AZ173" s="285">
        <f>AW173/DB!$B$23</f>
        <v>3.0319148936170213E-10</v>
      </c>
      <c r="BA173" s="285">
        <f>AX173/DB!$B$23</f>
        <v>3.0319148936170213E-10</v>
      </c>
    </row>
    <row r="174" spans="1:53" s="92" customFormat="1" x14ac:dyDescent="0.3">
      <c r="A174" s="82" t="s">
        <v>20</v>
      </c>
      <c r="B174" s="82" t="str">
        <f>B172</f>
        <v>Насос ГЖ</v>
      </c>
      <c r="C174" s="84" t="s">
        <v>186</v>
      </c>
      <c r="D174" s="85" t="s">
        <v>26</v>
      </c>
      <c r="E174" s="98">
        <f>E172</f>
        <v>1.0000000000000001E-5</v>
      </c>
      <c r="F174" s="99">
        <f>F172</f>
        <v>1</v>
      </c>
      <c r="G174" s="82">
        <v>0.27074999999999999</v>
      </c>
      <c r="H174" s="87">
        <f t="shared" si="159"/>
        <v>2.7075000000000003E-6</v>
      </c>
      <c r="I174" s="100">
        <f>I172</f>
        <v>1.1599999999999999</v>
      </c>
      <c r="J174" s="82">
        <v>0</v>
      </c>
      <c r="K174" s="90" t="s">
        <v>124</v>
      </c>
      <c r="L174" s="91">
        <v>1</v>
      </c>
      <c r="M174" s="92" t="str">
        <f t="shared" si="160"/>
        <v>С3</v>
      </c>
      <c r="N174" s="92" t="str">
        <f t="shared" si="161"/>
        <v>Насос ГЖ</v>
      </c>
      <c r="O174" s="92" t="str">
        <f t="shared" si="162"/>
        <v>Полное-ликвидация</v>
      </c>
      <c r="P174" s="92" t="s">
        <v>46</v>
      </c>
      <c r="Q174" s="92" t="s">
        <v>46</v>
      </c>
      <c r="R174" s="92" t="s">
        <v>46</v>
      </c>
      <c r="S174" s="92" t="s">
        <v>46</v>
      </c>
      <c r="T174" s="92" t="s">
        <v>46</v>
      </c>
      <c r="U174" s="92" t="s">
        <v>46</v>
      </c>
      <c r="V174" s="92" t="s">
        <v>46</v>
      </c>
      <c r="W174" s="92" t="s">
        <v>46</v>
      </c>
      <c r="X174" s="92" t="s">
        <v>46</v>
      </c>
      <c r="Y174" s="92" t="s">
        <v>46</v>
      </c>
      <c r="Z174" s="92" t="s">
        <v>46</v>
      </c>
      <c r="AA174" s="92" t="s">
        <v>46</v>
      </c>
      <c r="AB174" s="92" t="s">
        <v>46</v>
      </c>
      <c r="AC174" s="92" t="s">
        <v>46</v>
      </c>
      <c r="AD174" s="92" t="s">
        <v>46</v>
      </c>
      <c r="AE174" s="92" t="s">
        <v>46</v>
      </c>
      <c r="AF174" s="92" t="s">
        <v>46</v>
      </c>
      <c r="AG174" s="92" t="s">
        <v>46</v>
      </c>
      <c r="AH174" s="92" t="s">
        <v>46</v>
      </c>
      <c r="AI174" s="92" t="s">
        <v>46</v>
      </c>
      <c r="AJ174" s="92">
        <v>0</v>
      </c>
      <c r="AK174" s="92">
        <v>0</v>
      </c>
      <c r="AL174" s="92">
        <f>AL172</f>
        <v>0.75</v>
      </c>
      <c r="AM174" s="92">
        <f>AM172</f>
        <v>2.7E-2</v>
      </c>
      <c r="AN174" s="92">
        <f>AN172</f>
        <v>3</v>
      </c>
      <c r="AQ174" s="95">
        <f>AM174*I174*0.1+AL174</f>
        <v>0.75313200000000002</v>
      </c>
      <c r="AR174" s="95">
        <f t="shared" si="163"/>
        <v>7.5313200000000011E-2</v>
      </c>
      <c r="AS174" s="96">
        <f t="shared" si="164"/>
        <v>0</v>
      </c>
      <c r="AT174" s="96">
        <f t="shared" si="165"/>
        <v>0.2071113</v>
      </c>
      <c r="AU174" s="95">
        <f>1333*J173*POWER(10,-6)</f>
        <v>1.333E-6</v>
      </c>
      <c r="AV174" s="96">
        <f t="shared" si="166"/>
        <v>1.0355578329999999</v>
      </c>
      <c r="AW174" s="97">
        <f t="shared" si="167"/>
        <v>0</v>
      </c>
      <c r="AX174" s="97">
        <f t="shared" si="168"/>
        <v>0</v>
      </c>
      <c r="AY174" s="97">
        <f t="shared" si="169"/>
        <v>2.8037728328474999E-6</v>
      </c>
      <c r="AZ174" s="285">
        <f>AW174/DB!$B$23</f>
        <v>0</v>
      </c>
      <c r="BA174" s="285">
        <f>AX174/DB!$B$23</f>
        <v>0</v>
      </c>
    </row>
    <row r="175" spans="1:53" s="92" customFormat="1" x14ac:dyDescent="0.3">
      <c r="A175" s="82" t="s">
        <v>21</v>
      </c>
      <c r="B175" s="82" t="str">
        <f>B172</f>
        <v>Насос ГЖ</v>
      </c>
      <c r="C175" s="84" t="s">
        <v>177</v>
      </c>
      <c r="D175" s="85" t="s">
        <v>47</v>
      </c>
      <c r="E175" s="98">
        <f>E173</f>
        <v>1.0000000000000001E-5</v>
      </c>
      <c r="F175" s="99">
        <f>F172</f>
        <v>1</v>
      </c>
      <c r="G175" s="82">
        <v>3.4999999999999996E-2</v>
      </c>
      <c r="H175" s="87">
        <f t="shared" si="159"/>
        <v>3.4999999999999998E-7</v>
      </c>
      <c r="I175" s="100">
        <f>0.15*I172</f>
        <v>0.17399999999999999</v>
      </c>
      <c r="J175" s="100">
        <f>I175</f>
        <v>0.17399999999999999</v>
      </c>
      <c r="K175" s="103" t="s">
        <v>126</v>
      </c>
      <c r="L175" s="104">
        <v>45390</v>
      </c>
      <c r="M175" s="92" t="str">
        <f t="shared" si="160"/>
        <v>С4</v>
      </c>
      <c r="N175" s="92" t="str">
        <f t="shared" si="161"/>
        <v>Насос ГЖ</v>
      </c>
      <c r="O175" s="92" t="str">
        <f t="shared" si="162"/>
        <v>Частичное-пожар</v>
      </c>
      <c r="P175" s="92" t="s">
        <v>46</v>
      </c>
      <c r="Q175" s="92" t="s">
        <v>46</v>
      </c>
      <c r="R175" s="92" t="s">
        <v>46</v>
      </c>
      <c r="S175" s="92" t="s">
        <v>46</v>
      </c>
      <c r="T175" s="92" t="s">
        <v>46</v>
      </c>
      <c r="U175" s="92" t="s">
        <v>46</v>
      </c>
      <c r="V175" s="92" t="s">
        <v>46</v>
      </c>
      <c r="W175" s="92" t="s">
        <v>46</v>
      </c>
      <c r="X175" s="92" t="s">
        <v>46</v>
      </c>
      <c r="Y175" s="92" t="s">
        <v>46</v>
      </c>
      <c r="Z175" s="92" t="s">
        <v>46</v>
      </c>
      <c r="AA175" s="92" t="s">
        <v>46</v>
      </c>
      <c r="AB175" s="92" t="s">
        <v>46</v>
      </c>
      <c r="AC175" s="92" t="s">
        <v>46</v>
      </c>
      <c r="AD175" s="92" t="s">
        <v>46</v>
      </c>
      <c r="AE175" s="92" t="s">
        <v>46</v>
      </c>
      <c r="AF175" s="92" t="s">
        <v>46</v>
      </c>
      <c r="AG175" s="92" t="s">
        <v>46</v>
      </c>
      <c r="AH175" s="92" t="s">
        <v>46</v>
      </c>
      <c r="AI175" s="92" t="s">
        <v>46</v>
      </c>
      <c r="AJ175" s="92">
        <v>0</v>
      </c>
      <c r="AK175" s="92">
        <v>2</v>
      </c>
      <c r="AL175" s="92">
        <f>0.1*$AL$2</f>
        <v>7.5000000000000011E-2</v>
      </c>
      <c r="AM175" s="92">
        <f>AM172</f>
        <v>2.7E-2</v>
      </c>
      <c r="AN175" s="92">
        <f>ROUNDUP(AN172/3,0)</f>
        <v>1</v>
      </c>
      <c r="AQ175" s="95">
        <f>AM175*I175+AL175</f>
        <v>7.9698000000000005E-2</v>
      </c>
      <c r="AR175" s="95">
        <f t="shared" si="163"/>
        <v>7.9698000000000008E-3</v>
      </c>
      <c r="AS175" s="96">
        <f t="shared" si="164"/>
        <v>0.5</v>
      </c>
      <c r="AT175" s="96">
        <f t="shared" si="165"/>
        <v>0.14691694999999999</v>
      </c>
      <c r="AU175" s="95">
        <f>10068.2*J175*POWER(10,-6)</f>
        <v>1.7518668E-3</v>
      </c>
      <c r="AV175" s="96">
        <f t="shared" si="166"/>
        <v>0.73633661680000007</v>
      </c>
      <c r="AW175" s="97">
        <f t="shared" si="167"/>
        <v>0</v>
      </c>
      <c r="AX175" s="97">
        <f t="shared" si="168"/>
        <v>6.9999999999999997E-7</v>
      </c>
      <c r="AY175" s="97">
        <f t="shared" si="169"/>
        <v>2.5771781588000002E-7</v>
      </c>
      <c r="AZ175" s="285">
        <f>AW175/DB!$B$23</f>
        <v>0</v>
      </c>
      <c r="BA175" s="285">
        <f>AX175/DB!$B$23</f>
        <v>7.4468085106382977E-10</v>
      </c>
    </row>
    <row r="176" spans="1:53" s="92" customFormat="1" x14ac:dyDescent="0.3">
      <c r="A176" s="82" t="s">
        <v>22</v>
      </c>
      <c r="B176" s="82" t="str">
        <f>B172</f>
        <v>Насос ГЖ</v>
      </c>
      <c r="C176" s="84" t="s">
        <v>179</v>
      </c>
      <c r="D176" s="85" t="s">
        <v>47</v>
      </c>
      <c r="E176" s="98">
        <f>E174</f>
        <v>1.0000000000000001E-5</v>
      </c>
      <c r="F176" s="99">
        <f>F172</f>
        <v>1</v>
      </c>
      <c r="G176" s="82">
        <v>3.3249999999999995E-2</v>
      </c>
      <c r="H176" s="87">
        <f t="shared" si="159"/>
        <v>3.3249999999999999E-7</v>
      </c>
      <c r="I176" s="100">
        <f>0.15*I172</f>
        <v>0.17399999999999999</v>
      </c>
      <c r="J176" s="100">
        <f>I175</f>
        <v>0.17399999999999999</v>
      </c>
      <c r="K176" s="103" t="s">
        <v>127</v>
      </c>
      <c r="L176" s="104">
        <v>3</v>
      </c>
      <c r="M176" s="92" t="str">
        <f t="shared" si="160"/>
        <v>С5</v>
      </c>
      <c r="N176" s="92" t="str">
        <f t="shared" si="161"/>
        <v>Насос ГЖ</v>
      </c>
      <c r="O176" s="92" t="str">
        <f t="shared" si="162"/>
        <v>Частичное-пожар</v>
      </c>
      <c r="P176" s="92" t="s">
        <v>46</v>
      </c>
      <c r="Q176" s="92" t="s">
        <v>46</v>
      </c>
      <c r="R176" s="92" t="s">
        <v>46</v>
      </c>
      <c r="S176" s="92" t="s">
        <v>46</v>
      </c>
      <c r="T176" s="92" t="s">
        <v>46</v>
      </c>
      <c r="U176" s="92" t="s">
        <v>46</v>
      </c>
      <c r="V176" s="92" t="s">
        <v>46</v>
      </c>
      <c r="W176" s="92" t="s">
        <v>46</v>
      </c>
      <c r="X176" s="92" t="s">
        <v>46</v>
      </c>
      <c r="Y176" s="92" t="s">
        <v>46</v>
      </c>
      <c r="Z176" s="92" t="s">
        <v>46</v>
      </c>
      <c r="AA176" s="92" t="s">
        <v>46</v>
      </c>
      <c r="AB176" s="92" t="s">
        <v>46</v>
      </c>
      <c r="AC176" s="92" t="s">
        <v>46</v>
      </c>
      <c r="AD176" s="92" t="s">
        <v>46</v>
      </c>
      <c r="AE176" s="92" t="s">
        <v>46</v>
      </c>
      <c r="AF176" s="92" t="s">
        <v>46</v>
      </c>
      <c r="AG176" s="92" t="s">
        <v>46</v>
      </c>
      <c r="AH176" s="92" t="s">
        <v>46</v>
      </c>
      <c r="AI176" s="92" t="s">
        <v>46</v>
      </c>
      <c r="AJ176" s="92">
        <v>0</v>
      </c>
      <c r="AK176" s="92">
        <v>1</v>
      </c>
      <c r="AL176" s="92">
        <f>0.1*$AL$2</f>
        <v>7.5000000000000011E-2</v>
      </c>
      <c r="AM176" s="92">
        <f>AM172</f>
        <v>2.7E-2</v>
      </c>
      <c r="AN176" s="92">
        <f>ROUNDUP(AN172/3,0)</f>
        <v>1</v>
      </c>
      <c r="AQ176" s="95">
        <f>AM176*I176+AL176</f>
        <v>7.9698000000000005E-2</v>
      </c>
      <c r="AR176" s="95">
        <f t="shared" si="163"/>
        <v>7.9698000000000008E-3</v>
      </c>
      <c r="AS176" s="96">
        <f t="shared" si="164"/>
        <v>0.25</v>
      </c>
      <c r="AT176" s="96">
        <f t="shared" si="165"/>
        <v>8.4416950000000004E-2</v>
      </c>
      <c r="AU176" s="95">
        <f>10068.2*J176*POWER(10,-6)*10</f>
        <v>1.7518668000000001E-2</v>
      </c>
      <c r="AV176" s="96">
        <f t="shared" si="166"/>
        <v>0.43960341800000002</v>
      </c>
      <c r="AW176" s="97">
        <f t="shared" si="167"/>
        <v>0</v>
      </c>
      <c r="AX176" s="97">
        <f t="shared" si="168"/>
        <v>3.3249999999999999E-7</v>
      </c>
      <c r="AY176" s="97">
        <f t="shared" si="169"/>
        <v>1.4616813648500001E-7</v>
      </c>
      <c r="AZ176" s="285">
        <f>AW176/DB!$B$23</f>
        <v>0</v>
      </c>
      <c r="BA176" s="285">
        <f>AX176/DB!$B$23</f>
        <v>3.5372340425531914E-10</v>
      </c>
    </row>
    <row r="177" spans="1:53" s="92" customFormat="1" ht="15" thickBot="1" x14ac:dyDescent="0.35">
      <c r="A177" s="82" t="s">
        <v>23</v>
      </c>
      <c r="B177" s="82" t="str">
        <f>B172</f>
        <v>Насос ГЖ</v>
      </c>
      <c r="C177" s="84" t="s">
        <v>178</v>
      </c>
      <c r="D177" s="85" t="s">
        <v>119</v>
      </c>
      <c r="E177" s="98">
        <f>E175</f>
        <v>1.0000000000000001E-5</v>
      </c>
      <c r="F177" s="99">
        <f>F172</f>
        <v>1</v>
      </c>
      <c r="G177" s="82">
        <v>0.63174999999999992</v>
      </c>
      <c r="H177" s="87">
        <f t="shared" si="159"/>
        <v>6.3175000000000001E-6</v>
      </c>
      <c r="I177" s="100">
        <f>0.15*I172</f>
        <v>0.17399999999999999</v>
      </c>
      <c r="J177" s="82">
        <v>0</v>
      </c>
      <c r="K177" s="105" t="s">
        <v>138</v>
      </c>
      <c r="L177" s="105">
        <v>18</v>
      </c>
      <c r="M177" s="92" t="str">
        <f t="shared" si="160"/>
        <v>С6</v>
      </c>
      <c r="N177" s="92" t="str">
        <f t="shared" si="161"/>
        <v>Насос ГЖ</v>
      </c>
      <c r="O177" s="92" t="str">
        <f t="shared" si="162"/>
        <v>Частичное-токси</v>
      </c>
      <c r="P177" s="92" t="s">
        <v>46</v>
      </c>
      <c r="Q177" s="92" t="s">
        <v>46</v>
      </c>
      <c r="R177" s="92" t="s">
        <v>46</v>
      </c>
      <c r="S177" s="92" t="s">
        <v>46</v>
      </c>
      <c r="T177" s="92" t="s">
        <v>46</v>
      </c>
      <c r="U177" s="92" t="s">
        <v>46</v>
      </c>
      <c r="V177" s="92" t="s">
        <v>46</v>
      </c>
      <c r="W177" s="92" t="s">
        <v>46</v>
      </c>
      <c r="X177" s="92" t="s">
        <v>46</v>
      </c>
      <c r="Y177" s="92" t="s">
        <v>46</v>
      </c>
      <c r="Z177" s="92" t="s">
        <v>46</v>
      </c>
      <c r="AA177" s="92" t="s">
        <v>46</v>
      </c>
      <c r="AB177" s="92" t="s">
        <v>46</v>
      </c>
      <c r="AC177" s="92" t="s">
        <v>46</v>
      </c>
      <c r="AD177" s="92" t="s">
        <v>46</v>
      </c>
      <c r="AE177" s="92" t="s">
        <v>46</v>
      </c>
      <c r="AF177" s="92" t="s">
        <v>46</v>
      </c>
      <c r="AG177" s="92" t="s">
        <v>46</v>
      </c>
      <c r="AH177" s="92" t="s">
        <v>46</v>
      </c>
      <c r="AI177" s="92" t="s">
        <v>46</v>
      </c>
      <c r="AJ177" s="92">
        <v>0</v>
      </c>
      <c r="AK177" s="92">
        <v>0</v>
      </c>
      <c r="AL177" s="92">
        <f>0.1*$AL$2</f>
        <v>7.5000000000000011E-2</v>
      </c>
      <c r="AM177" s="92">
        <f>AM172</f>
        <v>2.7E-2</v>
      </c>
      <c r="AN177" s="92">
        <f>ROUNDUP(AN172/3,0)</f>
        <v>1</v>
      </c>
      <c r="AQ177" s="95">
        <f>AM177*I177*0.1+AL177</f>
        <v>7.5469800000000017E-2</v>
      </c>
      <c r="AR177" s="95">
        <f t="shared" si="163"/>
        <v>7.5469800000000017E-3</v>
      </c>
      <c r="AS177" s="96">
        <f t="shared" si="164"/>
        <v>0</v>
      </c>
      <c r="AT177" s="96">
        <f t="shared" si="165"/>
        <v>2.0754195000000003E-2</v>
      </c>
      <c r="AU177" s="95">
        <f>1333*J176*POWER(10,-6)</f>
        <v>2.3194199999999996E-4</v>
      </c>
      <c r="AV177" s="96">
        <f t="shared" si="166"/>
        <v>0.10400291700000003</v>
      </c>
      <c r="AW177" s="97">
        <f t="shared" si="167"/>
        <v>0</v>
      </c>
      <c r="AX177" s="97">
        <f t="shared" si="168"/>
        <v>0</v>
      </c>
      <c r="AY177" s="97">
        <f t="shared" si="169"/>
        <v>6.5703842814750017E-7</v>
      </c>
      <c r="AZ177" s="285">
        <f>AW177/DB!$B$23</f>
        <v>0</v>
      </c>
      <c r="BA177" s="285">
        <f>AX177/DB!$B$23</f>
        <v>0</v>
      </c>
    </row>
    <row r="178" spans="1:53" s="92" customFormat="1" x14ac:dyDescent="0.3">
      <c r="A178" s="93"/>
      <c r="B178" s="93"/>
      <c r="D178" s="184"/>
      <c r="E178" s="185"/>
      <c r="F178" s="186"/>
      <c r="G178" s="93"/>
      <c r="H178" s="97"/>
      <c r="I178" s="96"/>
      <c r="J178" s="93"/>
      <c r="K178" s="93"/>
      <c r="L178" s="93"/>
      <c r="AQ178" s="95"/>
      <c r="AR178" s="95"/>
      <c r="AS178" s="96"/>
      <c r="AT178" s="96"/>
      <c r="AU178" s="95"/>
      <c r="AV178" s="96"/>
      <c r="AW178" s="97"/>
      <c r="AX178" s="97"/>
      <c r="AY178" s="97"/>
    </row>
    <row r="179" spans="1:53" s="92" customFormat="1" x14ac:dyDescent="0.3">
      <c r="A179" s="93"/>
      <c r="B179" s="93"/>
      <c r="D179" s="184"/>
      <c r="E179" s="185"/>
      <c r="F179" s="186"/>
      <c r="G179" s="93"/>
      <c r="H179" s="97"/>
      <c r="I179" s="96"/>
      <c r="J179" s="93"/>
      <c r="K179" s="93"/>
      <c r="L179" s="93"/>
      <c r="AQ179" s="95"/>
      <c r="AR179" s="95"/>
      <c r="AS179" s="96"/>
      <c r="AT179" s="96"/>
      <c r="AU179" s="95"/>
      <c r="AV179" s="96"/>
      <c r="AW179" s="97"/>
      <c r="AX179" s="97"/>
      <c r="AY179" s="97"/>
    </row>
    <row r="180" spans="1:53" s="92" customFormat="1" x14ac:dyDescent="0.3">
      <c r="A180" s="93"/>
      <c r="B180" s="93"/>
      <c r="D180" s="184"/>
      <c r="E180" s="185"/>
      <c r="F180" s="186"/>
      <c r="G180" s="93"/>
      <c r="H180" s="97"/>
      <c r="I180" s="96"/>
      <c r="J180" s="93"/>
      <c r="K180" s="93"/>
      <c r="L180" s="93"/>
      <c r="AQ180" s="95"/>
      <c r="AR180" s="95"/>
      <c r="AS180" s="96"/>
      <c r="AT180" s="96"/>
      <c r="AU180" s="95"/>
      <c r="AV180" s="96"/>
      <c r="AW180" s="97"/>
      <c r="AX180" s="97"/>
      <c r="AY180" s="97"/>
    </row>
    <row r="181" spans="1:53" ht="15" thickBot="1" x14ac:dyDescent="0.35"/>
    <row r="182" spans="1:53" s="140" customFormat="1" ht="18" customHeight="1" x14ac:dyDescent="0.3">
      <c r="A182" s="131" t="s">
        <v>18</v>
      </c>
      <c r="B182" s="132" t="s">
        <v>239</v>
      </c>
      <c r="C182" s="13" t="s">
        <v>129</v>
      </c>
      <c r="D182" s="133" t="s">
        <v>243</v>
      </c>
      <c r="E182" s="134">
        <v>1.0000000000000001E-5</v>
      </c>
      <c r="F182" s="132">
        <v>1</v>
      </c>
      <c r="G182" s="131">
        <v>0.2</v>
      </c>
      <c r="H182" s="135">
        <f>E182*F182*G182</f>
        <v>2.0000000000000003E-6</v>
      </c>
      <c r="I182" s="136">
        <v>1.2</v>
      </c>
      <c r="J182" s="137">
        <f>I182</f>
        <v>1.2</v>
      </c>
      <c r="K182" s="138" t="s">
        <v>122</v>
      </c>
      <c r="L182" s="139">
        <v>0</v>
      </c>
      <c r="M182" s="140" t="str">
        <f t="shared" ref="M182:M189" si="170">A182</f>
        <v>С1</v>
      </c>
      <c r="N182" s="140" t="str">
        <f t="shared" ref="N182:N189" si="171">B182</f>
        <v>Трубопровод СУГ</v>
      </c>
      <c r="O182" s="140" t="str">
        <f t="shared" ref="O182:O189" si="172">D182</f>
        <v>Полное-факельное горение</v>
      </c>
      <c r="P182" s="140" t="s">
        <v>46</v>
      </c>
      <c r="Q182" s="140" t="s">
        <v>46</v>
      </c>
      <c r="R182" s="140" t="s">
        <v>46</v>
      </c>
      <c r="S182" s="140" t="s">
        <v>46</v>
      </c>
      <c r="T182" s="140" t="s">
        <v>46</v>
      </c>
      <c r="U182" s="140" t="s">
        <v>46</v>
      </c>
      <c r="V182" s="140" t="s">
        <v>46</v>
      </c>
      <c r="W182" s="140" t="s">
        <v>46</v>
      </c>
      <c r="X182" s="140" t="s">
        <v>46</v>
      </c>
      <c r="Y182" s="140">
        <v>44</v>
      </c>
      <c r="Z182" s="140">
        <v>7</v>
      </c>
      <c r="AA182" s="140" t="s">
        <v>46</v>
      </c>
      <c r="AB182" s="140" t="s">
        <v>46</v>
      </c>
      <c r="AC182" s="140" t="s">
        <v>46</v>
      </c>
      <c r="AD182" s="140" t="s">
        <v>46</v>
      </c>
      <c r="AE182" s="140" t="s">
        <v>46</v>
      </c>
      <c r="AF182" s="140" t="s">
        <v>46</v>
      </c>
      <c r="AG182" s="140" t="s">
        <v>46</v>
      </c>
      <c r="AH182" s="140" t="s">
        <v>46</v>
      </c>
      <c r="AI182" s="140" t="s">
        <v>46</v>
      </c>
      <c r="AJ182" s="141">
        <v>1</v>
      </c>
      <c r="AK182" s="141">
        <v>2</v>
      </c>
      <c r="AL182" s="142">
        <v>0.75</v>
      </c>
      <c r="AM182" s="142">
        <v>2.7E-2</v>
      </c>
      <c r="AN182" s="142">
        <v>3</v>
      </c>
      <c r="AQ182" s="143">
        <f>AM182*I182+AL182</f>
        <v>0.78239999999999998</v>
      </c>
      <c r="AR182" s="143">
        <f>0.1*AQ182</f>
        <v>7.8240000000000004E-2</v>
      </c>
      <c r="AS182" s="144">
        <f>AJ182*3+0.25*AK182</f>
        <v>3.5</v>
      </c>
      <c r="AT182" s="144">
        <f>SUM(AQ182:AS182)/4</f>
        <v>1.09016</v>
      </c>
      <c r="AU182" s="143">
        <f>10068.2*J182*POWER(10,-6)</f>
        <v>1.208184E-2</v>
      </c>
      <c r="AV182" s="144">
        <f t="shared" ref="AV182:AV189" si="173">AU182+AT182+AS182+AR182+AQ182</f>
        <v>5.4628818399999997</v>
      </c>
      <c r="AW182" s="145">
        <f>AJ182*H182</f>
        <v>2.0000000000000003E-6</v>
      </c>
      <c r="AX182" s="145">
        <f>H182*AK182</f>
        <v>4.0000000000000007E-6</v>
      </c>
      <c r="AY182" s="145">
        <f>H182*AV182</f>
        <v>1.0925763680000002E-5</v>
      </c>
      <c r="AZ182" s="285">
        <f>AW182/DB!$B$23</f>
        <v>2.1276595744680856E-9</v>
      </c>
      <c r="BA182" s="285">
        <f>AX182/DB!$B$23</f>
        <v>4.2553191489361712E-9</v>
      </c>
    </row>
    <row r="183" spans="1:53" s="140" customFormat="1" x14ac:dyDescent="0.3">
      <c r="A183" s="131" t="s">
        <v>19</v>
      </c>
      <c r="B183" s="131" t="str">
        <f>B182</f>
        <v>Трубопровод СУГ</v>
      </c>
      <c r="C183" s="13" t="s">
        <v>107</v>
      </c>
      <c r="D183" s="133" t="s">
        <v>28</v>
      </c>
      <c r="E183" s="146">
        <f>E182</f>
        <v>1.0000000000000001E-5</v>
      </c>
      <c r="F183" s="147">
        <f>F182</f>
        <v>1</v>
      </c>
      <c r="G183" s="131">
        <v>0.1152</v>
      </c>
      <c r="H183" s="135">
        <f t="shared" ref="H183:H189" si="174">E183*F183*G183</f>
        <v>1.1520000000000002E-6</v>
      </c>
      <c r="I183" s="148">
        <f>I182</f>
        <v>1.2</v>
      </c>
      <c r="J183" s="193">
        <f>0.1*I182</f>
        <v>0.12</v>
      </c>
      <c r="K183" s="149" t="s">
        <v>123</v>
      </c>
      <c r="L183" s="150">
        <v>0</v>
      </c>
      <c r="M183" s="140" t="str">
        <f t="shared" si="170"/>
        <v>С2</v>
      </c>
      <c r="N183" s="140" t="str">
        <f t="shared" si="171"/>
        <v>Трубопровод СУГ</v>
      </c>
      <c r="O183" s="140" t="str">
        <f t="shared" si="172"/>
        <v>Полное-взрыв</v>
      </c>
      <c r="P183" s="140" t="s">
        <v>46</v>
      </c>
      <c r="Q183" s="140" t="s">
        <v>46</v>
      </c>
      <c r="R183" s="140" t="s">
        <v>46</v>
      </c>
      <c r="S183" s="140" t="s">
        <v>46</v>
      </c>
      <c r="T183" s="140">
        <v>0</v>
      </c>
      <c r="U183" s="140">
        <v>0</v>
      </c>
      <c r="V183" s="140">
        <v>37.6</v>
      </c>
      <c r="W183" s="140">
        <v>124.6</v>
      </c>
      <c r="X183" s="140">
        <v>324.60000000000002</v>
      </c>
      <c r="Y183" s="140" t="s">
        <v>46</v>
      </c>
      <c r="Z183" s="140" t="s">
        <v>46</v>
      </c>
      <c r="AA183" s="140" t="s">
        <v>46</v>
      </c>
      <c r="AB183" s="140" t="s">
        <v>46</v>
      </c>
      <c r="AC183" s="140" t="s">
        <v>46</v>
      </c>
      <c r="AD183" s="140" t="s">
        <v>46</v>
      </c>
      <c r="AE183" s="140" t="s">
        <v>46</v>
      </c>
      <c r="AF183" s="140" t="s">
        <v>46</v>
      </c>
      <c r="AG183" s="140" t="s">
        <v>46</v>
      </c>
      <c r="AH183" s="140" t="s">
        <v>46</v>
      </c>
      <c r="AI183" s="140" t="s">
        <v>46</v>
      </c>
      <c r="AJ183" s="141">
        <v>2</v>
      </c>
      <c r="AK183" s="141">
        <v>2</v>
      </c>
      <c r="AL183" s="140">
        <f>AL182</f>
        <v>0.75</v>
      </c>
      <c r="AM183" s="140">
        <f>AM182</f>
        <v>2.7E-2</v>
      </c>
      <c r="AN183" s="140">
        <f>AN182</f>
        <v>3</v>
      </c>
      <c r="AQ183" s="143">
        <f>AM183*I183+AL183</f>
        <v>0.78239999999999998</v>
      </c>
      <c r="AR183" s="143">
        <f t="shared" ref="AR183:AR189" si="175">0.1*AQ183</f>
        <v>7.8240000000000004E-2</v>
      </c>
      <c r="AS183" s="144">
        <f t="shared" ref="AS183:AS189" si="176">AJ183*3+0.25*AK183</f>
        <v>6.5</v>
      </c>
      <c r="AT183" s="144">
        <f t="shared" ref="AT183:AT189" si="177">SUM(AQ183:AS183)/4</f>
        <v>1.84016</v>
      </c>
      <c r="AU183" s="143">
        <f>10068.2*J183*POWER(10,-6)*10</f>
        <v>1.208184E-2</v>
      </c>
      <c r="AV183" s="144">
        <f t="shared" si="173"/>
        <v>9.2128818399999979</v>
      </c>
      <c r="AW183" s="145">
        <f t="shared" ref="AW183:AW189" si="178">AJ183*H183</f>
        <v>2.3040000000000003E-6</v>
      </c>
      <c r="AX183" s="145">
        <f t="shared" ref="AX183:AX189" si="179">H183*AK183</f>
        <v>2.3040000000000003E-6</v>
      </c>
      <c r="AY183" s="145">
        <f t="shared" ref="AY183:AY189" si="180">H183*AV183</f>
        <v>1.061323987968E-5</v>
      </c>
      <c r="AZ183" s="285">
        <f>AW183/DB!$B$23</f>
        <v>2.4510638297872342E-9</v>
      </c>
      <c r="BA183" s="285">
        <f>AX183/DB!$B$23</f>
        <v>2.4510638297872342E-9</v>
      </c>
    </row>
    <row r="184" spans="1:53" s="140" customFormat="1" x14ac:dyDescent="0.3">
      <c r="A184" s="131" t="s">
        <v>20</v>
      </c>
      <c r="B184" s="131" t="str">
        <f>B182</f>
        <v>Трубопровод СУГ</v>
      </c>
      <c r="C184" s="13" t="s">
        <v>242</v>
      </c>
      <c r="D184" s="133" t="s">
        <v>241</v>
      </c>
      <c r="E184" s="146">
        <f>E182</f>
        <v>1.0000000000000001E-5</v>
      </c>
      <c r="F184" s="147">
        <f>F182</f>
        <v>1</v>
      </c>
      <c r="G184" s="131">
        <v>7.6799999999999993E-2</v>
      </c>
      <c r="H184" s="135">
        <f t="shared" si="174"/>
        <v>7.6799999999999999E-7</v>
      </c>
      <c r="I184" s="148">
        <f>I182</f>
        <v>1.2</v>
      </c>
      <c r="J184" s="137">
        <f>0.6*I182</f>
        <v>0.72</v>
      </c>
      <c r="K184" s="149" t="s">
        <v>124</v>
      </c>
      <c r="L184" s="150">
        <v>15</v>
      </c>
      <c r="M184" s="140" t="str">
        <f t="shared" si="170"/>
        <v>С3</v>
      </c>
      <c r="N184" s="140" t="str">
        <f t="shared" si="171"/>
        <v>Трубопровод СУГ</v>
      </c>
      <c r="O184" s="140" t="str">
        <f t="shared" si="172"/>
        <v>Полное-огненный шар</v>
      </c>
      <c r="P184" s="140" t="s">
        <v>46</v>
      </c>
      <c r="Q184" s="140" t="s">
        <v>46</v>
      </c>
      <c r="R184" s="140" t="s">
        <v>46</v>
      </c>
      <c r="S184" s="140" t="s">
        <v>46</v>
      </c>
      <c r="T184" s="140" t="s">
        <v>46</v>
      </c>
      <c r="U184" s="140" t="s">
        <v>46</v>
      </c>
      <c r="V184" s="140" t="s">
        <v>46</v>
      </c>
      <c r="W184" s="140" t="s">
        <v>46</v>
      </c>
      <c r="X184" s="140" t="s">
        <v>46</v>
      </c>
      <c r="Y184" s="140" t="s">
        <v>46</v>
      </c>
      <c r="Z184" s="140" t="s">
        <v>46</v>
      </c>
      <c r="AA184" s="140" t="s">
        <v>46</v>
      </c>
      <c r="AB184" s="140" t="s">
        <v>46</v>
      </c>
      <c r="AC184" s="140" t="s">
        <v>46</v>
      </c>
      <c r="AD184" s="140" t="s">
        <v>46</v>
      </c>
      <c r="AE184" s="140">
        <v>1</v>
      </c>
      <c r="AF184" s="140">
        <v>32</v>
      </c>
      <c r="AG184" s="140">
        <v>43.5</v>
      </c>
      <c r="AH184" s="140">
        <v>62</v>
      </c>
      <c r="AI184" s="140" t="s">
        <v>46</v>
      </c>
      <c r="AJ184" s="140">
        <v>0</v>
      </c>
      <c r="AK184" s="140">
        <v>0</v>
      </c>
      <c r="AL184" s="140">
        <f>AL182</f>
        <v>0.75</v>
      </c>
      <c r="AM184" s="140">
        <f>AM182</f>
        <v>2.7E-2</v>
      </c>
      <c r="AN184" s="140">
        <f>AN182</f>
        <v>3</v>
      </c>
      <c r="AQ184" s="143">
        <f>AM184*I184*0.1+AL184</f>
        <v>0.75324000000000002</v>
      </c>
      <c r="AR184" s="143">
        <f t="shared" si="175"/>
        <v>7.5324000000000002E-2</v>
      </c>
      <c r="AS184" s="144">
        <f t="shared" si="176"/>
        <v>0</v>
      </c>
      <c r="AT184" s="144">
        <f t="shared" si="177"/>
        <v>0.20714100000000002</v>
      </c>
      <c r="AU184" s="143">
        <f>1333*J182*POWER(10,-6)</f>
        <v>1.5995999999999999E-3</v>
      </c>
      <c r="AV184" s="144">
        <f t="shared" si="173"/>
        <v>1.0373046000000001</v>
      </c>
      <c r="AW184" s="145">
        <f t="shared" si="178"/>
        <v>0</v>
      </c>
      <c r="AX184" s="145">
        <f t="shared" si="179"/>
        <v>0</v>
      </c>
      <c r="AY184" s="145">
        <f t="shared" si="180"/>
        <v>7.9664993280000006E-7</v>
      </c>
      <c r="AZ184" s="285">
        <f>AW184/DB!$B$23</f>
        <v>0</v>
      </c>
      <c r="BA184" s="285">
        <f>AX184/DB!$B$23</f>
        <v>0</v>
      </c>
    </row>
    <row r="185" spans="1:53" s="140" customFormat="1" x14ac:dyDescent="0.3">
      <c r="A185" s="131" t="s">
        <v>21</v>
      </c>
      <c r="B185" s="131" t="str">
        <f>B182</f>
        <v>Трубопровод СУГ</v>
      </c>
      <c r="C185" s="13" t="s">
        <v>108</v>
      </c>
      <c r="D185" s="133" t="s">
        <v>26</v>
      </c>
      <c r="E185" s="146">
        <f>E182</f>
        <v>1.0000000000000001E-5</v>
      </c>
      <c r="F185" s="147">
        <f>F182</f>
        <v>1</v>
      </c>
      <c r="G185" s="131">
        <v>0.60799999999999998</v>
      </c>
      <c r="H185" s="135">
        <f t="shared" si="174"/>
        <v>6.0800000000000002E-6</v>
      </c>
      <c r="I185" s="148">
        <f>I182</f>
        <v>1.2</v>
      </c>
      <c r="J185" s="151">
        <v>0</v>
      </c>
      <c r="K185" s="149" t="s">
        <v>126</v>
      </c>
      <c r="L185" s="150">
        <v>45390</v>
      </c>
      <c r="M185" s="140" t="str">
        <f t="shared" si="170"/>
        <v>С4</v>
      </c>
      <c r="N185" s="140" t="str">
        <f t="shared" si="171"/>
        <v>Трубопровод СУГ</v>
      </c>
      <c r="O185" s="140" t="str">
        <f t="shared" si="172"/>
        <v>Полное-ликвидация</v>
      </c>
      <c r="P185" s="140" t="s">
        <v>46</v>
      </c>
      <c r="Q185" s="140" t="s">
        <v>46</v>
      </c>
      <c r="R185" s="140" t="s">
        <v>46</v>
      </c>
      <c r="S185" s="140" t="s">
        <v>46</v>
      </c>
      <c r="T185" s="140" t="s">
        <v>46</v>
      </c>
      <c r="U185" s="140" t="s">
        <v>46</v>
      </c>
      <c r="V185" s="140" t="s">
        <v>46</v>
      </c>
      <c r="W185" s="140" t="s">
        <v>46</v>
      </c>
      <c r="X185" s="140" t="s">
        <v>46</v>
      </c>
      <c r="Y185" s="140" t="s">
        <v>46</v>
      </c>
      <c r="Z185" s="140" t="s">
        <v>46</v>
      </c>
      <c r="AA185" s="140" t="s">
        <v>46</v>
      </c>
      <c r="AB185" s="140" t="s">
        <v>46</v>
      </c>
      <c r="AC185" s="140" t="s">
        <v>46</v>
      </c>
      <c r="AD185" s="140" t="s">
        <v>46</v>
      </c>
      <c r="AE185" s="140" t="s">
        <v>46</v>
      </c>
      <c r="AF185" s="140" t="s">
        <v>46</v>
      </c>
      <c r="AG185" s="140" t="s">
        <v>46</v>
      </c>
      <c r="AH185" s="140" t="s">
        <v>46</v>
      </c>
      <c r="AI185" s="140" t="s">
        <v>46</v>
      </c>
      <c r="AJ185" s="140">
        <v>0</v>
      </c>
      <c r="AK185" s="140">
        <v>0</v>
      </c>
      <c r="AL185" s="140">
        <f>AL182</f>
        <v>0.75</v>
      </c>
      <c r="AM185" s="140">
        <f>AM182</f>
        <v>2.7E-2</v>
      </c>
      <c r="AN185" s="140">
        <f>AN182</f>
        <v>3</v>
      </c>
      <c r="AQ185" s="143">
        <f>AM185*I185*0.1+AL185</f>
        <v>0.75324000000000002</v>
      </c>
      <c r="AR185" s="143">
        <f t="shared" si="175"/>
        <v>7.5324000000000002E-2</v>
      </c>
      <c r="AS185" s="144">
        <f t="shared" si="176"/>
        <v>0</v>
      </c>
      <c r="AT185" s="144">
        <f t="shared" si="177"/>
        <v>0.20714100000000002</v>
      </c>
      <c r="AU185" s="143">
        <f>1333*J183*POWER(10,-6)</f>
        <v>1.5996000000000001E-4</v>
      </c>
      <c r="AV185" s="144">
        <f t="shared" si="173"/>
        <v>1.0358649600000001</v>
      </c>
      <c r="AW185" s="145">
        <f t="shared" si="178"/>
        <v>0</v>
      </c>
      <c r="AX185" s="145">
        <f t="shared" si="179"/>
        <v>0</v>
      </c>
      <c r="AY185" s="145">
        <f t="shared" si="180"/>
        <v>6.2980589568000003E-6</v>
      </c>
      <c r="AZ185" s="285">
        <f>AW185/DB!$B$23</f>
        <v>0</v>
      </c>
      <c r="BA185" s="285">
        <f>AX185/DB!$B$23</f>
        <v>0</v>
      </c>
    </row>
    <row r="186" spans="1:53" s="140" customFormat="1" x14ac:dyDescent="0.3">
      <c r="A186" s="131" t="s">
        <v>22</v>
      </c>
      <c r="B186" s="131" t="str">
        <f>B182</f>
        <v>Трубопровод СУГ</v>
      </c>
      <c r="C186" s="13" t="s">
        <v>133</v>
      </c>
      <c r="D186" s="133" t="s">
        <v>134</v>
      </c>
      <c r="E186" s="134">
        <v>1E-4</v>
      </c>
      <c r="F186" s="147">
        <f>F182</f>
        <v>1</v>
      </c>
      <c r="G186" s="131">
        <v>3.5000000000000003E-2</v>
      </c>
      <c r="H186" s="135">
        <f t="shared" si="174"/>
        <v>3.5000000000000004E-6</v>
      </c>
      <c r="I186" s="148">
        <f>0.15*I182</f>
        <v>0.18</v>
      </c>
      <c r="J186" s="137">
        <f>I186</f>
        <v>0.18</v>
      </c>
      <c r="K186" s="149" t="s">
        <v>127</v>
      </c>
      <c r="L186" s="150">
        <v>3</v>
      </c>
      <c r="M186" s="140" t="str">
        <f t="shared" si="170"/>
        <v>С5</v>
      </c>
      <c r="N186" s="140" t="str">
        <f t="shared" si="171"/>
        <v>Трубопровод СУГ</v>
      </c>
      <c r="O186" s="140" t="str">
        <f t="shared" si="172"/>
        <v>Частичное-факел</v>
      </c>
      <c r="P186" s="140" t="s">
        <v>46</v>
      </c>
      <c r="Q186" s="140" t="s">
        <v>46</v>
      </c>
      <c r="R186" s="140" t="s">
        <v>46</v>
      </c>
      <c r="S186" s="140" t="s">
        <v>46</v>
      </c>
      <c r="T186" s="140" t="s">
        <v>46</v>
      </c>
      <c r="U186" s="140" t="s">
        <v>46</v>
      </c>
      <c r="V186" s="140" t="s">
        <v>46</v>
      </c>
      <c r="W186" s="140" t="s">
        <v>46</v>
      </c>
      <c r="X186" s="140" t="s">
        <v>46</v>
      </c>
      <c r="Y186" s="140">
        <v>28</v>
      </c>
      <c r="Z186" s="140">
        <v>5</v>
      </c>
      <c r="AA186" s="140" t="s">
        <v>46</v>
      </c>
      <c r="AB186" s="140" t="s">
        <v>46</v>
      </c>
      <c r="AC186" s="140" t="s">
        <v>46</v>
      </c>
      <c r="AD186" s="140" t="s">
        <v>46</v>
      </c>
      <c r="AE186" s="140" t="s">
        <v>46</v>
      </c>
      <c r="AF186" s="140" t="s">
        <v>46</v>
      </c>
      <c r="AG186" s="140" t="s">
        <v>46</v>
      </c>
      <c r="AH186" s="140" t="s">
        <v>46</v>
      </c>
      <c r="AI186" s="140" t="s">
        <v>46</v>
      </c>
      <c r="AJ186" s="140">
        <v>0</v>
      </c>
      <c r="AK186" s="140">
        <v>2</v>
      </c>
      <c r="AL186" s="140">
        <f>0.1*$AL$2</f>
        <v>7.5000000000000011E-2</v>
      </c>
      <c r="AM186" s="140">
        <f>AM182</f>
        <v>2.7E-2</v>
      </c>
      <c r="AN186" s="140">
        <f>ROUNDUP(AN182/3,0)</f>
        <v>1</v>
      </c>
      <c r="AQ186" s="143">
        <f>AM186*I186+AL186</f>
        <v>7.9860000000000014E-2</v>
      </c>
      <c r="AR186" s="143">
        <f t="shared" si="175"/>
        <v>7.9860000000000018E-3</v>
      </c>
      <c r="AS186" s="144">
        <f t="shared" si="176"/>
        <v>0.5</v>
      </c>
      <c r="AT186" s="144">
        <f t="shared" si="177"/>
        <v>0.14696149999999999</v>
      </c>
      <c r="AU186" s="143">
        <f>10068.2*J186*POWER(10,-6)</f>
        <v>1.812276E-3</v>
      </c>
      <c r="AV186" s="144">
        <f t="shared" si="173"/>
        <v>0.73661977600000006</v>
      </c>
      <c r="AW186" s="145">
        <f t="shared" si="178"/>
        <v>0</v>
      </c>
      <c r="AX186" s="145">
        <f t="shared" si="179"/>
        <v>7.0000000000000007E-6</v>
      </c>
      <c r="AY186" s="145">
        <f t="shared" si="180"/>
        <v>2.5781692160000003E-6</v>
      </c>
      <c r="AZ186" s="285">
        <f>AW186/DB!$B$23</f>
        <v>0</v>
      </c>
      <c r="BA186" s="285">
        <f>AX186/DB!$B$23</f>
        <v>7.4468085106382985E-9</v>
      </c>
    </row>
    <row r="187" spans="1:53" s="140" customFormat="1" x14ac:dyDescent="0.3">
      <c r="A187" s="131" t="s">
        <v>23</v>
      </c>
      <c r="B187" s="131" t="str">
        <f>B182</f>
        <v>Трубопровод СУГ</v>
      </c>
      <c r="C187" s="13" t="s">
        <v>135</v>
      </c>
      <c r="D187" s="133" t="s">
        <v>136</v>
      </c>
      <c r="E187" s="146">
        <f>E186</f>
        <v>1E-4</v>
      </c>
      <c r="F187" s="147">
        <v>1</v>
      </c>
      <c r="G187" s="131">
        <v>8.3000000000000001E-3</v>
      </c>
      <c r="H187" s="135">
        <f t="shared" si="174"/>
        <v>8.300000000000001E-7</v>
      </c>
      <c r="I187" s="148">
        <f>I186</f>
        <v>0.18</v>
      </c>
      <c r="J187" s="137">
        <f>J183*0.15</f>
        <v>1.7999999999999999E-2</v>
      </c>
      <c r="K187" s="152" t="s">
        <v>138</v>
      </c>
      <c r="L187" s="153">
        <v>19</v>
      </c>
      <c r="M187" s="140" t="str">
        <f t="shared" si="170"/>
        <v>С6</v>
      </c>
      <c r="N187" s="140" t="str">
        <f t="shared" si="171"/>
        <v>Трубопровод СУГ</v>
      </c>
      <c r="O187" s="140" t="str">
        <f t="shared" si="172"/>
        <v>Частичное-взрыв</v>
      </c>
      <c r="P187" s="140" t="s">
        <v>46</v>
      </c>
      <c r="Q187" s="140" t="s">
        <v>46</v>
      </c>
      <c r="R187" s="140" t="s">
        <v>46</v>
      </c>
      <c r="S187" s="140" t="s">
        <v>46</v>
      </c>
      <c r="T187" s="140">
        <v>0</v>
      </c>
      <c r="U187" s="140">
        <v>0</v>
      </c>
      <c r="V187" s="140">
        <v>20.100000000000001</v>
      </c>
      <c r="W187" s="140">
        <v>66.099999999999994</v>
      </c>
      <c r="X187" s="140">
        <v>172.6</v>
      </c>
      <c r="Y187" s="140" t="s">
        <v>46</v>
      </c>
      <c r="Z187" s="140" t="s">
        <v>46</v>
      </c>
      <c r="AA187" s="140" t="s">
        <v>46</v>
      </c>
      <c r="AB187" s="140" t="s">
        <v>46</v>
      </c>
      <c r="AC187" s="140" t="s">
        <v>46</v>
      </c>
      <c r="AD187" s="140" t="s">
        <v>46</v>
      </c>
      <c r="AE187" s="140" t="s">
        <v>46</v>
      </c>
      <c r="AF187" s="140" t="s">
        <v>46</v>
      </c>
      <c r="AG187" s="140" t="s">
        <v>46</v>
      </c>
      <c r="AH187" s="140" t="s">
        <v>46</v>
      </c>
      <c r="AI187" s="140" t="s">
        <v>46</v>
      </c>
      <c r="AJ187" s="140">
        <v>0</v>
      </c>
      <c r="AK187" s="140">
        <v>1</v>
      </c>
      <c r="AL187" s="140">
        <f>0.1*$AL$2</f>
        <v>7.5000000000000011E-2</v>
      </c>
      <c r="AM187" s="140">
        <f>AM182</f>
        <v>2.7E-2</v>
      </c>
      <c r="AN187" s="140">
        <f>AN186</f>
        <v>1</v>
      </c>
      <c r="AQ187" s="143">
        <f>AM187*I187+AL187</f>
        <v>7.9860000000000014E-2</v>
      </c>
      <c r="AR187" s="143">
        <f t="shared" si="175"/>
        <v>7.9860000000000018E-3</v>
      </c>
      <c r="AS187" s="144">
        <f t="shared" si="176"/>
        <v>0.25</v>
      </c>
      <c r="AT187" s="144">
        <f t="shared" si="177"/>
        <v>8.4461500000000009E-2</v>
      </c>
      <c r="AU187" s="143">
        <f>10068.2*J187*POWER(10,-6)*10</f>
        <v>1.8122759999999998E-3</v>
      </c>
      <c r="AV187" s="144">
        <f t="shared" si="173"/>
        <v>0.42411977600000006</v>
      </c>
      <c r="AW187" s="145">
        <f t="shared" si="178"/>
        <v>0</v>
      </c>
      <c r="AX187" s="145">
        <f t="shared" si="179"/>
        <v>8.300000000000001E-7</v>
      </c>
      <c r="AY187" s="145">
        <f t="shared" si="180"/>
        <v>3.5201941408000008E-7</v>
      </c>
      <c r="AZ187" s="285">
        <f>AW187/DB!$B$23</f>
        <v>0</v>
      </c>
      <c r="BA187" s="285">
        <f>AX187/DB!$B$23</f>
        <v>8.8297872340425547E-10</v>
      </c>
    </row>
    <row r="188" spans="1:53" s="140" customFormat="1" x14ac:dyDescent="0.3">
      <c r="A188" s="131" t="s">
        <v>157</v>
      </c>
      <c r="B188" s="131" t="str">
        <f>B182</f>
        <v>Трубопровод СУГ</v>
      </c>
      <c r="C188" s="13" t="s">
        <v>110</v>
      </c>
      <c r="D188" s="133" t="s">
        <v>112</v>
      </c>
      <c r="E188" s="146">
        <f>E186</f>
        <v>1E-4</v>
      </c>
      <c r="F188" s="147">
        <f>F182</f>
        <v>1</v>
      </c>
      <c r="G188" s="131">
        <v>2.64E-2</v>
      </c>
      <c r="H188" s="135">
        <f t="shared" si="174"/>
        <v>2.6400000000000001E-6</v>
      </c>
      <c r="I188" s="148">
        <f>0.15*I182</f>
        <v>0.18</v>
      </c>
      <c r="J188" s="137">
        <f>J184*0.15</f>
        <v>0.108</v>
      </c>
      <c r="K188" s="149"/>
      <c r="L188" s="150"/>
      <c r="M188" s="140" t="str">
        <f t="shared" si="170"/>
        <v>С7</v>
      </c>
      <c r="N188" s="140" t="str">
        <f t="shared" si="171"/>
        <v>Трубопровод СУГ</v>
      </c>
      <c r="O188" s="140" t="str">
        <f t="shared" si="172"/>
        <v>Частичное-пожар-вспышка</v>
      </c>
      <c r="P188" s="140" t="s">
        <v>46</v>
      </c>
      <c r="Q188" s="140" t="s">
        <v>46</v>
      </c>
      <c r="R188" s="140" t="s">
        <v>46</v>
      </c>
      <c r="S188" s="140" t="s">
        <v>46</v>
      </c>
      <c r="T188" s="140" t="s">
        <v>46</v>
      </c>
      <c r="U188" s="140" t="s">
        <v>46</v>
      </c>
      <c r="V188" s="140" t="s">
        <v>46</v>
      </c>
      <c r="W188" s="140" t="s">
        <v>46</v>
      </c>
      <c r="X188" s="140" t="s">
        <v>46</v>
      </c>
      <c r="Y188" s="140" t="s">
        <v>46</v>
      </c>
      <c r="Z188" s="140" t="s">
        <v>46</v>
      </c>
      <c r="AA188" s="140">
        <v>16.079999999999998</v>
      </c>
      <c r="AB188" s="140">
        <v>19.3</v>
      </c>
      <c r="AC188" s="140" t="s">
        <v>46</v>
      </c>
      <c r="AD188" s="140" t="s">
        <v>46</v>
      </c>
      <c r="AE188" s="140" t="s">
        <v>46</v>
      </c>
      <c r="AF188" s="140" t="s">
        <v>46</v>
      </c>
      <c r="AG188" s="140" t="s">
        <v>46</v>
      </c>
      <c r="AH188" s="140" t="s">
        <v>46</v>
      </c>
      <c r="AI188" s="140" t="s">
        <v>46</v>
      </c>
      <c r="AJ188" s="140">
        <v>0</v>
      </c>
      <c r="AK188" s="140">
        <v>1</v>
      </c>
      <c r="AL188" s="140">
        <f>0.1*$AL$2</f>
        <v>7.5000000000000011E-2</v>
      </c>
      <c r="AM188" s="140">
        <f>AM182</f>
        <v>2.7E-2</v>
      </c>
      <c r="AN188" s="140">
        <f>ROUNDUP(AN182/3,0)</f>
        <v>1</v>
      </c>
      <c r="AQ188" s="143">
        <f>AM188*I188+AL188</f>
        <v>7.9860000000000014E-2</v>
      </c>
      <c r="AR188" s="143">
        <f t="shared" si="175"/>
        <v>7.9860000000000018E-3</v>
      </c>
      <c r="AS188" s="144">
        <f t="shared" si="176"/>
        <v>0.25</v>
      </c>
      <c r="AT188" s="144">
        <f t="shared" si="177"/>
        <v>8.4461500000000009E-2</v>
      </c>
      <c r="AU188" s="143">
        <f>10068.2*J188*POWER(10,-6)*10</f>
        <v>1.0873656000000001E-2</v>
      </c>
      <c r="AV188" s="144">
        <f t="shared" si="173"/>
        <v>0.43318115599999996</v>
      </c>
      <c r="AW188" s="145">
        <f t="shared" si="178"/>
        <v>0</v>
      </c>
      <c r="AX188" s="145">
        <f t="shared" si="179"/>
        <v>2.6400000000000001E-6</v>
      </c>
      <c r="AY188" s="145">
        <f t="shared" si="180"/>
        <v>1.1435982518399999E-6</v>
      </c>
      <c r="AZ188" s="285">
        <f>AW188/DB!$B$23</f>
        <v>0</v>
      </c>
      <c r="BA188" s="285">
        <f>AX188/DB!$B$23</f>
        <v>2.8085106382978726E-9</v>
      </c>
    </row>
    <row r="189" spans="1:53" s="140" customFormat="1" ht="15" thickBot="1" x14ac:dyDescent="0.35">
      <c r="A189" s="131" t="s">
        <v>158</v>
      </c>
      <c r="B189" s="131" t="str">
        <f>B182</f>
        <v>Трубопровод СУГ</v>
      </c>
      <c r="C189" s="13" t="s">
        <v>111</v>
      </c>
      <c r="D189" s="133" t="s">
        <v>27</v>
      </c>
      <c r="E189" s="146">
        <f>E186</f>
        <v>1E-4</v>
      </c>
      <c r="F189" s="147">
        <f>F182</f>
        <v>1</v>
      </c>
      <c r="G189" s="131">
        <v>0.93030000000000002</v>
      </c>
      <c r="H189" s="135">
        <f t="shared" si="174"/>
        <v>9.3030000000000009E-5</v>
      </c>
      <c r="I189" s="148">
        <f>0.15*I182</f>
        <v>0.18</v>
      </c>
      <c r="J189" s="151">
        <v>0</v>
      </c>
      <c r="K189" s="154"/>
      <c r="L189" s="155"/>
      <c r="M189" s="140" t="str">
        <f t="shared" si="170"/>
        <v>С8</v>
      </c>
      <c r="N189" s="140" t="str">
        <f t="shared" si="171"/>
        <v>Трубопровод СУГ</v>
      </c>
      <c r="O189" s="140" t="str">
        <f t="shared" si="172"/>
        <v>Частичное-ликвидация</v>
      </c>
      <c r="P189" s="140" t="s">
        <v>46</v>
      </c>
      <c r="Q189" s="140" t="s">
        <v>46</v>
      </c>
      <c r="R189" s="140" t="s">
        <v>46</v>
      </c>
      <c r="S189" s="140" t="s">
        <v>46</v>
      </c>
      <c r="T189" s="140" t="s">
        <v>46</v>
      </c>
      <c r="U189" s="140" t="s">
        <v>46</v>
      </c>
      <c r="V189" s="140" t="s">
        <v>46</v>
      </c>
      <c r="W189" s="140" t="s">
        <v>46</v>
      </c>
      <c r="X189" s="140" t="s">
        <v>46</v>
      </c>
      <c r="Y189" s="140" t="s">
        <v>46</v>
      </c>
      <c r="Z189" s="140" t="s">
        <v>46</v>
      </c>
      <c r="AA189" s="140" t="s">
        <v>46</v>
      </c>
      <c r="AB189" s="140" t="s">
        <v>46</v>
      </c>
      <c r="AC189" s="140" t="s">
        <v>46</v>
      </c>
      <c r="AD189" s="140" t="s">
        <v>46</v>
      </c>
      <c r="AE189" s="140" t="s">
        <v>46</v>
      </c>
      <c r="AF189" s="140" t="s">
        <v>46</v>
      </c>
      <c r="AG189" s="140" t="s">
        <v>46</v>
      </c>
      <c r="AH189" s="140" t="s">
        <v>46</v>
      </c>
      <c r="AI189" s="140" t="s">
        <v>46</v>
      </c>
      <c r="AJ189" s="140">
        <v>0</v>
      </c>
      <c r="AK189" s="140">
        <v>0</v>
      </c>
      <c r="AL189" s="140">
        <f>0.1*$AL$2</f>
        <v>7.5000000000000011E-2</v>
      </c>
      <c r="AM189" s="140">
        <f>AM182</f>
        <v>2.7E-2</v>
      </c>
      <c r="AN189" s="140">
        <f>ROUNDUP(AN182/3,0)</f>
        <v>1</v>
      </c>
      <c r="AQ189" s="143">
        <f>AM189*I189*0.1+AL189</f>
        <v>7.5486000000000011E-2</v>
      </c>
      <c r="AR189" s="143">
        <f t="shared" si="175"/>
        <v>7.5486000000000017E-3</v>
      </c>
      <c r="AS189" s="144">
        <f t="shared" si="176"/>
        <v>0</v>
      </c>
      <c r="AT189" s="144">
        <f t="shared" si="177"/>
        <v>2.0758650000000003E-2</v>
      </c>
      <c r="AU189" s="143">
        <f>1333*J188*POWER(10,-6)</f>
        <v>1.4396399999999998E-4</v>
      </c>
      <c r="AV189" s="144">
        <f t="shared" si="173"/>
        <v>0.10393721400000001</v>
      </c>
      <c r="AW189" s="145">
        <f t="shared" si="178"/>
        <v>0</v>
      </c>
      <c r="AX189" s="145">
        <f t="shared" si="179"/>
        <v>0</v>
      </c>
      <c r="AY189" s="145">
        <f t="shared" si="180"/>
        <v>9.6692790184200019E-6</v>
      </c>
      <c r="AZ189" s="285">
        <f>AW189/DB!$B$23</f>
        <v>0</v>
      </c>
      <c r="BA189" s="285">
        <f>AX189/DB!$B$23</f>
        <v>0</v>
      </c>
    </row>
    <row r="190" spans="1:53" s="140" customFormat="1" x14ac:dyDescent="0.3">
      <c r="A190" s="141"/>
      <c r="B190" s="141"/>
      <c r="D190" s="187"/>
      <c r="E190" s="188"/>
      <c r="F190" s="189"/>
      <c r="G190" s="141"/>
      <c r="H190" s="145"/>
      <c r="I190" s="144"/>
      <c r="J190" s="141"/>
      <c r="K190" s="141"/>
      <c r="L190" s="141"/>
      <c r="AQ190" s="143"/>
      <c r="AR190" s="143"/>
      <c r="AS190" s="144"/>
      <c r="AT190" s="144"/>
      <c r="AU190" s="143"/>
      <c r="AV190" s="144"/>
      <c r="AW190" s="145"/>
      <c r="AX190" s="145"/>
      <c r="AY190" s="145"/>
    </row>
    <row r="191" spans="1:53" ht="15" thickBot="1" x14ac:dyDescent="0.35"/>
    <row r="192" spans="1:53" s="140" customFormat="1" ht="18" customHeight="1" x14ac:dyDescent="0.3">
      <c r="A192" s="131" t="s">
        <v>18</v>
      </c>
      <c r="B192" s="132" t="s">
        <v>240</v>
      </c>
      <c r="C192" s="13" t="s">
        <v>129</v>
      </c>
      <c r="D192" s="133" t="s">
        <v>243</v>
      </c>
      <c r="E192" s="134">
        <v>1.0000000000000001E-5</v>
      </c>
      <c r="F192" s="132">
        <v>1</v>
      </c>
      <c r="G192" s="131">
        <v>0.2</v>
      </c>
      <c r="H192" s="135">
        <f>E192*F192*G192</f>
        <v>2.0000000000000003E-6</v>
      </c>
      <c r="I192" s="136">
        <v>1.2</v>
      </c>
      <c r="J192" s="137">
        <f>I192</f>
        <v>1.2</v>
      </c>
      <c r="K192" s="138" t="s">
        <v>122</v>
      </c>
      <c r="L192" s="139">
        <v>0</v>
      </c>
      <c r="M192" s="140" t="str">
        <f t="shared" ref="M192:M199" si="181">A192</f>
        <v>С1</v>
      </c>
      <c r="N192" s="140" t="str">
        <f t="shared" ref="N192:N199" si="182">B192</f>
        <v>Трубопровод СУГ+токси</v>
      </c>
      <c r="O192" s="140" t="str">
        <f t="shared" ref="O192:O199" si="183">D192</f>
        <v>Полное-факельное горение</v>
      </c>
      <c r="P192" s="140" t="s">
        <v>46</v>
      </c>
      <c r="Q192" s="140" t="s">
        <v>46</v>
      </c>
      <c r="R192" s="140" t="s">
        <v>46</v>
      </c>
      <c r="S192" s="140" t="s">
        <v>46</v>
      </c>
      <c r="T192" s="140" t="s">
        <v>46</v>
      </c>
      <c r="U192" s="140" t="s">
        <v>46</v>
      </c>
      <c r="V192" s="140" t="s">
        <v>46</v>
      </c>
      <c r="W192" s="140" t="s">
        <v>46</v>
      </c>
      <c r="X192" s="140" t="s">
        <v>46</v>
      </c>
      <c r="Y192" s="140" t="s">
        <v>46</v>
      </c>
      <c r="Z192" s="140" t="s">
        <v>46</v>
      </c>
      <c r="AA192" s="140" t="s">
        <v>46</v>
      </c>
      <c r="AB192" s="140" t="s">
        <v>46</v>
      </c>
      <c r="AC192" s="140" t="s">
        <v>46</v>
      </c>
      <c r="AD192" s="140" t="s">
        <v>46</v>
      </c>
      <c r="AE192" s="140" t="s">
        <v>46</v>
      </c>
      <c r="AF192" s="140" t="s">
        <v>46</v>
      </c>
      <c r="AG192" s="140" t="s">
        <v>46</v>
      </c>
      <c r="AH192" s="140" t="s">
        <v>46</v>
      </c>
      <c r="AI192" s="140" t="s">
        <v>46</v>
      </c>
      <c r="AJ192" s="141">
        <v>1</v>
      </c>
      <c r="AK192" s="141">
        <v>2</v>
      </c>
      <c r="AL192" s="142">
        <v>0.75</v>
      </c>
      <c r="AM192" s="142">
        <v>2.7E-2</v>
      </c>
      <c r="AN192" s="142">
        <v>3</v>
      </c>
      <c r="AQ192" s="143">
        <f>AM192*I192+AL192</f>
        <v>0.78239999999999998</v>
      </c>
      <c r="AR192" s="143">
        <f>0.1*AQ192</f>
        <v>7.8240000000000004E-2</v>
      </c>
      <c r="AS192" s="144">
        <f>AJ192*3+0.25*AK192</f>
        <v>3.5</v>
      </c>
      <c r="AT192" s="144">
        <f>SUM(AQ192:AS192)/4</f>
        <v>1.09016</v>
      </c>
      <c r="AU192" s="143">
        <f>10068.2*J192*POWER(10,-6)</f>
        <v>1.208184E-2</v>
      </c>
      <c r="AV192" s="144">
        <f t="shared" ref="AV192:AV199" si="184">AU192+AT192+AS192+AR192+AQ192</f>
        <v>5.4628818399999997</v>
      </c>
      <c r="AW192" s="145">
        <f>AJ192*H192</f>
        <v>2.0000000000000003E-6</v>
      </c>
      <c r="AX192" s="145">
        <f>H192*AK192</f>
        <v>4.0000000000000007E-6</v>
      </c>
      <c r="AY192" s="145">
        <f>H192*AV192</f>
        <v>1.0925763680000002E-5</v>
      </c>
      <c r="AZ192" s="285">
        <f>AW192/DB!$B$23</f>
        <v>2.1276595744680856E-9</v>
      </c>
      <c r="BA192" s="285">
        <f>AX192/DB!$B$23</f>
        <v>4.2553191489361712E-9</v>
      </c>
    </row>
    <row r="193" spans="1:53" s="140" customFormat="1" x14ac:dyDescent="0.3">
      <c r="A193" s="131" t="s">
        <v>19</v>
      </c>
      <c r="B193" s="131" t="str">
        <f>B192</f>
        <v>Трубопровод СУГ+токси</v>
      </c>
      <c r="C193" s="13" t="s">
        <v>107</v>
      </c>
      <c r="D193" s="133" t="s">
        <v>28</v>
      </c>
      <c r="E193" s="146">
        <f>E192</f>
        <v>1.0000000000000001E-5</v>
      </c>
      <c r="F193" s="147">
        <f>F192</f>
        <v>1</v>
      </c>
      <c r="G193" s="131">
        <v>0.1152</v>
      </c>
      <c r="H193" s="135">
        <f t="shared" ref="H193:H199" si="185">E193*F193*G193</f>
        <v>1.1520000000000002E-6</v>
      </c>
      <c r="I193" s="148">
        <f>I192</f>
        <v>1.2</v>
      </c>
      <c r="J193" s="193">
        <f>0.1*I192</f>
        <v>0.12</v>
      </c>
      <c r="K193" s="149" t="s">
        <v>123</v>
      </c>
      <c r="L193" s="150">
        <v>0</v>
      </c>
      <c r="M193" s="140" t="str">
        <f t="shared" si="181"/>
        <v>С2</v>
      </c>
      <c r="N193" s="140" t="str">
        <f t="shared" si="182"/>
        <v>Трубопровод СУГ+токси</v>
      </c>
      <c r="O193" s="140" t="str">
        <f t="shared" si="183"/>
        <v>Полное-взрыв</v>
      </c>
      <c r="P193" s="140" t="s">
        <v>46</v>
      </c>
      <c r="Q193" s="140" t="s">
        <v>46</v>
      </c>
      <c r="R193" s="140" t="s">
        <v>46</v>
      </c>
      <c r="S193" s="140" t="s">
        <v>46</v>
      </c>
      <c r="T193" s="140" t="s">
        <v>46</v>
      </c>
      <c r="U193" s="140" t="s">
        <v>46</v>
      </c>
      <c r="V193" s="140" t="s">
        <v>46</v>
      </c>
      <c r="W193" s="140" t="s">
        <v>46</v>
      </c>
      <c r="X193" s="140" t="s">
        <v>46</v>
      </c>
      <c r="Y193" s="140" t="s">
        <v>46</v>
      </c>
      <c r="Z193" s="140" t="s">
        <v>46</v>
      </c>
      <c r="AA193" s="140" t="s">
        <v>46</v>
      </c>
      <c r="AB193" s="140" t="s">
        <v>46</v>
      </c>
      <c r="AC193" s="140" t="s">
        <v>46</v>
      </c>
      <c r="AD193" s="140" t="s">
        <v>46</v>
      </c>
      <c r="AE193" s="140" t="s">
        <v>46</v>
      </c>
      <c r="AF193" s="140" t="s">
        <v>46</v>
      </c>
      <c r="AG193" s="140" t="s">
        <v>46</v>
      </c>
      <c r="AH193" s="140" t="s">
        <v>46</v>
      </c>
      <c r="AI193" s="140" t="s">
        <v>46</v>
      </c>
      <c r="AJ193" s="141">
        <v>2</v>
      </c>
      <c r="AK193" s="141">
        <v>2</v>
      </c>
      <c r="AL193" s="140">
        <f>AL192</f>
        <v>0.75</v>
      </c>
      <c r="AM193" s="140">
        <f>AM192</f>
        <v>2.7E-2</v>
      </c>
      <c r="AN193" s="140">
        <f>AN192</f>
        <v>3</v>
      </c>
      <c r="AQ193" s="143">
        <f>AM193*I193+AL193</f>
        <v>0.78239999999999998</v>
      </c>
      <c r="AR193" s="143">
        <f t="shared" ref="AR193:AR199" si="186">0.1*AQ193</f>
        <v>7.8240000000000004E-2</v>
      </c>
      <c r="AS193" s="144">
        <f t="shared" ref="AS193:AS199" si="187">AJ193*3+0.25*AK193</f>
        <v>6.5</v>
      </c>
      <c r="AT193" s="144">
        <f t="shared" ref="AT193:AT199" si="188">SUM(AQ193:AS193)/4</f>
        <v>1.84016</v>
      </c>
      <c r="AU193" s="143">
        <f>10068.2*J193*POWER(10,-6)*10</f>
        <v>1.208184E-2</v>
      </c>
      <c r="AV193" s="144">
        <f t="shared" si="184"/>
        <v>9.2128818399999979</v>
      </c>
      <c r="AW193" s="145">
        <f t="shared" ref="AW193:AW199" si="189">AJ193*H193</f>
        <v>2.3040000000000003E-6</v>
      </c>
      <c r="AX193" s="145">
        <f t="shared" ref="AX193:AX199" si="190">H193*AK193</f>
        <v>2.3040000000000003E-6</v>
      </c>
      <c r="AY193" s="145">
        <f t="shared" ref="AY193:AY199" si="191">H193*AV193</f>
        <v>1.061323987968E-5</v>
      </c>
      <c r="AZ193" s="285">
        <f>AW193/DB!$B$23</f>
        <v>2.4510638297872342E-9</v>
      </c>
      <c r="BA193" s="285">
        <f>AX193/DB!$B$23</f>
        <v>2.4510638297872342E-9</v>
      </c>
    </row>
    <row r="194" spans="1:53" s="140" customFormat="1" x14ac:dyDescent="0.3">
      <c r="A194" s="131" t="s">
        <v>20</v>
      </c>
      <c r="B194" s="131" t="str">
        <f>B192</f>
        <v>Трубопровод СУГ+токси</v>
      </c>
      <c r="C194" s="13" t="s">
        <v>242</v>
      </c>
      <c r="D194" s="133" t="s">
        <v>241</v>
      </c>
      <c r="E194" s="146">
        <f>E192</f>
        <v>1.0000000000000001E-5</v>
      </c>
      <c r="F194" s="147">
        <f>F192</f>
        <v>1</v>
      </c>
      <c r="G194" s="131">
        <v>7.6799999999999993E-2</v>
      </c>
      <c r="H194" s="135">
        <f t="shared" si="185"/>
        <v>7.6799999999999999E-7</v>
      </c>
      <c r="I194" s="148">
        <f>I192</f>
        <v>1.2</v>
      </c>
      <c r="J194" s="137">
        <f>0.6*I192</f>
        <v>0.72</v>
      </c>
      <c r="K194" s="149" t="s">
        <v>124</v>
      </c>
      <c r="L194" s="150">
        <v>15</v>
      </c>
      <c r="M194" s="140" t="str">
        <f t="shared" si="181"/>
        <v>С3</v>
      </c>
      <c r="N194" s="140" t="str">
        <f t="shared" si="182"/>
        <v>Трубопровод СУГ+токси</v>
      </c>
      <c r="O194" s="140" t="str">
        <f t="shared" si="183"/>
        <v>Полное-огненный шар</v>
      </c>
      <c r="P194" s="140" t="s">
        <v>46</v>
      </c>
      <c r="Q194" s="140" t="s">
        <v>46</v>
      </c>
      <c r="R194" s="140" t="s">
        <v>46</v>
      </c>
      <c r="S194" s="140" t="s">
        <v>46</v>
      </c>
      <c r="T194" s="140" t="s">
        <v>46</v>
      </c>
      <c r="U194" s="140" t="s">
        <v>46</v>
      </c>
      <c r="V194" s="140" t="s">
        <v>46</v>
      </c>
      <c r="W194" s="140" t="s">
        <v>46</v>
      </c>
      <c r="X194" s="140" t="s">
        <v>46</v>
      </c>
      <c r="Y194" s="140" t="s">
        <v>46</v>
      </c>
      <c r="Z194" s="140" t="s">
        <v>46</v>
      </c>
      <c r="AA194" s="140" t="s">
        <v>46</v>
      </c>
      <c r="AB194" s="140" t="s">
        <v>46</v>
      </c>
      <c r="AC194" s="140" t="s">
        <v>46</v>
      </c>
      <c r="AD194" s="140" t="s">
        <v>46</v>
      </c>
      <c r="AE194" s="140" t="s">
        <v>46</v>
      </c>
      <c r="AF194" s="140" t="s">
        <v>46</v>
      </c>
      <c r="AG194" s="140" t="s">
        <v>46</v>
      </c>
      <c r="AH194" s="140" t="s">
        <v>46</v>
      </c>
      <c r="AI194" s="140" t="s">
        <v>46</v>
      </c>
      <c r="AJ194" s="140">
        <v>0</v>
      </c>
      <c r="AK194" s="140">
        <v>0</v>
      </c>
      <c r="AL194" s="140">
        <f>AL192</f>
        <v>0.75</v>
      </c>
      <c r="AM194" s="140">
        <f>AM192</f>
        <v>2.7E-2</v>
      </c>
      <c r="AN194" s="140">
        <f>AN192</f>
        <v>3</v>
      </c>
      <c r="AQ194" s="143">
        <f>AM194*I194*0.1+AL194</f>
        <v>0.75324000000000002</v>
      </c>
      <c r="AR194" s="143">
        <f t="shared" si="186"/>
        <v>7.5324000000000002E-2</v>
      </c>
      <c r="AS194" s="144">
        <f t="shared" si="187"/>
        <v>0</v>
      </c>
      <c r="AT194" s="144">
        <f t="shared" si="188"/>
        <v>0.20714100000000002</v>
      </c>
      <c r="AU194" s="143">
        <f>1333*J192*POWER(10,-6)</f>
        <v>1.5995999999999999E-3</v>
      </c>
      <c r="AV194" s="144">
        <f t="shared" si="184"/>
        <v>1.0373046000000001</v>
      </c>
      <c r="AW194" s="145">
        <f t="shared" si="189"/>
        <v>0</v>
      </c>
      <c r="AX194" s="145">
        <f t="shared" si="190"/>
        <v>0</v>
      </c>
      <c r="AY194" s="145">
        <f t="shared" si="191"/>
        <v>7.9664993280000006E-7</v>
      </c>
      <c r="AZ194" s="285">
        <f>AW194/DB!$B$23</f>
        <v>0</v>
      </c>
      <c r="BA194" s="285">
        <f>AX194/DB!$B$23</f>
        <v>0</v>
      </c>
    </row>
    <row r="195" spans="1:53" s="140" customFormat="1" x14ac:dyDescent="0.3">
      <c r="A195" s="131" t="s">
        <v>21</v>
      </c>
      <c r="B195" s="131" t="str">
        <f>B192</f>
        <v>Трубопровод СУГ+токси</v>
      </c>
      <c r="C195" s="13" t="s">
        <v>108</v>
      </c>
      <c r="D195" s="133" t="s">
        <v>26</v>
      </c>
      <c r="E195" s="146">
        <f>E192</f>
        <v>1.0000000000000001E-5</v>
      </c>
      <c r="F195" s="147">
        <f>F192</f>
        <v>1</v>
      </c>
      <c r="G195" s="131">
        <v>0.60799999999999998</v>
      </c>
      <c r="H195" s="135">
        <f t="shared" si="185"/>
        <v>6.0800000000000002E-6</v>
      </c>
      <c r="I195" s="148">
        <f>I192</f>
        <v>1.2</v>
      </c>
      <c r="J195" s="151">
        <v>0</v>
      </c>
      <c r="K195" s="149" t="s">
        <v>126</v>
      </c>
      <c r="L195" s="150">
        <v>45390</v>
      </c>
      <c r="M195" s="140" t="str">
        <f t="shared" si="181"/>
        <v>С4</v>
      </c>
      <c r="N195" s="140" t="str">
        <f t="shared" si="182"/>
        <v>Трубопровод СУГ+токси</v>
      </c>
      <c r="O195" s="140" t="str">
        <f t="shared" si="183"/>
        <v>Полное-ликвидация</v>
      </c>
      <c r="P195" s="140" t="s">
        <v>46</v>
      </c>
      <c r="Q195" s="140" t="s">
        <v>46</v>
      </c>
      <c r="R195" s="140" t="s">
        <v>46</v>
      </c>
      <c r="S195" s="140" t="s">
        <v>46</v>
      </c>
      <c r="T195" s="140" t="s">
        <v>46</v>
      </c>
      <c r="U195" s="140" t="s">
        <v>46</v>
      </c>
      <c r="V195" s="140" t="s">
        <v>46</v>
      </c>
      <c r="W195" s="140" t="s">
        <v>46</v>
      </c>
      <c r="X195" s="140" t="s">
        <v>46</v>
      </c>
      <c r="Y195" s="140" t="s">
        <v>46</v>
      </c>
      <c r="Z195" s="140" t="s">
        <v>46</v>
      </c>
      <c r="AA195" s="140" t="s">
        <v>46</v>
      </c>
      <c r="AB195" s="140" t="s">
        <v>46</v>
      </c>
      <c r="AC195" s="140" t="s">
        <v>46</v>
      </c>
      <c r="AD195" s="140" t="s">
        <v>46</v>
      </c>
      <c r="AE195" s="140" t="s">
        <v>46</v>
      </c>
      <c r="AF195" s="140" t="s">
        <v>46</v>
      </c>
      <c r="AG195" s="140" t="s">
        <v>46</v>
      </c>
      <c r="AH195" s="140" t="s">
        <v>46</v>
      </c>
      <c r="AI195" s="140" t="s">
        <v>46</v>
      </c>
      <c r="AJ195" s="140">
        <v>1</v>
      </c>
      <c r="AK195" s="140">
        <v>1</v>
      </c>
      <c r="AL195" s="140">
        <f>AL192</f>
        <v>0.75</v>
      </c>
      <c r="AM195" s="140">
        <f>AM192</f>
        <v>2.7E-2</v>
      </c>
      <c r="AN195" s="140">
        <f>AN192</f>
        <v>3</v>
      </c>
      <c r="AQ195" s="143">
        <f>AM195*I195*0.1+AL195</f>
        <v>0.75324000000000002</v>
      </c>
      <c r="AR195" s="143">
        <f t="shared" si="186"/>
        <v>7.5324000000000002E-2</v>
      </c>
      <c r="AS195" s="144">
        <f t="shared" si="187"/>
        <v>3.25</v>
      </c>
      <c r="AT195" s="144">
        <f t="shared" si="188"/>
        <v>1.019641</v>
      </c>
      <c r="AU195" s="143">
        <f>1333*J193*POWER(10,-6)</f>
        <v>1.5996000000000001E-4</v>
      </c>
      <c r="AV195" s="144">
        <f t="shared" si="184"/>
        <v>5.0983649599999996</v>
      </c>
      <c r="AW195" s="145">
        <f t="shared" si="189"/>
        <v>6.0800000000000002E-6</v>
      </c>
      <c r="AX195" s="145">
        <f t="shared" si="190"/>
        <v>6.0800000000000002E-6</v>
      </c>
      <c r="AY195" s="145">
        <f t="shared" si="191"/>
        <v>3.0998058956799997E-5</v>
      </c>
      <c r="AZ195" s="285">
        <f>AW195/DB!$B$23</f>
        <v>6.4680851063829791E-9</v>
      </c>
      <c r="BA195" s="285">
        <f>AX195/DB!$B$23</f>
        <v>6.4680851063829791E-9</v>
      </c>
    </row>
    <row r="196" spans="1:53" s="140" customFormat="1" x14ac:dyDescent="0.3">
      <c r="A196" s="131" t="s">
        <v>22</v>
      </c>
      <c r="B196" s="131" t="str">
        <f>B192</f>
        <v>Трубопровод СУГ+токси</v>
      </c>
      <c r="C196" s="13" t="s">
        <v>133</v>
      </c>
      <c r="D196" s="133" t="s">
        <v>134</v>
      </c>
      <c r="E196" s="134">
        <v>1E-4</v>
      </c>
      <c r="F196" s="147">
        <f>F192</f>
        <v>1</v>
      </c>
      <c r="G196" s="131">
        <v>3.5000000000000003E-2</v>
      </c>
      <c r="H196" s="135">
        <f t="shared" si="185"/>
        <v>3.5000000000000004E-6</v>
      </c>
      <c r="I196" s="148">
        <f>0.15*I192</f>
        <v>0.18</v>
      </c>
      <c r="J196" s="137">
        <f>I196</f>
        <v>0.18</v>
      </c>
      <c r="K196" s="149" t="s">
        <v>127</v>
      </c>
      <c r="L196" s="150">
        <v>3</v>
      </c>
      <c r="M196" s="140" t="str">
        <f t="shared" si="181"/>
        <v>С5</v>
      </c>
      <c r="N196" s="140" t="str">
        <f t="shared" si="182"/>
        <v>Трубопровод СУГ+токси</v>
      </c>
      <c r="O196" s="140" t="str">
        <f t="shared" si="183"/>
        <v>Частичное-факел</v>
      </c>
      <c r="P196" s="140" t="s">
        <v>46</v>
      </c>
      <c r="Q196" s="140" t="s">
        <v>46</v>
      </c>
      <c r="R196" s="140" t="s">
        <v>46</v>
      </c>
      <c r="S196" s="140" t="s">
        <v>46</v>
      </c>
      <c r="T196" s="140" t="s">
        <v>46</v>
      </c>
      <c r="U196" s="140" t="s">
        <v>46</v>
      </c>
      <c r="V196" s="140" t="s">
        <v>46</v>
      </c>
      <c r="W196" s="140" t="s">
        <v>46</v>
      </c>
      <c r="X196" s="140" t="s">
        <v>46</v>
      </c>
      <c r="Y196" s="140" t="s">
        <v>46</v>
      </c>
      <c r="Z196" s="140" t="s">
        <v>46</v>
      </c>
      <c r="AA196" s="140" t="s">
        <v>46</v>
      </c>
      <c r="AB196" s="140" t="s">
        <v>46</v>
      </c>
      <c r="AC196" s="140" t="s">
        <v>46</v>
      </c>
      <c r="AD196" s="140" t="s">
        <v>46</v>
      </c>
      <c r="AE196" s="140" t="s">
        <v>46</v>
      </c>
      <c r="AF196" s="140" t="s">
        <v>46</v>
      </c>
      <c r="AG196" s="140" t="s">
        <v>46</v>
      </c>
      <c r="AH196" s="140" t="s">
        <v>46</v>
      </c>
      <c r="AI196" s="140" t="s">
        <v>46</v>
      </c>
      <c r="AJ196" s="140">
        <v>0</v>
      </c>
      <c r="AK196" s="140">
        <v>2</v>
      </c>
      <c r="AL196" s="140">
        <f>0.1*$AL$2</f>
        <v>7.5000000000000011E-2</v>
      </c>
      <c r="AM196" s="140">
        <f>AM192</f>
        <v>2.7E-2</v>
      </c>
      <c r="AN196" s="140">
        <f>ROUNDUP(AN192/3,0)</f>
        <v>1</v>
      </c>
      <c r="AQ196" s="143">
        <f>AM196*I196+AL196</f>
        <v>7.9860000000000014E-2</v>
      </c>
      <c r="AR196" s="143">
        <f t="shared" si="186"/>
        <v>7.9860000000000018E-3</v>
      </c>
      <c r="AS196" s="144">
        <f t="shared" si="187"/>
        <v>0.5</v>
      </c>
      <c r="AT196" s="144">
        <f t="shared" si="188"/>
        <v>0.14696149999999999</v>
      </c>
      <c r="AU196" s="143">
        <f>10068.2*J196*POWER(10,-6)</f>
        <v>1.812276E-3</v>
      </c>
      <c r="AV196" s="144">
        <f t="shared" si="184"/>
        <v>0.73661977600000006</v>
      </c>
      <c r="AW196" s="145">
        <f t="shared" si="189"/>
        <v>0</v>
      </c>
      <c r="AX196" s="145">
        <f t="shared" si="190"/>
        <v>7.0000000000000007E-6</v>
      </c>
      <c r="AY196" s="145">
        <f t="shared" si="191"/>
        <v>2.5781692160000003E-6</v>
      </c>
      <c r="AZ196" s="285">
        <f>AW196/DB!$B$23</f>
        <v>0</v>
      </c>
      <c r="BA196" s="285">
        <f>AX196/DB!$B$23</f>
        <v>7.4468085106382985E-9</v>
      </c>
    </row>
    <row r="197" spans="1:53" s="140" customFormat="1" x14ac:dyDescent="0.3">
      <c r="A197" s="131" t="s">
        <v>23</v>
      </c>
      <c r="B197" s="131" t="str">
        <f>B192</f>
        <v>Трубопровод СУГ+токси</v>
      </c>
      <c r="C197" s="13" t="s">
        <v>135</v>
      </c>
      <c r="D197" s="133" t="s">
        <v>136</v>
      </c>
      <c r="E197" s="146">
        <f>E196</f>
        <v>1E-4</v>
      </c>
      <c r="F197" s="147">
        <v>1</v>
      </c>
      <c r="G197" s="131">
        <v>8.3000000000000001E-3</v>
      </c>
      <c r="H197" s="135">
        <f t="shared" si="185"/>
        <v>8.300000000000001E-7</v>
      </c>
      <c r="I197" s="148">
        <f>I196</f>
        <v>0.18</v>
      </c>
      <c r="J197" s="137">
        <f>J193*0.15</f>
        <v>1.7999999999999999E-2</v>
      </c>
      <c r="K197" s="152" t="s">
        <v>138</v>
      </c>
      <c r="L197" s="153">
        <v>20</v>
      </c>
      <c r="M197" s="140" t="str">
        <f t="shared" si="181"/>
        <v>С6</v>
      </c>
      <c r="N197" s="140" t="str">
        <f t="shared" si="182"/>
        <v>Трубопровод СУГ+токси</v>
      </c>
      <c r="O197" s="140" t="str">
        <f t="shared" si="183"/>
        <v>Частичное-взрыв</v>
      </c>
      <c r="P197" s="140" t="s">
        <v>46</v>
      </c>
      <c r="Q197" s="140" t="s">
        <v>46</v>
      </c>
      <c r="R197" s="140" t="s">
        <v>46</v>
      </c>
      <c r="S197" s="140" t="s">
        <v>46</v>
      </c>
      <c r="T197" s="140" t="s">
        <v>46</v>
      </c>
      <c r="U197" s="140" t="s">
        <v>46</v>
      </c>
      <c r="V197" s="140" t="s">
        <v>46</v>
      </c>
      <c r="W197" s="140" t="s">
        <v>46</v>
      </c>
      <c r="X197" s="140" t="s">
        <v>46</v>
      </c>
      <c r="Y197" s="140" t="s">
        <v>46</v>
      </c>
      <c r="Z197" s="140" t="s">
        <v>46</v>
      </c>
      <c r="AA197" s="140" t="s">
        <v>46</v>
      </c>
      <c r="AB197" s="140" t="s">
        <v>46</v>
      </c>
      <c r="AC197" s="140" t="s">
        <v>46</v>
      </c>
      <c r="AD197" s="140" t="s">
        <v>46</v>
      </c>
      <c r="AE197" s="140" t="s">
        <v>46</v>
      </c>
      <c r="AF197" s="140" t="s">
        <v>46</v>
      </c>
      <c r="AG197" s="140" t="s">
        <v>46</v>
      </c>
      <c r="AH197" s="140" t="s">
        <v>46</v>
      </c>
      <c r="AI197" s="140" t="s">
        <v>46</v>
      </c>
      <c r="AJ197" s="140">
        <v>0</v>
      </c>
      <c r="AK197" s="140">
        <v>2</v>
      </c>
      <c r="AL197" s="140">
        <f>0.1*$AL$2</f>
        <v>7.5000000000000011E-2</v>
      </c>
      <c r="AM197" s="140">
        <f>AM192</f>
        <v>2.7E-2</v>
      </c>
      <c r="AN197" s="140">
        <f>AN196</f>
        <v>1</v>
      </c>
      <c r="AQ197" s="143">
        <f>AM197*I197+AL197</f>
        <v>7.9860000000000014E-2</v>
      </c>
      <c r="AR197" s="143">
        <f t="shared" si="186"/>
        <v>7.9860000000000018E-3</v>
      </c>
      <c r="AS197" s="144">
        <f t="shared" si="187"/>
        <v>0.5</v>
      </c>
      <c r="AT197" s="144">
        <f t="shared" si="188"/>
        <v>0.14696149999999999</v>
      </c>
      <c r="AU197" s="143">
        <f>10068.2*J197*POWER(10,-6)*10</f>
        <v>1.8122759999999998E-3</v>
      </c>
      <c r="AV197" s="144">
        <f t="shared" si="184"/>
        <v>0.73661977600000006</v>
      </c>
      <c r="AW197" s="145">
        <f t="shared" si="189"/>
        <v>0</v>
      </c>
      <c r="AX197" s="145">
        <f t="shared" si="190"/>
        <v>1.6600000000000002E-6</v>
      </c>
      <c r="AY197" s="145">
        <f t="shared" si="191"/>
        <v>6.1139441408000009E-7</v>
      </c>
      <c r="AZ197" s="285">
        <f>AW197/DB!$B$23</f>
        <v>0</v>
      </c>
      <c r="BA197" s="285">
        <f>AX197/DB!$B$23</f>
        <v>1.7659574468085109E-9</v>
      </c>
    </row>
    <row r="198" spans="1:53" s="140" customFormat="1" x14ac:dyDescent="0.3">
      <c r="A198" s="131" t="s">
        <v>157</v>
      </c>
      <c r="B198" s="131" t="str">
        <f>B192</f>
        <v>Трубопровод СУГ+токси</v>
      </c>
      <c r="C198" s="13" t="s">
        <v>110</v>
      </c>
      <c r="D198" s="133" t="s">
        <v>112</v>
      </c>
      <c r="E198" s="146">
        <f>E196</f>
        <v>1E-4</v>
      </c>
      <c r="F198" s="147">
        <f>F192</f>
        <v>1</v>
      </c>
      <c r="G198" s="131">
        <v>2.64E-2</v>
      </c>
      <c r="H198" s="135">
        <f t="shared" si="185"/>
        <v>2.6400000000000001E-6</v>
      </c>
      <c r="I198" s="148">
        <f>0.15*I192</f>
        <v>0.18</v>
      </c>
      <c r="J198" s="137">
        <f>J194*0.15</f>
        <v>0.108</v>
      </c>
      <c r="K198" s="149"/>
      <c r="L198" s="150"/>
      <c r="M198" s="140" t="str">
        <f t="shared" si="181"/>
        <v>С7</v>
      </c>
      <c r="N198" s="140" t="str">
        <f t="shared" si="182"/>
        <v>Трубопровод СУГ+токси</v>
      </c>
      <c r="O198" s="140" t="str">
        <f t="shared" si="183"/>
        <v>Частичное-пожар-вспышка</v>
      </c>
      <c r="P198" s="140" t="s">
        <v>46</v>
      </c>
      <c r="Q198" s="140" t="s">
        <v>46</v>
      </c>
      <c r="R198" s="140" t="s">
        <v>46</v>
      </c>
      <c r="S198" s="140" t="s">
        <v>46</v>
      </c>
      <c r="T198" s="140" t="s">
        <v>46</v>
      </c>
      <c r="U198" s="140" t="s">
        <v>46</v>
      </c>
      <c r="V198" s="140" t="s">
        <v>46</v>
      </c>
      <c r="W198" s="140" t="s">
        <v>46</v>
      </c>
      <c r="X198" s="140" t="s">
        <v>46</v>
      </c>
      <c r="Y198" s="140" t="s">
        <v>46</v>
      </c>
      <c r="Z198" s="140" t="s">
        <v>46</v>
      </c>
      <c r="AA198" s="140" t="s">
        <v>46</v>
      </c>
      <c r="AB198" s="140" t="s">
        <v>46</v>
      </c>
      <c r="AC198" s="140" t="s">
        <v>46</v>
      </c>
      <c r="AD198" s="140" t="s">
        <v>46</v>
      </c>
      <c r="AE198" s="140" t="s">
        <v>46</v>
      </c>
      <c r="AF198" s="140" t="s">
        <v>46</v>
      </c>
      <c r="AG198" s="140" t="s">
        <v>46</v>
      </c>
      <c r="AH198" s="140" t="s">
        <v>46</v>
      </c>
      <c r="AI198" s="140" t="s">
        <v>46</v>
      </c>
      <c r="AJ198" s="140">
        <v>0</v>
      </c>
      <c r="AK198" s="140">
        <v>1</v>
      </c>
      <c r="AL198" s="140">
        <f>0.1*$AL$2</f>
        <v>7.5000000000000011E-2</v>
      </c>
      <c r="AM198" s="140">
        <f>AM192</f>
        <v>2.7E-2</v>
      </c>
      <c r="AN198" s="140">
        <f>ROUNDUP(AN192/3,0)</f>
        <v>1</v>
      </c>
      <c r="AQ198" s="143">
        <f>AM198*I198+AL198</f>
        <v>7.9860000000000014E-2</v>
      </c>
      <c r="AR198" s="143">
        <f t="shared" si="186"/>
        <v>7.9860000000000018E-3</v>
      </c>
      <c r="AS198" s="144">
        <f t="shared" si="187"/>
        <v>0.25</v>
      </c>
      <c r="AT198" s="144">
        <f t="shared" si="188"/>
        <v>8.4461500000000009E-2</v>
      </c>
      <c r="AU198" s="143">
        <f>10068.2*J198*POWER(10,-6)*10</f>
        <v>1.0873656000000001E-2</v>
      </c>
      <c r="AV198" s="144">
        <f t="shared" si="184"/>
        <v>0.43318115599999996</v>
      </c>
      <c r="AW198" s="145">
        <f t="shared" si="189"/>
        <v>0</v>
      </c>
      <c r="AX198" s="145">
        <f t="shared" si="190"/>
        <v>2.6400000000000001E-6</v>
      </c>
      <c r="AY198" s="145">
        <f t="shared" si="191"/>
        <v>1.1435982518399999E-6</v>
      </c>
      <c r="AZ198" s="285">
        <f>AW198/DB!$B$23</f>
        <v>0</v>
      </c>
      <c r="BA198" s="285">
        <f>AX198/DB!$B$23</f>
        <v>2.8085106382978726E-9</v>
      </c>
    </row>
    <row r="199" spans="1:53" s="140" customFormat="1" ht="15" thickBot="1" x14ac:dyDescent="0.35">
      <c r="A199" s="131" t="s">
        <v>158</v>
      </c>
      <c r="B199" s="131" t="str">
        <f>B192</f>
        <v>Трубопровод СУГ+токси</v>
      </c>
      <c r="C199" s="13" t="s">
        <v>111</v>
      </c>
      <c r="D199" s="133" t="s">
        <v>27</v>
      </c>
      <c r="E199" s="146">
        <f>E196</f>
        <v>1E-4</v>
      </c>
      <c r="F199" s="147">
        <f>F192</f>
        <v>1</v>
      </c>
      <c r="G199" s="131">
        <v>0.93030000000000002</v>
      </c>
      <c r="H199" s="135">
        <f t="shared" si="185"/>
        <v>9.3030000000000009E-5</v>
      </c>
      <c r="I199" s="148">
        <f>0.15*I192</f>
        <v>0.18</v>
      </c>
      <c r="J199" s="151">
        <v>0</v>
      </c>
      <c r="K199" s="154"/>
      <c r="L199" s="155"/>
      <c r="M199" s="140" t="str">
        <f t="shared" si="181"/>
        <v>С8</v>
      </c>
      <c r="N199" s="140" t="str">
        <f t="shared" si="182"/>
        <v>Трубопровод СУГ+токси</v>
      </c>
      <c r="O199" s="140" t="str">
        <f t="shared" si="183"/>
        <v>Частичное-ликвидация</v>
      </c>
      <c r="P199" s="140" t="s">
        <v>46</v>
      </c>
      <c r="Q199" s="140" t="s">
        <v>46</v>
      </c>
      <c r="R199" s="140" t="s">
        <v>46</v>
      </c>
      <c r="S199" s="140" t="s">
        <v>46</v>
      </c>
      <c r="T199" s="140" t="s">
        <v>46</v>
      </c>
      <c r="U199" s="140" t="s">
        <v>46</v>
      </c>
      <c r="V199" s="140" t="s">
        <v>46</v>
      </c>
      <c r="W199" s="140" t="s">
        <v>46</v>
      </c>
      <c r="X199" s="140" t="s">
        <v>46</v>
      </c>
      <c r="Y199" s="140" t="s">
        <v>46</v>
      </c>
      <c r="Z199" s="140" t="s">
        <v>46</v>
      </c>
      <c r="AA199" s="140" t="s">
        <v>46</v>
      </c>
      <c r="AB199" s="140" t="s">
        <v>46</v>
      </c>
      <c r="AC199" s="140" t="s">
        <v>46</v>
      </c>
      <c r="AD199" s="140" t="s">
        <v>46</v>
      </c>
      <c r="AE199" s="140" t="s">
        <v>46</v>
      </c>
      <c r="AF199" s="140" t="s">
        <v>46</v>
      </c>
      <c r="AG199" s="140" t="s">
        <v>46</v>
      </c>
      <c r="AH199" s="140" t="s">
        <v>46</v>
      </c>
      <c r="AI199" s="140" t="s">
        <v>46</v>
      </c>
      <c r="AJ199" s="140">
        <v>0</v>
      </c>
      <c r="AK199" s="140">
        <v>1</v>
      </c>
      <c r="AL199" s="140">
        <f>0.1*$AL$2</f>
        <v>7.5000000000000011E-2</v>
      </c>
      <c r="AM199" s="140">
        <f>AM192</f>
        <v>2.7E-2</v>
      </c>
      <c r="AN199" s="140">
        <f>ROUNDUP(AN192/3,0)</f>
        <v>1</v>
      </c>
      <c r="AQ199" s="143">
        <f>AM199*I199*0.1+AL199</f>
        <v>7.5486000000000011E-2</v>
      </c>
      <c r="AR199" s="143">
        <f t="shared" si="186"/>
        <v>7.5486000000000017E-3</v>
      </c>
      <c r="AS199" s="144">
        <f t="shared" si="187"/>
        <v>0.25</v>
      </c>
      <c r="AT199" s="144">
        <f t="shared" si="188"/>
        <v>8.3258650000000003E-2</v>
      </c>
      <c r="AU199" s="143">
        <f>1333*J198*POWER(10,-6)</f>
        <v>1.4396399999999998E-4</v>
      </c>
      <c r="AV199" s="144">
        <f t="shared" si="184"/>
        <v>0.416437214</v>
      </c>
      <c r="AW199" s="145">
        <f t="shared" si="189"/>
        <v>0</v>
      </c>
      <c r="AX199" s="145">
        <f t="shared" si="190"/>
        <v>9.3030000000000009E-5</v>
      </c>
      <c r="AY199" s="145">
        <f t="shared" si="191"/>
        <v>3.874115401842E-5</v>
      </c>
      <c r="AZ199" s="285">
        <f>AW199/DB!$B$23</f>
        <v>0</v>
      </c>
      <c r="BA199" s="285">
        <f>AX199/DB!$B$23</f>
        <v>9.8968085106382991E-8</v>
      </c>
    </row>
    <row r="200" spans="1:53" s="140" customFormat="1" x14ac:dyDescent="0.3">
      <c r="A200" s="141"/>
      <c r="B200" s="141"/>
      <c r="D200" s="187"/>
      <c r="E200" s="188"/>
      <c r="F200" s="189"/>
      <c r="G200" s="141"/>
      <c r="H200" s="145"/>
      <c r="I200" s="144"/>
      <c r="J200" s="141"/>
      <c r="K200" s="141"/>
      <c r="L200" s="141"/>
      <c r="AQ200" s="143"/>
      <c r="AR200" s="143"/>
      <c r="AS200" s="144"/>
      <c r="AT200" s="144"/>
      <c r="AU200" s="143"/>
      <c r="AV200" s="144"/>
      <c r="AW200" s="145"/>
      <c r="AX200" s="145"/>
      <c r="AY200" s="145"/>
    </row>
    <row r="201" spans="1:53" ht="15" thickBot="1" x14ac:dyDescent="0.35"/>
    <row r="202" spans="1:53" s="140" customFormat="1" ht="18" customHeight="1" x14ac:dyDescent="0.3">
      <c r="A202" s="131" t="s">
        <v>18</v>
      </c>
      <c r="B202" s="132" t="s">
        <v>244</v>
      </c>
      <c r="C202" s="13" t="s">
        <v>246</v>
      </c>
      <c r="D202" s="133" t="s">
        <v>247</v>
      </c>
      <c r="E202" s="134">
        <v>9.9999999999999995E-7</v>
      </c>
      <c r="F202" s="132">
        <v>2</v>
      </c>
      <c r="G202" s="131">
        <v>0.05</v>
      </c>
      <c r="H202" s="135">
        <f>E202*F202*G202</f>
        <v>9.9999999999999995E-8</v>
      </c>
      <c r="I202" s="136">
        <v>399</v>
      </c>
      <c r="J202" s="137">
        <f>0.03*I202</f>
        <v>11.969999999999999</v>
      </c>
      <c r="K202" s="138" t="s">
        <v>122</v>
      </c>
      <c r="L202" s="139">
        <v>2000</v>
      </c>
      <c r="M202" s="140" t="str">
        <f t="shared" ref="M202:M210" si="192">A202</f>
        <v>С1</v>
      </c>
      <c r="N202" s="140" t="str">
        <f t="shared" ref="N202:N209" si="193">B202</f>
        <v>Емкость СУГ</v>
      </c>
      <c r="O202" s="140" t="str">
        <f t="shared" ref="O202:O209" si="194">D202</f>
        <v>Полное-огенный шар</v>
      </c>
      <c r="P202" s="140" t="s">
        <v>46</v>
      </c>
      <c r="Q202" s="140" t="s">
        <v>46</v>
      </c>
      <c r="R202" s="140" t="s">
        <v>46</v>
      </c>
      <c r="S202" s="140" t="s">
        <v>46</v>
      </c>
      <c r="T202" s="140" t="s">
        <v>46</v>
      </c>
      <c r="U202" s="140" t="s">
        <v>46</v>
      </c>
      <c r="V202" s="140" t="s">
        <v>46</v>
      </c>
      <c r="W202" s="140" t="s">
        <v>46</v>
      </c>
      <c r="X202" s="140" t="s">
        <v>46</v>
      </c>
      <c r="Y202" s="140" t="s">
        <v>46</v>
      </c>
      <c r="Z202" s="140" t="s">
        <v>46</v>
      </c>
      <c r="AA202" s="140" t="s">
        <v>46</v>
      </c>
      <c r="AB202" s="140" t="s">
        <v>46</v>
      </c>
      <c r="AC202" s="140" t="s">
        <v>46</v>
      </c>
      <c r="AD202" s="140" t="s">
        <v>46</v>
      </c>
      <c r="AE202" s="140">
        <v>96.5</v>
      </c>
      <c r="AF202" s="140">
        <v>142.5</v>
      </c>
      <c r="AG202" s="140">
        <v>171</v>
      </c>
      <c r="AH202" s="140">
        <v>221.5</v>
      </c>
      <c r="AI202" s="140" t="s">
        <v>46</v>
      </c>
      <c r="AJ202" s="141">
        <v>1</v>
      </c>
      <c r="AK202" s="141">
        <v>2</v>
      </c>
      <c r="AL202" s="142">
        <v>5.36</v>
      </c>
      <c r="AM202" s="142">
        <v>2.7E-2</v>
      </c>
      <c r="AN202" s="142">
        <v>3</v>
      </c>
      <c r="AQ202" s="143">
        <f>AM202*I202+AL202</f>
        <v>16.132999999999999</v>
      </c>
      <c r="AR202" s="143">
        <f>0.1*AQ202</f>
        <v>1.6133</v>
      </c>
      <c r="AS202" s="144">
        <f>AJ202*3+0.25*AK202</f>
        <v>3.5</v>
      </c>
      <c r="AT202" s="144">
        <f>SUM(AQ202:AS202)/4</f>
        <v>5.3115749999999995</v>
      </c>
      <c r="AU202" s="143">
        <f>10068.2*J202*POWER(10,-6)</f>
        <v>0.12051635399999999</v>
      </c>
      <c r="AV202" s="144">
        <f t="shared" ref="AV202:AV210" si="195">AU202+AT202+AS202+AR202+AQ202</f>
        <v>26.678391353999999</v>
      </c>
      <c r="AW202" s="145">
        <f>AJ202*H202</f>
        <v>9.9999999999999995E-8</v>
      </c>
      <c r="AX202" s="145">
        <f>H202*AK202</f>
        <v>1.9999999999999999E-7</v>
      </c>
      <c r="AY202" s="145">
        <f t="shared" ref="AY202:AY210" si="196">H202*AV202</f>
        <v>2.6678391353999997E-6</v>
      </c>
      <c r="AZ202" s="285">
        <f>AW202/DB!$B$23</f>
        <v>1.0638297872340425E-10</v>
      </c>
      <c r="BA202" s="285">
        <f>AX202/DB!$B$23</f>
        <v>2.127659574468085E-10</v>
      </c>
    </row>
    <row r="203" spans="1:53" s="140" customFormat="1" x14ac:dyDescent="0.3">
      <c r="A203" s="131" t="s">
        <v>19</v>
      </c>
      <c r="B203" s="131" t="str">
        <f>B202</f>
        <v>Емкость СУГ</v>
      </c>
      <c r="C203" s="13" t="s">
        <v>149</v>
      </c>
      <c r="D203" s="133" t="s">
        <v>28</v>
      </c>
      <c r="E203" s="146">
        <f>E202</f>
        <v>9.9999999999999995E-7</v>
      </c>
      <c r="F203" s="147">
        <f>F202</f>
        <v>2</v>
      </c>
      <c r="G203" s="131">
        <v>0.19</v>
      </c>
      <c r="H203" s="135">
        <f t="shared" ref="H203:H210" si="197">E203*F203*G203</f>
        <v>3.7999999999999996E-7</v>
      </c>
      <c r="I203" s="148">
        <f>I202</f>
        <v>399</v>
      </c>
      <c r="J203" s="156">
        <v>0.35</v>
      </c>
      <c r="K203" s="149" t="s">
        <v>123</v>
      </c>
      <c r="L203" s="150">
        <v>2</v>
      </c>
      <c r="M203" s="140" t="str">
        <f t="shared" si="192"/>
        <v>С2</v>
      </c>
      <c r="N203" s="140" t="str">
        <f t="shared" si="193"/>
        <v>Емкость СУГ</v>
      </c>
      <c r="O203" s="140" t="str">
        <f t="shared" si="194"/>
        <v>Полное-взрыв</v>
      </c>
      <c r="P203" s="140" t="s">
        <v>46</v>
      </c>
      <c r="Q203" s="140" t="s">
        <v>46</v>
      </c>
      <c r="R203" s="140" t="s">
        <v>46</v>
      </c>
      <c r="S203" s="140" t="s">
        <v>46</v>
      </c>
      <c r="T203" s="140">
        <v>0</v>
      </c>
      <c r="U203" s="140">
        <v>0</v>
      </c>
      <c r="V203" s="140">
        <v>53.6</v>
      </c>
      <c r="W203" s="140">
        <v>178.1</v>
      </c>
      <c r="X203" s="140">
        <v>463.6</v>
      </c>
      <c r="Y203" s="140" t="s">
        <v>46</v>
      </c>
      <c r="Z203" s="140" t="s">
        <v>46</v>
      </c>
      <c r="AA203" s="140" t="s">
        <v>46</v>
      </c>
      <c r="AB203" s="140" t="s">
        <v>46</v>
      </c>
      <c r="AC203" s="140" t="s">
        <v>46</v>
      </c>
      <c r="AD203" s="140" t="s">
        <v>46</v>
      </c>
      <c r="AE203" s="140" t="s">
        <v>46</v>
      </c>
      <c r="AF203" s="140" t="s">
        <v>46</v>
      </c>
      <c r="AG203" s="140" t="s">
        <v>46</v>
      </c>
      <c r="AH203" s="140" t="s">
        <v>46</v>
      </c>
      <c r="AI203" s="140" t="s">
        <v>46</v>
      </c>
      <c r="AJ203" s="141">
        <v>2</v>
      </c>
      <c r="AK203" s="141">
        <v>2</v>
      </c>
      <c r="AL203" s="140">
        <f>AL202</f>
        <v>5.36</v>
      </c>
      <c r="AM203" s="140">
        <f>AM202</f>
        <v>2.7E-2</v>
      </c>
      <c r="AN203" s="140">
        <f>AN202</f>
        <v>3</v>
      </c>
      <c r="AQ203" s="143">
        <f>AM203*I203+AL203</f>
        <v>16.132999999999999</v>
      </c>
      <c r="AR203" s="143">
        <f t="shared" ref="AR203:AR209" si="198">0.1*AQ203</f>
        <v>1.6133</v>
      </c>
      <c r="AS203" s="144">
        <f t="shared" ref="AS203:AS209" si="199">AJ203*3+0.25*AK203</f>
        <v>6.5</v>
      </c>
      <c r="AT203" s="144">
        <f t="shared" ref="AT203:AT209" si="200">SUM(AQ203:AS203)/4</f>
        <v>6.0615749999999995</v>
      </c>
      <c r="AU203" s="143">
        <f>10068.2*J203*POWER(10,-6)*10</f>
        <v>3.5238699999999998E-2</v>
      </c>
      <c r="AV203" s="144">
        <f t="shared" si="195"/>
        <v>30.343113699999996</v>
      </c>
      <c r="AW203" s="145">
        <f t="shared" ref="AW203:AW209" si="201">AJ203*H203</f>
        <v>7.5999999999999992E-7</v>
      </c>
      <c r="AX203" s="145">
        <f t="shared" ref="AX203:AX209" si="202">H203*AK203</f>
        <v>7.5999999999999992E-7</v>
      </c>
      <c r="AY203" s="145">
        <f t="shared" si="196"/>
        <v>1.1530383205999997E-5</v>
      </c>
      <c r="AZ203" s="285">
        <f>AW203/DB!$B$23</f>
        <v>8.0851063829787229E-10</v>
      </c>
      <c r="BA203" s="285">
        <f>AX203/DB!$B$23</f>
        <v>8.0851063829787229E-10</v>
      </c>
    </row>
    <row r="204" spans="1:53" s="140" customFormat="1" x14ac:dyDescent="0.3">
      <c r="A204" s="131" t="s">
        <v>20</v>
      </c>
      <c r="B204" s="131" t="str">
        <f>B202</f>
        <v>Емкость СУГ</v>
      </c>
      <c r="C204" s="13" t="s">
        <v>188</v>
      </c>
      <c r="D204" s="133" t="s">
        <v>26</v>
      </c>
      <c r="E204" s="146">
        <f>E202</f>
        <v>9.9999999999999995E-7</v>
      </c>
      <c r="F204" s="147">
        <f t="shared" ref="F204:F210" si="203">F203</f>
        <v>2</v>
      </c>
      <c r="G204" s="131">
        <v>0.76</v>
      </c>
      <c r="H204" s="135">
        <f t="shared" si="197"/>
        <v>1.5199999999999998E-6</v>
      </c>
      <c r="I204" s="148">
        <f>I202</f>
        <v>399</v>
      </c>
      <c r="J204" s="137">
        <v>0</v>
      </c>
      <c r="K204" s="149" t="s">
        <v>124</v>
      </c>
      <c r="L204" s="150">
        <v>1.05</v>
      </c>
      <c r="M204" s="140" t="str">
        <f t="shared" si="192"/>
        <v>С3</v>
      </c>
      <c r="N204" s="140" t="str">
        <f t="shared" si="193"/>
        <v>Емкость СУГ</v>
      </c>
      <c r="O204" s="140" t="str">
        <f t="shared" si="194"/>
        <v>Полное-ликвидация</v>
      </c>
      <c r="P204" s="140" t="s">
        <v>46</v>
      </c>
      <c r="Q204" s="140" t="s">
        <v>46</v>
      </c>
      <c r="R204" s="140" t="s">
        <v>46</v>
      </c>
      <c r="S204" s="140" t="s">
        <v>46</v>
      </c>
      <c r="T204" s="140" t="s">
        <v>46</v>
      </c>
      <c r="U204" s="140" t="s">
        <v>46</v>
      </c>
      <c r="V204" s="140" t="s">
        <v>46</v>
      </c>
      <c r="W204" s="140" t="s">
        <v>46</v>
      </c>
      <c r="X204" s="140" t="s">
        <v>46</v>
      </c>
      <c r="Y204" s="140" t="s">
        <v>46</v>
      </c>
      <c r="Z204" s="140" t="s">
        <v>46</v>
      </c>
      <c r="AA204" s="140" t="s">
        <v>46</v>
      </c>
      <c r="AB204" s="140" t="s">
        <v>46</v>
      </c>
      <c r="AC204" s="140" t="s">
        <v>46</v>
      </c>
      <c r="AD204" s="140" t="s">
        <v>46</v>
      </c>
      <c r="AE204" s="140" t="s">
        <v>46</v>
      </c>
      <c r="AF204" s="140" t="s">
        <v>46</v>
      </c>
      <c r="AG204" s="140" t="s">
        <v>46</v>
      </c>
      <c r="AH204" s="140" t="s">
        <v>46</v>
      </c>
      <c r="AI204" s="140" t="s">
        <v>46</v>
      </c>
      <c r="AJ204" s="140">
        <v>0</v>
      </c>
      <c r="AK204" s="140">
        <v>0</v>
      </c>
      <c r="AL204" s="140">
        <f>AL202</f>
        <v>5.36</v>
      </c>
      <c r="AM204" s="140">
        <f>AM202</f>
        <v>2.7E-2</v>
      </c>
      <c r="AN204" s="140">
        <f>AN202</f>
        <v>3</v>
      </c>
      <c r="AQ204" s="143">
        <f>AM204*I204*0.1+AL204</f>
        <v>6.4373000000000005</v>
      </c>
      <c r="AR204" s="143">
        <f t="shared" si="198"/>
        <v>0.64373000000000014</v>
      </c>
      <c r="AS204" s="144">
        <f t="shared" si="199"/>
        <v>0</v>
      </c>
      <c r="AT204" s="144">
        <f t="shared" si="200"/>
        <v>1.7702575</v>
      </c>
      <c r="AU204" s="143">
        <f>1333*J202*POWER(10,-6)</f>
        <v>1.5956009999999996E-2</v>
      </c>
      <c r="AV204" s="144">
        <f t="shared" si="195"/>
        <v>8.8672435100000015</v>
      </c>
      <c r="AW204" s="145">
        <f t="shared" si="201"/>
        <v>0</v>
      </c>
      <c r="AX204" s="145">
        <f t="shared" si="202"/>
        <v>0</v>
      </c>
      <c r="AY204" s="145">
        <f t="shared" si="196"/>
        <v>1.3478210135200001E-5</v>
      </c>
      <c r="AZ204" s="285">
        <f>AW204/DB!$B$23</f>
        <v>0</v>
      </c>
      <c r="BA204" s="285">
        <f>AX204/DB!$B$23</f>
        <v>0</v>
      </c>
    </row>
    <row r="205" spans="1:53" s="140" customFormat="1" x14ac:dyDescent="0.3">
      <c r="A205" s="131" t="s">
        <v>21</v>
      </c>
      <c r="B205" s="131" t="str">
        <f>B202</f>
        <v>Емкость СУГ</v>
      </c>
      <c r="C205" s="13" t="s">
        <v>160</v>
      </c>
      <c r="D205" s="133" t="s">
        <v>161</v>
      </c>
      <c r="E205" s="134">
        <v>1.0000000000000001E-5</v>
      </c>
      <c r="F205" s="147">
        <f t="shared" si="203"/>
        <v>2</v>
      </c>
      <c r="G205" s="131">
        <v>4.0000000000000008E-2</v>
      </c>
      <c r="H205" s="135">
        <f t="shared" si="197"/>
        <v>8.0000000000000018E-7</v>
      </c>
      <c r="I205" s="148">
        <f>0.15*I202</f>
        <v>59.849999999999994</v>
      </c>
      <c r="J205" s="137">
        <f>I205</f>
        <v>59.849999999999994</v>
      </c>
      <c r="K205" s="149" t="s">
        <v>126</v>
      </c>
      <c r="L205" s="150">
        <v>45390</v>
      </c>
      <c r="M205" s="140" t="str">
        <f t="shared" si="192"/>
        <v>С4</v>
      </c>
      <c r="N205" s="140" t="str">
        <f t="shared" si="193"/>
        <v>Емкость СУГ</v>
      </c>
      <c r="O205" s="140" t="str">
        <f t="shared" si="194"/>
        <v>Частичное факел</v>
      </c>
      <c r="P205" s="140" t="s">
        <v>46</v>
      </c>
      <c r="Q205" s="140" t="s">
        <v>46</v>
      </c>
      <c r="R205" s="140" t="s">
        <v>46</v>
      </c>
      <c r="S205" s="140" t="s">
        <v>46</v>
      </c>
      <c r="T205" s="140" t="s">
        <v>46</v>
      </c>
      <c r="U205" s="140" t="s">
        <v>46</v>
      </c>
      <c r="V205" s="140" t="s">
        <v>46</v>
      </c>
      <c r="W205" s="140" t="s">
        <v>46</v>
      </c>
      <c r="X205" s="140" t="s">
        <v>46</v>
      </c>
      <c r="Y205" s="140">
        <v>15</v>
      </c>
      <c r="Z205" s="140">
        <v>3</v>
      </c>
      <c r="AA205" s="140" t="s">
        <v>46</v>
      </c>
      <c r="AB205" s="140" t="s">
        <v>46</v>
      </c>
      <c r="AC205" s="140" t="s">
        <v>46</v>
      </c>
      <c r="AD205" s="140" t="s">
        <v>46</v>
      </c>
      <c r="AE205" s="140" t="s">
        <v>46</v>
      </c>
      <c r="AF205" s="140" t="s">
        <v>46</v>
      </c>
      <c r="AG205" s="140" t="s">
        <v>46</v>
      </c>
      <c r="AH205" s="140" t="s">
        <v>46</v>
      </c>
      <c r="AI205" s="140" t="s">
        <v>46</v>
      </c>
      <c r="AJ205" s="140">
        <v>0</v>
      </c>
      <c r="AK205" s="140">
        <v>1</v>
      </c>
      <c r="AL205" s="140">
        <f>0.1*$AL202</f>
        <v>0.53600000000000003</v>
      </c>
      <c r="AM205" s="140">
        <f>AM203</f>
        <v>2.7E-2</v>
      </c>
      <c r="AN205" s="140">
        <f>AN202</f>
        <v>3</v>
      </c>
      <c r="AQ205" s="143">
        <f>AM205*I205*0.1+AL205</f>
        <v>0.69759499999999997</v>
      </c>
      <c r="AR205" s="143">
        <f t="shared" si="198"/>
        <v>6.9759500000000002E-2</v>
      </c>
      <c r="AS205" s="144">
        <f t="shared" si="199"/>
        <v>0.25</v>
      </c>
      <c r="AT205" s="144">
        <f t="shared" si="200"/>
        <v>0.25433862499999998</v>
      </c>
      <c r="AU205" s="143">
        <f>10068.2*J205*POWER(10,-6)</f>
        <v>0.60258177000000002</v>
      </c>
      <c r="AV205" s="144">
        <f t="shared" si="195"/>
        <v>1.8742748949999999</v>
      </c>
      <c r="AW205" s="145">
        <f t="shared" si="201"/>
        <v>0</v>
      </c>
      <c r="AX205" s="145">
        <f t="shared" si="202"/>
        <v>8.0000000000000018E-7</v>
      </c>
      <c r="AY205" s="145">
        <f t="shared" si="196"/>
        <v>1.4994199160000002E-6</v>
      </c>
      <c r="AZ205" s="285">
        <f>AW205/DB!$B$23</f>
        <v>0</v>
      </c>
      <c r="BA205" s="285">
        <f>AX205/DB!$B$23</f>
        <v>8.5106382978723421E-10</v>
      </c>
    </row>
    <row r="206" spans="1:53" s="140" customFormat="1" x14ac:dyDescent="0.3">
      <c r="A206" s="131" t="s">
        <v>22</v>
      </c>
      <c r="B206" s="131" t="str">
        <f>B202</f>
        <v>Емкость СУГ</v>
      </c>
      <c r="C206" s="13" t="s">
        <v>189</v>
      </c>
      <c r="D206" s="133" t="s">
        <v>27</v>
      </c>
      <c r="E206" s="146">
        <f>E205</f>
        <v>1.0000000000000001E-5</v>
      </c>
      <c r="F206" s="147">
        <f t="shared" si="203"/>
        <v>2</v>
      </c>
      <c r="G206" s="131">
        <v>0.16000000000000003</v>
      </c>
      <c r="H206" s="135">
        <f t="shared" si="197"/>
        <v>3.2000000000000007E-6</v>
      </c>
      <c r="I206" s="148">
        <f>0.15*I202</f>
        <v>59.849999999999994</v>
      </c>
      <c r="J206" s="137">
        <v>0</v>
      </c>
      <c r="K206" s="149" t="s">
        <v>127</v>
      </c>
      <c r="L206" s="150">
        <v>3</v>
      </c>
      <c r="M206" s="140" t="str">
        <f t="shared" si="192"/>
        <v>С5</v>
      </c>
      <c r="N206" s="140" t="str">
        <f t="shared" si="193"/>
        <v>Емкость СУГ</v>
      </c>
      <c r="O206" s="140" t="str">
        <f t="shared" si="194"/>
        <v>Частичное-ликвидация</v>
      </c>
      <c r="P206" s="140" t="s">
        <v>46</v>
      </c>
      <c r="Q206" s="140" t="s">
        <v>46</v>
      </c>
      <c r="R206" s="140" t="s">
        <v>46</v>
      </c>
      <c r="S206" s="140" t="s">
        <v>46</v>
      </c>
      <c r="T206" s="140" t="s">
        <v>46</v>
      </c>
      <c r="U206" s="140" t="s">
        <v>46</v>
      </c>
      <c r="V206" s="140" t="s">
        <v>46</v>
      </c>
      <c r="W206" s="140" t="s">
        <v>46</v>
      </c>
      <c r="X206" s="140" t="s">
        <v>46</v>
      </c>
      <c r="Y206" s="140" t="s">
        <v>46</v>
      </c>
      <c r="Z206" s="140" t="s">
        <v>46</v>
      </c>
      <c r="AA206" s="140" t="s">
        <v>46</v>
      </c>
      <c r="AB206" s="140" t="s">
        <v>46</v>
      </c>
      <c r="AC206" s="140" t="s">
        <v>46</v>
      </c>
      <c r="AD206" s="140" t="s">
        <v>46</v>
      </c>
      <c r="AE206" s="140" t="s">
        <v>46</v>
      </c>
      <c r="AF206" s="140" t="s">
        <v>46</v>
      </c>
      <c r="AG206" s="140" t="s">
        <v>46</v>
      </c>
      <c r="AH206" s="140" t="s">
        <v>46</v>
      </c>
      <c r="AI206" s="140" t="s">
        <v>46</v>
      </c>
      <c r="AJ206" s="140">
        <v>0</v>
      </c>
      <c r="AK206" s="140">
        <v>1</v>
      </c>
      <c r="AL206" s="140">
        <f>0.1*$AL203</f>
        <v>0.53600000000000003</v>
      </c>
      <c r="AM206" s="140">
        <f>AM202</f>
        <v>2.7E-2</v>
      </c>
      <c r="AN206" s="140">
        <f>ROUNDUP(AN202/3,0)</f>
        <v>1</v>
      </c>
      <c r="AQ206" s="143">
        <f>AM206*I206+AL206</f>
        <v>2.1519499999999998</v>
      </c>
      <c r="AR206" s="143">
        <f t="shared" si="198"/>
        <v>0.215195</v>
      </c>
      <c r="AS206" s="144">
        <f t="shared" si="199"/>
        <v>0.25</v>
      </c>
      <c r="AT206" s="144">
        <f t="shared" si="200"/>
        <v>0.65428624999999996</v>
      </c>
      <c r="AU206" s="143">
        <f>1333*J203*POWER(10,-6)*10</f>
        <v>4.6654999999999995E-3</v>
      </c>
      <c r="AV206" s="144">
        <f t="shared" si="195"/>
        <v>3.2760967499999998</v>
      </c>
      <c r="AW206" s="145">
        <f t="shared" si="201"/>
        <v>0</v>
      </c>
      <c r="AX206" s="145">
        <f t="shared" si="202"/>
        <v>3.2000000000000007E-6</v>
      </c>
      <c r="AY206" s="145">
        <f t="shared" si="196"/>
        <v>1.0483509600000001E-5</v>
      </c>
      <c r="AZ206" s="285">
        <f>AW206/DB!$B$23</f>
        <v>0</v>
      </c>
      <c r="BA206" s="285">
        <f>AX206/DB!$B$23</f>
        <v>3.4042553191489368E-9</v>
      </c>
    </row>
    <row r="207" spans="1:53" s="140" customFormat="1" x14ac:dyDescent="0.3">
      <c r="A207" s="131" t="s">
        <v>23</v>
      </c>
      <c r="B207" s="131" t="str">
        <f>B202</f>
        <v>Емкость СУГ</v>
      </c>
      <c r="C207" s="13" t="s">
        <v>162</v>
      </c>
      <c r="D207" s="133" t="s">
        <v>161</v>
      </c>
      <c r="E207" s="146">
        <f>E206</f>
        <v>1.0000000000000001E-5</v>
      </c>
      <c r="F207" s="147">
        <f t="shared" si="203"/>
        <v>2</v>
      </c>
      <c r="G207" s="131">
        <v>4.0000000000000008E-2</v>
      </c>
      <c r="H207" s="135">
        <f t="shared" si="197"/>
        <v>8.0000000000000018E-7</v>
      </c>
      <c r="I207" s="148">
        <f>I205*0.15</f>
        <v>8.9774999999999991</v>
      </c>
      <c r="J207" s="137">
        <f>I207</f>
        <v>8.9774999999999991</v>
      </c>
      <c r="K207" s="152" t="s">
        <v>138</v>
      </c>
      <c r="L207" s="153">
        <v>21</v>
      </c>
      <c r="M207" s="140" t="str">
        <f t="shared" si="192"/>
        <v>С6</v>
      </c>
      <c r="N207" s="140" t="str">
        <f t="shared" si="193"/>
        <v>Емкость СУГ</v>
      </c>
      <c r="O207" s="140" t="str">
        <f t="shared" si="194"/>
        <v>Частичное факел</v>
      </c>
      <c r="P207" s="140" t="s">
        <v>46</v>
      </c>
      <c r="Q207" s="140" t="s">
        <v>46</v>
      </c>
      <c r="R207" s="140" t="s">
        <v>46</v>
      </c>
      <c r="S207" s="140" t="s">
        <v>46</v>
      </c>
      <c r="T207" s="140" t="s">
        <v>46</v>
      </c>
      <c r="U207" s="140" t="s">
        <v>46</v>
      </c>
      <c r="V207" s="140" t="s">
        <v>46</v>
      </c>
      <c r="W207" s="140" t="s">
        <v>46</v>
      </c>
      <c r="X207" s="140" t="s">
        <v>46</v>
      </c>
      <c r="Y207" s="140">
        <v>11</v>
      </c>
      <c r="Z207" s="140">
        <v>2</v>
      </c>
      <c r="AA207" s="140" t="s">
        <v>46</v>
      </c>
      <c r="AB207" s="140" t="s">
        <v>46</v>
      </c>
      <c r="AC207" s="140" t="s">
        <v>46</v>
      </c>
      <c r="AD207" s="140" t="s">
        <v>46</v>
      </c>
      <c r="AE207" s="140" t="s">
        <v>46</v>
      </c>
      <c r="AF207" s="140" t="s">
        <v>46</v>
      </c>
      <c r="AG207" s="140" t="s">
        <v>46</v>
      </c>
      <c r="AH207" s="140" t="s">
        <v>46</v>
      </c>
      <c r="AI207" s="140" t="s">
        <v>46</v>
      </c>
      <c r="AJ207" s="140">
        <v>0</v>
      </c>
      <c r="AK207" s="140">
        <v>1</v>
      </c>
      <c r="AL207" s="140">
        <f>0.1*$AL204</f>
        <v>0.53600000000000003</v>
      </c>
      <c r="AM207" s="140">
        <f>AM202</f>
        <v>2.7E-2</v>
      </c>
      <c r="AN207" s="140">
        <f>AN206</f>
        <v>1</v>
      </c>
      <c r="AQ207" s="143">
        <f>AM207*I207+AL207</f>
        <v>0.77839250000000004</v>
      </c>
      <c r="AR207" s="143">
        <f t="shared" si="198"/>
        <v>7.7839250000000013E-2</v>
      </c>
      <c r="AS207" s="144">
        <f t="shared" si="199"/>
        <v>0.25</v>
      </c>
      <c r="AT207" s="144">
        <f t="shared" si="200"/>
        <v>0.27655793750000002</v>
      </c>
      <c r="AU207" s="143">
        <f>10068.2*J207*POWER(10,-6)</f>
        <v>9.0387265499999994E-2</v>
      </c>
      <c r="AV207" s="144">
        <f t="shared" si="195"/>
        <v>1.4731769530000001</v>
      </c>
      <c r="AW207" s="145">
        <f t="shared" si="201"/>
        <v>0</v>
      </c>
      <c r="AX207" s="145">
        <f t="shared" si="202"/>
        <v>8.0000000000000018E-7</v>
      </c>
      <c r="AY207" s="145">
        <f t="shared" si="196"/>
        <v>1.1785415624000003E-6</v>
      </c>
      <c r="AZ207" s="285">
        <f>AW207/DB!$B$23</f>
        <v>0</v>
      </c>
      <c r="BA207" s="285">
        <f>AX207/DB!$B$23</f>
        <v>8.5106382978723421E-10</v>
      </c>
    </row>
    <row r="208" spans="1:53" s="140" customFormat="1" x14ac:dyDescent="0.3">
      <c r="A208" s="131" t="s">
        <v>157</v>
      </c>
      <c r="B208" s="131" t="str">
        <f>B202</f>
        <v>Емкость СУГ</v>
      </c>
      <c r="C208" s="13" t="s">
        <v>163</v>
      </c>
      <c r="D208" s="133" t="s">
        <v>112</v>
      </c>
      <c r="E208" s="146">
        <f>E206</f>
        <v>1.0000000000000001E-5</v>
      </c>
      <c r="F208" s="147">
        <f t="shared" si="203"/>
        <v>2</v>
      </c>
      <c r="G208" s="131">
        <v>0.15200000000000002</v>
      </c>
      <c r="H208" s="135">
        <f t="shared" si="197"/>
        <v>3.0400000000000005E-6</v>
      </c>
      <c r="I208" s="148">
        <f>I205*0.15</f>
        <v>8.9774999999999991</v>
      </c>
      <c r="J208" s="137">
        <f>I208</f>
        <v>8.9774999999999991</v>
      </c>
      <c r="K208" s="149"/>
      <c r="L208" s="150"/>
      <c r="M208" s="140" t="str">
        <f t="shared" si="192"/>
        <v>С7</v>
      </c>
      <c r="N208" s="140" t="str">
        <f t="shared" si="193"/>
        <v>Емкость СУГ</v>
      </c>
      <c r="O208" s="140" t="str">
        <f t="shared" si="194"/>
        <v>Частичное-пожар-вспышка</v>
      </c>
      <c r="P208" s="140" t="s">
        <v>46</v>
      </c>
      <c r="Q208" s="140" t="s">
        <v>46</v>
      </c>
      <c r="R208" s="140" t="s">
        <v>46</v>
      </c>
      <c r="S208" s="140" t="s">
        <v>46</v>
      </c>
      <c r="T208" s="140" t="s">
        <v>46</v>
      </c>
      <c r="U208" s="140" t="s">
        <v>46</v>
      </c>
      <c r="V208" s="140" t="s">
        <v>46</v>
      </c>
      <c r="W208" s="140" t="s">
        <v>46</v>
      </c>
      <c r="X208" s="140" t="s">
        <v>46</v>
      </c>
      <c r="Y208" s="140" t="s">
        <v>46</v>
      </c>
      <c r="Z208" s="140" t="s">
        <v>46</v>
      </c>
      <c r="AA208" s="140">
        <v>69.150000000000006</v>
      </c>
      <c r="AB208" s="140">
        <v>82.98</v>
      </c>
      <c r="AC208" s="140" t="s">
        <v>46</v>
      </c>
      <c r="AD208" s="140" t="s">
        <v>46</v>
      </c>
      <c r="AE208" s="140" t="s">
        <v>46</v>
      </c>
      <c r="AF208" s="140" t="s">
        <v>46</v>
      </c>
      <c r="AG208" s="140" t="s">
        <v>46</v>
      </c>
      <c r="AH208" s="140" t="s">
        <v>46</v>
      </c>
      <c r="AI208" s="140" t="s">
        <v>46</v>
      </c>
      <c r="AJ208" s="140">
        <v>0</v>
      </c>
      <c r="AK208" s="140">
        <v>1</v>
      </c>
      <c r="AL208" s="140">
        <f>0.1*$AL205</f>
        <v>5.3600000000000009E-2</v>
      </c>
      <c r="AM208" s="140">
        <f>AM202</f>
        <v>2.7E-2</v>
      </c>
      <c r="AN208" s="140">
        <f>ROUNDUP(AN202/3,0)</f>
        <v>1</v>
      </c>
      <c r="AQ208" s="143">
        <f>AM208*I208+AL208</f>
        <v>0.29599249999999999</v>
      </c>
      <c r="AR208" s="143">
        <f t="shared" si="198"/>
        <v>2.9599250000000001E-2</v>
      </c>
      <c r="AS208" s="144">
        <f t="shared" si="199"/>
        <v>0.25</v>
      </c>
      <c r="AT208" s="144">
        <f t="shared" si="200"/>
        <v>0.14389793750000002</v>
      </c>
      <c r="AU208" s="143">
        <f>10068.2*J208*POWER(10,-6)</f>
        <v>9.0387265499999994E-2</v>
      </c>
      <c r="AV208" s="144">
        <f t="shared" si="195"/>
        <v>0.80987695299999996</v>
      </c>
      <c r="AW208" s="145">
        <f t="shared" si="201"/>
        <v>0</v>
      </c>
      <c r="AX208" s="145">
        <f t="shared" si="202"/>
        <v>3.0400000000000005E-6</v>
      </c>
      <c r="AY208" s="145">
        <f t="shared" si="196"/>
        <v>2.4620259371200003E-6</v>
      </c>
      <c r="AZ208" s="285">
        <f>AW208/DB!$B$23</f>
        <v>0</v>
      </c>
      <c r="BA208" s="285">
        <f>AX208/DB!$B$23</f>
        <v>3.23404255319149E-9</v>
      </c>
    </row>
    <row r="209" spans="1:53" s="140" customFormat="1" ht="15" thickBot="1" x14ac:dyDescent="0.35">
      <c r="A209" s="131" t="s">
        <v>158</v>
      </c>
      <c r="B209" s="131" t="str">
        <f>B202</f>
        <v>Емкость СУГ</v>
      </c>
      <c r="C209" s="13" t="s">
        <v>164</v>
      </c>
      <c r="D209" s="133" t="s">
        <v>27</v>
      </c>
      <c r="E209" s="146">
        <f>E206</f>
        <v>1.0000000000000001E-5</v>
      </c>
      <c r="F209" s="147">
        <f t="shared" si="203"/>
        <v>2</v>
      </c>
      <c r="G209" s="131">
        <v>0.6080000000000001</v>
      </c>
      <c r="H209" s="135">
        <f t="shared" si="197"/>
        <v>1.2160000000000002E-5</v>
      </c>
      <c r="I209" s="148">
        <f>I205*0.15</f>
        <v>8.9774999999999991</v>
      </c>
      <c r="J209" s="137">
        <v>0</v>
      </c>
      <c r="K209" s="154"/>
      <c r="L209" s="155"/>
      <c r="M209" s="140" t="str">
        <f t="shared" si="192"/>
        <v>С8</v>
      </c>
      <c r="N209" s="140" t="str">
        <f t="shared" si="193"/>
        <v>Емкость СУГ</v>
      </c>
      <c r="O209" s="140" t="str">
        <f t="shared" si="194"/>
        <v>Частичное-ликвидация</v>
      </c>
      <c r="P209" s="140" t="s">
        <v>46</v>
      </c>
      <c r="Q209" s="140" t="s">
        <v>46</v>
      </c>
      <c r="R209" s="140" t="s">
        <v>46</v>
      </c>
      <c r="S209" s="140" t="s">
        <v>46</v>
      </c>
      <c r="T209" s="140" t="s">
        <v>46</v>
      </c>
      <c r="U209" s="140" t="s">
        <v>46</v>
      </c>
      <c r="V209" s="140" t="s">
        <v>46</v>
      </c>
      <c r="W209" s="140" t="s">
        <v>46</v>
      </c>
      <c r="X209" s="140" t="s">
        <v>46</v>
      </c>
      <c r="Y209" s="140" t="s">
        <v>46</v>
      </c>
      <c r="Z209" s="140" t="s">
        <v>46</v>
      </c>
      <c r="AA209" s="140" t="s">
        <v>46</v>
      </c>
      <c r="AB209" s="140" t="s">
        <v>46</v>
      </c>
      <c r="AC209" s="140" t="s">
        <v>46</v>
      </c>
      <c r="AD209" s="140" t="s">
        <v>46</v>
      </c>
      <c r="AE209" s="140" t="s">
        <v>46</v>
      </c>
      <c r="AF209" s="140" t="s">
        <v>46</v>
      </c>
      <c r="AG209" s="140" t="s">
        <v>46</v>
      </c>
      <c r="AH209" s="140" t="s">
        <v>46</v>
      </c>
      <c r="AI209" s="140" t="s">
        <v>46</v>
      </c>
      <c r="AJ209" s="140">
        <v>0</v>
      </c>
      <c r="AK209" s="140">
        <v>0</v>
      </c>
      <c r="AL209" s="140">
        <f>0.1*$AL206</f>
        <v>5.3600000000000009E-2</v>
      </c>
      <c r="AM209" s="140">
        <f>AM202</f>
        <v>2.7E-2</v>
      </c>
      <c r="AN209" s="140">
        <f>ROUNDUP(AN202/3,0)</f>
        <v>1</v>
      </c>
      <c r="AQ209" s="143">
        <f>AM209*I209*0.1+AL209</f>
        <v>7.7839250000000013E-2</v>
      </c>
      <c r="AR209" s="143">
        <f t="shared" si="198"/>
        <v>7.7839250000000014E-3</v>
      </c>
      <c r="AS209" s="144">
        <f t="shared" si="199"/>
        <v>0</v>
      </c>
      <c r="AT209" s="144">
        <f t="shared" si="200"/>
        <v>2.1405793750000002E-2</v>
      </c>
      <c r="AU209" s="143">
        <f>1333*J207*POWER(10,-6)</f>
        <v>1.19670075E-2</v>
      </c>
      <c r="AV209" s="144">
        <f t="shared" si="195"/>
        <v>0.11899597625000002</v>
      </c>
      <c r="AW209" s="145">
        <f t="shared" si="201"/>
        <v>0</v>
      </c>
      <c r="AX209" s="145">
        <f t="shared" si="202"/>
        <v>0</v>
      </c>
      <c r="AY209" s="145">
        <f t="shared" si="196"/>
        <v>1.4469910712000006E-6</v>
      </c>
      <c r="AZ209" s="285">
        <f>AW209/DB!$B$23</f>
        <v>0</v>
      </c>
      <c r="BA209" s="285">
        <f>AX209/DB!$B$23</f>
        <v>0</v>
      </c>
    </row>
    <row r="210" spans="1:53" s="140" customFormat="1" x14ac:dyDescent="0.3">
      <c r="A210" s="194" t="s">
        <v>187</v>
      </c>
      <c r="B210" s="194" t="str">
        <f>B202</f>
        <v>Емкость СУГ</v>
      </c>
      <c r="C210" s="194" t="s">
        <v>248</v>
      </c>
      <c r="D210" s="194" t="s">
        <v>249</v>
      </c>
      <c r="E210" s="195">
        <v>2.5000000000000001E-5</v>
      </c>
      <c r="F210" s="147">
        <f t="shared" si="203"/>
        <v>2</v>
      </c>
      <c r="G210" s="194">
        <v>1</v>
      </c>
      <c r="H210" s="196">
        <f t="shared" si="197"/>
        <v>5.0000000000000002E-5</v>
      </c>
      <c r="I210" s="197">
        <f>I202</f>
        <v>399</v>
      </c>
      <c r="J210" s="197">
        <f>I210*0.07</f>
        <v>27.930000000000003</v>
      </c>
      <c r="K210" s="194"/>
      <c r="L210" s="194"/>
      <c r="M210" s="198" t="str">
        <f t="shared" si="192"/>
        <v>С9</v>
      </c>
      <c r="N210" s="198"/>
      <c r="O210" s="198"/>
      <c r="P210" s="198">
        <v>30.2</v>
      </c>
      <c r="Q210" s="198">
        <v>41.6</v>
      </c>
      <c r="R210" s="198">
        <v>59.6</v>
      </c>
      <c r="S210" s="198">
        <v>110.1</v>
      </c>
      <c r="T210" s="198"/>
      <c r="U210" s="198"/>
      <c r="V210" s="198"/>
      <c r="W210" s="198"/>
      <c r="X210" s="198"/>
      <c r="Y210" s="198"/>
      <c r="Z210" s="198"/>
      <c r="AA210" s="198"/>
      <c r="AB210" s="198"/>
      <c r="AC210" s="198"/>
      <c r="AD210" s="198"/>
      <c r="AE210" s="198">
        <v>150.5</v>
      </c>
      <c r="AF210" s="198">
        <v>211</v>
      </c>
      <c r="AG210" s="198">
        <v>249.5</v>
      </c>
      <c r="AH210" s="198">
        <v>317.5</v>
      </c>
      <c r="AI210" s="198"/>
      <c r="AJ210" s="198">
        <v>1</v>
      </c>
      <c r="AK210" s="198">
        <v>2</v>
      </c>
      <c r="AL210" s="198">
        <f>AL202</f>
        <v>5.36</v>
      </c>
      <c r="AM210" s="198">
        <f>AM202</f>
        <v>2.7E-2</v>
      </c>
      <c r="AN210" s="198">
        <v>5</v>
      </c>
      <c r="AO210" s="198"/>
      <c r="AP210" s="198"/>
      <c r="AQ210" s="199">
        <f>AM210*I210+AL210</f>
        <v>16.132999999999999</v>
      </c>
      <c r="AR210" s="199">
        <f>0.1*AQ210</f>
        <v>1.6133</v>
      </c>
      <c r="AS210" s="200">
        <f>AJ210*3+0.25*AK210</f>
        <v>3.5</v>
      </c>
      <c r="AT210" s="200">
        <f>SUM(AQ210:AS210)/4</f>
        <v>5.3115749999999995</v>
      </c>
      <c r="AU210" s="199">
        <f>10068.2*J210*POWER(10,-6)</f>
        <v>0.28120482600000002</v>
      </c>
      <c r="AV210" s="200">
        <f t="shared" si="195"/>
        <v>26.839079825999999</v>
      </c>
      <c r="AW210" s="201">
        <f>AJ210*H210</f>
        <v>5.0000000000000002E-5</v>
      </c>
      <c r="AX210" s="201">
        <f>H210*AK210</f>
        <v>1E-4</v>
      </c>
      <c r="AY210" s="201">
        <f t="shared" si="196"/>
        <v>1.3419539913000001E-3</v>
      </c>
      <c r="AZ210" s="285">
        <f>AW210/DB!$B$23</f>
        <v>5.319148936170213E-8</v>
      </c>
      <c r="BA210" s="285">
        <f>AX210/DB!$B$23</f>
        <v>1.0638297872340426E-7</v>
      </c>
    </row>
    <row r="211" spans="1:53" ht="15" thickBot="1" x14ac:dyDescent="0.35"/>
    <row r="212" spans="1:53" s="140" customFormat="1" ht="18" customHeight="1" x14ac:dyDescent="0.3">
      <c r="A212" s="131" t="s">
        <v>18</v>
      </c>
      <c r="B212" s="132" t="s">
        <v>245</v>
      </c>
      <c r="C212" s="13" t="s">
        <v>246</v>
      </c>
      <c r="D212" s="133" t="s">
        <v>247</v>
      </c>
      <c r="E212" s="134">
        <v>9.9999999999999995E-7</v>
      </c>
      <c r="F212" s="132">
        <v>2</v>
      </c>
      <c r="G212" s="131">
        <v>0.05</v>
      </c>
      <c r="H212" s="135">
        <f>E212*F212*G212</f>
        <v>9.9999999999999995E-8</v>
      </c>
      <c r="I212" s="136">
        <v>46.64</v>
      </c>
      <c r="J212" s="137">
        <f>0.05*I212</f>
        <v>2.3320000000000003</v>
      </c>
      <c r="K212" s="138" t="s">
        <v>122</v>
      </c>
      <c r="L212" s="139">
        <v>2000</v>
      </c>
      <c r="M212" s="140" t="str">
        <f t="shared" ref="M212:M220" si="204">A212</f>
        <v>С1</v>
      </c>
      <c r="N212" s="140" t="str">
        <f t="shared" ref="N212:N219" si="205">B212</f>
        <v>Емкость СУГ+токси</v>
      </c>
      <c r="O212" s="140" t="str">
        <f t="shared" ref="O212:O219" si="206">D212</f>
        <v>Полное-огенный шар</v>
      </c>
      <c r="P212" s="140" t="s">
        <v>46</v>
      </c>
      <c r="Q212" s="140" t="s">
        <v>46</v>
      </c>
      <c r="R212" s="140" t="s">
        <v>46</v>
      </c>
      <c r="S212" s="140" t="s">
        <v>46</v>
      </c>
      <c r="T212" s="140" t="s">
        <v>46</v>
      </c>
      <c r="U212" s="140" t="s">
        <v>46</v>
      </c>
      <c r="V212" s="140" t="s">
        <v>46</v>
      </c>
      <c r="W212" s="140" t="s">
        <v>46</v>
      </c>
      <c r="X212" s="140" t="s">
        <v>46</v>
      </c>
      <c r="Y212" s="140" t="s">
        <v>46</v>
      </c>
      <c r="Z212" s="140" t="s">
        <v>46</v>
      </c>
      <c r="AA212" s="140" t="s">
        <v>46</v>
      </c>
      <c r="AB212" s="140" t="s">
        <v>46</v>
      </c>
      <c r="AC212" s="140" t="s">
        <v>46</v>
      </c>
      <c r="AD212" s="140" t="s">
        <v>46</v>
      </c>
      <c r="AE212" s="140">
        <v>33.5</v>
      </c>
      <c r="AF212" s="140">
        <v>63</v>
      </c>
      <c r="AG212" s="140">
        <v>79.5</v>
      </c>
      <c r="AH212" s="140">
        <v>107</v>
      </c>
      <c r="AI212" s="140" t="s">
        <v>46</v>
      </c>
      <c r="AJ212" s="141">
        <v>1</v>
      </c>
      <c r="AK212" s="141">
        <v>2</v>
      </c>
      <c r="AL212" s="142">
        <v>6.98</v>
      </c>
      <c r="AM212" s="142">
        <v>2.7E-2</v>
      </c>
      <c r="AN212" s="142">
        <v>3</v>
      </c>
      <c r="AQ212" s="143">
        <f>AM212*I212+AL212</f>
        <v>8.2392800000000008</v>
      </c>
      <c r="AR212" s="143">
        <f>0.1*AQ212</f>
        <v>0.8239280000000001</v>
      </c>
      <c r="AS212" s="144">
        <f>AJ212*3+0.25*AK212</f>
        <v>3.5</v>
      </c>
      <c r="AT212" s="144">
        <f>SUM(AQ212:AS212)/4</f>
        <v>3.1408020000000003</v>
      </c>
      <c r="AU212" s="143">
        <f>10068.2*J212*POWER(10,-6)</f>
        <v>2.3479042400000004E-2</v>
      </c>
      <c r="AV212" s="144">
        <f t="shared" ref="AV212:AV220" si="207">AU212+AT212+AS212+AR212+AQ212</f>
        <v>15.727489042400002</v>
      </c>
      <c r="AW212" s="145">
        <f>AJ212*H212</f>
        <v>9.9999999999999995E-8</v>
      </c>
      <c r="AX212" s="145">
        <f>H212*AK212</f>
        <v>1.9999999999999999E-7</v>
      </c>
      <c r="AY212" s="145">
        <f t="shared" ref="AY212:AY220" si="208">H212*AV212</f>
        <v>1.5727489042400002E-6</v>
      </c>
      <c r="AZ212" s="285">
        <f>AW212/DB!$B$23</f>
        <v>1.0638297872340425E-10</v>
      </c>
      <c r="BA212" s="285">
        <f>AX212/DB!$B$23</f>
        <v>2.127659574468085E-10</v>
      </c>
    </row>
    <row r="213" spans="1:53" s="140" customFormat="1" x14ac:dyDescent="0.3">
      <c r="A213" s="131" t="s">
        <v>19</v>
      </c>
      <c r="B213" s="131" t="str">
        <f>B212</f>
        <v>Емкость СУГ+токси</v>
      </c>
      <c r="C213" s="13" t="s">
        <v>149</v>
      </c>
      <c r="D213" s="133" t="s">
        <v>28</v>
      </c>
      <c r="E213" s="146">
        <f>E212</f>
        <v>9.9999999999999995E-7</v>
      </c>
      <c r="F213" s="147">
        <f>F212</f>
        <v>2</v>
      </c>
      <c r="G213" s="131">
        <v>0.19</v>
      </c>
      <c r="H213" s="135">
        <f t="shared" ref="H213:H220" si="209">E213*F213*G213</f>
        <v>3.7999999999999996E-7</v>
      </c>
      <c r="I213" s="148">
        <f>I212</f>
        <v>46.64</v>
      </c>
      <c r="J213" s="156">
        <v>1.22</v>
      </c>
      <c r="K213" s="149" t="s">
        <v>123</v>
      </c>
      <c r="L213" s="150">
        <v>2</v>
      </c>
      <c r="M213" s="140" t="str">
        <f t="shared" si="204"/>
        <v>С2</v>
      </c>
      <c r="N213" s="140" t="str">
        <f t="shared" si="205"/>
        <v>Емкость СУГ+токси</v>
      </c>
      <c r="O213" s="140" t="str">
        <f t="shared" si="206"/>
        <v>Полное-взрыв</v>
      </c>
      <c r="P213" s="140" t="s">
        <v>46</v>
      </c>
      <c r="Q213" s="140" t="s">
        <v>46</v>
      </c>
      <c r="R213" s="140" t="s">
        <v>46</v>
      </c>
      <c r="S213" s="140" t="s">
        <v>46</v>
      </c>
      <c r="T213" s="140">
        <v>0</v>
      </c>
      <c r="U213" s="140">
        <v>0</v>
      </c>
      <c r="V213" s="140">
        <v>81.099999999999994</v>
      </c>
      <c r="W213" s="140">
        <v>270.10000000000002</v>
      </c>
      <c r="X213" s="140">
        <v>702.6</v>
      </c>
      <c r="Y213" s="140" t="s">
        <v>46</v>
      </c>
      <c r="Z213" s="140" t="s">
        <v>46</v>
      </c>
      <c r="AA213" s="140" t="s">
        <v>46</v>
      </c>
      <c r="AB213" s="140" t="s">
        <v>46</v>
      </c>
      <c r="AC213" s="140" t="s">
        <v>46</v>
      </c>
      <c r="AD213" s="140" t="s">
        <v>46</v>
      </c>
      <c r="AE213" s="140" t="s">
        <v>46</v>
      </c>
      <c r="AF213" s="140" t="s">
        <v>46</v>
      </c>
      <c r="AG213" s="140" t="s">
        <v>46</v>
      </c>
      <c r="AH213" s="140" t="s">
        <v>46</v>
      </c>
      <c r="AI213" s="140" t="s">
        <v>46</v>
      </c>
      <c r="AJ213" s="141">
        <v>2</v>
      </c>
      <c r="AK213" s="141">
        <v>2</v>
      </c>
      <c r="AL213" s="140">
        <f>AL212</f>
        <v>6.98</v>
      </c>
      <c r="AM213" s="140">
        <f>AM212</f>
        <v>2.7E-2</v>
      </c>
      <c r="AN213" s="140">
        <f>AN212</f>
        <v>3</v>
      </c>
      <c r="AQ213" s="143">
        <f>AM213*I213+AL213</f>
        <v>8.2392800000000008</v>
      </c>
      <c r="AR213" s="143">
        <f t="shared" ref="AR213:AR219" si="210">0.1*AQ213</f>
        <v>0.8239280000000001</v>
      </c>
      <c r="AS213" s="144">
        <f t="shared" ref="AS213:AS219" si="211">AJ213*3+0.25*AK213</f>
        <v>6.5</v>
      </c>
      <c r="AT213" s="144">
        <f t="shared" ref="AT213:AT219" si="212">SUM(AQ213:AS213)/4</f>
        <v>3.8908020000000003</v>
      </c>
      <c r="AU213" s="143">
        <f>10068.2*J213*POWER(10,-6)*10</f>
        <v>0.12283203999999999</v>
      </c>
      <c r="AV213" s="144">
        <f t="shared" si="207"/>
        <v>19.576842040000002</v>
      </c>
      <c r="AW213" s="145">
        <f t="shared" ref="AW213:AW219" si="213">AJ213*H213</f>
        <v>7.5999999999999992E-7</v>
      </c>
      <c r="AX213" s="145">
        <f t="shared" ref="AX213:AX219" si="214">H213*AK213</f>
        <v>7.5999999999999992E-7</v>
      </c>
      <c r="AY213" s="145">
        <f t="shared" si="208"/>
        <v>7.4391999752E-6</v>
      </c>
      <c r="AZ213" s="285">
        <f>AW213/DB!$B$23</f>
        <v>8.0851063829787229E-10</v>
      </c>
      <c r="BA213" s="285">
        <f>AX213/DB!$B$23</f>
        <v>8.0851063829787229E-10</v>
      </c>
    </row>
    <row r="214" spans="1:53" s="140" customFormat="1" x14ac:dyDescent="0.3">
      <c r="A214" s="131" t="s">
        <v>20</v>
      </c>
      <c r="B214" s="131" t="str">
        <f>B212</f>
        <v>Емкость СУГ+токси</v>
      </c>
      <c r="C214" s="13" t="s">
        <v>190</v>
      </c>
      <c r="D214" s="133" t="s">
        <v>118</v>
      </c>
      <c r="E214" s="146">
        <f>E212</f>
        <v>9.9999999999999995E-7</v>
      </c>
      <c r="F214" s="147">
        <f>F212</f>
        <v>2</v>
      </c>
      <c r="G214" s="131">
        <v>0.76</v>
      </c>
      <c r="H214" s="135">
        <f t="shared" si="209"/>
        <v>1.5199999999999998E-6</v>
      </c>
      <c r="I214" s="148">
        <f>I212</f>
        <v>46.64</v>
      </c>
      <c r="J214" s="156">
        <v>0.36</v>
      </c>
      <c r="K214" s="149" t="s">
        <v>124</v>
      </c>
      <c r="L214" s="150">
        <v>1.05</v>
      </c>
      <c r="M214" s="140" t="str">
        <f t="shared" si="204"/>
        <v>С3</v>
      </c>
      <c r="N214" s="140" t="str">
        <f t="shared" si="205"/>
        <v>Емкость СУГ+токси</v>
      </c>
      <c r="O214" s="140" t="str">
        <f t="shared" si="206"/>
        <v>Полное-токси</v>
      </c>
      <c r="P214" s="140" t="s">
        <v>46</v>
      </c>
      <c r="Q214" s="140" t="s">
        <v>46</v>
      </c>
      <c r="R214" s="140" t="s">
        <v>46</v>
      </c>
      <c r="S214" s="140" t="s">
        <v>46</v>
      </c>
      <c r="T214" s="140" t="s">
        <v>46</v>
      </c>
      <c r="U214" s="140" t="s">
        <v>46</v>
      </c>
      <c r="V214" s="140" t="s">
        <v>46</v>
      </c>
      <c r="W214" s="140" t="s">
        <v>46</v>
      </c>
      <c r="X214" s="140" t="s">
        <v>46</v>
      </c>
      <c r="Y214" s="140" t="s">
        <v>46</v>
      </c>
      <c r="Z214" s="140" t="s">
        <v>46</v>
      </c>
      <c r="AA214" s="140" t="s">
        <v>46</v>
      </c>
      <c r="AB214" s="140" t="s">
        <v>46</v>
      </c>
      <c r="AC214" s="140">
        <v>131.4</v>
      </c>
      <c r="AD214" s="140">
        <v>248</v>
      </c>
      <c r="AE214" s="140" t="s">
        <v>46</v>
      </c>
      <c r="AF214" s="140" t="s">
        <v>46</v>
      </c>
      <c r="AG214" s="140" t="s">
        <v>46</v>
      </c>
      <c r="AH214" s="140" t="s">
        <v>46</v>
      </c>
      <c r="AI214" s="140" t="s">
        <v>46</v>
      </c>
      <c r="AJ214" s="140">
        <v>0</v>
      </c>
      <c r="AK214" s="140">
        <v>0</v>
      </c>
      <c r="AL214" s="140">
        <f>AL212</f>
        <v>6.98</v>
      </c>
      <c r="AM214" s="140">
        <f>AM212</f>
        <v>2.7E-2</v>
      </c>
      <c r="AN214" s="140">
        <f>AN212</f>
        <v>3</v>
      </c>
      <c r="AQ214" s="143">
        <f>AM214*I214*0.1+AL214</f>
        <v>7.1059280000000005</v>
      </c>
      <c r="AR214" s="143">
        <f t="shared" si="210"/>
        <v>0.71059280000000014</v>
      </c>
      <c r="AS214" s="144">
        <f t="shared" si="211"/>
        <v>0</v>
      </c>
      <c r="AT214" s="144">
        <f t="shared" si="212"/>
        <v>1.9541302000000003</v>
      </c>
      <c r="AU214" s="143">
        <f>1333*J212*POWER(10,-6)</f>
        <v>3.1085560000000002E-3</v>
      </c>
      <c r="AV214" s="144">
        <f t="shared" si="207"/>
        <v>9.7737595560000017</v>
      </c>
      <c r="AW214" s="145">
        <f t="shared" si="213"/>
        <v>0</v>
      </c>
      <c r="AX214" s="145">
        <f t="shared" si="214"/>
        <v>0</v>
      </c>
      <c r="AY214" s="145">
        <f t="shared" si="208"/>
        <v>1.4856114525120002E-5</v>
      </c>
      <c r="AZ214" s="285">
        <f>AW214/DB!$B$23</f>
        <v>0</v>
      </c>
      <c r="BA214" s="285">
        <f>AX214/DB!$B$23</f>
        <v>0</v>
      </c>
    </row>
    <row r="215" spans="1:53" s="140" customFormat="1" x14ac:dyDescent="0.3">
      <c r="A215" s="131" t="s">
        <v>21</v>
      </c>
      <c r="B215" s="131" t="str">
        <f>B212</f>
        <v>Емкость СУГ+токси</v>
      </c>
      <c r="C215" s="13" t="s">
        <v>160</v>
      </c>
      <c r="D215" s="133" t="s">
        <v>161</v>
      </c>
      <c r="E215" s="134">
        <v>1.0000000000000001E-5</v>
      </c>
      <c r="F215" s="147">
        <f>F212</f>
        <v>2</v>
      </c>
      <c r="G215" s="131">
        <v>4.0000000000000008E-2</v>
      </c>
      <c r="H215" s="135">
        <f t="shared" si="209"/>
        <v>8.0000000000000018E-7</v>
      </c>
      <c r="I215" s="148">
        <f>0.15*I212</f>
        <v>6.9959999999999996</v>
      </c>
      <c r="J215" s="137">
        <f>I215</f>
        <v>6.9959999999999996</v>
      </c>
      <c r="K215" s="149" t="s">
        <v>126</v>
      </c>
      <c r="L215" s="150">
        <v>45390</v>
      </c>
      <c r="M215" s="140" t="str">
        <f t="shared" si="204"/>
        <v>С4</v>
      </c>
      <c r="N215" s="140" t="str">
        <f t="shared" si="205"/>
        <v>Емкость СУГ+токси</v>
      </c>
      <c r="O215" s="140" t="str">
        <f t="shared" si="206"/>
        <v>Частичное факел</v>
      </c>
      <c r="P215" s="140" t="s">
        <v>46</v>
      </c>
      <c r="Q215" s="140" t="s">
        <v>46</v>
      </c>
      <c r="R215" s="140" t="s">
        <v>46</v>
      </c>
      <c r="S215" s="140" t="s">
        <v>46</v>
      </c>
      <c r="T215" s="140" t="s">
        <v>46</v>
      </c>
      <c r="U215" s="140" t="s">
        <v>46</v>
      </c>
      <c r="V215" s="140" t="s">
        <v>46</v>
      </c>
      <c r="W215" s="140" t="s">
        <v>46</v>
      </c>
      <c r="X215" s="140" t="s">
        <v>46</v>
      </c>
      <c r="Y215" s="140">
        <v>15</v>
      </c>
      <c r="Z215" s="140">
        <v>3</v>
      </c>
      <c r="AA215" s="140" t="s">
        <v>46</v>
      </c>
      <c r="AB215" s="140" t="s">
        <v>46</v>
      </c>
      <c r="AC215" s="140" t="s">
        <v>46</v>
      </c>
      <c r="AD215" s="140" t="s">
        <v>46</v>
      </c>
      <c r="AE215" s="140" t="s">
        <v>46</v>
      </c>
      <c r="AF215" s="140" t="s">
        <v>46</v>
      </c>
      <c r="AG215" s="140" t="s">
        <v>46</v>
      </c>
      <c r="AH215" s="140" t="s">
        <v>46</v>
      </c>
      <c r="AI215" s="140" t="s">
        <v>46</v>
      </c>
      <c r="AJ215" s="140">
        <v>0</v>
      </c>
      <c r="AK215" s="140">
        <v>1</v>
      </c>
      <c r="AL215" s="140">
        <f>0.1*$AL212</f>
        <v>0.69800000000000006</v>
      </c>
      <c r="AM215" s="140">
        <f>AM213</f>
        <v>2.7E-2</v>
      </c>
      <c r="AN215" s="140">
        <f>AN212</f>
        <v>3</v>
      </c>
      <c r="AQ215" s="143">
        <f>AM215*I215*0.1+AL215</f>
        <v>0.71688920000000012</v>
      </c>
      <c r="AR215" s="143">
        <f t="shared" si="210"/>
        <v>7.1688920000000017E-2</v>
      </c>
      <c r="AS215" s="144">
        <f t="shared" si="211"/>
        <v>0.25</v>
      </c>
      <c r="AT215" s="144">
        <f t="shared" si="212"/>
        <v>0.25964453000000004</v>
      </c>
      <c r="AU215" s="143">
        <f>10068.2*J215*POWER(10,-6)</f>
        <v>7.0437127200000005E-2</v>
      </c>
      <c r="AV215" s="144">
        <f t="shared" si="207"/>
        <v>1.3686597772000002</v>
      </c>
      <c r="AW215" s="145">
        <f t="shared" si="213"/>
        <v>0</v>
      </c>
      <c r="AX215" s="145">
        <f t="shared" si="214"/>
        <v>8.0000000000000018E-7</v>
      </c>
      <c r="AY215" s="145">
        <f t="shared" si="208"/>
        <v>1.0949278217600004E-6</v>
      </c>
      <c r="AZ215" s="285">
        <f>AW215/DB!$B$23</f>
        <v>0</v>
      </c>
      <c r="BA215" s="285">
        <f>AX215/DB!$B$23</f>
        <v>8.5106382978723421E-10</v>
      </c>
    </row>
    <row r="216" spans="1:53" s="140" customFormat="1" x14ac:dyDescent="0.3">
      <c r="A216" s="131" t="s">
        <v>22</v>
      </c>
      <c r="B216" s="131" t="str">
        <f>B212</f>
        <v>Емкость СУГ+токси</v>
      </c>
      <c r="C216" s="13" t="s">
        <v>191</v>
      </c>
      <c r="D216" s="133" t="s">
        <v>119</v>
      </c>
      <c r="E216" s="146">
        <f>E215</f>
        <v>1.0000000000000001E-5</v>
      </c>
      <c r="F216" s="147">
        <f>F212</f>
        <v>2</v>
      </c>
      <c r="G216" s="131">
        <v>0.16000000000000003</v>
      </c>
      <c r="H216" s="135">
        <f t="shared" si="209"/>
        <v>3.2000000000000007E-6</v>
      </c>
      <c r="I216" s="148">
        <f>0.15*I212</f>
        <v>6.9959999999999996</v>
      </c>
      <c r="J216" s="137">
        <f>J214*0.15</f>
        <v>5.3999999999999999E-2</v>
      </c>
      <c r="K216" s="149" t="s">
        <v>127</v>
      </c>
      <c r="L216" s="150">
        <v>3</v>
      </c>
      <c r="M216" s="140" t="str">
        <f t="shared" si="204"/>
        <v>С5</v>
      </c>
      <c r="N216" s="140" t="str">
        <f t="shared" si="205"/>
        <v>Емкость СУГ+токси</v>
      </c>
      <c r="O216" s="140" t="str">
        <f t="shared" si="206"/>
        <v>Частичное-токси</v>
      </c>
      <c r="P216" s="140" t="s">
        <v>46</v>
      </c>
      <c r="Q216" s="140" t="s">
        <v>46</v>
      </c>
      <c r="R216" s="140" t="s">
        <v>46</v>
      </c>
      <c r="S216" s="140" t="s">
        <v>46</v>
      </c>
      <c r="T216" s="140" t="s">
        <v>46</v>
      </c>
      <c r="U216" s="140" t="s">
        <v>46</v>
      </c>
      <c r="V216" s="140" t="s">
        <v>46</v>
      </c>
      <c r="W216" s="140" t="s">
        <v>46</v>
      </c>
      <c r="X216" s="140" t="s">
        <v>46</v>
      </c>
      <c r="Y216" s="140" t="s">
        <v>46</v>
      </c>
      <c r="Z216" s="140" t="s">
        <v>46</v>
      </c>
      <c r="AA216" s="140" t="s">
        <v>46</v>
      </c>
      <c r="AB216" s="140" t="s">
        <v>46</v>
      </c>
      <c r="AC216" s="140">
        <v>19.7</v>
      </c>
      <c r="AD216" s="140">
        <v>37.200000000000003</v>
      </c>
      <c r="AE216" s="140" t="s">
        <v>46</v>
      </c>
      <c r="AF216" s="140" t="s">
        <v>46</v>
      </c>
      <c r="AG216" s="140" t="s">
        <v>46</v>
      </c>
      <c r="AH216" s="140" t="s">
        <v>46</v>
      </c>
      <c r="AI216" s="140" t="s">
        <v>46</v>
      </c>
      <c r="AJ216" s="140">
        <v>0</v>
      </c>
      <c r="AK216" s="140">
        <v>1</v>
      </c>
      <c r="AL216" s="140">
        <f>0.1*$AL213</f>
        <v>0.69800000000000006</v>
      </c>
      <c r="AM216" s="140">
        <f>AM212</f>
        <v>2.7E-2</v>
      </c>
      <c r="AN216" s="140">
        <f>ROUNDUP(AN212/3,0)</f>
        <v>1</v>
      </c>
      <c r="AQ216" s="143">
        <f>AM216*I216+AL216</f>
        <v>0.88689200000000001</v>
      </c>
      <c r="AR216" s="143">
        <f t="shared" si="210"/>
        <v>8.868920000000001E-2</v>
      </c>
      <c r="AS216" s="144">
        <f t="shared" si="211"/>
        <v>0.25</v>
      </c>
      <c r="AT216" s="144">
        <f t="shared" si="212"/>
        <v>0.30639530000000004</v>
      </c>
      <c r="AU216" s="143">
        <f>1333*J213*POWER(10,-6)*10</f>
        <v>1.6262599999999999E-2</v>
      </c>
      <c r="AV216" s="144">
        <f t="shared" si="207"/>
        <v>1.5482391</v>
      </c>
      <c r="AW216" s="145">
        <f t="shared" si="213"/>
        <v>0</v>
      </c>
      <c r="AX216" s="145">
        <f t="shared" si="214"/>
        <v>3.2000000000000007E-6</v>
      </c>
      <c r="AY216" s="145">
        <f t="shared" si="208"/>
        <v>4.9543651200000009E-6</v>
      </c>
      <c r="AZ216" s="285">
        <f>AW216/DB!$B$23</f>
        <v>0</v>
      </c>
      <c r="BA216" s="285">
        <f>AX216/DB!$B$23</f>
        <v>3.4042553191489368E-9</v>
      </c>
    </row>
    <row r="217" spans="1:53" s="140" customFormat="1" x14ac:dyDescent="0.3">
      <c r="A217" s="131" t="s">
        <v>23</v>
      </c>
      <c r="B217" s="131" t="str">
        <f>B212</f>
        <v>Емкость СУГ+токси</v>
      </c>
      <c r="C217" s="13" t="s">
        <v>162</v>
      </c>
      <c r="D217" s="133" t="s">
        <v>161</v>
      </c>
      <c r="E217" s="146">
        <f>E216</f>
        <v>1.0000000000000001E-5</v>
      </c>
      <c r="F217" s="147">
        <v>1</v>
      </c>
      <c r="G217" s="131">
        <v>4.0000000000000008E-2</v>
      </c>
      <c r="H217" s="135">
        <f t="shared" si="209"/>
        <v>4.0000000000000009E-7</v>
      </c>
      <c r="I217" s="148">
        <f>I215*0.15</f>
        <v>1.0493999999999999</v>
      </c>
      <c r="J217" s="137">
        <f>I217*0.25</f>
        <v>0.26234999999999997</v>
      </c>
      <c r="K217" s="152" t="s">
        <v>138</v>
      </c>
      <c r="L217" s="153">
        <v>22</v>
      </c>
      <c r="M217" s="140" t="str">
        <f t="shared" si="204"/>
        <v>С6</v>
      </c>
      <c r="N217" s="140" t="str">
        <f t="shared" si="205"/>
        <v>Емкость СУГ+токси</v>
      </c>
      <c r="O217" s="140" t="str">
        <f t="shared" si="206"/>
        <v>Частичное факел</v>
      </c>
      <c r="P217" s="140" t="s">
        <v>46</v>
      </c>
      <c r="Q217" s="140" t="s">
        <v>46</v>
      </c>
      <c r="R217" s="140" t="s">
        <v>46</v>
      </c>
      <c r="S217" s="140" t="s">
        <v>46</v>
      </c>
      <c r="T217" s="140" t="s">
        <v>46</v>
      </c>
      <c r="U217" s="140" t="s">
        <v>46</v>
      </c>
      <c r="V217" s="140" t="s">
        <v>46</v>
      </c>
      <c r="W217" s="140" t="s">
        <v>46</v>
      </c>
      <c r="X217" s="140" t="s">
        <v>46</v>
      </c>
      <c r="Y217" s="140">
        <v>11</v>
      </c>
      <c r="Z217" s="140">
        <v>2</v>
      </c>
      <c r="AA217" s="140" t="s">
        <v>46</v>
      </c>
      <c r="AB217" s="140" t="s">
        <v>46</v>
      </c>
      <c r="AC217" s="140" t="s">
        <v>46</v>
      </c>
      <c r="AD217" s="140" t="s">
        <v>46</v>
      </c>
      <c r="AE217" s="140" t="s">
        <v>46</v>
      </c>
      <c r="AF217" s="140" t="s">
        <v>46</v>
      </c>
      <c r="AG217" s="140" t="s">
        <v>46</v>
      </c>
      <c r="AH217" s="140" t="s">
        <v>46</v>
      </c>
      <c r="AI217" s="140" t="s">
        <v>46</v>
      </c>
      <c r="AJ217" s="140">
        <v>0</v>
      </c>
      <c r="AK217" s="140">
        <v>1</v>
      </c>
      <c r="AL217" s="140">
        <f>0.1*$AL214</f>
        <v>0.69800000000000006</v>
      </c>
      <c r="AM217" s="140">
        <f>AM212</f>
        <v>2.7E-2</v>
      </c>
      <c r="AN217" s="140">
        <f>AN216</f>
        <v>1</v>
      </c>
      <c r="AQ217" s="143">
        <f>AM217*I217+AL217</f>
        <v>0.72633380000000003</v>
      </c>
      <c r="AR217" s="143">
        <f t="shared" si="210"/>
        <v>7.2633380000000011E-2</v>
      </c>
      <c r="AS217" s="144">
        <f t="shared" si="211"/>
        <v>0.25</v>
      </c>
      <c r="AT217" s="144">
        <f t="shared" si="212"/>
        <v>0.262241795</v>
      </c>
      <c r="AU217" s="143">
        <f>10068.2*J217*POWER(10,-6)</f>
        <v>2.6413922699999996E-3</v>
      </c>
      <c r="AV217" s="144">
        <f t="shared" si="207"/>
        <v>1.3138503672699999</v>
      </c>
      <c r="AW217" s="145">
        <f t="shared" si="213"/>
        <v>0</v>
      </c>
      <c r="AX217" s="145">
        <f t="shared" si="214"/>
        <v>4.0000000000000009E-7</v>
      </c>
      <c r="AY217" s="145">
        <f t="shared" si="208"/>
        <v>5.2554014690800008E-7</v>
      </c>
      <c r="AZ217" s="285">
        <f>AW217/DB!$B$23</f>
        <v>0</v>
      </c>
      <c r="BA217" s="285">
        <f>AX217/DB!$B$23</f>
        <v>4.2553191489361711E-10</v>
      </c>
    </row>
    <row r="218" spans="1:53" s="140" customFormat="1" x14ac:dyDescent="0.3">
      <c r="A218" s="131" t="s">
        <v>157</v>
      </c>
      <c r="B218" s="131" t="str">
        <f>B212</f>
        <v>Емкость СУГ+токси</v>
      </c>
      <c r="C218" s="13" t="s">
        <v>163</v>
      </c>
      <c r="D218" s="133" t="s">
        <v>112</v>
      </c>
      <c r="E218" s="146">
        <f>E216</f>
        <v>1.0000000000000001E-5</v>
      </c>
      <c r="F218" s="147">
        <f>F212</f>
        <v>2</v>
      </c>
      <c r="G218" s="131">
        <v>0.15200000000000002</v>
      </c>
      <c r="H218" s="135">
        <f t="shared" si="209"/>
        <v>3.0400000000000005E-6</v>
      </c>
      <c r="I218" s="148">
        <f>I215*0.15</f>
        <v>1.0493999999999999</v>
      </c>
      <c r="J218" s="137">
        <f>J217</f>
        <v>0.26234999999999997</v>
      </c>
      <c r="K218" s="149"/>
      <c r="L218" s="150"/>
      <c r="M218" s="140" t="str">
        <f t="shared" si="204"/>
        <v>С7</v>
      </c>
      <c r="N218" s="140" t="str">
        <f t="shared" si="205"/>
        <v>Емкость СУГ+токси</v>
      </c>
      <c r="O218" s="140" t="str">
        <f t="shared" si="206"/>
        <v>Частичное-пожар-вспышка</v>
      </c>
      <c r="P218" s="140" t="s">
        <v>46</v>
      </c>
      <c r="Q218" s="140" t="s">
        <v>46</v>
      </c>
      <c r="R218" s="140" t="s">
        <v>46</v>
      </c>
      <c r="S218" s="140" t="s">
        <v>46</v>
      </c>
      <c r="T218" s="140" t="s">
        <v>46</v>
      </c>
      <c r="U218" s="140" t="s">
        <v>46</v>
      </c>
      <c r="V218" s="140" t="s">
        <v>46</v>
      </c>
      <c r="W218" s="140" t="s">
        <v>46</v>
      </c>
      <c r="X218" s="140" t="s">
        <v>46</v>
      </c>
      <c r="Y218" s="140" t="s">
        <v>46</v>
      </c>
      <c r="Z218" s="140" t="s">
        <v>46</v>
      </c>
      <c r="AA218" s="140">
        <v>21.55</v>
      </c>
      <c r="AB218" s="140">
        <v>25.86</v>
      </c>
      <c r="AC218" s="140" t="s">
        <v>46</v>
      </c>
      <c r="AD218" s="140" t="s">
        <v>46</v>
      </c>
      <c r="AE218" s="140" t="s">
        <v>46</v>
      </c>
      <c r="AF218" s="140" t="s">
        <v>46</v>
      </c>
      <c r="AG218" s="140" t="s">
        <v>46</v>
      </c>
      <c r="AH218" s="140" t="s">
        <v>46</v>
      </c>
      <c r="AI218" s="140" t="s">
        <v>46</v>
      </c>
      <c r="AJ218" s="140">
        <v>0</v>
      </c>
      <c r="AK218" s="140">
        <v>1</v>
      </c>
      <c r="AL218" s="140">
        <f>0.1*$AL215</f>
        <v>6.9800000000000015E-2</v>
      </c>
      <c r="AM218" s="140">
        <f>AM212</f>
        <v>2.7E-2</v>
      </c>
      <c r="AN218" s="140">
        <f>ROUNDUP(AN212/3,0)</f>
        <v>1</v>
      </c>
      <c r="AQ218" s="143">
        <f>AM218*I218+AL218</f>
        <v>9.8133800000000007E-2</v>
      </c>
      <c r="AR218" s="143">
        <f t="shared" si="210"/>
        <v>9.8133800000000018E-3</v>
      </c>
      <c r="AS218" s="144">
        <f t="shared" si="211"/>
        <v>0.25</v>
      </c>
      <c r="AT218" s="144">
        <f t="shared" si="212"/>
        <v>8.9486795000000008E-2</v>
      </c>
      <c r="AU218" s="143">
        <f>10068.2*J218*POWER(10,-6)</f>
        <v>2.6413922699999996E-3</v>
      </c>
      <c r="AV218" s="144">
        <f t="shared" si="207"/>
        <v>0.45007536726999997</v>
      </c>
      <c r="AW218" s="145">
        <f t="shared" si="213"/>
        <v>0</v>
      </c>
      <c r="AX218" s="145">
        <f t="shared" si="214"/>
        <v>3.0400000000000005E-6</v>
      </c>
      <c r="AY218" s="145">
        <f t="shared" si="208"/>
        <v>1.3682291165008002E-6</v>
      </c>
      <c r="AZ218" s="285">
        <f>AW218/DB!$B$23</f>
        <v>0</v>
      </c>
      <c r="BA218" s="285">
        <f>AX218/DB!$B$23</f>
        <v>3.23404255319149E-9</v>
      </c>
    </row>
    <row r="219" spans="1:53" s="140" customFormat="1" ht="15" thickBot="1" x14ac:dyDescent="0.35">
      <c r="A219" s="131" t="s">
        <v>158</v>
      </c>
      <c r="B219" s="131" t="str">
        <f>B212</f>
        <v>Емкость СУГ+токси</v>
      </c>
      <c r="C219" s="13" t="s">
        <v>165</v>
      </c>
      <c r="D219" s="133" t="s">
        <v>119</v>
      </c>
      <c r="E219" s="146">
        <f>E216</f>
        <v>1.0000000000000001E-5</v>
      </c>
      <c r="F219" s="147">
        <f>F212</f>
        <v>2</v>
      </c>
      <c r="G219" s="131">
        <v>0.6080000000000001</v>
      </c>
      <c r="H219" s="135">
        <f t="shared" si="209"/>
        <v>1.2160000000000002E-5</v>
      </c>
      <c r="I219" s="148">
        <f>I215*0.15</f>
        <v>1.0493999999999999</v>
      </c>
      <c r="J219" s="137">
        <f>0.15*J217</f>
        <v>3.9352499999999992E-2</v>
      </c>
      <c r="K219" s="154"/>
      <c r="L219" s="155"/>
      <c r="M219" s="140" t="str">
        <f t="shared" si="204"/>
        <v>С8</v>
      </c>
      <c r="N219" s="140" t="str">
        <f t="shared" si="205"/>
        <v>Емкость СУГ+токси</v>
      </c>
      <c r="O219" s="140" t="str">
        <f t="shared" si="206"/>
        <v>Частичное-токси</v>
      </c>
      <c r="P219" s="140" t="s">
        <v>46</v>
      </c>
      <c r="Q219" s="140" t="s">
        <v>46</v>
      </c>
      <c r="R219" s="140" t="s">
        <v>46</v>
      </c>
      <c r="S219" s="140" t="s">
        <v>46</v>
      </c>
      <c r="T219" s="140" t="s">
        <v>46</v>
      </c>
      <c r="U219" s="140" t="s">
        <v>46</v>
      </c>
      <c r="V219" s="140" t="s">
        <v>46</v>
      </c>
      <c r="W219" s="140" t="s">
        <v>46</v>
      </c>
      <c r="X219" s="140" t="s">
        <v>46</v>
      </c>
      <c r="Y219" s="140" t="s">
        <v>46</v>
      </c>
      <c r="Z219" s="140" t="s">
        <v>46</v>
      </c>
      <c r="AA219" s="140" t="s">
        <v>46</v>
      </c>
      <c r="AB219" s="140" t="s">
        <v>46</v>
      </c>
      <c r="AC219" s="140">
        <v>14.4</v>
      </c>
      <c r="AD219" s="140">
        <v>27.1</v>
      </c>
      <c r="AE219" s="140" t="s">
        <v>46</v>
      </c>
      <c r="AF219" s="140" t="s">
        <v>46</v>
      </c>
      <c r="AG219" s="140" t="s">
        <v>46</v>
      </c>
      <c r="AH219" s="140" t="s">
        <v>46</v>
      </c>
      <c r="AI219" s="140" t="s">
        <v>46</v>
      </c>
      <c r="AJ219" s="140">
        <v>0</v>
      </c>
      <c r="AK219" s="140">
        <v>0</v>
      </c>
      <c r="AL219" s="140">
        <f>0.1*$AL216</f>
        <v>6.9800000000000015E-2</v>
      </c>
      <c r="AM219" s="140">
        <f>AM212</f>
        <v>2.7E-2</v>
      </c>
      <c r="AN219" s="140">
        <f>ROUNDUP(AN212/3,0)</f>
        <v>1</v>
      </c>
      <c r="AQ219" s="143">
        <f>AM219*I219*0.1+AL219</f>
        <v>7.2633380000000011E-2</v>
      </c>
      <c r="AR219" s="143">
        <f t="shared" si="210"/>
        <v>7.2633380000000011E-3</v>
      </c>
      <c r="AS219" s="144">
        <f t="shared" si="211"/>
        <v>0</v>
      </c>
      <c r="AT219" s="144">
        <f t="shared" si="212"/>
        <v>1.9974179500000001E-2</v>
      </c>
      <c r="AU219" s="143">
        <f>1333*J217*POWER(10,-6)</f>
        <v>3.4971254999999993E-4</v>
      </c>
      <c r="AV219" s="144">
        <f t="shared" si="207"/>
        <v>0.10022061005000002</v>
      </c>
      <c r="AW219" s="145">
        <f t="shared" si="213"/>
        <v>0</v>
      </c>
      <c r="AX219" s="145">
        <f t="shared" si="214"/>
        <v>0</v>
      </c>
      <c r="AY219" s="145">
        <f t="shared" si="208"/>
        <v>1.2186826182080005E-6</v>
      </c>
      <c r="AZ219" s="285">
        <f>AW219/DB!$B$23</f>
        <v>0</v>
      </c>
      <c r="BA219" s="285">
        <f>AX219/DB!$B$23</f>
        <v>0</v>
      </c>
    </row>
    <row r="220" spans="1:53" s="140" customFormat="1" x14ac:dyDescent="0.3">
      <c r="A220" s="194" t="s">
        <v>187</v>
      </c>
      <c r="B220" s="194" t="str">
        <f>B212</f>
        <v>Емкость СУГ+токси</v>
      </c>
      <c r="C220" s="194" t="s">
        <v>248</v>
      </c>
      <c r="D220" s="194" t="s">
        <v>249</v>
      </c>
      <c r="E220" s="195">
        <v>2.5000000000000001E-5</v>
      </c>
      <c r="F220" s="147">
        <f>F213</f>
        <v>2</v>
      </c>
      <c r="G220" s="194">
        <v>1</v>
      </c>
      <c r="H220" s="196">
        <f t="shared" si="209"/>
        <v>5.0000000000000002E-5</v>
      </c>
      <c r="I220" s="197">
        <f>I212</f>
        <v>46.64</v>
      </c>
      <c r="J220" s="197">
        <f>I220*0.07</f>
        <v>3.2648000000000001</v>
      </c>
      <c r="K220" s="194"/>
      <c r="L220" s="194"/>
      <c r="M220" s="198" t="str">
        <f t="shared" si="204"/>
        <v>С9</v>
      </c>
      <c r="N220" s="198"/>
      <c r="O220" s="198"/>
      <c r="P220" s="198">
        <v>30.2</v>
      </c>
      <c r="Q220" s="198">
        <v>41.6</v>
      </c>
      <c r="R220" s="198">
        <v>59.6</v>
      </c>
      <c r="S220" s="198">
        <v>110.1</v>
      </c>
      <c r="T220" s="198"/>
      <c r="U220" s="198"/>
      <c r="V220" s="198"/>
      <c r="W220" s="198"/>
      <c r="X220" s="198"/>
      <c r="Y220" s="198"/>
      <c r="Z220" s="198"/>
      <c r="AA220" s="198"/>
      <c r="AB220" s="198"/>
      <c r="AC220" s="198"/>
      <c r="AD220" s="198"/>
      <c r="AE220" s="198">
        <v>43</v>
      </c>
      <c r="AF220" s="198">
        <v>75</v>
      </c>
      <c r="AG220" s="198">
        <v>93.5</v>
      </c>
      <c r="AH220" s="198">
        <v>125</v>
      </c>
      <c r="AI220" s="198"/>
      <c r="AJ220" s="198">
        <v>1</v>
      </c>
      <c r="AK220" s="198">
        <v>2</v>
      </c>
      <c r="AL220" s="198">
        <f>AL212</f>
        <v>6.98</v>
      </c>
      <c r="AM220" s="198">
        <f>AM212</f>
        <v>2.7E-2</v>
      </c>
      <c r="AN220" s="198">
        <v>5</v>
      </c>
      <c r="AO220" s="198"/>
      <c r="AP220" s="198"/>
      <c r="AQ220" s="199">
        <f>AM220*I220+AL220</f>
        <v>8.2392800000000008</v>
      </c>
      <c r="AR220" s="199">
        <f>0.1*AQ220</f>
        <v>0.8239280000000001</v>
      </c>
      <c r="AS220" s="200">
        <f>AJ220*3+0.25*AK220</f>
        <v>3.5</v>
      </c>
      <c r="AT220" s="200">
        <f>SUM(AQ220:AS220)/4</f>
        <v>3.1408020000000003</v>
      </c>
      <c r="AU220" s="199">
        <f>10068.2*J220*POWER(10,-6)</f>
        <v>3.2870659360000005E-2</v>
      </c>
      <c r="AV220" s="200">
        <f t="shared" si="207"/>
        <v>15.736880659360001</v>
      </c>
      <c r="AW220" s="201">
        <f>AJ220*H220</f>
        <v>5.0000000000000002E-5</v>
      </c>
      <c r="AX220" s="201">
        <f>H220*AK220</f>
        <v>1E-4</v>
      </c>
      <c r="AY220" s="201">
        <f t="shared" si="208"/>
        <v>7.8684403296800005E-4</v>
      </c>
      <c r="AZ220" s="285">
        <f>AW220/DB!$B$23</f>
        <v>5.319148936170213E-8</v>
      </c>
      <c r="BA220" s="285">
        <f>AX220/DB!$B$23</f>
        <v>1.0638297872340426E-7</v>
      </c>
    </row>
    <row r="221" spans="1:53" ht="15" thickBot="1" x14ac:dyDescent="0.35"/>
    <row r="222" spans="1:53" ht="15" thickBot="1" x14ac:dyDescent="0.35">
      <c r="A222" s="8" t="s">
        <v>18</v>
      </c>
      <c r="B222" s="63" t="s">
        <v>250</v>
      </c>
      <c r="C222" s="79" t="s">
        <v>251</v>
      </c>
      <c r="D222" s="9" t="s">
        <v>253</v>
      </c>
      <c r="E222" s="66">
        <v>1.0000000000000001E-5</v>
      </c>
      <c r="F222" s="63">
        <v>1</v>
      </c>
      <c r="G222" s="8">
        <v>0.2</v>
      </c>
      <c r="H222" s="10">
        <f t="shared" ref="H222:H227" si="215">E222*F222*G222</f>
        <v>2.0000000000000003E-6</v>
      </c>
      <c r="I222" s="64">
        <v>8.75</v>
      </c>
      <c r="J222" s="62">
        <f>I222</f>
        <v>8.75</v>
      </c>
      <c r="K222" s="72" t="s">
        <v>122</v>
      </c>
      <c r="L222" s="77">
        <v>300</v>
      </c>
      <c r="M222" s="31" t="str">
        <f t="shared" ref="M222:M227" si="216">A222</f>
        <v>С1</v>
      </c>
      <c r="N222" s="31" t="str">
        <f t="shared" ref="N222:N227" si="217">B222</f>
        <v>Трубопровод Сера</v>
      </c>
      <c r="O222" s="31" t="str">
        <f t="shared" ref="O222:O227" si="218">D222</f>
        <v>Полное-пожар+токси</v>
      </c>
      <c r="P222" s="31">
        <v>17.100000000000001</v>
      </c>
      <c r="Q222" s="31">
        <v>23.5</v>
      </c>
      <c r="R222" s="31">
        <v>33.1</v>
      </c>
      <c r="S222" s="31">
        <v>61.2</v>
      </c>
      <c r="T222" s="31" t="s">
        <v>46</v>
      </c>
      <c r="U222" s="31" t="s">
        <v>46</v>
      </c>
      <c r="V222" s="31" t="s">
        <v>46</v>
      </c>
      <c r="W222" s="31" t="s">
        <v>46</v>
      </c>
      <c r="X222" s="31" t="s">
        <v>46</v>
      </c>
      <c r="Y222" s="31" t="s">
        <v>46</v>
      </c>
      <c r="Z222" s="31" t="s">
        <v>46</v>
      </c>
      <c r="AA222" s="31" t="s">
        <v>46</v>
      </c>
      <c r="AB222" s="31" t="s">
        <v>46</v>
      </c>
      <c r="AC222" s="31">
        <v>31.9</v>
      </c>
      <c r="AD222" s="31">
        <v>60.3</v>
      </c>
      <c r="AE222" s="31" t="s">
        <v>46</v>
      </c>
      <c r="AF222" s="31" t="s">
        <v>46</v>
      </c>
      <c r="AG222" s="31" t="s">
        <v>46</v>
      </c>
      <c r="AH222" s="31" t="s">
        <v>46</v>
      </c>
      <c r="AI222" s="31" t="s">
        <v>46</v>
      </c>
      <c r="AJ222" s="12">
        <v>1</v>
      </c>
      <c r="AK222" s="12">
        <v>2</v>
      </c>
      <c r="AL222" s="65">
        <v>0.75</v>
      </c>
      <c r="AM222" s="65">
        <v>2.7E-2</v>
      </c>
      <c r="AN222" s="65">
        <v>3</v>
      </c>
      <c r="AO222" s="31"/>
      <c r="AP222" s="31"/>
      <c r="AQ222" s="32">
        <f>AM222*I222+AL222</f>
        <v>0.98624999999999996</v>
      </c>
      <c r="AR222" s="32">
        <f t="shared" ref="AR222:AR227" si="219">0.1*AQ222</f>
        <v>9.8625000000000004E-2</v>
      </c>
      <c r="AS222" s="33">
        <f t="shared" ref="AS222:AS227" si="220">AJ222*3+0.25*AK222</f>
        <v>3.5</v>
      </c>
      <c r="AT222" s="33">
        <f t="shared" ref="AT222:AT227" si="221">SUM(AQ222:AS222)/4</f>
        <v>1.1462187500000001</v>
      </c>
      <c r="AU222" s="32">
        <f>10068.2*J222*POWER(10,-6)</f>
        <v>8.8096750000000001E-2</v>
      </c>
      <c r="AV222" s="33">
        <f t="shared" ref="AV222:AV227" si="222">AU222+AT222+AS222+AR222+AQ222</f>
        <v>5.8191905000000004</v>
      </c>
      <c r="AW222" s="34">
        <f t="shared" ref="AW222:AW227" si="223">AJ222*H222</f>
        <v>2.0000000000000003E-6</v>
      </c>
      <c r="AX222" s="34">
        <f t="shared" ref="AX222:AX227" si="224">H222*AK222</f>
        <v>4.0000000000000007E-6</v>
      </c>
      <c r="AY222" s="34">
        <f t="shared" ref="AY222:AY227" si="225">H222*AV222</f>
        <v>1.1638381000000003E-5</v>
      </c>
      <c r="AZ222" s="285">
        <f>AW222/DB!$B$23</f>
        <v>2.1276595744680856E-9</v>
      </c>
      <c r="BA222" s="285">
        <f>AX222/DB!$B$23</f>
        <v>4.2553191489361712E-9</v>
      </c>
    </row>
    <row r="223" spans="1:53" ht="15" thickBot="1" x14ac:dyDescent="0.35">
      <c r="A223" s="8" t="s">
        <v>19</v>
      </c>
      <c r="B223" s="8" t="str">
        <f>B222</f>
        <v>Трубопровод Сера</v>
      </c>
      <c r="C223" s="79" t="s">
        <v>252</v>
      </c>
      <c r="D223" s="9" t="s">
        <v>253</v>
      </c>
      <c r="E223" s="67">
        <f>E222</f>
        <v>1.0000000000000001E-5</v>
      </c>
      <c r="F223" s="68">
        <f>F222</f>
        <v>1</v>
      </c>
      <c r="G223" s="8">
        <v>0.04</v>
      </c>
      <c r="H223" s="10">
        <f t="shared" si="215"/>
        <v>4.0000000000000003E-7</v>
      </c>
      <c r="I223" s="62">
        <f>I222</f>
        <v>8.75</v>
      </c>
      <c r="J223" s="62">
        <f>I222</f>
        <v>8.75</v>
      </c>
      <c r="K223" s="72" t="s">
        <v>123</v>
      </c>
      <c r="L223" s="77">
        <v>0</v>
      </c>
      <c r="M223" s="31" t="str">
        <f t="shared" si="216"/>
        <v>С2</v>
      </c>
      <c r="N223" s="31" t="str">
        <f t="shared" si="217"/>
        <v>Трубопровод Сера</v>
      </c>
      <c r="O223" s="31" t="str">
        <f t="shared" si="218"/>
        <v>Полное-пожар+токси</v>
      </c>
      <c r="P223" s="31">
        <v>17.100000000000001</v>
      </c>
      <c r="Q223" s="31">
        <v>23.5</v>
      </c>
      <c r="R223" s="31">
        <v>33.1</v>
      </c>
      <c r="S223" s="31">
        <v>61.2</v>
      </c>
      <c r="T223" s="31" t="s">
        <v>46</v>
      </c>
      <c r="U223" s="31" t="s">
        <v>46</v>
      </c>
      <c r="V223" s="31" t="s">
        <v>46</v>
      </c>
      <c r="W223" s="31" t="s">
        <v>46</v>
      </c>
      <c r="X223" s="31" t="s">
        <v>46</v>
      </c>
      <c r="Y223" s="31" t="s">
        <v>46</v>
      </c>
      <c r="Z223" s="31" t="s">
        <v>46</v>
      </c>
      <c r="AA223" s="31" t="s">
        <v>46</v>
      </c>
      <c r="AB223" s="31" t="s">
        <v>46</v>
      </c>
      <c r="AC223" s="31">
        <v>31.9</v>
      </c>
      <c r="AD223" s="31">
        <v>60.3</v>
      </c>
      <c r="AE223" s="31" t="s">
        <v>46</v>
      </c>
      <c r="AF223" s="31" t="s">
        <v>46</v>
      </c>
      <c r="AG223" s="31" t="s">
        <v>46</v>
      </c>
      <c r="AH223" s="31" t="s">
        <v>46</v>
      </c>
      <c r="AI223" s="31" t="s">
        <v>46</v>
      </c>
      <c r="AJ223" s="12">
        <v>2</v>
      </c>
      <c r="AK223" s="12">
        <v>2</v>
      </c>
      <c r="AL223" s="31">
        <f>AL222</f>
        <v>0.75</v>
      </c>
      <c r="AM223" s="31">
        <f>AM222</f>
        <v>2.7E-2</v>
      </c>
      <c r="AN223" s="31">
        <f>AN222</f>
        <v>3</v>
      </c>
      <c r="AO223" s="31"/>
      <c r="AP223" s="31"/>
      <c r="AQ223" s="32">
        <f>AM223*I223+AL223</f>
        <v>0.98624999999999996</v>
      </c>
      <c r="AR223" s="32">
        <f t="shared" si="219"/>
        <v>9.8625000000000004E-2</v>
      </c>
      <c r="AS223" s="33">
        <f t="shared" si="220"/>
        <v>6.5</v>
      </c>
      <c r="AT223" s="33">
        <f t="shared" si="221"/>
        <v>1.8962187500000001</v>
      </c>
      <c r="AU223" s="32">
        <f>10068.2*J223*POWER(10,-6)*10</f>
        <v>0.88096750000000001</v>
      </c>
      <c r="AV223" s="33">
        <f t="shared" si="222"/>
        <v>10.36206125</v>
      </c>
      <c r="AW223" s="34">
        <f t="shared" si="223"/>
        <v>8.0000000000000007E-7</v>
      </c>
      <c r="AX223" s="34">
        <f t="shared" si="224"/>
        <v>8.0000000000000007E-7</v>
      </c>
      <c r="AY223" s="34">
        <f t="shared" si="225"/>
        <v>4.1448245E-6</v>
      </c>
      <c r="AZ223" s="285">
        <f>AW223/DB!$B$23</f>
        <v>8.5106382978723411E-10</v>
      </c>
      <c r="BA223" s="285">
        <f>AX223/DB!$B$23</f>
        <v>8.5106382978723411E-10</v>
      </c>
    </row>
    <row r="224" spans="1:53" x14ac:dyDescent="0.3">
      <c r="A224" s="8" t="s">
        <v>20</v>
      </c>
      <c r="B224" s="8" t="str">
        <f>B222</f>
        <v>Трубопровод Сера</v>
      </c>
      <c r="C224" s="79" t="s">
        <v>108</v>
      </c>
      <c r="D224" s="9" t="s">
        <v>26</v>
      </c>
      <c r="E224" s="67">
        <f>E222</f>
        <v>1.0000000000000001E-5</v>
      </c>
      <c r="F224" s="68">
        <f>F222</f>
        <v>1</v>
      </c>
      <c r="G224" s="8">
        <v>0.76</v>
      </c>
      <c r="H224" s="10">
        <f t="shared" si="215"/>
        <v>7.6000000000000009E-6</v>
      </c>
      <c r="I224" s="62">
        <f>I222</f>
        <v>8.75</v>
      </c>
      <c r="J224" s="8">
        <v>0</v>
      </c>
      <c r="K224" s="72" t="s">
        <v>124</v>
      </c>
      <c r="L224" s="77">
        <v>0</v>
      </c>
      <c r="M224" s="31" t="str">
        <f t="shared" si="216"/>
        <v>С3</v>
      </c>
      <c r="N224" s="31" t="str">
        <f t="shared" si="217"/>
        <v>Трубопровод Сера</v>
      </c>
      <c r="O224" s="31" t="str">
        <f t="shared" si="218"/>
        <v>Полное-ликвидация</v>
      </c>
      <c r="P224" s="31" t="s">
        <v>46</v>
      </c>
      <c r="Q224" s="31" t="s">
        <v>46</v>
      </c>
      <c r="R224" s="31" t="s">
        <v>46</v>
      </c>
      <c r="S224" s="31" t="s">
        <v>46</v>
      </c>
      <c r="T224" s="31" t="s">
        <v>46</v>
      </c>
      <c r="U224" s="31" t="s">
        <v>46</v>
      </c>
      <c r="V224" s="31" t="s">
        <v>46</v>
      </c>
      <c r="W224" s="31" t="s">
        <v>46</v>
      </c>
      <c r="X224" s="31" t="s">
        <v>46</v>
      </c>
      <c r="Y224" s="31" t="s">
        <v>46</v>
      </c>
      <c r="Z224" s="31" t="s">
        <v>46</v>
      </c>
      <c r="AA224" s="31" t="s">
        <v>46</v>
      </c>
      <c r="AB224" s="31" t="s">
        <v>46</v>
      </c>
      <c r="AC224" s="31" t="s">
        <v>46</v>
      </c>
      <c r="AD224" s="31" t="s">
        <v>46</v>
      </c>
      <c r="AE224" s="31" t="s">
        <v>46</v>
      </c>
      <c r="AF224" s="31" t="s">
        <v>46</v>
      </c>
      <c r="AG224" s="31" t="s">
        <v>46</v>
      </c>
      <c r="AH224" s="31" t="s">
        <v>46</v>
      </c>
      <c r="AI224" s="31" t="s">
        <v>46</v>
      </c>
      <c r="AJ224" s="31">
        <v>0</v>
      </c>
      <c r="AK224" s="31">
        <v>0</v>
      </c>
      <c r="AL224" s="31">
        <f>AL222</f>
        <v>0.75</v>
      </c>
      <c r="AM224" s="31">
        <f>AM222</f>
        <v>2.7E-2</v>
      </c>
      <c r="AN224" s="31">
        <f>AN222</f>
        <v>3</v>
      </c>
      <c r="AO224" s="31"/>
      <c r="AP224" s="31"/>
      <c r="AQ224" s="32">
        <f>AM224*I224*0.1+AL224</f>
        <v>0.77362500000000001</v>
      </c>
      <c r="AR224" s="32">
        <f t="shared" si="219"/>
        <v>7.7362500000000001E-2</v>
      </c>
      <c r="AS224" s="33">
        <f t="shared" si="220"/>
        <v>0</v>
      </c>
      <c r="AT224" s="33">
        <f t="shared" si="221"/>
        <v>0.212746875</v>
      </c>
      <c r="AU224" s="32">
        <f>1333*J223*POWER(10,-6)</f>
        <v>1.1663749999999999E-2</v>
      </c>
      <c r="AV224" s="33">
        <f t="shared" si="222"/>
        <v>1.075398125</v>
      </c>
      <c r="AW224" s="34">
        <f t="shared" si="223"/>
        <v>0</v>
      </c>
      <c r="AX224" s="34">
        <f t="shared" si="224"/>
        <v>0</v>
      </c>
      <c r="AY224" s="34">
        <f t="shared" si="225"/>
        <v>8.1730257500000016E-6</v>
      </c>
      <c r="AZ224" s="285">
        <f>AW224/DB!$B$23</f>
        <v>0</v>
      </c>
      <c r="BA224" s="285">
        <f>AX224/DB!$B$23</f>
        <v>0</v>
      </c>
    </row>
    <row r="225" spans="1:53" x14ac:dyDescent="0.3">
      <c r="A225" s="8" t="s">
        <v>21</v>
      </c>
      <c r="B225" s="8" t="str">
        <f>B222</f>
        <v>Трубопровод Сера</v>
      </c>
      <c r="C225" s="79" t="s">
        <v>254</v>
      </c>
      <c r="D225" s="9" t="s">
        <v>253</v>
      </c>
      <c r="E225" s="66">
        <v>1E-4</v>
      </c>
      <c r="F225" s="68">
        <f>F222</f>
        <v>1</v>
      </c>
      <c r="G225" s="8">
        <v>0.2</v>
      </c>
      <c r="H225" s="10">
        <f t="shared" si="215"/>
        <v>2.0000000000000002E-5</v>
      </c>
      <c r="I225" s="62">
        <f>0.15*I222</f>
        <v>1.3125</v>
      </c>
      <c r="J225" s="62">
        <f>I225</f>
        <v>1.3125</v>
      </c>
      <c r="K225" s="74" t="s">
        <v>126</v>
      </c>
      <c r="L225" s="78">
        <v>0</v>
      </c>
      <c r="M225" s="31" t="str">
        <f t="shared" si="216"/>
        <v>С4</v>
      </c>
      <c r="N225" s="31" t="str">
        <f t="shared" si="217"/>
        <v>Трубопровод Сера</v>
      </c>
      <c r="O225" s="31" t="str">
        <f t="shared" si="218"/>
        <v>Полное-пожар+токси</v>
      </c>
      <c r="P225" s="31">
        <v>12.8</v>
      </c>
      <c r="Q225" s="31">
        <v>16.399999999999999</v>
      </c>
      <c r="R225" s="31">
        <v>21.7</v>
      </c>
      <c r="S225" s="31">
        <v>37.299999999999997</v>
      </c>
      <c r="T225" s="31" t="s">
        <v>46</v>
      </c>
      <c r="U225" s="31" t="s">
        <v>46</v>
      </c>
      <c r="V225" s="31" t="s">
        <v>46</v>
      </c>
      <c r="W225" s="31" t="s">
        <v>46</v>
      </c>
      <c r="X225" s="31" t="s">
        <v>46</v>
      </c>
      <c r="Y225" s="31" t="s">
        <v>46</v>
      </c>
      <c r="Z225" s="31" t="s">
        <v>46</v>
      </c>
      <c r="AA225" s="31" t="s">
        <v>46</v>
      </c>
      <c r="AB225" s="31" t="s">
        <v>46</v>
      </c>
      <c r="AC225" s="31">
        <v>4.8</v>
      </c>
      <c r="AD225" s="31">
        <v>9</v>
      </c>
      <c r="AE225" s="31" t="s">
        <v>46</v>
      </c>
      <c r="AF225" s="31" t="s">
        <v>46</v>
      </c>
      <c r="AG225" s="31" t="s">
        <v>46</v>
      </c>
      <c r="AH225" s="31" t="s">
        <v>46</v>
      </c>
      <c r="AI225" s="31" t="s">
        <v>46</v>
      </c>
      <c r="AJ225" s="31">
        <v>0</v>
      </c>
      <c r="AK225" s="31">
        <v>2</v>
      </c>
      <c r="AL225" s="31">
        <f>0.1*$AL$2</f>
        <v>7.5000000000000011E-2</v>
      </c>
      <c r="AM225" s="31">
        <f>AM222</f>
        <v>2.7E-2</v>
      </c>
      <c r="AN225" s="31">
        <f>ROUNDUP(AN222/3,0)</f>
        <v>1</v>
      </c>
      <c r="AO225" s="31"/>
      <c r="AP225" s="31"/>
      <c r="AQ225" s="32">
        <f>AM225*I225+AL225</f>
        <v>0.11043750000000001</v>
      </c>
      <c r="AR225" s="32">
        <f t="shared" si="219"/>
        <v>1.1043750000000001E-2</v>
      </c>
      <c r="AS225" s="33">
        <f t="shared" si="220"/>
        <v>0.5</v>
      </c>
      <c r="AT225" s="33">
        <f t="shared" si="221"/>
        <v>0.1553703125</v>
      </c>
      <c r="AU225" s="32">
        <f>10068.2*J225*POWER(10,-6)</f>
        <v>1.3214512500000001E-2</v>
      </c>
      <c r="AV225" s="33">
        <f t="shared" si="222"/>
        <v>0.79006607499999992</v>
      </c>
      <c r="AW225" s="34">
        <f t="shared" si="223"/>
        <v>0</v>
      </c>
      <c r="AX225" s="34">
        <f t="shared" si="224"/>
        <v>4.0000000000000003E-5</v>
      </c>
      <c r="AY225" s="34">
        <f t="shared" si="225"/>
        <v>1.5801321499999999E-5</v>
      </c>
      <c r="AZ225" s="285">
        <f>AW225/DB!$B$23</f>
        <v>0</v>
      </c>
      <c r="BA225" s="285">
        <f>AX225/DB!$B$23</f>
        <v>4.2553191489361707E-8</v>
      </c>
    </row>
    <row r="226" spans="1:53" x14ac:dyDescent="0.3">
      <c r="A226" s="8" t="s">
        <v>22</v>
      </c>
      <c r="B226" s="8" t="str">
        <f>B222</f>
        <v>Трубопровод Сера</v>
      </c>
      <c r="C226" s="79" t="s">
        <v>255</v>
      </c>
      <c r="D226" s="9" t="s">
        <v>253</v>
      </c>
      <c r="E226" s="67">
        <f>E225</f>
        <v>1E-4</v>
      </c>
      <c r="F226" s="68">
        <f>F222</f>
        <v>1</v>
      </c>
      <c r="G226" s="8">
        <v>0.04</v>
      </c>
      <c r="H226" s="10">
        <f t="shared" si="215"/>
        <v>4.0000000000000007E-6</v>
      </c>
      <c r="I226" s="62">
        <f>0.15*I222</f>
        <v>1.3125</v>
      </c>
      <c r="J226" s="62">
        <f>I225</f>
        <v>1.3125</v>
      </c>
      <c r="K226" s="74" t="s">
        <v>127</v>
      </c>
      <c r="L226" s="78">
        <v>0</v>
      </c>
      <c r="M226" s="31" t="str">
        <f t="shared" si="216"/>
        <v>С5</v>
      </c>
      <c r="N226" s="31" t="str">
        <f t="shared" si="217"/>
        <v>Трубопровод Сера</v>
      </c>
      <c r="O226" s="31" t="str">
        <f t="shared" si="218"/>
        <v>Полное-пожар+токси</v>
      </c>
      <c r="P226" s="31">
        <v>12.8</v>
      </c>
      <c r="Q226" s="31">
        <v>16.399999999999999</v>
      </c>
      <c r="R226" s="31">
        <v>21.7</v>
      </c>
      <c r="S226" s="31">
        <v>37.299999999999997</v>
      </c>
      <c r="T226" s="31" t="s">
        <v>46</v>
      </c>
      <c r="U226" s="31" t="s">
        <v>46</v>
      </c>
      <c r="V226" s="31" t="s">
        <v>46</v>
      </c>
      <c r="W226" s="31" t="s">
        <v>46</v>
      </c>
      <c r="X226" s="31" t="s">
        <v>46</v>
      </c>
      <c r="Y226" s="31" t="s">
        <v>46</v>
      </c>
      <c r="Z226" s="31" t="s">
        <v>46</v>
      </c>
      <c r="AA226" s="31" t="s">
        <v>46</v>
      </c>
      <c r="AB226" s="31" t="s">
        <v>46</v>
      </c>
      <c r="AC226" s="31">
        <v>4.8</v>
      </c>
      <c r="AD226" s="31">
        <v>9</v>
      </c>
      <c r="AE226" s="31" t="s">
        <v>46</v>
      </c>
      <c r="AF226" s="31" t="s">
        <v>46</v>
      </c>
      <c r="AG226" s="31" t="s">
        <v>46</v>
      </c>
      <c r="AH226" s="31" t="s">
        <v>46</v>
      </c>
      <c r="AI226" s="31" t="s">
        <v>46</v>
      </c>
      <c r="AJ226" s="31">
        <v>0</v>
      </c>
      <c r="AK226" s="31">
        <v>1</v>
      </c>
      <c r="AL226" s="31">
        <f>0.1*$AL$2</f>
        <v>7.5000000000000011E-2</v>
      </c>
      <c r="AM226" s="31">
        <f>AM222</f>
        <v>2.7E-2</v>
      </c>
      <c r="AN226" s="31">
        <f>ROUNDUP(AN222/3,0)</f>
        <v>1</v>
      </c>
      <c r="AO226" s="31"/>
      <c r="AP226" s="31"/>
      <c r="AQ226" s="32">
        <f>AM226*I226+AL226</f>
        <v>0.11043750000000001</v>
      </c>
      <c r="AR226" s="32">
        <f t="shared" si="219"/>
        <v>1.1043750000000001E-2</v>
      </c>
      <c r="AS226" s="33">
        <f t="shared" si="220"/>
        <v>0.25</v>
      </c>
      <c r="AT226" s="33">
        <f t="shared" si="221"/>
        <v>9.2870312499999996E-2</v>
      </c>
      <c r="AU226" s="32">
        <f>10068.2*J226*POWER(10,-6)*10</f>
        <v>0.132145125</v>
      </c>
      <c r="AV226" s="33">
        <f t="shared" si="222"/>
        <v>0.59649668749999996</v>
      </c>
      <c r="AW226" s="34">
        <f t="shared" si="223"/>
        <v>0</v>
      </c>
      <c r="AX226" s="34">
        <f t="shared" si="224"/>
        <v>4.0000000000000007E-6</v>
      </c>
      <c r="AY226" s="34">
        <f t="shared" si="225"/>
        <v>2.3859867500000001E-6</v>
      </c>
      <c r="AZ226" s="285">
        <f>AW226/DB!$B$23</f>
        <v>0</v>
      </c>
      <c r="BA226" s="285">
        <f>AX226/DB!$B$23</f>
        <v>4.2553191489361712E-9</v>
      </c>
    </row>
    <row r="227" spans="1:53" ht="15" thickBot="1" x14ac:dyDescent="0.35">
      <c r="A227" s="8" t="s">
        <v>23</v>
      </c>
      <c r="B227" s="8" t="str">
        <f>B222</f>
        <v>Трубопровод Сера</v>
      </c>
      <c r="C227" s="79" t="s">
        <v>111</v>
      </c>
      <c r="D227" s="9" t="s">
        <v>27</v>
      </c>
      <c r="E227" s="67">
        <f>E225</f>
        <v>1E-4</v>
      </c>
      <c r="F227" s="68">
        <f>F222</f>
        <v>1</v>
      </c>
      <c r="G227" s="8">
        <v>0.76</v>
      </c>
      <c r="H227" s="10">
        <f t="shared" si="215"/>
        <v>7.6000000000000004E-5</v>
      </c>
      <c r="I227" s="62">
        <f>0.15*I222</f>
        <v>1.3125</v>
      </c>
      <c r="J227" s="8">
        <v>0</v>
      </c>
      <c r="K227" s="75" t="s">
        <v>138</v>
      </c>
      <c r="L227" s="81">
        <v>23</v>
      </c>
      <c r="M227" s="31" t="str">
        <f t="shared" si="216"/>
        <v>С6</v>
      </c>
      <c r="N227" s="31" t="str">
        <f t="shared" si="217"/>
        <v>Трубопровод Сера</v>
      </c>
      <c r="O227" s="31" t="str">
        <f t="shared" si="218"/>
        <v>Частичное-ликвидация</v>
      </c>
      <c r="P227" s="31" t="s">
        <v>46</v>
      </c>
      <c r="Q227" s="31" t="s">
        <v>46</v>
      </c>
      <c r="R227" s="31" t="s">
        <v>46</v>
      </c>
      <c r="S227" s="31" t="s">
        <v>46</v>
      </c>
      <c r="T227" s="31" t="s">
        <v>46</v>
      </c>
      <c r="U227" s="31" t="s">
        <v>46</v>
      </c>
      <c r="V227" s="31" t="s">
        <v>46</v>
      </c>
      <c r="W227" s="31" t="s">
        <v>46</v>
      </c>
      <c r="X227" s="31" t="s">
        <v>46</v>
      </c>
      <c r="Y227" s="31" t="s">
        <v>46</v>
      </c>
      <c r="Z227" s="31" t="s">
        <v>46</v>
      </c>
      <c r="AA227" s="31" t="s">
        <v>46</v>
      </c>
      <c r="AB227" s="31" t="s">
        <v>46</v>
      </c>
      <c r="AC227" s="31" t="s">
        <v>46</v>
      </c>
      <c r="AD227" s="31" t="s">
        <v>46</v>
      </c>
      <c r="AE227" s="31" t="s">
        <v>46</v>
      </c>
      <c r="AF227" s="31" t="s">
        <v>46</v>
      </c>
      <c r="AG227" s="31" t="s">
        <v>46</v>
      </c>
      <c r="AH227" s="31" t="s">
        <v>46</v>
      </c>
      <c r="AI227" s="31" t="s">
        <v>46</v>
      </c>
      <c r="AJ227" s="31">
        <v>0</v>
      </c>
      <c r="AK227" s="31">
        <v>0</v>
      </c>
      <c r="AL227" s="31">
        <f>0.1*$AL$2</f>
        <v>7.5000000000000011E-2</v>
      </c>
      <c r="AM227" s="31">
        <f>AM222</f>
        <v>2.7E-2</v>
      </c>
      <c r="AN227" s="31">
        <f>ROUNDUP(AN222/3,0)</f>
        <v>1</v>
      </c>
      <c r="AO227" s="31"/>
      <c r="AP227" s="31"/>
      <c r="AQ227" s="32">
        <f>AM227*I227*0.1+AL227</f>
        <v>7.8543750000000009E-2</v>
      </c>
      <c r="AR227" s="32">
        <f t="shared" si="219"/>
        <v>7.854375000000002E-3</v>
      </c>
      <c r="AS227" s="33">
        <f t="shared" si="220"/>
        <v>0</v>
      </c>
      <c r="AT227" s="33">
        <f t="shared" si="221"/>
        <v>2.1599531250000002E-2</v>
      </c>
      <c r="AU227" s="32">
        <f>1333*J226*POWER(10,-6)</f>
        <v>1.7495624999999998E-3</v>
      </c>
      <c r="AV227" s="33">
        <f t="shared" si="222"/>
        <v>0.10974721875000001</v>
      </c>
      <c r="AW227" s="34">
        <f t="shared" si="223"/>
        <v>0</v>
      </c>
      <c r="AX227" s="34">
        <f t="shared" si="224"/>
        <v>0</v>
      </c>
      <c r="AY227" s="34">
        <f t="shared" si="225"/>
        <v>8.3407886250000012E-6</v>
      </c>
      <c r="AZ227" s="285">
        <f>AW227/DB!$B$23</f>
        <v>0</v>
      </c>
      <c r="BA227" s="285">
        <f>AX227/DB!$B$23</f>
        <v>0</v>
      </c>
    </row>
    <row r="228" spans="1:53" x14ac:dyDescent="0.3">
      <c r="A228" s="8"/>
      <c r="B228" s="8"/>
      <c r="C228" s="79"/>
      <c r="D228" s="9"/>
      <c r="E228" s="67"/>
      <c r="F228" s="68"/>
      <c r="G228" s="8"/>
      <c r="H228" s="10"/>
      <c r="I228" s="62"/>
      <c r="J228" s="8"/>
      <c r="K228" s="191"/>
      <c r="L228" s="192"/>
      <c r="M228" s="31"/>
      <c r="N228" s="31"/>
      <c r="O228" s="31"/>
      <c r="P228" s="31"/>
      <c r="Q228" s="31"/>
      <c r="R228" s="31"/>
      <c r="S228" s="31"/>
      <c r="T228" s="31"/>
      <c r="U228" s="31"/>
      <c r="V228" s="31"/>
      <c r="W228" s="31"/>
      <c r="X228" s="31"/>
      <c r="Y228" s="31"/>
      <c r="Z228" s="31"/>
      <c r="AA228" s="31"/>
      <c r="AB228" s="31"/>
      <c r="AC228" s="31"/>
      <c r="AD228" s="31"/>
      <c r="AE228" s="31"/>
      <c r="AF228" s="31"/>
      <c r="AG228" s="31"/>
      <c r="AH228" s="31"/>
      <c r="AI228" s="31"/>
      <c r="AJ228" s="31"/>
      <c r="AK228" s="31"/>
      <c r="AL228" s="31"/>
      <c r="AM228" s="31"/>
      <c r="AN228" s="31"/>
      <c r="AO228" s="31"/>
      <c r="AP228" s="31"/>
      <c r="AQ228" s="32"/>
      <c r="AR228" s="32"/>
      <c r="AS228" s="33"/>
      <c r="AT228" s="33"/>
      <c r="AU228" s="32"/>
      <c r="AV228" s="33"/>
      <c r="AW228" s="34"/>
      <c r="AX228" s="34"/>
      <c r="AY228" s="34"/>
    </row>
    <row r="229" spans="1:53" s="180" customFormat="1" x14ac:dyDescent="0.3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8"/>
      <c r="AL229" s="8"/>
      <c r="AM229" s="8"/>
      <c r="AN229" s="8"/>
      <c r="AO229" s="8"/>
      <c r="AP229" s="8"/>
      <c r="AQ229" s="8"/>
      <c r="AR229" s="8"/>
      <c r="AS229" s="8"/>
      <c r="AT229" s="8"/>
      <c r="AU229" s="8"/>
      <c r="AV229" s="8"/>
      <c r="AW229" s="8"/>
      <c r="AX229" s="8"/>
      <c r="AY229" s="8"/>
    </row>
    <row r="230" spans="1:53" s="180" customFormat="1" x14ac:dyDescent="0.3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  <c r="AI230" s="8"/>
      <c r="AJ230" s="8"/>
      <c r="AK230" s="8"/>
      <c r="AL230" s="8"/>
      <c r="AM230" s="8"/>
      <c r="AN230" s="8"/>
      <c r="AO230" s="8"/>
      <c r="AP230" s="8"/>
      <c r="AQ230" s="8"/>
      <c r="AR230" s="8"/>
      <c r="AS230" s="8"/>
      <c r="AT230" s="8"/>
      <c r="AU230" s="8"/>
      <c r="AV230" s="8"/>
      <c r="AW230" s="8"/>
      <c r="AX230" s="8"/>
      <c r="AY230" s="8"/>
    </row>
    <row r="231" spans="1:53" ht="15" thickBot="1" x14ac:dyDescent="0.35"/>
    <row r="232" spans="1:53" s="140" customFormat="1" ht="18" customHeight="1" x14ac:dyDescent="0.3">
      <c r="A232" s="131" t="s">
        <v>18</v>
      </c>
      <c r="B232" s="132" t="s">
        <v>256</v>
      </c>
      <c r="C232" s="13" t="s">
        <v>257</v>
      </c>
      <c r="D232" s="133" t="s">
        <v>25</v>
      </c>
      <c r="E232" s="134">
        <v>1.0000000000000001E-5</v>
      </c>
      <c r="F232" s="132">
        <v>1</v>
      </c>
      <c r="G232" s="131">
        <v>0.2</v>
      </c>
      <c r="H232" s="135">
        <f>E232*F232*G232</f>
        <v>2.0000000000000003E-6</v>
      </c>
      <c r="I232" s="136">
        <v>12</v>
      </c>
      <c r="J232" s="193">
        <f>I232</f>
        <v>12</v>
      </c>
      <c r="K232" s="138" t="s">
        <v>122</v>
      </c>
      <c r="L232" s="139">
        <v>200</v>
      </c>
      <c r="M232" s="140" t="str">
        <f>A232</f>
        <v>С1</v>
      </c>
      <c r="N232" s="140" t="str">
        <f>B232</f>
        <v>Трубопровод ТОКСИ</v>
      </c>
      <c r="O232" s="140" t="str">
        <f>D232</f>
        <v>Полное-пожар</v>
      </c>
      <c r="P232" s="140" t="s">
        <v>46</v>
      </c>
      <c r="Q232" s="140" t="s">
        <v>46</v>
      </c>
      <c r="R232" s="140" t="s">
        <v>46</v>
      </c>
      <c r="S232" s="140" t="s">
        <v>46</v>
      </c>
      <c r="T232" s="140" t="s">
        <v>46</v>
      </c>
      <c r="U232" s="140" t="s">
        <v>46</v>
      </c>
      <c r="V232" s="140" t="s">
        <v>46</v>
      </c>
      <c r="W232" s="140" t="s">
        <v>46</v>
      </c>
      <c r="X232" s="140" t="s">
        <v>46</v>
      </c>
      <c r="Y232" s="140" t="s">
        <v>46</v>
      </c>
      <c r="Z232" s="140" t="s">
        <v>46</v>
      </c>
      <c r="AA232" s="140" t="s">
        <v>46</v>
      </c>
      <c r="AB232" s="140" t="s">
        <v>46</v>
      </c>
      <c r="AC232" s="140" t="s">
        <v>46</v>
      </c>
      <c r="AD232" s="140" t="s">
        <v>46</v>
      </c>
      <c r="AE232" s="140" t="s">
        <v>46</v>
      </c>
      <c r="AF232" s="140" t="s">
        <v>46</v>
      </c>
      <c r="AG232" s="140" t="s">
        <v>46</v>
      </c>
      <c r="AH232" s="140" t="s">
        <v>46</v>
      </c>
      <c r="AI232" s="140">
        <v>240</v>
      </c>
      <c r="AJ232" s="141">
        <v>1</v>
      </c>
      <c r="AK232" s="141">
        <v>2</v>
      </c>
      <c r="AL232" s="142">
        <v>0.75</v>
      </c>
      <c r="AM232" s="142">
        <v>2.7E-2</v>
      </c>
      <c r="AN232" s="142">
        <v>3</v>
      </c>
      <c r="AQ232" s="143">
        <f>AM232*I232+AL232</f>
        <v>1.0740000000000001</v>
      </c>
      <c r="AR232" s="143">
        <f>0.1*AQ232</f>
        <v>0.10740000000000001</v>
      </c>
      <c r="AS232" s="144">
        <f>AJ232*3+0.25*AK232</f>
        <v>3.5</v>
      </c>
      <c r="AT232" s="144">
        <f>SUM(AQ232:AS232)/4</f>
        <v>1.17035</v>
      </c>
      <c r="AU232" s="143">
        <f>10068.2*J232*POWER(10,-6)</f>
        <v>0.12081840000000001</v>
      </c>
      <c r="AV232" s="144">
        <f>AU232+AT232+AS232+AR232+AQ232</f>
        <v>5.9725684000000001</v>
      </c>
      <c r="AW232" s="145">
        <f>AJ232*H232</f>
        <v>2.0000000000000003E-6</v>
      </c>
      <c r="AX232" s="145">
        <f>H232*AK232</f>
        <v>4.0000000000000007E-6</v>
      </c>
      <c r="AY232" s="145">
        <f>H232*AV232</f>
        <v>1.1945136800000002E-5</v>
      </c>
      <c r="AZ232" s="285">
        <f>AW232/DB!$B$23</f>
        <v>2.1276595744680856E-9</v>
      </c>
      <c r="BA232" s="285">
        <f>AX232/DB!$B$23</f>
        <v>4.2553191489361712E-9</v>
      </c>
    </row>
    <row r="233" spans="1:53" s="140" customFormat="1" x14ac:dyDescent="0.3">
      <c r="A233" s="131" t="s">
        <v>19</v>
      </c>
      <c r="B233" s="131" t="str">
        <f>B232</f>
        <v>Трубопровод ТОКСИ</v>
      </c>
      <c r="C233" s="13" t="s">
        <v>258</v>
      </c>
      <c r="D233" s="133" t="s">
        <v>28</v>
      </c>
      <c r="E233" s="146">
        <f>E232</f>
        <v>1.0000000000000001E-5</v>
      </c>
      <c r="F233" s="147">
        <f>F232</f>
        <v>1</v>
      </c>
      <c r="G233" s="131">
        <v>0.8</v>
      </c>
      <c r="H233" s="135">
        <f>E233*F233*G233</f>
        <v>8.0000000000000013E-6</v>
      </c>
      <c r="I233" s="148">
        <f>I232</f>
        <v>12</v>
      </c>
      <c r="J233" s="193">
        <f>I232</f>
        <v>12</v>
      </c>
      <c r="K233" s="149" t="s">
        <v>123</v>
      </c>
      <c r="L233" s="150">
        <v>0</v>
      </c>
      <c r="M233" s="140" t="str">
        <f>A233</f>
        <v>С2</v>
      </c>
      <c r="N233" s="140" t="str">
        <f>B233</f>
        <v>Трубопровод ТОКСИ</v>
      </c>
      <c r="O233" s="140" t="str">
        <f>D233</f>
        <v>Полное-взрыв</v>
      </c>
      <c r="P233" s="140" t="s">
        <v>46</v>
      </c>
      <c r="Q233" s="140" t="s">
        <v>46</v>
      </c>
      <c r="R233" s="140" t="s">
        <v>46</v>
      </c>
      <c r="S233" s="140" t="s">
        <v>46</v>
      </c>
      <c r="T233" s="140" t="s">
        <v>46</v>
      </c>
      <c r="U233" s="140" t="s">
        <v>46</v>
      </c>
      <c r="V233" s="140" t="s">
        <v>46</v>
      </c>
      <c r="W233" s="140" t="s">
        <v>46</v>
      </c>
      <c r="X233" s="140" t="s">
        <v>46</v>
      </c>
      <c r="Y233" s="140" t="s">
        <v>46</v>
      </c>
      <c r="Z233" s="140" t="s">
        <v>46</v>
      </c>
      <c r="AA233" s="140" t="s">
        <v>46</v>
      </c>
      <c r="AB233" s="140" t="s">
        <v>46</v>
      </c>
      <c r="AC233" s="140" t="s">
        <v>46</v>
      </c>
      <c r="AD233" s="140" t="s">
        <v>46</v>
      </c>
      <c r="AE233" s="140" t="s">
        <v>46</v>
      </c>
      <c r="AF233" s="140" t="s">
        <v>46</v>
      </c>
      <c r="AG233" s="140" t="s">
        <v>46</v>
      </c>
      <c r="AH233" s="140" t="s">
        <v>46</v>
      </c>
      <c r="AI233" s="140">
        <v>33.333333333333336</v>
      </c>
      <c r="AJ233" s="141">
        <v>2</v>
      </c>
      <c r="AK233" s="141">
        <v>2</v>
      </c>
      <c r="AL233" s="140">
        <f>AL232</f>
        <v>0.75</v>
      </c>
      <c r="AM233" s="140">
        <f>AM232</f>
        <v>2.7E-2</v>
      </c>
      <c r="AN233" s="140">
        <f>AN232</f>
        <v>3</v>
      </c>
      <c r="AQ233" s="143">
        <f>AM233*I233+AL233</f>
        <v>1.0740000000000001</v>
      </c>
      <c r="AR233" s="143">
        <f>0.1*AQ233</f>
        <v>0.10740000000000001</v>
      </c>
      <c r="AS233" s="144">
        <f>AJ233*3+0.25*AK233</f>
        <v>6.5</v>
      </c>
      <c r="AT233" s="144">
        <f>SUM(AQ233:AS233)/4</f>
        <v>1.92035</v>
      </c>
      <c r="AU233" s="143">
        <f>10068.2*J233*POWER(10,-6)*10</f>
        <v>1.2081840000000001</v>
      </c>
      <c r="AV233" s="144">
        <f>AU233+AT233+AS233+AR233+AQ233</f>
        <v>10.809934</v>
      </c>
      <c r="AW233" s="145">
        <f>AJ233*H233</f>
        <v>1.6000000000000003E-5</v>
      </c>
      <c r="AX233" s="145">
        <f>H233*AK233</f>
        <v>1.6000000000000003E-5</v>
      </c>
      <c r="AY233" s="145">
        <f>H233*AV233</f>
        <v>8.6479472000000021E-5</v>
      </c>
      <c r="AZ233" s="285">
        <f>AW233/DB!$B$23</f>
        <v>1.7021276595744685E-8</v>
      </c>
      <c r="BA233" s="285">
        <f>AX233/DB!$B$23</f>
        <v>1.7021276595744685E-8</v>
      </c>
    </row>
    <row r="234" spans="1:53" s="140" customFormat="1" x14ac:dyDescent="0.3">
      <c r="A234" s="131"/>
      <c r="B234" s="131"/>
      <c r="C234" s="13"/>
      <c r="D234" s="133"/>
      <c r="E234" s="146"/>
      <c r="F234" s="147"/>
      <c r="G234" s="131"/>
      <c r="H234" s="135"/>
      <c r="I234" s="148"/>
      <c r="J234" s="151"/>
      <c r="K234" s="149" t="s">
        <v>124</v>
      </c>
      <c r="L234" s="150">
        <v>0</v>
      </c>
      <c r="N234" s="140">
        <f>B234</f>
        <v>0</v>
      </c>
      <c r="O234" s="140">
        <f>D234</f>
        <v>0</v>
      </c>
      <c r="P234" s="140" t="s">
        <v>46</v>
      </c>
      <c r="Q234" s="140" t="s">
        <v>46</v>
      </c>
      <c r="R234" s="140" t="s">
        <v>46</v>
      </c>
      <c r="S234" s="140" t="s">
        <v>46</v>
      </c>
      <c r="T234" s="140" t="s">
        <v>46</v>
      </c>
      <c r="U234" s="140" t="s">
        <v>46</v>
      </c>
      <c r="V234" s="140" t="s">
        <v>46</v>
      </c>
      <c r="W234" s="140" t="s">
        <v>46</v>
      </c>
      <c r="X234" s="140" t="s">
        <v>46</v>
      </c>
      <c r="Y234" s="140" t="s">
        <v>46</v>
      </c>
      <c r="Z234" s="140" t="s">
        <v>46</v>
      </c>
      <c r="AA234" s="140" t="s">
        <v>46</v>
      </c>
      <c r="AB234" s="140" t="s">
        <v>46</v>
      </c>
      <c r="AC234" s="140" t="s">
        <v>46</v>
      </c>
      <c r="AD234" s="140" t="s">
        <v>46</v>
      </c>
      <c r="AQ234" s="143"/>
      <c r="AR234" s="143"/>
      <c r="AS234" s="144"/>
      <c r="AT234" s="144"/>
      <c r="AU234" s="143"/>
      <c r="AV234" s="144"/>
      <c r="AW234" s="145"/>
      <c r="AX234" s="145"/>
      <c r="AY234" s="145"/>
    </row>
    <row r="235" spans="1:53" s="140" customFormat="1" x14ac:dyDescent="0.3">
      <c r="A235" s="131"/>
      <c r="B235" s="131"/>
      <c r="C235" s="13"/>
      <c r="D235" s="133"/>
      <c r="E235" s="134"/>
      <c r="F235" s="147"/>
      <c r="G235" s="131"/>
      <c r="H235" s="135"/>
      <c r="I235" s="148"/>
      <c r="J235" s="137"/>
      <c r="K235" s="149" t="s">
        <v>126</v>
      </c>
      <c r="L235" s="150">
        <v>0</v>
      </c>
      <c r="AQ235" s="143"/>
      <c r="AR235" s="143"/>
      <c r="AS235" s="144"/>
      <c r="AT235" s="144"/>
      <c r="AU235" s="143"/>
      <c r="AV235" s="144"/>
      <c r="AW235" s="145"/>
      <c r="AX235" s="145"/>
      <c r="AY235" s="145"/>
    </row>
    <row r="236" spans="1:53" s="140" customFormat="1" x14ac:dyDescent="0.3">
      <c r="A236" s="131"/>
      <c r="B236" s="131"/>
      <c r="C236" s="13"/>
      <c r="D236" s="133"/>
      <c r="E236" s="146"/>
      <c r="F236" s="147"/>
      <c r="G236" s="131"/>
      <c r="H236" s="135"/>
      <c r="I236" s="148"/>
      <c r="J236" s="137"/>
      <c r="K236" s="149" t="s">
        <v>127</v>
      </c>
      <c r="L236" s="150">
        <v>0</v>
      </c>
      <c r="AQ236" s="143"/>
      <c r="AR236" s="143"/>
      <c r="AS236" s="144"/>
      <c r="AT236" s="144"/>
      <c r="AU236" s="143"/>
      <c r="AV236" s="144"/>
      <c r="AW236" s="145"/>
      <c r="AX236" s="145"/>
      <c r="AY236" s="145"/>
    </row>
    <row r="237" spans="1:53" s="140" customFormat="1" ht="15" thickBot="1" x14ac:dyDescent="0.35">
      <c r="A237" s="131"/>
      <c r="B237" s="131"/>
      <c r="C237" s="13"/>
      <c r="D237" s="133"/>
      <c r="E237" s="146"/>
      <c r="F237" s="147"/>
      <c r="G237" s="131"/>
      <c r="H237" s="135"/>
      <c r="I237" s="148"/>
      <c r="J237" s="137"/>
      <c r="K237" s="154" t="s">
        <v>138</v>
      </c>
      <c r="L237" s="166">
        <v>24</v>
      </c>
      <c r="AQ237" s="143"/>
      <c r="AR237" s="143"/>
      <c r="AS237" s="144"/>
      <c r="AT237" s="144"/>
      <c r="AU237" s="143"/>
      <c r="AV237" s="144"/>
      <c r="AW237" s="145"/>
      <c r="AX237" s="145"/>
      <c r="AY237" s="145"/>
    </row>
    <row r="238" spans="1:53" s="140" customFormat="1" x14ac:dyDescent="0.3">
      <c r="A238" s="141"/>
      <c r="B238" s="141"/>
      <c r="D238" s="187"/>
      <c r="E238" s="188"/>
      <c r="F238" s="189"/>
      <c r="G238" s="141"/>
      <c r="H238" s="145"/>
      <c r="I238" s="144"/>
      <c r="J238" s="144"/>
      <c r="K238" s="141"/>
      <c r="L238" s="189"/>
      <c r="AQ238" s="143"/>
      <c r="AR238" s="143"/>
      <c r="AS238" s="144"/>
      <c r="AT238" s="144"/>
      <c r="AU238" s="143"/>
      <c r="AV238" s="144"/>
      <c r="AW238" s="145"/>
      <c r="AX238" s="145"/>
      <c r="AY238" s="145"/>
    </row>
    <row r="239" spans="1:53" s="140" customFormat="1" x14ac:dyDescent="0.3">
      <c r="A239" s="141"/>
      <c r="B239" s="141"/>
      <c r="D239" s="187"/>
      <c r="E239" s="188"/>
      <c r="F239" s="189"/>
      <c r="G239" s="141"/>
      <c r="H239" s="145"/>
      <c r="I239" s="144"/>
      <c r="J239" s="144"/>
      <c r="K239" s="141"/>
      <c r="L239" s="189"/>
      <c r="AQ239" s="143"/>
      <c r="AR239" s="143"/>
      <c r="AS239" s="144"/>
      <c r="AT239" s="144"/>
      <c r="AU239" s="143"/>
      <c r="AV239" s="144"/>
      <c r="AW239" s="145"/>
      <c r="AX239" s="145"/>
      <c r="AY239" s="145"/>
    </row>
    <row r="240" spans="1:53" s="140" customFormat="1" x14ac:dyDescent="0.3">
      <c r="A240" s="141"/>
      <c r="B240" s="141"/>
      <c r="D240" s="187"/>
      <c r="E240" s="188"/>
      <c r="F240" s="189"/>
      <c r="G240" s="141"/>
      <c r="H240" s="145"/>
      <c r="I240" s="144"/>
      <c r="J240" s="144"/>
      <c r="K240" s="141"/>
      <c r="L240" s="189"/>
      <c r="AQ240" s="143"/>
      <c r="AR240" s="143"/>
      <c r="AS240" s="144"/>
      <c r="AT240" s="144"/>
      <c r="AU240" s="143"/>
      <c r="AV240" s="144"/>
      <c r="AW240" s="145"/>
      <c r="AX240" s="145"/>
      <c r="AY240" s="145"/>
    </row>
    <row r="241" spans="1:53" ht="15" thickBot="1" x14ac:dyDescent="0.35"/>
    <row r="242" spans="1:53" ht="18" customHeight="1" x14ac:dyDescent="0.3">
      <c r="A242" s="8" t="s">
        <v>18</v>
      </c>
      <c r="B242" s="63" t="s">
        <v>509</v>
      </c>
      <c r="C242" s="79" t="s">
        <v>510</v>
      </c>
      <c r="D242" s="9" t="s">
        <v>130</v>
      </c>
      <c r="E242" s="66">
        <v>1E-4</v>
      </c>
      <c r="F242" s="63">
        <v>4</v>
      </c>
      <c r="G242" s="8">
        <v>0.2</v>
      </c>
      <c r="H242" s="10">
        <f>E242*F242*G242</f>
        <v>8.0000000000000007E-5</v>
      </c>
      <c r="I242" s="64">
        <v>1.2</v>
      </c>
      <c r="J242" s="69">
        <f>I242</f>
        <v>1.2</v>
      </c>
      <c r="K242" s="72" t="s">
        <v>122</v>
      </c>
      <c r="L242" s="77">
        <v>0</v>
      </c>
      <c r="M242" s="31" t="str">
        <f t="shared" ref="M242:N249" si="226">A242</f>
        <v>С1</v>
      </c>
      <c r="N242" s="31" t="str">
        <f t="shared" si="226"/>
        <v>Компрессор ГК№1-4, попутный нефтяной газ</v>
      </c>
      <c r="O242" s="31" t="str">
        <f t="shared" ref="O242:O249" si="227">D242</f>
        <v>Полное-факел</v>
      </c>
      <c r="P242" s="31" t="s">
        <v>46</v>
      </c>
      <c r="Q242" s="31" t="s">
        <v>46</v>
      </c>
      <c r="R242" s="31" t="s">
        <v>46</v>
      </c>
      <c r="S242" s="31" t="s">
        <v>46</v>
      </c>
      <c r="T242" s="31" t="s">
        <v>46</v>
      </c>
      <c r="U242" s="31" t="s">
        <v>46</v>
      </c>
      <c r="V242" s="31" t="s">
        <v>46</v>
      </c>
      <c r="W242" s="31" t="s">
        <v>46</v>
      </c>
      <c r="X242" s="31" t="s">
        <v>46</v>
      </c>
      <c r="Y242" s="31">
        <v>17</v>
      </c>
      <c r="Z242" s="31">
        <v>3</v>
      </c>
      <c r="AA242" s="31" t="s">
        <v>46</v>
      </c>
      <c r="AB242" s="31" t="s">
        <v>46</v>
      </c>
      <c r="AC242" s="31" t="s">
        <v>46</v>
      </c>
      <c r="AD242" s="31" t="s">
        <v>46</v>
      </c>
      <c r="AE242" s="31" t="s">
        <v>46</v>
      </c>
      <c r="AF242" s="31" t="s">
        <v>46</v>
      </c>
      <c r="AG242" s="31" t="s">
        <v>46</v>
      </c>
      <c r="AH242" s="31" t="s">
        <v>46</v>
      </c>
      <c r="AI242" s="31" t="s">
        <v>46</v>
      </c>
      <c r="AJ242" s="12">
        <v>1</v>
      </c>
      <c r="AK242" s="12">
        <v>2</v>
      </c>
      <c r="AL242" s="65">
        <v>0.75</v>
      </c>
      <c r="AM242" s="65">
        <v>2.7E-2</v>
      </c>
      <c r="AN242" s="65">
        <v>3</v>
      </c>
      <c r="AO242" s="31"/>
      <c r="AP242" s="31"/>
      <c r="AQ242" s="32">
        <f>AM242*I242+AL242</f>
        <v>0.78239999999999998</v>
      </c>
      <c r="AR242" s="32">
        <f>0.1*AQ242</f>
        <v>7.8240000000000004E-2</v>
      </c>
      <c r="AS242" s="33">
        <f>AJ242*3+0.25*AK242</f>
        <v>3.5</v>
      </c>
      <c r="AT242" s="33">
        <f>SUM(AQ242:AS242)/4</f>
        <v>1.09016</v>
      </c>
      <c r="AU242" s="32">
        <f>10068.2*J242*POWER(10,-6)</f>
        <v>1.208184E-2</v>
      </c>
      <c r="AV242" s="33">
        <f t="shared" ref="AV242:AV249" si="228">AU242+AT242+AS242+AR242+AQ242</f>
        <v>5.4628818399999997</v>
      </c>
      <c r="AW242" s="34">
        <f>AJ242*H242</f>
        <v>8.0000000000000007E-5</v>
      </c>
      <c r="AX242" s="34">
        <f>H242*AK242</f>
        <v>1.6000000000000001E-4</v>
      </c>
      <c r="AY242" s="34">
        <f>H242*AV242</f>
        <v>4.3703054720000003E-4</v>
      </c>
      <c r="AZ242" s="285">
        <f>AW242/DB!$B$23</f>
        <v>8.5106382978723413E-8</v>
      </c>
      <c r="BA242" s="285">
        <f>AX242/DB!$B$23</f>
        <v>1.7021276595744683E-7</v>
      </c>
    </row>
    <row r="243" spans="1:53" x14ac:dyDescent="0.3">
      <c r="A243" s="8" t="s">
        <v>19</v>
      </c>
      <c r="B243" s="8" t="str">
        <f>B242</f>
        <v>Компрессор ГК№1-4, попутный нефтяной газ</v>
      </c>
      <c r="C243" s="79" t="s">
        <v>511</v>
      </c>
      <c r="D243" s="9" t="s">
        <v>28</v>
      </c>
      <c r="E243" s="67">
        <f>E242</f>
        <v>1E-4</v>
      </c>
      <c r="F243" s="68">
        <f>F242</f>
        <v>4</v>
      </c>
      <c r="G243" s="8">
        <v>0.1152</v>
      </c>
      <c r="H243" s="10">
        <f t="shared" ref="H243:H249" si="229">E243*F243*G243</f>
        <v>4.6079999999999999E-5</v>
      </c>
      <c r="I243" s="62">
        <f>I242</f>
        <v>1.2</v>
      </c>
      <c r="J243" s="80">
        <f>0.1*I242</f>
        <v>0.12</v>
      </c>
      <c r="K243" s="74" t="s">
        <v>123</v>
      </c>
      <c r="L243" s="78">
        <v>2</v>
      </c>
      <c r="M243" s="31" t="str">
        <f t="shared" si="226"/>
        <v>С2</v>
      </c>
      <c r="N243" s="31" t="str">
        <f t="shared" si="226"/>
        <v>Компрессор ГК№1-4, попутный нефтяной газ</v>
      </c>
      <c r="O243" s="31" t="str">
        <f t="shared" si="227"/>
        <v>Полное-взрыв</v>
      </c>
      <c r="P243" s="31" t="s">
        <v>46</v>
      </c>
      <c r="Q243" s="31" t="s">
        <v>46</v>
      </c>
      <c r="R243" s="31" t="s">
        <v>46</v>
      </c>
      <c r="S243" s="31" t="s">
        <v>46</v>
      </c>
      <c r="T243" s="31">
        <v>0</v>
      </c>
      <c r="U243" s="31">
        <v>0</v>
      </c>
      <c r="V243" s="31">
        <v>37.6</v>
      </c>
      <c r="W243" s="31">
        <v>124.6</v>
      </c>
      <c r="X243" s="31">
        <v>324.60000000000002</v>
      </c>
      <c r="Y243" s="31" t="s">
        <v>46</v>
      </c>
      <c r="Z243" s="31" t="s">
        <v>46</v>
      </c>
      <c r="AA243" s="31" t="s">
        <v>46</v>
      </c>
      <c r="AB243" s="31" t="s">
        <v>46</v>
      </c>
      <c r="AC243" s="31" t="s">
        <v>46</v>
      </c>
      <c r="AD243" s="31" t="s">
        <v>46</v>
      </c>
      <c r="AE243" s="31" t="s">
        <v>46</v>
      </c>
      <c r="AF243" s="31" t="s">
        <v>46</v>
      </c>
      <c r="AG243" s="31" t="s">
        <v>46</v>
      </c>
      <c r="AH243" s="31" t="s">
        <v>46</v>
      </c>
      <c r="AI243" s="31" t="s">
        <v>46</v>
      </c>
      <c r="AJ243" s="12">
        <v>2</v>
      </c>
      <c r="AK243" s="12">
        <v>2</v>
      </c>
      <c r="AL243" s="31">
        <f>AL242</f>
        <v>0.75</v>
      </c>
      <c r="AM243" s="31">
        <f>AM242</f>
        <v>2.7E-2</v>
      </c>
      <c r="AN243" s="31">
        <f>AN242</f>
        <v>3</v>
      </c>
      <c r="AO243" s="31"/>
      <c r="AP243" s="31"/>
      <c r="AQ243" s="32">
        <f>AM243*I243+AL243</f>
        <v>0.78239999999999998</v>
      </c>
      <c r="AR243" s="32">
        <f t="shared" ref="AR243:AR249" si="230">0.1*AQ243</f>
        <v>7.8240000000000004E-2</v>
      </c>
      <c r="AS243" s="33">
        <f t="shared" ref="AS243:AS249" si="231">AJ243*3+0.25*AK243</f>
        <v>6.5</v>
      </c>
      <c r="AT243" s="33">
        <f t="shared" ref="AT243:AT249" si="232">SUM(AQ243:AS243)/4</f>
        <v>1.84016</v>
      </c>
      <c r="AU243" s="32">
        <f>10068.2*J243*POWER(10,-6)*10</f>
        <v>1.208184E-2</v>
      </c>
      <c r="AV243" s="33">
        <f t="shared" si="228"/>
        <v>9.2128818399999979</v>
      </c>
      <c r="AW243" s="34">
        <f t="shared" ref="AW243:AW249" si="233">AJ243*H243</f>
        <v>9.2159999999999999E-5</v>
      </c>
      <c r="AX243" s="34">
        <f t="shared" ref="AX243:AX249" si="234">H243*AK243</f>
        <v>9.2159999999999999E-5</v>
      </c>
      <c r="AY243" s="34">
        <f t="shared" ref="AY243:AY249" si="235">H243*AV243</f>
        <v>4.2452959518719991E-4</v>
      </c>
      <c r="AZ243" s="285">
        <f>AW243/DB!$B$23</f>
        <v>9.8042553191489367E-8</v>
      </c>
      <c r="BA243" s="285">
        <f>AX243/DB!$B$23</f>
        <v>9.8042553191489367E-8</v>
      </c>
    </row>
    <row r="244" spans="1:53" x14ac:dyDescent="0.3">
      <c r="A244" s="8" t="s">
        <v>20</v>
      </c>
      <c r="B244" s="8" t="str">
        <f>B242</f>
        <v>Компрессор ГК№1-4, попутный нефтяной газ</v>
      </c>
      <c r="C244" s="79" t="s">
        <v>512</v>
      </c>
      <c r="D244" s="9" t="s">
        <v>132</v>
      </c>
      <c r="E244" s="67">
        <f>E242</f>
        <v>1E-4</v>
      </c>
      <c r="F244" s="68">
        <f>F242</f>
        <v>4</v>
      </c>
      <c r="G244" s="8">
        <v>7.6799999999999993E-2</v>
      </c>
      <c r="H244" s="10">
        <f>E244*F244*G244</f>
        <v>3.0719999999999997E-5</v>
      </c>
      <c r="I244" s="62">
        <f>I242</f>
        <v>1.2</v>
      </c>
      <c r="J244" s="69">
        <f>I242</f>
        <v>1.2</v>
      </c>
      <c r="K244" s="74" t="s">
        <v>124</v>
      </c>
      <c r="L244" s="78">
        <v>0</v>
      </c>
      <c r="M244" s="31" t="str">
        <f>A244</f>
        <v>С3</v>
      </c>
      <c r="N244" s="31" t="str">
        <f>B244</f>
        <v>Компрессор ГК№1-4, попутный нефтяной газ</v>
      </c>
      <c r="O244" s="31" t="str">
        <f>D244</f>
        <v>Полное-вспышка</v>
      </c>
      <c r="P244" s="31" t="s">
        <v>46</v>
      </c>
      <c r="Q244" s="31" t="s">
        <v>46</v>
      </c>
      <c r="R244" s="31" t="s">
        <v>46</v>
      </c>
      <c r="S244" s="31" t="s">
        <v>46</v>
      </c>
      <c r="T244" s="31" t="s">
        <v>46</v>
      </c>
      <c r="U244" s="31" t="s">
        <v>46</v>
      </c>
      <c r="V244" s="31" t="s">
        <v>46</v>
      </c>
      <c r="W244" s="31" t="s">
        <v>46</v>
      </c>
      <c r="X244" s="31" t="s">
        <v>46</v>
      </c>
      <c r="Y244" s="31" t="s">
        <v>46</v>
      </c>
      <c r="Z244" s="31" t="s">
        <v>46</v>
      </c>
      <c r="AA244" s="31">
        <v>35.6</v>
      </c>
      <c r="AB244" s="31">
        <v>42.72</v>
      </c>
      <c r="AC244" s="31" t="s">
        <v>46</v>
      </c>
      <c r="AD244" s="31" t="s">
        <v>46</v>
      </c>
      <c r="AE244" s="31" t="s">
        <v>46</v>
      </c>
      <c r="AF244" s="31" t="s">
        <v>46</v>
      </c>
      <c r="AG244" s="31" t="s">
        <v>46</v>
      </c>
      <c r="AH244" s="31" t="s">
        <v>46</v>
      </c>
      <c r="AI244" s="31" t="s">
        <v>46</v>
      </c>
      <c r="AJ244" s="31">
        <v>0</v>
      </c>
      <c r="AK244" s="31">
        <v>0</v>
      </c>
      <c r="AL244" s="31">
        <f>AL242</f>
        <v>0.75</v>
      </c>
      <c r="AM244" s="31">
        <f>AM242</f>
        <v>2.7E-2</v>
      </c>
      <c r="AN244" s="31">
        <f>AN242</f>
        <v>3</v>
      </c>
      <c r="AO244" s="31"/>
      <c r="AP244" s="31"/>
      <c r="AQ244" s="32">
        <f>AM244*I244*0.1+AL244</f>
        <v>0.75324000000000002</v>
      </c>
      <c r="AR244" s="32">
        <f>0.1*AQ244</f>
        <v>7.5324000000000002E-2</v>
      </c>
      <c r="AS244" s="33">
        <f>AJ244*3+0.25*AK244</f>
        <v>0</v>
      </c>
      <c r="AT244" s="33">
        <f>SUM(AQ244:AS244)/4</f>
        <v>0.20714100000000002</v>
      </c>
      <c r="AU244" s="32">
        <f>1333*J242*POWER(10,-6)</f>
        <v>1.5995999999999999E-3</v>
      </c>
      <c r="AV244" s="33">
        <f>AU244+AT244+AS244+AR244+AQ244</f>
        <v>1.0373046000000001</v>
      </c>
      <c r="AW244" s="34">
        <f t="shared" si="233"/>
        <v>0</v>
      </c>
      <c r="AX244" s="34">
        <f t="shared" si="234"/>
        <v>0</v>
      </c>
      <c r="AY244" s="34">
        <f t="shared" si="235"/>
        <v>3.1865997312E-5</v>
      </c>
      <c r="AZ244" s="285">
        <f>AW244/DB!$B$23</f>
        <v>0</v>
      </c>
      <c r="BA244" s="285">
        <f>AX244/DB!$B$23</f>
        <v>0</v>
      </c>
    </row>
    <row r="245" spans="1:53" x14ac:dyDescent="0.3">
      <c r="A245" s="8" t="s">
        <v>21</v>
      </c>
      <c r="B245" s="8" t="str">
        <f>B242</f>
        <v>Компрессор ГК№1-4, попутный нефтяной газ</v>
      </c>
      <c r="C245" s="79" t="s">
        <v>513</v>
      </c>
      <c r="D245" s="9" t="s">
        <v>26</v>
      </c>
      <c r="E245" s="67">
        <f>E242</f>
        <v>1E-4</v>
      </c>
      <c r="F245" s="68">
        <f>F242</f>
        <v>4</v>
      </c>
      <c r="G245" s="8">
        <v>0.60799999999999998</v>
      </c>
      <c r="H245" s="10">
        <f t="shared" si="229"/>
        <v>2.432E-4</v>
      </c>
      <c r="I245" s="62">
        <f>I242</f>
        <v>1.2</v>
      </c>
      <c r="J245" s="71">
        <v>0</v>
      </c>
      <c r="K245" s="74" t="s">
        <v>126</v>
      </c>
      <c r="L245" s="78">
        <v>45390</v>
      </c>
      <c r="M245" s="31" t="str">
        <f t="shared" si="226"/>
        <v>С4</v>
      </c>
      <c r="N245" s="31" t="str">
        <f t="shared" si="226"/>
        <v>Компрессор ГК№1-4, попутный нефтяной газ</v>
      </c>
      <c r="O245" s="31" t="str">
        <f t="shared" si="227"/>
        <v>Полное-ликвидация</v>
      </c>
      <c r="P245" s="31" t="s">
        <v>46</v>
      </c>
      <c r="Q245" s="31" t="s">
        <v>46</v>
      </c>
      <c r="R245" s="31" t="s">
        <v>46</v>
      </c>
      <c r="S245" s="31" t="s">
        <v>46</v>
      </c>
      <c r="T245" s="31" t="s">
        <v>46</v>
      </c>
      <c r="U245" s="31" t="s">
        <v>46</v>
      </c>
      <c r="V245" s="31" t="s">
        <v>46</v>
      </c>
      <c r="W245" s="31" t="s">
        <v>46</v>
      </c>
      <c r="X245" s="31" t="s">
        <v>46</v>
      </c>
      <c r="Y245" s="31" t="s">
        <v>46</v>
      </c>
      <c r="Z245" s="31" t="s">
        <v>46</v>
      </c>
      <c r="AA245" s="31" t="s">
        <v>46</v>
      </c>
      <c r="AB245" s="31" t="s">
        <v>46</v>
      </c>
      <c r="AC245" s="31" t="s">
        <v>46</v>
      </c>
      <c r="AD245" s="31" t="s">
        <v>46</v>
      </c>
      <c r="AE245" s="31" t="s">
        <v>46</v>
      </c>
      <c r="AF245" s="31" t="s">
        <v>46</v>
      </c>
      <c r="AG245" s="31" t="s">
        <v>46</v>
      </c>
      <c r="AH245" s="31" t="s">
        <v>46</v>
      </c>
      <c r="AI245" s="31" t="s">
        <v>46</v>
      </c>
      <c r="AJ245" s="31">
        <v>0</v>
      </c>
      <c r="AK245" s="31">
        <v>0</v>
      </c>
      <c r="AL245" s="31">
        <f>AL242</f>
        <v>0.75</v>
      </c>
      <c r="AM245" s="31">
        <f>AM242</f>
        <v>2.7E-2</v>
      </c>
      <c r="AN245" s="31">
        <f>AN242</f>
        <v>3</v>
      </c>
      <c r="AO245" s="31"/>
      <c r="AP245" s="31"/>
      <c r="AQ245" s="32">
        <f>AM245*I245*0.1+AL245</f>
        <v>0.75324000000000002</v>
      </c>
      <c r="AR245" s="32">
        <f t="shared" si="230"/>
        <v>7.5324000000000002E-2</v>
      </c>
      <c r="AS245" s="33">
        <f t="shared" si="231"/>
        <v>0</v>
      </c>
      <c r="AT245" s="33">
        <f t="shared" si="232"/>
        <v>0.20714100000000002</v>
      </c>
      <c r="AU245" s="32">
        <f>1333*J243*POWER(10,-6)</f>
        <v>1.5996000000000001E-4</v>
      </c>
      <c r="AV245" s="33">
        <f t="shared" si="228"/>
        <v>1.0358649600000001</v>
      </c>
      <c r="AW245" s="34">
        <f t="shared" si="233"/>
        <v>0</v>
      </c>
      <c r="AX245" s="34">
        <f t="shared" si="234"/>
        <v>0</v>
      </c>
      <c r="AY245" s="34">
        <f t="shared" si="235"/>
        <v>2.5192235827200003E-4</v>
      </c>
      <c r="AZ245" s="285">
        <f>AW245/DB!$B$23</f>
        <v>0</v>
      </c>
      <c r="BA245" s="285">
        <f>AX245/DB!$B$23</f>
        <v>0</v>
      </c>
    </row>
    <row r="246" spans="1:53" x14ac:dyDescent="0.3">
      <c r="A246" s="8" t="s">
        <v>22</v>
      </c>
      <c r="B246" s="8" t="str">
        <f>B242</f>
        <v>Компрессор ГК№1-4, попутный нефтяной газ</v>
      </c>
      <c r="C246" s="79" t="s">
        <v>514</v>
      </c>
      <c r="D246" s="9" t="s">
        <v>134</v>
      </c>
      <c r="E246" s="66">
        <v>4.4000000000000003E-3</v>
      </c>
      <c r="F246" s="68">
        <f t="shared" ref="F246:F248" si="236">F243</f>
        <v>4</v>
      </c>
      <c r="G246" s="8">
        <v>3.5000000000000003E-2</v>
      </c>
      <c r="H246" s="10">
        <f t="shared" si="229"/>
        <v>6.1600000000000012E-4</v>
      </c>
      <c r="I246" s="62">
        <f>0.15*I242</f>
        <v>0.18</v>
      </c>
      <c r="J246" s="69">
        <f>I246</f>
        <v>0.18</v>
      </c>
      <c r="K246" s="74" t="s">
        <v>127</v>
      </c>
      <c r="L246" s="78">
        <v>3</v>
      </c>
      <c r="M246" s="31" t="str">
        <f t="shared" si="226"/>
        <v>С5</v>
      </c>
      <c r="N246" s="31" t="str">
        <f t="shared" si="226"/>
        <v>Компрессор ГК№1-4, попутный нефтяной газ</v>
      </c>
      <c r="O246" s="31" t="str">
        <f t="shared" si="227"/>
        <v>Частичное-факел</v>
      </c>
      <c r="P246" s="31" t="s">
        <v>46</v>
      </c>
      <c r="Q246" s="31" t="s">
        <v>46</v>
      </c>
      <c r="R246" s="31" t="s">
        <v>46</v>
      </c>
      <c r="S246" s="31" t="s">
        <v>46</v>
      </c>
      <c r="T246" s="31" t="s">
        <v>46</v>
      </c>
      <c r="U246" s="31" t="s">
        <v>46</v>
      </c>
      <c r="V246" s="31" t="s">
        <v>46</v>
      </c>
      <c r="W246" s="31" t="s">
        <v>46</v>
      </c>
      <c r="X246" s="31" t="s">
        <v>46</v>
      </c>
      <c r="Y246" s="31">
        <v>11</v>
      </c>
      <c r="Z246" s="31">
        <v>2</v>
      </c>
      <c r="AA246" s="31" t="s">
        <v>46</v>
      </c>
      <c r="AB246" s="31" t="s">
        <v>46</v>
      </c>
      <c r="AC246" s="31" t="s">
        <v>46</v>
      </c>
      <c r="AD246" s="31" t="s">
        <v>46</v>
      </c>
      <c r="AE246" s="31" t="s">
        <v>46</v>
      </c>
      <c r="AF246" s="31" t="s">
        <v>46</v>
      </c>
      <c r="AG246" s="31" t="s">
        <v>46</v>
      </c>
      <c r="AH246" s="31" t="s">
        <v>46</v>
      </c>
      <c r="AI246" s="31" t="s">
        <v>46</v>
      </c>
      <c r="AJ246" s="31">
        <v>0</v>
      </c>
      <c r="AK246" s="31">
        <v>2</v>
      </c>
      <c r="AL246" s="31">
        <f>0.1*$AL$2</f>
        <v>7.5000000000000011E-2</v>
      </c>
      <c r="AM246" s="31">
        <f>AM242</f>
        <v>2.7E-2</v>
      </c>
      <c r="AN246" s="31">
        <f>ROUNDUP(AN242/3,0)</f>
        <v>1</v>
      </c>
      <c r="AO246" s="31"/>
      <c r="AP246" s="31"/>
      <c r="AQ246" s="32">
        <f>AM246*I246+AL246</f>
        <v>7.9860000000000014E-2</v>
      </c>
      <c r="AR246" s="32">
        <f t="shared" si="230"/>
        <v>7.9860000000000018E-3</v>
      </c>
      <c r="AS246" s="33">
        <f t="shared" si="231"/>
        <v>0.5</v>
      </c>
      <c r="AT246" s="33">
        <f t="shared" si="232"/>
        <v>0.14696149999999999</v>
      </c>
      <c r="AU246" s="32">
        <f>10068.2*J246*POWER(10,-6)</f>
        <v>1.812276E-3</v>
      </c>
      <c r="AV246" s="33">
        <f t="shared" si="228"/>
        <v>0.73661977600000006</v>
      </c>
      <c r="AW246" s="34">
        <f t="shared" si="233"/>
        <v>0</v>
      </c>
      <c r="AX246" s="34">
        <f t="shared" si="234"/>
        <v>1.2320000000000002E-3</v>
      </c>
      <c r="AY246" s="34">
        <f t="shared" si="235"/>
        <v>4.5375778201600013E-4</v>
      </c>
      <c r="AZ246" s="285">
        <f>AW246/DB!$B$23</f>
        <v>0</v>
      </c>
      <c r="BA246" s="285">
        <f>AX246/DB!$B$23</f>
        <v>1.3106382978723407E-6</v>
      </c>
    </row>
    <row r="247" spans="1:53" x14ac:dyDescent="0.3">
      <c r="A247" s="8" t="s">
        <v>23</v>
      </c>
      <c r="B247" s="8" t="str">
        <f>B242</f>
        <v>Компрессор ГК№1-4, попутный нефтяной газ</v>
      </c>
      <c r="C247" s="79" t="s">
        <v>515</v>
      </c>
      <c r="D247" s="9" t="s">
        <v>136</v>
      </c>
      <c r="E247" s="67">
        <f>E246</f>
        <v>4.4000000000000003E-3</v>
      </c>
      <c r="F247" s="68">
        <f t="shared" si="236"/>
        <v>4</v>
      </c>
      <c r="G247" s="8">
        <v>8.3000000000000001E-3</v>
      </c>
      <c r="H247" s="10">
        <f>E247*F247*G247</f>
        <v>1.4608000000000001E-4</v>
      </c>
      <c r="I247" s="62">
        <f>I246</f>
        <v>0.18</v>
      </c>
      <c r="J247" s="69">
        <f>J243*0.15</f>
        <v>1.7999999999999999E-2</v>
      </c>
      <c r="K247" s="73" t="s">
        <v>138</v>
      </c>
      <c r="L247" s="130">
        <v>4</v>
      </c>
      <c r="M247" s="31" t="str">
        <f>A247</f>
        <v>С6</v>
      </c>
      <c r="N247" s="31" t="str">
        <f>B247</f>
        <v>Компрессор ГК№1-4, попутный нефтяной газ</v>
      </c>
      <c r="O247" s="31" t="str">
        <f>D247</f>
        <v>Частичное-взрыв</v>
      </c>
      <c r="P247" s="31" t="s">
        <v>46</v>
      </c>
      <c r="Q247" s="31" t="s">
        <v>46</v>
      </c>
      <c r="R247" s="31" t="s">
        <v>46</v>
      </c>
      <c r="S247" s="31" t="s">
        <v>46</v>
      </c>
      <c r="T247" s="31">
        <v>0</v>
      </c>
      <c r="U247" s="31">
        <v>0</v>
      </c>
      <c r="V247" s="31">
        <v>20.100000000000001</v>
      </c>
      <c r="W247" s="31">
        <v>66.099999999999994</v>
      </c>
      <c r="X247" s="31">
        <v>172.6</v>
      </c>
      <c r="Y247" s="31" t="s">
        <v>46</v>
      </c>
      <c r="Z247" s="31" t="s">
        <v>46</v>
      </c>
      <c r="AA247" s="31" t="s">
        <v>46</v>
      </c>
      <c r="AB247" s="31" t="s">
        <v>46</v>
      </c>
      <c r="AC247" s="31" t="s">
        <v>46</v>
      </c>
      <c r="AD247" s="31" t="s">
        <v>46</v>
      </c>
      <c r="AE247" s="31" t="s">
        <v>46</v>
      </c>
      <c r="AF247" s="31" t="s">
        <v>46</v>
      </c>
      <c r="AG247" s="31" t="s">
        <v>46</v>
      </c>
      <c r="AH247" s="31" t="s">
        <v>46</v>
      </c>
      <c r="AI247" s="31" t="s">
        <v>46</v>
      </c>
      <c r="AJ247" s="31">
        <v>0</v>
      </c>
      <c r="AK247" s="31">
        <v>1</v>
      </c>
      <c r="AL247" s="31">
        <f>0.1*$AL$2</f>
        <v>7.5000000000000011E-2</v>
      </c>
      <c r="AM247" s="31">
        <f>AM242</f>
        <v>2.7E-2</v>
      </c>
      <c r="AN247" s="31">
        <f>AN246</f>
        <v>1</v>
      </c>
      <c r="AO247" s="31"/>
      <c r="AP247" s="31"/>
      <c r="AQ247" s="32">
        <f>AM247*I247+AL247</f>
        <v>7.9860000000000014E-2</v>
      </c>
      <c r="AR247" s="32">
        <f>0.1*AQ247</f>
        <v>7.9860000000000018E-3</v>
      </c>
      <c r="AS247" s="33">
        <f>AJ247*3+0.25*AK247</f>
        <v>0.25</v>
      </c>
      <c r="AT247" s="33">
        <f>SUM(AQ247:AS247)/4</f>
        <v>8.4461500000000009E-2</v>
      </c>
      <c r="AU247" s="32">
        <f>10068.2*J247*POWER(10,-6)*10</f>
        <v>1.8122759999999998E-3</v>
      </c>
      <c r="AV247" s="33">
        <f>AU247+AT247+AS247+AR247+AQ247</f>
        <v>0.42411977600000006</v>
      </c>
      <c r="AW247" s="34">
        <f t="shared" si="233"/>
        <v>0</v>
      </c>
      <c r="AX247" s="34">
        <f t="shared" si="234"/>
        <v>1.4608000000000001E-4</v>
      </c>
      <c r="AY247" s="34">
        <f t="shared" si="235"/>
        <v>6.1955416878080015E-5</v>
      </c>
      <c r="AZ247" s="285">
        <f>AW247/DB!$B$23</f>
        <v>0</v>
      </c>
      <c r="BA247" s="285">
        <f>AX247/DB!$B$23</f>
        <v>1.5540425531914894E-7</v>
      </c>
    </row>
    <row r="248" spans="1:53" x14ac:dyDescent="0.3">
      <c r="A248" s="8" t="s">
        <v>157</v>
      </c>
      <c r="B248" s="8" t="str">
        <f>B242</f>
        <v>Компрессор ГК№1-4, попутный нефтяной газ</v>
      </c>
      <c r="C248" s="79" t="s">
        <v>516</v>
      </c>
      <c r="D248" s="9" t="s">
        <v>112</v>
      </c>
      <c r="E248" s="67">
        <f>E246</f>
        <v>4.4000000000000003E-3</v>
      </c>
      <c r="F248" s="68">
        <f t="shared" si="236"/>
        <v>4</v>
      </c>
      <c r="G248" s="8">
        <v>2.64E-2</v>
      </c>
      <c r="H248" s="10">
        <f t="shared" si="229"/>
        <v>4.6464000000000005E-4</v>
      </c>
      <c r="I248" s="62">
        <f>0.15*I242</f>
        <v>0.18</v>
      </c>
      <c r="J248" s="69">
        <f>J244*0.15</f>
        <v>0.18</v>
      </c>
      <c r="K248" s="74"/>
      <c r="L248" s="78"/>
      <c r="M248" s="31" t="str">
        <f t="shared" si="226"/>
        <v>С7</v>
      </c>
      <c r="N248" s="31" t="str">
        <f t="shared" si="226"/>
        <v>Компрессор ГК№1-4, попутный нефтяной газ</v>
      </c>
      <c r="O248" s="31" t="str">
        <f t="shared" si="227"/>
        <v>Частичное-пожар-вспышка</v>
      </c>
      <c r="P248" s="31" t="s">
        <v>46</v>
      </c>
      <c r="Q248" s="31" t="s">
        <v>46</v>
      </c>
      <c r="R248" s="31" t="s">
        <v>46</v>
      </c>
      <c r="S248" s="31" t="s">
        <v>46</v>
      </c>
      <c r="T248" s="31" t="s">
        <v>46</v>
      </c>
      <c r="U248" s="31" t="s">
        <v>46</v>
      </c>
      <c r="V248" s="31" t="s">
        <v>46</v>
      </c>
      <c r="W248" s="31" t="s">
        <v>46</v>
      </c>
      <c r="X248" s="31" t="s">
        <v>46</v>
      </c>
      <c r="Y248" s="31" t="s">
        <v>46</v>
      </c>
      <c r="Z248" s="31" t="s">
        <v>46</v>
      </c>
      <c r="AA248" s="31">
        <v>19.03</v>
      </c>
      <c r="AB248" s="31">
        <v>22.84</v>
      </c>
      <c r="AC248" s="31" t="s">
        <v>46</v>
      </c>
      <c r="AD248" s="31" t="s">
        <v>46</v>
      </c>
      <c r="AE248" s="31" t="s">
        <v>46</v>
      </c>
      <c r="AF248" s="31" t="s">
        <v>46</v>
      </c>
      <c r="AG248" s="31" t="s">
        <v>46</v>
      </c>
      <c r="AH248" s="31" t="s">
        <v>46</v>
      </c>
      <c r="AI248" s="31" t="s">
        <v>46</v>
      </c>
      <c r="AJ248" s="31">
        <v>0</v>
      </c>
      <c r="AK248" s="31">
        <v>1</v>
      </c>
      <c r="AL248" s="31">
        <f>0.1*$AL$2</f>
        <v>7.5000000000000011E-2</v>
      </c>
      <c r="AM248" s="31">
        <f>AM242</f>
        <v>2.7E-2</v>
      </c>
      <c r="AN248" s="31">
        <f>ROUNDUP(AN242/3,0)</f>
        <v>1</v>
      </c>
      <c r="AO248" s="31"/>
      <c r="AP248" s="31"/>
      <c r="AQ248" s="32">
        <f>AM248*I248+AL248</f>
        <v>7.9860000000000014E-2</v>
      </c>
      <c r="AR248" s="32">
        <f t="shared" si="230"/>
        <v>7.9860000000000018E-3</v>
      </c>
      <c r="AS248" s="33">
        <f t="shared" si="231"/>
        <v>0.25</v>
      </c>
      <c r="AT248" s="33">
        <f t="shared" si="232"/>
        <v>8.4461500000000009E-2</v>
      </c>
      <c r="AU248" s="32">
        <f>10068.2*J248*POWER(10,-6)*10</f>
        <v>1.8122760000000002E-2</v>
      </c>
      <c r="AV248" s="33">
        <f t="shared" si="228"/>
        <v>0.44043025999999996</v>
      </c>
      <c r="AW248" s="34">
        <f t="shared" si="233"/>
        <v>0</v>
      </c>
      <c r="AX248" s="34">
        <f t="shared" si="234"/>
        <v>4.6464000000000005E-4</v>
      </c>
      <c r="AY248" s="34">
        <f t="shared" si="235"/>
        <v>2.046415160064E-4</v>
      </c>
      <c r="AZ248" s="285">
        <f>AW248/DB!$B$23</f>
        <v>0</v>
      </c>
      <c r="BA248" s="285">
        <f>AX248/DB!$B$23</f>
        <v>4.9429787234042559E-7</v>
      </c>
    </row>
    <row r="249" spans="1:53" ht="15" thickBot="1" x14ac:dyDescent="0.35">
      <c r="A249" s="8" t="s">
        <v>158</v>
      </c>
      <c r="B249" s="8" t="str">
        <f>B242</f>
        <v>Компрессор ГК№1-4, попутный нефтяной газ</v>
      </c>
      <c r="C249" s="79" t="s">
        <v>517</v>
      </c>
      <c r="D249" s="9" t="s">
        <v>27</v>
      </c>
      <c r="E249" s="67">
        <f>E246</f>
        <v>4.4000000000000003E-3</v>
      </c>
      <c r="F249" s="68">
        <f>F242</f>
        <v>4</v>
      </c>
      <c r="G249" s="8">
        <v>0.93030000000000002</v>
      </c>
      <c r="H249" s="10">
        <f t="shared" si="229"/>
        <v>1.637328E-2</v>
      </c>
      <c r="I249" s="62">
        <f>0.15*I242</f>
        <v>0.18</v>
      </c>
      <c r="J249" s="71">
        <v>0</v>
      </c>
      <c r="K249" s="75"/>
      <c r="L249" s="76"/>
      <c r="M249" s="31" t="str">
        <f t="shared" si="226"/>
        <v>С8</v>
      </c>
      <c r="N249" s="31" t="str">
        <f t="shared" si="226"/>
        <v>Компрессор ГК№1-4, попутный нефтяной газ</v>
      </c>
      <c r="O249" s="31" t="str">
        <f t="shared" si="227"/>
        <v>Частичное-ликвидация</v>
      </c>
      <c r="P249" s="31" t="s">
        <v>46</v>
      </c>
      <c r="Q249" s="31" t="s">
        <v>46</v>
      </c>
      <c r="R249" s="31" t="s">
        <v>46</v>
      </c>
      <c r="S249" s="31" t="s">
        <v>46</v>
      </c>
      <c r="T249" s="31" t="s">
        <v>46</v>
      </c>
      <c r="U249" s="31" t="s">
        <v>46</v>
      </c>
      <c r="V249" s="31" t="s">
        <v>46</v>
      </c>
      <c r="W249" s="31" t="s">
        <v>46</v>
      </c>
      <c r="X249" s="31" t="s">
        <v>46</v>
      </c>
      <c r="Y249" s="31" t="s">
        <v>46</v>
      </c>
      <c r="Z249" s="31" t="s">
        <v>46</v>
      </c>
      <c r="AA249" s="31" t="s">
        <v>46</v>
      </c>
      <c r="AB249" s="31" t="s">
        <v>46</v>
      </c>
      <c r="AC249" s="31" t="s">
        <v>46</v>
      </c>
      <c r="AD249" s="31" t="s">
        <v>46</v>
      </c>
      <c r="AE249" s="31" t="s">
        <v>46</v>
      </c>
      <c r="AF249" s="31" t="s">
        <v>46</v>
      </c>
      <c r="AG249" s="31" t="s">
        <v>46</v>
      </c>
      <c r="AH249" s="31" t="s">
        <v>46</v>
      </c>
      <c r="AI249" s="31" t="s">
        <v>46</v>
      </c>
      <c r="AJ249" s="31">
        <v>0</v>
      </c>
      <c r="AK249" s="31">
        <v>0</v>
      </c>
      <c r="AL249" s="31">
        <f>0.1*$AL$2</f>
        <v>7.5000000000000011E-2</v>
      </c>
      <c r="AM249" s="31">
        <f>AM242</f>
        <v>2.7E-2</v>
      </c>
      <c r="AN249" s="31">
        <f>ROUNDUP(AN242/3,0)</f>
        <v>1</v>
      </c>
      <c r="AO249" s="31"/>
      <c r="AP249" s="31"/>
      <c r="AQ249" s="32">
        <f>AM249*I249*0.1+AL249</f>
        <v>7.5486000000000011E-2</v>
      </c>
      <c r="AR249" s="32">
        <f t="shared" si="230"/>
        <v>7.5486000000000017E-3</v>
      </c>
      <c r="AS249" s="33">
        <f t="shared" si="231"/>
        <v>0</v>
      </c>
      <c r="AT249" s="33">
        <f t="shared" si="232"/>
        <v>2.0758650000000003E-2</v>
      </c>
      <c r="AU249" s="32">
        <f>1333*J248*POWER(10,-6)</f>
        <v>2.3993999999999998E-4</v>
      </c>
      <c r="AV249" s="33">
        <f t="shared" si="228"/>
        <v>0.10403319000000003</v>
      </c>
      <c r="AW249" s="34">
        <f t="shared" si="233"/>
        <v>0</v>
      </c>
      <c r="AX249" s="34">
        <f t="shared" si="234"/>
        <v>0</v>
      </c>
      <c r="AY249" s="34">
        <f t="shared" si="235"/>
        <v>1.7033645491632006E-3</v>
      </c>
      <c r="AZ249" s="285">
        <f>AW249/DB!$B$23</f>
        <v>0</v>
      </c>
      <c r="BA249" s="285">
        <f>AX249/DB!$B$23</f>
        <v>0</v>
      </c>
    </row>
    <row r="250" spans="1:53" x14ac:dyDescent="0.3">
      <c r="A250" s="12"/>
      <c r="B250" s="12"/>
      <c r="C250" s="31"/>
      <c r="D250" s="167"/>
      <c r="E250" s="168"/>
      <c r="F250" s="169"/>
      <c r="G250" s="12"/>
      <c r="H250" s="34"/>
      <c r="I250" s="33"/>
      <c r="J250" s="12"/>
      <c r="K250" s="12"/>
      <c r="L250" s="12"/>
      <c r="M250" s="31"/>
      <c r="N250" s="31"/>
      <c r="O250" s="31"/>
      <c r="P250" s="31"/>
      <c r="Q250" s="31"/>
      <c r="R250" s="31"/>
      <c r="S250" s="31"/>
      <c r="T250" s="31"/>
      <c r="U250" s="31"/>
      <c r="V250" s="31"/>
      <c r="W250" s="31"/>
      <c r="X250" s="31"/>
      <c r="Y250" s="31"/>
      <c r="Z250" s="31"/>
      <c r="AA250" s="31"/>
      <c r="AB250" s="31"/>
      <c r="AC250" s="31"/>
      <c r="AD250" s="31"/>
      <c r="AE250" s="31"/>
      <c r="AF250" s="31"/>
      <c r="AG250" s="31"/>
      <c r="AH250" s="31"/>
      <c r="AI250" s="31"/>
      <c r="AJ250" s="31"/>
      <c r="AK250" s="31"/>
      <c r="AL250" s="31"/>
      <c r="AM250" s="31"/>
      <c r="AN250" s="31"/>
      <c r="AO250" s="31"/>
      <c r="AP250" s="31"/>
      <c r="AQ250" s="32"/>
      <c r="AR250" s="32"/>
      <c r="AS250" s="33"/>
      <c r="AT250" s="33"/>
      <c r="AU250" s="32"/>
      <c r="AV250" s="33"/>
      <c r="AW250" s="34"/>
      <c r="AX250" s="34"/>
      <c r="AY250" s="34"/>
    </row>
    <row r="251" spans="1:53" ht="15" thickBot="1" x14ac:dyDescent="0.35"/>
    <row r="252" spans="1:53" s="309" customFormat="1" ht="15" thickBot="1" x14ac:dyDescent="0.35">
      <c r="A252" s="299" t="s">
        <v>18</v>
      </c>
      <c r="B252" s="300" t="s">
        <v>578</v>
      </c>
      <c r="C252" s="301" t="s">
        <v>106</v>
      </c>
      <c r="D252" s="302" t="s">
        <v>25</v>
      </c>
      <c r="E252" s="303">
        <v>1.0000000000000001E-5</v>
      </c>
      <c r="F252" s="300">
        <v>1</v>
      </c>
      <c r="G252" s="299">
        <v>0.2</v>
      </c>
      <c r="H252" s="304">
        <f t="shared" ref="H252:H257" si="237">E252*F252*G252</f>
        <v>2.0000000000000003E-6</v>
      </c>
      <c r="I252" s="305">
        <v>8.75</v>
      </c>
      <c r="J252" s="306">
        <f>I252</f>
        <v>8.75</v>
      </c>
      <c r="K252" s="307" t="s">
        <v>122</v>
      </c>
      <c r="L252" s="308">
        <v>300</v>
      </c>
      <c r="M252" s="309" t="str">
        <f t="shared" ref="M252:N257" si="238">A252</f>
        <v>С1</v>
      </c>
      <c r="N252" s="309" t="str">
        <f t="shared" si="238"/>
        <v>Трубопровод ЛВЖ_откр</v>
      </c>
      <c r="O252" s="309" t="str">
        <f t="shared" ref="O252:O257" si="239">D252</f>
        <v>Полное-пожар</v>
      </c>
      <c r="P252" s="309">
        <v>14</v>
      </c>
      <c r="Q252" s="309">
        <v>19.600000000000001</v>
      </c>
      <c r="R252" s="309">
        <v>28.4</v>
      </c>
      <c r="S252" s="309">
        <v>54.1</v>
      </c>
      <c r="T252" s="309" t="s">
        <v>46</v>
      </c>
      <c r="U252" s="309" t="s">
        <v>46</v>
      </c>
      <c r="V252" s="309" t="s">
        <v>46</v>
      </c>
      <c r="W252" s="309" t="s">
        <v>46</v>
      </c>
      <c r="X252" s="309" t="s">
        <v>46</v>
      </c>
      <c r="Y252" s="309" t="s">
        <v>46</v>
      </c>
      <c r="Z252" s="309" t="s">
        <v>46</v>
      </c>
      <c r="AA252" s="309" t="s">
        <v>46</v>
      </c>
      <c r="AB252" s="309" t="s">
        <v>46</v>
      </c>
      <c r="AC252" s="309" t="s">
        <v>46</v>
      </c>
      <c r="AD252" s="309" t="s">
        <v>46</v>
      </c>
      <c r="AE252" s="309" t="s">
        <v>46</v>
      </c>
      <c r="AF252" s="309" t="s">
        <v>46</v>
      </c>
      <c r="AG252" s="309" t="s">
        <v>46</v>
      </c>
      <c r="AH252" s="309" t="s">
        <v>46</v>
      </c>
      <c r="AI252" s="309" t="s">
        <v>46</v>
      </c>
      <c r="AJ252" s="310">
        <v>1</v>
      </c>
      <c r="AK252" s="310">
        <v>2</v>
      </c>
      <c r="AL252" s="311">
        <v>0.75</v>
      </c>
      <c r="AM252" s="311">
        <v>2.7E-2</v>
      </c>
      <c r="AN252" s="311">
        <v>3</v>
      </c>
      <c r="AQ252" s="312">
        <f>AM252*I252+AL252</f>
        <v>0.98624999999999996</v>
      </c>
      <c r="AR252" s="312">
        <f t="shared" ref="AR252:AR257" si="240">0.1*AQ252</f>
        <v>9.8625000000000004E-2</v>
      </c>
      <c r="AS252" s="313">
        <f t="shared" ref="AS252:AS257" si="241">AJ252*3+0.25*AK252</f>
        <v>3.5</v>
      </c>
      <c r="AT252" s="313">
        <f t="shared" ref="AT252:AT257" si="242">SUM(AQ252:AS252)/4</f>
        <v>1.1462187500000001</v>
      </c>
      <c r="AU252" s="312">
        <f>10068.2*J252*POWER(10,-6)</f>
        <v>8.8096750000000001E-2</v>
      </c>
      <c r="AV252" s="313">
        <f t="shared" ref="AV252:AV257" si="243">AU252+AT252+AS252+AR252+AQ252</f>
        <v>5.8191905000000004</v>
      </c>
      <c r="AW252" s="314">
        <f t="shared" ref="AW252:AW257" si="244">AJ252*H252</f>
        <v>2.0000000000000003E-6</v>
      </c>
      <c r="AX252" s="314">
        <f t="shared" ref="AX252:AX257" si="245">H252*AK252</f>
        <v>4.0000000000000007E-6</v>
      </c>
      <c r="AY252" s="314">
        <f t="shared" ref="AY252:AY257" si="246">H252*AV252</f>
        <v>1.1638381000000003E-5</v>
      </c>
      <c r="AZ252" s="315">
        <f>AW252/[3]DB!$B$23</f>
        <v>2.4096385542168678E-9</v>
      </c>
      <c r="BA252" s="315">
        <f>AX252/[3]DB!$B$23</f>
        <v>4.8192771084337357E-9</v>
      </c>
    </row>
    <row r="253" spans="1:53" s="309" customFormat="1" ht="15" thickBot="1" x14ac:dyDescent="0.35">
      <c r="A253" s="299" t="s">
        <v>19</v>
      </c>
      <c r="B253" s="299" t="str">
        <f>B252</f>
        <v>Трубопровод ЛВЖ_откр</v>
      </c>
      <c r="C253" s="301" t="s">
        <v>579</v>
      </c>
      <c r="D253" s="302" t="s">
        <v>580</v>
      </c>
      <c r="E253" s="316">
        <f>E252</f>
        <v>1.0000000000000001E-5</v>
      </c>
      <c r="F253" s="317">
        <f>F252</f>
        <v>1</v>
      </c>
      <c r="G253" s="299">
        <v>0.04</v>
      </c>
      <c r="H253" s="304">
        <f t="shared" si="237"/>
        <v>4.0000000000000003E-7</v>
      </c>
      <c r="I253" s="318">
        <f>I252</f>
        <v>8.75</v>
      </c>
      <c r="J253" s="319">
        <f>POWER(10,-6)*35*SQRT(100)*3600*L252/1000*0.1</f>
        <v>3.78E-2</v>
      </c>
      <c r="K253" s="307" t="s">
        <v>123</v>
      </c>
      <c r="L253" s="308">
        <v>0</v>
      </c>
      <c r="M253" s="309" t="str">
        <f t="shared" si="238"/>
        <v>С2</v>
      </c>
      <c r="N253" s="309" t="str">
        <f t="shared" si="238"/>
        <v>Трубопровод ЛВЖ_откр</v>
      </c>
      <c r="O253" s="309" t="str">
        <f t="shared" si="239"/>
        <v>Полное-пожар-вспышка</v>
      </c>
      <c r="P253" s="309" t="s">
        <v>46</v>
      </c>
      <c r="Q253" s="309" t="s">
        <v>46</v>
      </c>
      <c r="R253" s="309" t="s">
        <v>46</v>
      </c>
      <c r="S253" s="309" t="s">
        <v>46</v>
      </c>
      <c r="T253" s="309" t="s">
        <v>46</v>
      </c>
      <c r="U253" s="309" t="s">
        <v>46</v>
      </c>
      <c r="V253" s="309" t="s">
        <v>46</v>
      </c>
      <c r="W253" s="309" t="s">
        <v>46</v>
      </c>
      <c r="X253" s="309" t="s">
        <v>46</v>
      </c>
      <c r="Y253" s="309" t="s">
        <v>46</v>
      </c>
      <c r="Z253" s="309" t="s">
        <v>46</v>
      </c>
      <c r="AA253" s="309">
        <v>11.37</v>
      </c>
      <c r="AB253" s="309">
        <v>13.64</v>
      </c>
      <c r="AC253" s="309" t="s">
        <v>46</v>
      </c>
      <c r="AD253" s="309" t="s">
        <v>46</v>
      </c>
      <c r="AE253" s="309" t="s">
        <v>46</v>
      </c>
      <c r="AF253" s="309" t="s">
        <v>46</v>
      </c>
      <c r="AG253" s="309" t="s">
        <v>46</v>
      </c>
      <c r="AH253" s="309" t="s">
        <v>46</v>
      </c>
      <c r="AI253" s="309" t="s">
        <v>46</v>
      </c>
      <c r="AJ253" s="310">
        <v>1</v>
      </c>
      <c r="AK253" s="310">
        <v>2</v>
      </c>
      <c r="AL253" s="309">
        <f>AL252</f>
        <v>0.75</v>
      </c>
      <c r="AM253" s="309">
        <f>AM252</f>
        <v>2.7E-2</v>
      </c>
      <c r="AN253" s="309">
        <f>AN252</f>
        <v>3</v>
      </c>
      <c r="AQ253" s="312">
        <f>AM253*I253+AL253</f>
        <v>0.98624999999999996</v>
      </c>
      <c r="AR253" s="312">
        <f t="shared" si="240"/>
        <v>9.8625000000000004E-2</v>
      </c>
      <c r="AS253" s="313">
        <f t="shared" si="241"/>
        <v>3.5</v>
      </c>
      <c r="AT253" s="313">
        <f t="shared" si="242"/>
        <v>1.1462187500000001</v>
      </c>
      <c r="AU253" s="312">
        <f>10068.2*J253*POWER(10,-6)*10</f>
        <v>3.8057796000000002E-3</v>
      </c>
      <c r="AV253" s="313">
        <f t="shared" si="243"/>
        <v>5.7348995295999998</v>
      </c>
      <c r="AW253" s="314">
        <f t="shared" si="244"/>
        <v>4.0000000000000003E-7</v>
      </c>
      <c r="AX253" s="314">
        <f t="shared" si="245"/>
        <v>8.0000000000000007E-7</v>
      </c>
      <c r="AY253" s="314">
        <f t="shared" si="246"/>
        <v>2.29395981184E-6</v>
      </c>
      <c r="AZ253" s="315">
        <f>AW253/[3]DB!$B$23</f>
        <v>4.8192771084337355E-10</v>
      </c>
      <c r="BA253" s="315">
        <f>AX253/[3]DB!$B$23</f>
        <v>9.6385542168674709E-10</v>
      </c>
    </row>
    <row r="254" spans="1:53" s="309" customFormat="1" x14ac:dyDescent="0.3">
      <c r="A254" s="299" t="s">
        <v>20</v>
      </c>
      <c r="B254" s="299" t="str">
        <f>B252</f>
        <v>Трубопровод ЛВЖ_откр</v>
      </c>
      <c r="C254" s="301" t="s">
        <v>108</v>
      </c>
      <c r="D254" s="302" t="s">
        <v>26</v>
      </c>
      <c r="E254" s="316">
        <f>E252</f>
        <v>1.0000000000000001E-5</v>
      </c>
      <c r="F254" s="317">
        <f>F252</f>
        <v>1</v>
      </c>
      <c r="G254" s="299">
        <v>0.76</v>
      </c>
      <c r="H254" s="304">
        <f t="shared" si="237"/>
        <v>7.6000000000000009E-6</v>
      </c>
      <c r="I254" s="318">
        <f>I252</f>
        <v>8.75</v>
      </c>
      <c r="J254" s="320">
        <v>0</v>
      </c>
      <c r="K254" s="307" t="s">
        <v>124</v>
      </c>
      <c r="L254" s="308">
        <v>0</v>
      </c>
      <c r="M254" s="309" t="str">
        <f t="shared" si="238"/>
        <v>С3</v>
      </c>
      <c r="N254" s="309" t="str">
        <f t="shared" si="238"/>
        <v>Трубопровод ЛВЖ_откр</v>
      </c>
      <c r="O254" s="309" t="str">
        <f t="shared" si="239"/>
        <v>Полное-ликвидация</v>
      </c>
      <c r="P254" s="309" t="s">
        <v>46</v>
      </c>
      <c r="Q254" s="309" t="s">
        <v>46</v>
      </c>
      <c r="R254" s="309" t="s">
        <v>46</v>
      </c>
      <c r="S254" s="309" t="s">
        <v>46</v>
      </c>
      <c r="T254" s="309" t="s">
        <v>46</v>
      </c>
      <c r="U254" s="309" t="s">
        <v>46</v>
      </c>
      <c r="V254" s="309" t="s">
        <v>46</v>
      </c>
      <c r="W254" s="309" t="s">
        <v>46</v>
      </c>
      <c r="X254" s="309" t="s">
        <v>46</v>
      </c>
      <c r="Y254" s="309" t="s">
        <v>46</v>
      </c>
      <c r="Z254" s="309" t="s">
        <v>46</v>
      </c>
      <c r="AA254" s="309" t="s">
        <v>46</v>
      </c>
      <c r="AB254" s="309" t="s">
        <v>46</v>
      </c>
      <c r="AC254" s="309" t="s">
        <v>46</v>
      </c>
      <c r="AD254" s="309" t="s">
        <v>46</v>
      </c>
      <c r="AE254" s="309" t="s">
        <v>46</v>
      </c>
      <c r="AF254" s="309" t="s">
        <v>46</v>
      </c>
      <c r="AG254" s="309" t="s">
        <v>46</v>
      </c>
      <c r="AH254" s="309" t="s">
        <v>46</v>
      </c>
      <c r="AI254" s="309" t="s">
        <v>46</v>
      </c>
      <c r="AJ254" s="309">
        <v>0</v>
      </c>
      <c r="AK254" s="309">
        <v>0</v>
      </c>
      <c r="AL254" s="309">
        <f>AL252</f>
        <v>0.75</v>
      </c>
      <c r="AM254" s="309">
        <f>AM252</f>
        <v>2.7E-2</v>
      </c>
      <c r="AN254" s="309">
        <f>AN252</f>
        <v>3</v>
      </c>
      <c r="AQ254" s="312">
        <f>AM254*I254*0.1+AL254</f>
        <v>0.77362500000000001</v>
      </c>
      <c r="AR254" s="312">
        <f t="shared" si="240"/>
        <v>7.7362500000000001E-2</v>
      </c>
      <c r="AS254" s="313">
        <f t="shared" si="241"/>
        <v>0</v>
      </c>
      <c r="AT254" s="313">
        <f t="shared" si="242"/>
        <v>0.212746875</v>
      </c>
      <c r="AU254" s="312">
        <f>1333*J253*POWER(10,-6)</f>
        <v>5.0387399999999998E-5</v>
      </c>
      <c r="AV254" s="313">
        <f t="shared" si="243"/>
        <v>1.0637847624000001</v>
      </c>
      <c r="AW254" s="314">
        <f t="shared" si="244"/>
        <v>0</v>
      </c>
      <c r="AX254" s="314">
        <f t="shared" si="245"/>
        <v>0</v>
      </c>
      <c r="AY254" s="314">
        <f t="shared" si="246"/>
        <v>8.0847641942400021E-6</v>
      </c>
      <c r="AZ254" s="315">
        <f>AW254/[3]DB!$B$23</f>
        <v>0</v>
      </c>
      <c r="BA254" s="315">
        <f>AX254/[3]DB!$B$23</f>
        <v>0</v>
      </c>
    </row>
    <row r="255" spans="1:53" s="309" customFormat="1" x14ac:dyDescent="0.3">
      <c r="A255" s="299" t="s">
        <v>21</v>
      </c>
      <c r="B255" s="299" t="str">
        <f>B252</f>
        <v>Трубопровод ЛВЖ_откр</v>
      </c>
      <c r="C255" s="301" t="s">
        <v>109</v>
      </c>
      <c r="D255" s="302" t="s">
        <v>47</v>
      </c>
      <c r="E255" s="303">
        <v>1E-4</v>
      </c>
      <c r="F255" s="317">
        <f>F252</f>
        <v>1</v>
      </c>
      <c r="G255" s="299">
        <v>0.2</v>
      </c>
      <c r="H255" s="304">
        <f t="shared" si="237"/>
        <v>2.0000000000000002E-5</v>
      </c>
      <c r="I255" s="318">
        <f>0.15*I252</f>
        <v>1.3125</v>
      </c>
      <c r="J255" s="306">
        <f>I255</f>
        <v>1.3125</v>
      </c>
      <c r="K255" s="321" t="s">
        <v>126</v>
      </c>
      <c r="L255" s="322">
        <v>45390</v>
      </c>
      <c r="M255" s="309" t="str">
        <f t="shared" si="238"/>
        <v>С4</v>
      </c>
      <c r="N255" s="309" t="str">
        <f t="shared" si="238"/>
        <v>Трубопровод ЛВЖ_откр</v>
      </c>
      <c r="O255" s="309" t="str">
        <f t="shared" si="239"/>
        <v>Частичное-пожар</v>
      </c>
      <c r="P255" s="309">
        <v>5.2</v>
      </c>
      <c r="Q255" s="309">
        <v>7.5</v>
      </c>
      <c r="R255" s="309">
        <v>11.1</v>
      </c>
      <c r="S255" s="309">
        <v>21.3</v>
      </c>
      <c r="T255" s="309" t="s">
        <v>46</v>
      </c>
      <c r="U255" s="309" t="s">
        <v>46</v>
      </c>
      <c r="V255" s="309" t="s">
        <v>46</v>
      </c>
      <c r="W255" s="309" t="s">
        <v>46</v>
      </c>
      <c r="X255" s="309" t="s">
        <v>46</v>
      </c>
      <c r="Y255" s="309" t="s">
        <v>46</v>
      </c>
      <c r="Z255" s="309" t="s">
        <v>46</v>
      </c>
      <c r="AA255" s="309" t="s">
        <v>46</v>
      </c>
      <c r="AB255" s="309" t="s">
        <v>46</v>
      </c>
      <c r="AC255" s="309" t="s">
        <v>46</v>
      </c>
      <c r="AD255" s="309" t="s">
        <v>46</v>
      </c>
      <c r="AE255" s="309" t="s">
        <v>46</v>
      </c>
      <c r="AF255" s="309" t="s">
        <v>46</v>
      </c>
      <c r="AG255" s="309" t="s">
        <v>46</v>
      </c>
      <c r="AH255" s="309" t="s">
        <v>46</v>
      </c>
      <c r="AI255" s="309" t="s">
        <v>46</v>
      </c>
      <c r="AJ255" s="309">
        <v>0</v>
      </c>
      <c r="AK255" s="309">
        <v>2</v>
      </c>
      <c r="AL255" s="309">
        <f>0.1*$AL$2</f>
        <v>7.5000000000000011E-2</v>
      </c>
      <c r="AM255" s="309">
        <f>AM252</f>
        <v>2.7E-2</v>
      </c>
      <c r="AN255" s="309">
        <f>ROUNDUP(AN252/3,0)</f>
        <v>1</v>
      </c>
      <c r="AQ255" s="312">
        <f>AM255*I255+AL255</f>
        <v>0.11043750000000001</v>
      </c>
      <c r="AR255" s="312">
        <f t="shared" si="240"/>
        <v>1.1043750000000001E-2</v>
      </c>
      <c r="AS255" s="313">
        <f t="shared" si="241"/>
        <v>0.5</v>
      </c>
      <c r="AT255" s="313">
        <f t="shared" si="242"/>
        <v>0.1553703125</v>
      </c>
      <c r="AU255" s="312">
        <f>10068.2*J255*POWER(10,-6)</f>
        <v>1.3214512500000001E-2</v>
      </c>
      <c r="AV255" s="313">
        <f t="shared" si="243"/>
        <v>0.79006607499999992</v>
      </c>
      <c r="AW255" s="314">
        <f t="shared" si="244"/>
        <v>0</v>
      </c>
      <c r="AX255" s="314">
        <f t="shared" si="245"/>
        <v>4.0000000000000003E-5</v>
      </c>
      <c r="AY255" s="314">
        <f t="shared" si="246"/>
        <v>1.5801321499999999E-5</v>
      </c>
      <c r="AZ255" s="315">
        <f>AW255/[3]DB!$B$23</f>
        <v>0</v>
      </c>
      <c r="BA255" s="315">
        <f>AX255/[3]DB!$B$23</f>
        <v>4.8192771084337353E-8</v>
      </c>
    </row>
    <row r="256" spans="1:53" s="309" customFormat="1" x14ac:dyDescent="0.3">
      <c r="A256" s="299" t="s">
        <v>22</v>
      </c>
      <c r="B256" s="299" t="str">
        <f>B252</f>
        <v>Трубопровод ЛВЖ_откр</v>
      </c>
      <c r="C256" s="301" t="s">
        <v>110</v>
      </c>
      <c r="D256" s="302" t="s">
        <v>112</v>
      </c>
      <c r="E256" s="316">
        <f>E255</f>
        <v>1E-4</v>
      </c>
      <c r="F256" s="317">
        <f>F252</f>
        <v>1</v>
      </c>
      <c r="G256" s="299">
        <v>0.04</v>
      </c>
      <c r="H256" s="304">
        <f t="shared" si="237"/>
        <v>4.0000000000000007E-6</v>
      </c>
      <c r="I256" s="318">
        <f>0.15*I252</f>
        <v>1.3125</v>
      </c>
      <c r="J256" s="306">
        <f>0.15*J253</f>
        <v>5.6699999999999997E-3</v>
      </c>
      <c r="K256" s="321" t="s">
        <v>127</v>
      </c>
      <c r="L256" s="322">
        <v>3</v>
      </c>
      <c r="M256" s="309" t="str">
        <f t="shared" si="238"/>
        <v>С5</v>
      </c>
      <c r="N256" s="309" t="str">
        <f t="shared" si="238"/>
        <v>Трубопровод ЛВЖ_откр</v>
      </c>
      <c r="O256" s="309" t="str">
        <f t="shared" si="239"/>
        <v>Частичное-пожар-вспышка</v>
      </c>
      <c r="P256" s="309" t="s">
        <v>46</v>
      </c>
      <c r="Q256" s="309" t="s">
        <v>46</v>
      </c>
      <c r="R256" s="309" t="s">
        <v>46</v>
      </c>
      <c r="S256" s="309" t="s">
        <v>46</v>
      </c>
      <c r="T256" s="309" t="s">
        <v>46</v>
      </c>
      <c r="U256" s="309" t="s">
        <v>46</v>
      </c>
      <c r="V256" s="309" t="s">
        <v>46</v>
      </c>
      <c r="W256" s="309" t="s">
        <v>46</v>
      </c>
      <c r="X256" s="309" t="s">
        <v>46</v>
      </c>
      <c r="Y256" s="309" t="s">
        <v>46</v>
      </c>
      <c r="Z256" s="309" t="s">
        <v>46</v>
      </c>
      <c r="AA256" s="309">
        <v>6.08</v>
      </c>
      <c r="AB256" s="309">
        <v>7.3</v>
      </c>
      <c r="AC256" s="309" t="s">
        <v>46</v>
      </c>
      <c r="AD256" s="309" t="s">
        <v>46</v>
      </c>
      <c r="AE256" s="309" t="s">
        <v>46</v>
      </c>
      <c r="AF256" s="309" t="s">
        <v>46</v>
      </c>
      <c r="AG256" s="309" t="s">
        <v>46</v>
      </c>
      <c r="AH256" s="309" t="s">
        <v>46</v>
      </c>
      <c r="AI256" s="309" t="s">
        <v>46</v>
      </c>
      <c r="AJ256" s="309">
        <v>0</v>
      </c>
      <c r="AK256" s="309">
        <v>1</v>
      </c>
      <c r="AL256" s="309">
        <f>0.1*$AL$2</f>
        <v>7.5000000000000011E-2</v>
      </c>
      <c r="AM256" s="309">
        <f>AM252</f>
        <v>2.7E-2</v>
      </c>
      <c r="AN256" s="309">
        <f>ROUNDUP(AN252/3,0)</f>
        <v>1</v>
      </c>
      <c r="AQ256" s="312">
        <f>AM256*I256+AL256</f>
        <v>0.11043750000000001</v>
      </c>
      <c r="AR256" s="312">
        <f t="shared" si="240"/>
        <v>1.1043750000000001E-2</v>
      </c>
      <c r="AS256" s="313">
        <f t="shared" si="241"/>
        <v>0.25</v>
      </c>
      <c r="AT256" s="313">
        <f t="shared" si="242"/>
        <v>9.2870312499999996E-2</v>
      </c>
      <c r="AU256" s="312">
        <f>10068.2*J256*POWER(10,-6)*10</f>
        <v>5.7086693999999999E-4</v>
      </c>
      <c r="AV256" s="313">
        <f t="shared" si="243"/>
        <v>0.46492242944000001</v>
      </c>
      <c r="AW256" s="314">
        <f t="shared" si="244"/>
        <v>0</v>
      </c>
      <c r="AX256" s="314">
        <f t="shared" si="245"/>
        <v>4.0000000000000007E-6</v>
      </c>
      <c r="AY256" s="314">
        <f t="shared" si="246"/>
        <v>1.8596897177600003E-6</v>
      </c>
      <c r="AZ256" s="315">
        <f>AW256/[3]DB!$B$23</f>
        <v>0</v>
      </c>
      <c r="BA256" s="315">
        <f>AX256/[3]DB!$B$23</f>
        <v>4.8192771084337357E-9</v>
      </c>
    </row>
    <row r="257" spans="1:53" s="309" customFormat="1" x14ac:dyDescent="0.3">
      <c r="A257" s="323" t="s">
        <v>23</v>
      </c>
      <c r="B257" s="323" t="str">
        <f>B252</f>
        <v>Трубопровод ЛВЖ_откр</v>
      </c>
      <c r="C257" s="324" t="s">
        <v>111</v>
      </c>
      <c r="D257" s="325" t="s">
        <v>27</v>
      </c>
      <c r="E257" s="326">
        <f>E255</f>
        <v>1E-4</v>
      </c>
      <c r="F257" s="327">
        <f>F252</f>
        <v>1</v>
      </c>
      <c r="G257" s="323">
        <v>0.76</v>
      </c>
      <c r="H257" s="328">
        <f t="shared" si="237"/>
        <v>7.6000000000000004E-5</v>
      </c>
      <c r="I257" s="329">
        <f>0.15*I252</f>
        <v>1.3125</v>
      </c>
      <c r="J257" s="330">
        <v>0</v>
      </c>
      <c r="K257" s="331" t="s">
        <v>138</v>
      </c>
      <c r="L257" s="332">
        <v>25</v>
      </c>
      <c r="M257" s="309" t="str">
        <f t="shared" si="238"/>
        <v>С6</v>
      </c>
      <c r="N257" s="309" t="str">
        <f t="shared" si="238"/>
        <v>Трубопровод ЛВЖ_откр</v>
      </c>
      <c r="O257" s="309" t="str">
        <f t="shared" si="239"/>
        <v>Частичное-ликвидация</v>
      </c>
      <c r="P257" s="309" t="s">
        <v>46</v>
      </c>
      <c r="Q257" s="309" t="s">
        <v>46</v>
      </c>
      <c r="R257" s="309" t="s">
        <v>46</v>
      </c>
      <c r="S257" s="309" t="s">
        <v>46</v>
      </c>
      <c r="T257" s="309" t="s">
        <v>46</v>
      </c>
      <c r="U257" s="309" t="s">
        <v>46</v>
      </c>
      <c r="V257" s="309" t="s">
        <v>46</v>
      </c>
      <c r="W257" s="309" t="s">
        <v>46</v>
      </c>
      <c r="X257" s="309" t="s">
        <v>46</v>
      </c>
      <c r="Y257" s="309" t="s">
        <v>46</v>
      </c>
      <c r="Z257" s="309" t="s">
        <v>46</v>
      </c>
      <c r="AA257" s="309" t="s">
        <v>46</v>
      </c>
      <c r="AB257" s="309" t="s">
        <v>46</v>
      </c>
      <c r="AC257" s="309" t="s">
        <v>46</v>
      </c>
      <c r="AD257" s="309" t="s">
        <v>46</v>
      </c>
      <c r="AE257" s="309" t="s">
        <v>46</v>
      </c>
      <c r="AF257" s="309" t="s">
        <v>46</v>
      </c>
      <c r="AG257" s="309" t="s">
        <v>46</v>
      </c>
      <c r="AH257" s="309" t="s">
        <v>46</v>
      </c>
      <c r="AI257" s="309" t="s">
        <v>46</v>
      </c>
      <c r="AJ257" s="309">
        <v>0</v>
      </c>
      <c r="AK257" s="309">
        <v>0</v>
      </c>
      <c r="AL257" s="309">
        <f>0.1*$AL$2</f>
        <v>7.5000000000000011E-2</v>
      </c>
      <c r="AM257" s="309">
        <f>AM252</f>
        <v>2.7E-2</v>
      </c>
      <c r="AN257" s="309">
        <f>ROUNDUP(AN252/3,0)</f>
        <v>1</v>
      </c>
      <c r="AQ257" s="312">
        <f>AM257*I257*0.1+AL257</f>
        <v>7.8543750000000009E-2</v>
      </c>
      <c r="AR257" s="312">
        <f t="shared" si="240"/>
        <v>7.854375000000002E-3</v>
      </c>
      <c r="AS257" s="313">
        <f t="shared" si="241"/>
        <v>0</v>
      </c>
      <c r="AT257" s="313">
        <f t="shared" si="242"/>
        <v>2.1599531250000002E-2</v>
      </c>
      <c r="AU257" s="312">
        <f>1333*J256*POWER(10,-6)</f>
        <v>7.5581099999999987E-6</v>
      </c>
      <c r="AV257" s="313">
        <f t="shared" si="243"/>
        <v>0.10800521436000002</v>
      </c>
      <c r="AW257" s="314">
        <f t="shared" si="244"/>
        <v>0</v>
      </c>
      <c r="AX257" s="314">
        <f t="shared" si="245"/>
        <v>0</v>
      </c>
      <c r="AY257" s="314">
        <f t="shared" si="246"/>
        <v>8.2083962913600011E-6</v>
      </c>
      <c r="AZ257" s="315">
        <f>AW257/[3]DB!$B$23</f>
        <v>0</v>
      </c>
      <c r="BA257" s="315">
        <f>AX257/[3]DB!$B$23</f>
        <v>0</v>
      </c>
    </row>
    <row r="258" spans="1:53" s="301" customFormat="1" x14ac:dyDescent="0.3">
      <c r="A258" s="299"/>
      <c r="B258" s="299"/>
      <c r="C258" s="299"/>
      <c r="D258" s="299"/>
      <c r="E258" s="299"/>
      <c r="F258" s="299"/>
      <c r="G258" s="299"/>
      <c r="H258" s="299"/>
      <c r="I258" s="299"/>
      <c r="J258" s="299"/>
      <c r="K258" s="207" t="s">
        <v>467</v>
      </c>
      <c r="L258" s="283" t="s">
        <v>581</v>
      </c>
      <c r="M258" s="299"/>
      <c r="N258" s="299"/>
      <c r="O258" s="299"/>
      <c r="P258" s="299"/>
      <c r="Q258" s="299"/>
      <c r="R258" s="299"/>
      <c r="S258" s="299"/>
      <c r="T258" s="299"/>
      <c r="U258" s="299"/>
      <c r="V258" s="299"/>
      <c r="W258" s="299"/>
      <c r="X258" s="299"/>
      <c r="Y258" s="299"/>
      <c r="Z258" s="299"/>
      <c r="AA258" s="299"/>
      <c r="AB258" s="299"/>
      <c r="AC258" s="299"/>
      <c r="AD258" s="299"/>
      <c r="AE258" s="299"/>
      <c r="AF258" s="299"/>
      <c r="AG258" s="299"/>
      <c r="AH258" s="299"/>
      <c r="AI258" s="299"/>
      <c r="AJ258" s="299"/>
      <c r="AK258" s="299"/>
      <c r="AL258" s="299"/>
      <c r="AM258" s="299"/>
      <c r="AN258" s="299"/>
      <c r="AO258" s="299"/>
      <c r="AP258" s="299"/>
      <c r="AQ258" s="299"/>
      <c r="AR258" s="299"/>
      <c r="AS258" s="299"/>
      <c r="AT258" s="299"/>
      <c r="AU258" s="299"/>
      <c r="AV258" s="299"/>
      <c r="AW258" s="299"/>
      <c r="AX258" s="299"/>
      <c r="AY258" s="299"/>
    </row>
    <row r="259" spans="1:53" s="301" customFormat="1" x14ac:dyDescent="0.3">
      <c r="A259" s="299"/>
      <c r="B259" s="299"/>
      <c r="C259" s="299"/>
      <c r="D259" s="299"/>
      <c r="E259" s="299"/>
      <c r="F259" s="299"/>
      <c r="G259" s="299"/>
      <c r="H259" s="299"/>
      <c r="I259" s="299"/>
      <c r="J259" s="299"/>
      <c r="K259" s="299"/>
      <c r="L259" s="299"/>
      <c r="M259" s="299"/>
      <c r="N259" s="299"/>
      <c r="O259" s="299"/>
      <c r="P259" s="299"/>
      <c r="Q259" s="299"/>
      <c r="R259" s="299"/>
      <c r="S259" s="299"/>
      <c r="T259" s="299"/>
      <c r="U259" s="299"/>
      <c r="V259" s="299"/>
      <c r="W259" s="299"/>
      <c r="X259" s="299"/>
      <c r="Y259" s="299"/>
      <c r="Z259" s="299"/>
      <c r="AA259" s="299"/>
      <c r="AB259" s="299"/>
      <c r="AC259" s="299"/>
      <c r="AD259" s="299"/>
      <c r="AE259" s="299"/>
      <c r="AF259" s="299"/>
      <c r="AG259" s="299"/>
      <c r="AH259" s="299"/>
      <c r="AI259" s="299"/>
      <c r="AJ259" s="299"/>
      <c r="AK259" s="299"/>
      <c r="AL259" s="299"/>
      <c r="AM259" s="299"/>
      <c r="AN259" s="299"/>
      <c r="AO259" s="299"/>
      <c r="AP259" s="299"/>
      <c r="AQ259" s="299"/>
      <c r="AR259" s="299"/>
      <c r="AS259" s="299"/>
      <c r="AT259" s="299"/>
      <c r="AU259" s="299"/>
      <c r="AV259" s="299"/>
      <c r="AW259" s="299"/>
      <c r="AX259" s="299"/>
      <c r="AY259" s="299"/>
    </row>
    <row r="260" spans="1:53" s="301" customFormat="1" x14ac:dyDescent="0.3">
      <c r="A260" s="299"/>
      <c r="B260" s="299"/>
      <c r="C260" s="299"/>
      <c r="D260" s="299"/>
      <c r="E260" s="299"/>
      <c r="F260" s="299"/>
      <c r="G260" s="299"/>
      <c r="H260" s="299"/>
      <c r="I260" s="299"/>
      <c r="J260" s="299"/>
      <c r="K260" s="299"/>
      <c r="L260" s="299"/>
      <c r="M260" s="299"/>
      <c r="N260" s="299"/>
      <c r="O260" s="299"/>
      <c r="P260" s="299"/>
      <c r="Q260" s="299"/>
      <c r="R260" s="299"/>
      <c r="S260" s="299"/>
      <c r="T260" s="299"/>
      <c r="U260" s="299"/>
      <c r="V260" s="299"/>
      <c r="W260" s="299"/>
      <c r="X260" s="299"/>
      <c r="Y260" s="299"/>
      <c r="Z260" s="299"/>
      <c r="AA260" s="299"/>
      <c r="AB260" s="299"/>
      <c r="AC260" s="299"/>
      <c r="AD260" s="299"/>
      <c r="AE260" s="299"/>
      <c r="AF260" s="299"/>
      <c r="AG260" s="299"/>
      <c r="AH260" s="299"/>
      <c r="AI260" s="299"/>
      <c r="AJ260" s="299"/>
      <c r="AK260" s="299"/>
      <c r="AL260" s="299"/>
      <c r="AM260" s="299"/>
      <c r="AN260" s="299"/>
      <c r="AO260" s="299"/>
      <c r="AP260" s="299"/>
      <c r="AQ260" s="299"/>
      <c r="AR260" s="299"/>
      <c r="AS260" s="299"/>
      <c r="AT260" s="299"/>
      <c r="AU260" s="299"/>
      <c r="AV260" s="299"/>
      <c r="AW260" s="299"/>
      <c r="AX260" s="299"/>
      <c r="AY260" s="299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C5BF5D-EED3-4090-8FB4-CABCFAE197D2}">
  <dimension ref="A1"/>
  <sheetViews>
    <sheetView workbookViewId="0">
      <selection activeCell="AE3" sqref="AE3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Лист24"/>
  <dimension ref="A1:R39"/>
  <sheetViews>
    <sheetView workbookViewId="0">
      <selection activeCell="L29" sqref="L29"/>
    </sheetView>
  </sheetViews>
  <sheetFormatPr defaultRowHeight="14.4" x14ac:dyDescent="0.3"/>
  <cols>
    <col min="2" max="2" width="36.6640625" customWidth="1"/>
    <col min="3" max="3" width="15.5546875" customWidth="1"/>
    <col min="6" max="6" width="12.109375" customWidth="1"/>
    <col min="12" max="12" width="20.33203125" customWidth="1"/>
    <col min="13" max="13" width="10.6640625" customWidth="1"/>
    <col min="14" max="14" width="11.5546875" customWidth="1"/>
    <col min="15" max="15" width="79.33203125" customWidth="1"/>
  </cols>
  <sheetData>
    <row r="1" spans="1:15" ht="15" thickBot="1" x14ac:dyDescent="0.35">
      <c r="A1" s="365" t="s">
        <v>59</v>
      </c>
      <c r="B1" s="366"/>
      <c r="G1" s="19"/>
    </row>
    <row r="2" spans="1:15" ht="78.599999999999994" thickBot="1" x14ac:dyDescent="0.35">
      <c r="A2" s="20" t="s">
        <v>60</v>
      </c>
      <c r="B2" s="21" t="s">
        <v>61</v>
      </c>
      <c r="C2" s="22" t="s">
        <v>73</v>
      </c>
      <c r="D2" s="22" t="s">
        <v>74</v>
      </c>
      <c r="E2" s="22" t="s">
        <v>75</v>
      </c>
      <c r="F2" s="22" t="s">
        <v>62</v>
      </c>
      <c r="G2" s="22" t="s">
        <v>63</v>
      </c>
    </row>
    <row r="3" spans="1:15" ht="16.2" thickBot="1" x14ac:dyDescent="0.35">
      <c r="A3" s="23">
        <v>1</v>
      </c>
      <c r="B3" s="24" t="s">
        <v>64</v>
      </c>
      <c r="C3" s="25">
        <v>5000</v>
      </c>
      <c r="D3" s="25">
        <v>1.08</v>
      </c>
      <c r="E3" s="25">
        <v>0.10042</v>
      </c>
      <c r="F3" s="25">
        <v>0.79800000000000004</v>
      </c>
      <c r="G3" s="26">
        <f>C3*F3*E3*D3</f>
        <v>432.72986400000002</v>
      </c>
    </row>
    <row r="4" spans="1:15" ht="18.600000000000001" thickBot="1" x14ac:dyDescent="0.35">
      <c r="A4" s="23">
        <v>2</v>
      </c>
      <c r="B4" s="24" t="s">
        <v>65</v>
      </c>
      <c r="C4" s="25">
        <v>64289</v>
      </c>
      <c r="D4" s="25">
        <v>1.08</v>
      </c>
      <c r="E4" s="25">
        <v>0.10042</v>
      </c>
      <c r="F4" s="25">
        <v>6.6000000000000003E-2</v>
      </c>
      <c r="G4" s="26">
        <f t="shared" ref="G4:G10" si="0">C4*F4*E4*D4</f>
        <v>460.17665036640005</v>
      </c>
    </row>
    <row r="5" spans="1:15" ht="18.600000000000001" thickBot="1" x14ac:dyDescent="0.35">
      <c r="A5" s="23">
        <v>3</v>
      </c>
      <c r="B5" s="24" t="s">
        <v>66</v>
      </c>
      <c r="C5" s="25">
        <v>10723</v>
      </c>
      <c r="D5" s="25">
        <v>1.08</v>
      </c>
      <c r="E5" s="25">
        <v>0.10042</v>
      </c>
      <c r="F5" s="25">
        <v>0.26</v>
      </c>
      <c r="G5" s="26">
        <f t="shared" si="0"/>
        <v>302.36646772799998</v>
      </c>
    </row>
    <row r="6" spans="1:15" ht="18.600000000000001" thickBot="1" x14ac:dyDescent="0.35">
      <c r="A6" s="23">
        <v>4</v>
      </c>
      <c r="B6" s="24" t="s">
        <v>67</v>
      </c>
      <c r="C6" s="25">
        <v>50000</v>
      </c>
      <c r="D6" s="25">
        <v>1.08</v>
      </c>
      <c r="E6" s="25">
        <v>0.10042</v>
      </c>
      <c r="F6" s="25">
        <v>1E-3</v>
      </c>
      <c r="G6" s="26">
        <f t="shared" si="0"/>
        <v>5.4226800000000006</v>
      </c>
    </row>
    <row r="7" spans="1:15" ht="16.2" thickBot="1" x14ac:dyDescent="0.35">
      <c r="A7" s="23">
        <v>5</v>
      </c>
      <c r="B7" s="24" t="s">
        <v>68</v>
      </c>
      <c r="C7" s="25">
        <v>50000</v>
      </c>
      <c r="D7" s="25">
        <v>1.08</v>
      </c>
      <c r="E7" s="25">
        <v>0.10042</v>
      </c>
      <c r="F7" s="25">
        <v>1.615</v>
      </c>
      <c r="G7" s="26">
        <f t="shared" si="0"/>
        <v>8757.628200000001</v>
      </c>
    </row>
    <row r="8" spans="1:15" ht="16.2" thickBot="1" x14ac:dyDescent="0.35">
      <c r="A8" s="23">
        <v>6</v>
      </c>
      <c r="B8" s="24" t="s">
        <v>69</v>
      </c>
      <c r="C8" s="25">
        <v>50000</v>
      </c>
      <c r="D8" s="25">
        <v>1.08</v>
      </c>
      <c r="E8" s="25">
        <v>0.10042</v>
      </c>
      <c r="F8" s="25">
        <v>0.01</v>
      </c>
      <c r="G8" s="26">
        <f t="shared" si="0"/>
        <v>54.226800000000004</v>
      </c>
    </row>
    <row r="9" spans="1:15" ht="16.2" thickBot="1" x14ac:dyDescent="0.35">
      <c r="A9" s="23">
        <v>8</v>
      </c>
      <c r="B9" s="24" t="s">
        <v>70</v>
      </c>
      <c r="C9" s="25">
        <v>50000</v>
      </c>
      <c r="D9" s="25">
        <v>1.08</v>
      </c>
      <c r="E9" s="25">
        <v>0.10042</v>
      </c>
      <c r="F9" s="25">
        <v>0.01</v>
      </c>
      <c r="G9" s="26">
        <f t="shared" si="0"/>
        <v>54.226800000000004</v>
      </c>
    </row>
    <row r="10" spans="1:15" ht="18.600000000000001" thickBot="1" x14ac:dyDescent="0.35">
      <c r="A10" s="23">
        <v>9</v>
      </c>
      <c r="B10" s="24" t="s">
        <v>71</v>
      </c>
      <c r="C10" s="25">
        <v>93.5</v>
      </c>
      <c r="D10" s="25">
        <v>1.08</v>
      </c>
      <c r="E10" s="25">
        <v>0.10042</v>
      </c>
      <c r="F10" s="25">
        <v>0.14000000000000001</v>
      </c>
      <c r="G10" s="26">
        <f t="shared" si="0"/>
        <v>1.4196576240000001</v>
      </c>
    </row>
    <row r="11" spans="1:15" ht="16.2" thickBot="1" x14ac:dyDescent="0.35">
      <c r="A11" s="27"/>
      <c r="B11" s="28"/>
      <c r="C11" s="28"/>
      <c r="D11" s="28"/>
      <c r="E11" s="367" t="s">
        <v>72</v>
      </c>
      <c r="F11" s="368"/>
      <c r="G11" s="29">
        <f>SUM(G3:G10)</f>
        <v>10068.197119718401</v>
      </c>
    </row>
    <row r="13" spans="1:15" ht="15" thickBot="1" x14ac:dyDescent="0.35"/>
    <row r="14" spans="1:15" ht="113.4" thickBot="1" x14ac:dyDescent="0.4">
      <c r="A14" s="20" t="s">
        <v>60</v>
      </c>
      <c r="B14" s="21" t="s">
        <v>61</v>
      </c>
      <c r="C14" s="22" t="s">
        <v>73</v>
      </c>
      <c r="D14" s="22" t="s">
        <v>74</v>
      </c>
      <c r="E14" s="22" t="s">
        <v>75</v>
      </c>
      <c r="F14" s="22" t="s">
        <v>62</v>
      </c>
      <c r="G14" s="22" t="s">
        <v>63</v>
      </c>
      <c r="O14" s="30" t="s">
        <v>77</v>
      </c>
    </row>
    <row r="15" spans="1:15" ht="16.2" thickBot="1" x14ac:dyDescent="0.35">
      <c r="A15" s="23">
        <v>1</v>
      </c>
      <c r="B15" s="24" t="s">
        <v>76</v>
      </c>
      <c r="C15" s="25">
        <v>12292</v>
      </c>
      <c r="D15" s="25">
        <v>1.08</v>
      </c>
      <c r="E15" s="25">
        <v>0.10042</v>
      </c>
      <c r="F15" s="25">
        <v>1</v>
      </c>
      <c r="G15" s="26">
        <f>C15*F15*E15*D15</f>
        <v>1333.1116512000001</v>
      </c>
    </row>
    <row r="19" spans="12:15" ht="15" thickBot="1" x14ac:dyDescent="0.35"/>
    <row r="20" spans="12:15" ht="16.2" thickBot="1" x14ac:dyDescent="0.35">
      <c r="N20" s="38"/>
      <c r="O20" s="37"/>
    </row>
    <row r="21" spans="12:15" ht="16.2" thickBot="1" x14ac:dyDescent="0.35">
      <c r="N21" s="39"/>
      <c r="O21" s="37"/>
    </row>
    <row r="26" spans="12:15" ht="6" customHeight="1" thickBot="1" x14ac:dyDescent="0.35"/>
    <row r="27" spans="12:15" ht="51" customHeight="1" thickBot="1" x14ac:dyDescent="0.35">
      <c r="L27" s="45" t="s">
        <v>166</v>
      </c>
      <c r="M27" s="159" t="s">
        <v>167</v>
      </c>
      <c r="N27" s="158" t="s">
        <v>168</v>
      </c>
    </row>
    <row r="28" spans="12:15" ht="15" thickBot="1" x14ac:dyDescent="0.35">
      <c r="L28" s="160">
        <f>195*POWER(10,-4)</f>
        <v>1.95E-2</v>
      </c>
      <c r="M28" s="161">
        <f>10*LOG10(N28/195)</f>
        <v>20</v>
      </c>
      <c r="N28" s="162">
        <f>L28*POWER(10,6)</f>
        <v>19500</v>
      </c>
    </row>
    <row r="39" spans="16:18" x14ac:dyDescent="0.3">
      <c r="P39" s="37"/>
      <c r="R39" s="37"/>
    </row>
  </sheetData>
  <mergeCells count="2">
    <mergeCell ref="A1:B1"/>
    <mergeCell ref="E11:F11"/>
  </mergeCell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CDDF7-3AA5-4F07-9FB7-B1AC1430FFCE}">
  <dimension ref="A1:H369"/>
  <sheetViews>
    <sheetView topLeftCell="A358" workbookViewId="0">
      <selection activeCell="F118" sqref="F118:F121"/>
    </sheetView>
  </sheetViews>
  <sheetFormatPr defaultRowHeight="14.4" x14ac:dyDescent="0.3"/>
  <cols>
    <col min="1" max="1" width="18.77734375" style="220" customWidth="1"/>
    <col min="2" max="2" width="15.21875" style="220" customWidth="1"/>
    <col min="3" max="3" width="15.77734375" style="220" customWidth="1"/>
    <col min="4" max="4" width="13.21875" style="220" customWidth="1"/>
    <col min="5" max="5" width="14.5546875" style="220" customWidth="1"/>
    <col min="6" max="6" width="12.33203125" style="220" customWidth="1"/>
    <col min="7" max="7" width="8.88671875" style="220"/>
    <col min="8" max="8" width="14.77734375" style="220" customWidth="1"/>
  </cols>
  <sheetData>
    <row r="1" spans="1:8" ht="15" thickTop="1" x14ac:dyDescent="0.3">
      <c r="A1" s="369" t="s">
        <v>318</v>
      </c>
      <c r="B1" s="215" t="s">
        <v>319</v>
      </c>
      <c r="C1" s="215" t="s">
        <v>321</v>
      </c>
      <c r="D1" s="215" t="s">
        <v>322</v>
      </c>
      <c r="E1" s="215" t="s">
        <v>323</v>
      </c>
      <c r="F1" s="215" t="s">
        <v>325</v>
      </c>
      <c r="G1" s="371" t="s">
        <v>327</v>
      </c>
      <c r="H1" s="216" t="s">
        <v>328</v>
      </c>
    </row>
    <row r="2" spans="1:8" ht="15" thickBot="1" x14ac:dyDescent="0.35">
      <c r="A2" s="370"/>
      <c r="B2" s="221" t="s">
        <v>320</v>
      </c>
      <c r="C2" s="221" t="s">
        <v>320</v>
      </c>
      <c r="D2" s="221" t="s">
        <v>320</v>
      </c>
      <c r="E2" s="221" t="s">
        <v>324</v>
      </c>
      <c r="F2" s="221" t="s">
        <v>326</v>
      </c>
      <c r="G2" s="372"/>
      <c r="H2" s="222" t="s">
        <v>320</v>
      </c>
    </row>
    <row r="3" spans="1:8" ht="15.6" thickTop="1" thickBot="1" x14ac:dyDescent="0.35">
      <c r="A3" s="218" t="s">
        <v>329</v>
      </c>
      <c r="B3" s="217">
        <v>-8.8000000000000007</v>
      </c>
      <c r="C3" s="217">
        <v>-13</v>
      </c>
      <c r="D3" s="217">
        <v>-10.8</v>
      </c>
      <c r="E3" s="217"/>
      <c r="F3" s="226">
        <v>2</v>
      </c>
      <c r="G3" s="226">
        <v>0</v>
      </c>
      <c r="H3" s="223">
        <v>-14.8</v>
      </c>
    </row>
    <row r="4" spans="1:8" ht="15" thickBot="1" x14ac:dyDescent="0.35">
      <c r="A4" s="218" t="s">
        <v>329</v>
      </c>
      <c r="B4" s="217">
        <v>-7.9</v>
      </c>
      <c r="C4" s="217">
        <v>-20</v>
      </c>
      <c r="D4" s="217">
        <v>-12.5</v>
      </c>
      <c r="E4" s="217"/>
      <c r="F4" s="226">
        <v>2</v>
      </c>
      <c r="G4" s="226">
        <v>0</v>
      </c>
      <c r="H4" s="223">
        <v>-16.600000000000001</v>
      </c>
    </row>
    <row r="5" spans="1:8" ht="15" thickBot="1" x14ac:dyDescent="0.35">
      <c r="A5" s="218" t="s">
        <v>329</v>
      </c>
      <c r="B5" s="217">
        <v>-13.3</v>
      </c>
      <c r="C5" s="217">
        <v>-23</v>
      </c>
      <c r="D5" s="217">
        <v>-19.8</v>
      </c>
      <c r="E5" s="217"/>
      <c r="F5" s="226">
        <v>0</v>
      </c>
      <c r="G5" s="226">
        <v>0</v>
      </c>
      <c r="H5" s="223">
        <v>-23.1</v>
      </c>
    </row>
    <row r="6" spans="1:8" ht="15" thickBot="1" x14ac:dyDescent="0.35">
      <c r="A6" s="218" t="s">
        <v>329</v>
      </c>
      <c r="B6" s="217">
        <v>-13.1</v>
      </c>
      <c r="C6" s="217">
        <v>-23</v>
      </c>
      <c r="D6" s="217">
        <v>-18.100000000000001</v>
      </c>
      <c r="E6" s="217"/>
      <c r="F6" s="226">
        <v>3</v>
      </c>
      <c r="G6" s="226">
        <v>0</v>
      </c>
      <c r="H6" s="223">
        <v>-23.2</v>
      </c>
    </row>
    <row r="7" spans="1:8" ht="15" thickBot="1" x14ac:dyDescent="0.35">
      <c r="A7" s="218" t="s">
        <v>329</v>
      </c>
      <c r="B7" s="217">
        <v>-12.5</v>
      </c>
      <c r="C7" s="217">
        <v>-19</v>
      </c>
      <c r="D7" s="217">
        <v>-16.7</v>
      </c>
      <c r="E7" s="217"/>
      <c r="F7" s="226">
        <v>3</v>
      </c>
      <c r="G7" s="226">
        <v>0</v>
      </c>
      <c r="H7" s="223">
        <v>-21.8</v>
      </c>
    </row>
    <row r="8" spans="1:8" ht="15" thickBot="1" x14ac:dyDescent="0.35">
      <c r="A8" s="218" t="s">
        <v>329</v>
      </c>
      <c r="B8" s="217">
        <v>-13.2</v>
      </c>
      <c r="C8" s="217">
        <v>-21</v>
      </c>
      <c r="D8" s="217">
        <v>-16.2</v>
      </c>
      <c r="E8" s="217"/>
      <c r="F8" s="226">
        <v>2</v>
      </c>
      <c r="G8" s="226">
        <v>0</v>
      </c>
      <c r="H8" s="223">
        <v>-20.6</v>
      </c>
    </row>
    <row r="9" spans="1:8" ht="15" thickBot="1" x14ac:dyDescent="0.35">
      <c r="A9" s="218" t="s">
        <v>329</v>
      </c>
      <c r="B9" s="217">
        <v>-10.7</v>
      </c>
      <c r="C9" s="217">
        <v>-17</v>
      </c>
      <c r="D9" s="217">
        <v>-14.5</v>
      </c>
      <c r="E9" s="217"/>
      <c r="F9" s="226">
        <v>3</v>
      </c>
      <c r="G9" s="226">
        <v>0</v>
      </c>
      <c r="H9" s="223">
        <v>-19.399999999999999</v>
      </c>
    </row>
    <row r="10" spans="1:8" ht="15" thickBot="1" x14ac:dyDescent="0.35">
      <c r="A10" s="218" t="s">
        <v>329</v>
      </c>
      <c r="B10" s="217">
        <v>-13</v>
      </c>
      <c r="C10" s="217">
        <v>-19</v>
      </c>
      <c r="D10" s="217">
        <v>-16.399999999999999</v>
      </c>
      <c r="E10" s="217"/>
      <c r="F10" s="226">
        <v>4</v>
      </c>
      <c r="G10" s="226">
        <v>0</v>
      </c>
      <c r="H10" s="223">
        <v>-22.1</v>
      </c>
    </row>
    <row r="11" spans="1:8" ht="15" thickBot="1" x14ac:dyDescent="0.35">
      <c r="A11" s="218" t="s">
        <v>329</v>
      </c>
      <c r="B11" s="217">
        <v>-7.7</v>
      </c>
      <c r="C11" s="217">
        <v>-15.2</v>
      </c>
      <c r="D11" s="217">
        <v>-9.6</v>
      </c>
      <c r="E11" s="217"/>
      <c r="F11" s="226">
        <v>7</v>
      </c>
      <c r="G11" s="226">
        <v>2</v>
      </c>
      <c r="H11" s="223">
        <v>-16.8</v>
      </c>
    </row>
    <row r="12" spans="1:8" ht="15" thickBot="1" x14ac:dyDescent="0.35">
      <c r="A12" s="218" t="s">
        <v>329</v>
      </c>
      <c r="B12" s="217">
        <v>-6</v>
      </c>
      <c r="C12" s="217">
        <v>-9</v>
      </c>
      <c r="D12" s="217">
        <v>-7.3</v>
      </c>
      <c r="E12" s="217"/>
      <c r="F12" s="226">
        <v>8</v>
      </c>
      <c r="G12" s="226">
        <v>10</v>
      </c>
      <c r="H12" s="223">
        <v>-14.9</v>
      </c>
    </row>
    <row r="13" spans="1:8" ht="15" thickBot="1" x14ac:dyDescent="0.35">
      <c r="A13" s="218" t="s">
        <v>329</v>
      </c>
      <c r="B13" s="217">
        <v>-2.4</v>
      </c>
      <c r="C13" s="217">
        <v>-7.1</v>
      </c>
      <c r="D13" s="217">
        <v>-3.8</v>
      </c>
      <c r="E13" s="217"/>
      <c r="F13" s="226">
        <v>7</v>
      </c>
      <c r="G13" s="226">
        <v>14</v>
      </c>
      <c r="H13" s="223">
        <v>-10.4</v>
      </c>
    </row>
    <row r="14" spans="1:8" ht="15" thickBot="1" x14ac:dyDescent="0.35">
      <c r="A14" s="218" t="s">
        <v>329</v>
      </c>
      <c r="B14" s="217">
        <v>-3</v>
      </c>
      <c r="C14" s="217">
        <v>-11</v>
      </c>
      <c r="D14" s="217">
        <v>-6.8</v>
      </c>
      <c r="E14" s="217"/>
      <c r="F14" s="226">
        <v>6</v>
      </c>
      <c r="G14" s="226">
        <v>3</v>
      </c>
      <c r="H14" s="223">
        <v>-13.1</v>
      </c>
    </row>
    <row r="15" spans="1:8" ht="15" thickBot="1" x14ac:dyDescent="0.35">
      <c r="A15" s="218" t="s">
        <v>329</v>
      </c>
      <c r="B15" s="217">
        <v>-7.2</v>
      </c>
      <c r="C15" s="217">
        <v>-12</v>
      </c>
      <c r="D15" s="217">
        <v>-9.6</v>
      </c>
      <c r="E15" s="217"/>
      <c r="F15" s="226">
        <v>6</v>
      </c>
      <c r="G15" s="226">
        <v>0</v>
      </c>
      <c r="H15" s="223">
        <v>-16.2</v>
      </c>
    </row>
    <row r="16" spans="1:8" ht="15" thickBot="1" x14ac:dyDescent="0.35">
      <c r="A16" s="218" t="s">
        <v>329</v>
      </c>
      <c r="B16" s="217">
        <v>-4.5</v>
      </c>
      <c r="C16" s="217">
        <v>-11</v>
      </c>
      <c r="D16" s="217">
        <v>-6.7</v>
      </c>
      <c r="E16" s="217"/>
      <c r="F16" s="226">
        <v>7</v>
      </c>
      <c r="G16" s="226">
        <v>0</v>
      </c>
      <c r="H16" s="223">
        <v>-13.7</v>
      </c>
    </row>
    <row r="17" spans="1:8" ht="15" thickBot="1" x14ac:dyDescent="0.35">
      <c r="A17" s="218" t="s">
        <v>329</v>
      </c>
      <c r="B17" s="217">
        <v>-3.9</v>
      </c>
      <c r="C17" s="217">
        <v>-13</v>
      </c>
      <c r="D17" s="217">
        <v>-8.9</v>
      </c>
      <c r="E17" s="217"/>
      <c r="F17" s="226">
        <v>3</v>
      </c>
      <c r="G17" s="226">
        <v>5</v>
      </c>
      <c r="H17" s="223">
        <v>-13.4</v>
      </c>
    </row>
    <row r="18" spans="1:8" ht="15" thickBot="1" x14ac:dyDescent="0.35">
      <c r="A18" s="218" t="s">
        <v>329</v>
      </c>
      <c r="B18" s="217">
        <v>-3.6</v>
      </c>
      <c r="C18" s="217">
        <v>-10.9</v>
      </c>
      <c r="D18" s="217">
        <v>-6.6</v>
      </c>
      <c r="E18" s="217"/>
      <c r="F18" s="226">
        <v>4</v>
      </c>
      <c r="G18" s="226">
        <v>1</v>
      </c>
      <c r="H18" s="223">
        <v>-11.5</v>
      </c>
    </row>
    <row r="19" spans="1:8" ht="15" thickBot="1" x14ac:dyDescent="0.35">
      <c r="A19" s="218" t="s">
        <v>329</v>
      </c>
      <c r="B19" s="217">
        <v>-3</v>
      </c>
      <c r="C19" s="217">
        <v>-6</v>
      </c>
      <c r="D19" s="217">
        <v>-4.3</v>
      </c>
      <c r="E19" s="217"/>
      <c r="F19" s="226">
        <v>4</v>
      </c>
      <c r="G19" s="217">
        <v>1</v>
      </c>
      <c r="H19" s="223">
        <v>-9</v>
      </c>
    </row>
    <row r="20" spans="1:8" ht="15" thickBot="1" x14ac:dyDescent="0.35">
      <c r="A20" s="218" t="s">
        <v>329</v>
      </c>
      <c r="B20" s="217">
        <v>2.4</v>
      </c>
      <c r="C20" s="217">
        <v>-4</v>
      </c>
      <c r="D20" s="217">
        <v>0.1</v>
      </c>
      <c r="E20" s="217"/>
      <c r="F20" s="226">
        <v>6</v>
      </c>
      <c r="G20" s="226">
        <v>16</v>
      </c>
      <c r="H20" s="223">
        <v>-5.4</v>
      </c>
    </row>
    <row r="21" spans="1:8" ht="15" thickBot="1" x14ac:dyDescent="0.35">
      <c r="A21" s="218" t="s">
        <v>329</v>
      </c>
      <c r="B21" s="217">
        <v>-3.8</v>
      </c>
      <c r="C21" s="217">
        <v>-14</v>
      </c>
      <c r="D21" s="217">
        <v>-8.6</v>
      </c>
      <c r="E21" s="217"/>
      <c r="F21" s="226">
        <v>7</v>
      </c>
      <c r="G21" s="226">
        <v>0</v>
      </c>
      <c r="H21" s="223">
        <v>-15.7</v>
      </c>
    </row>
    <row r="22" spans="1:8" ht="15" thickBot="1" x14ac:dyDescent="0.35">
      <c r="A22" s="218" t="s">
        <v>329</v>
      </c>
      <c r="B22" s="217">
        <v>-6.6</v>
      </c>
      <c r="C22" s="217">
        <v>-16</v>
      </c>
      <c r="D22" s="217">
        <v>-11.9</v>
      </c>
      <c r="E22" s="217"/>
      <c r="F22" s="226">
        <v>2</v>
      </c>
      <c r="G22" s="226">
        <v>0</v>
      </c>
      <c r="H22" s="223">
        <v>-16</v>
      </c>
    </row>
    <row r="23" spans="1:8" ht="15" thickBot="1" x14ac:dyDescent="0.35">
      <c r="A23" s="218" t="s">
        <v>329</v>
      </c>
      <c r="B23" s="217">
        <v>-5.9</v>
      </c>
      <c r="C23" s="217">
        <v>-12.3</v>
      </c>
      <c r="D23" s="217">
        <v>-9.6</v>
      </c>
      <c r="E23" s="217"/>
      <c r="F23" s="226">
        <v>3</v>
      </c>
      <c r="G23" s="226">
        <v>0</v>
      </c>
      <c r="H23" s="223">
        <v>-14.2</v>
      </c>
    </row>
    <row r="24" spans="1:8" ht="15" thickBot="1" x14ac:dyDescent="0.35">
      <c r="A24" s="218" t="s">
        <v>329</v>
      </c>
      <c r="B24" s="217">
        <v>0.2</v>
      </c>
      <c r="C24" s="217">
        <v>-12.3</v>
      </c>
      <c r="D24" s="217">
        <v>-3.8</v>
      </c>
      <c r="E24" s="217"/>
      <c r="F24" s="226">
        <v>7</v>
      </c>
      <c r="G24" s="226">
        <v>3</v>
      </c>
      <c r="H24" s="223">
        <v>-10.4</v>
      </c>
    </row>
    <row r="25" spans="1:8" ht="15" thickBot="1" x14ac:dyDescent="0.35">
      <c r="A25" s="218" t="s">
        <v>329</v>
      </c>
      <c r="B25" s="217">
        <v>2.2999999999999998</v>
      </c>
      <c r="C25" s="217">
        <v>-2.9</v>
      </c>
      <c r="D25" s="217">
        <v>1.1000000000000001</v>
      </c>
      <c r="E25" s="217"/>
      <c r="F25" s="226">
        <v>5</v>
      </c>
      <c r="G25" s="226">
        <v>2</v>
      </c>
      <c r="H25" s="223">
        <v>-3.7</v>
      </c>
    </row>
    <row r="26" spans="1:8" ht="15" thickBot="1" x14ac:dyDescent="0.35">
      <c r="A26" s="218" t="s">
        <v>329</v>
      </c>
      <c r="B26" s="217">
        <v>2.6</v>
      </c>
      <c r="C26" s="217">
        <v>-1</v>
      </c>
      <c r="D26" s="217">
        <v>0.9</v>
      </c>
      <c r="E26" s="217"/>
      <c r="F26" s="226">
        <v>7</v>
      </c>
      <c r="G26" s="226">
        <v>1</v>
      </c>
      <c r="H26" s="223">
        <v>-5.2</v>
      </c>
    </row>
    <row r="27" spans="1:8" ht="15" thickBot="1" x14ac:dyDescent="0.35">
      <c r="A27" s="218" t="s">
        <v>329</v>
      </c>
      <c r="B27" s="217">
        <v>0.4</v>
      </c>
      <c r="C27" s="217">
        <v>-2</v>
      </c>
      <c r="D27" s="217">
        <v>-1.3</v>
      </c>
      <c r="E27" s="217"/>
      <c r="F27" s="226">
        <v>4</v>
      </c>
      <c r="G27" s="226">
        <v>9</v>
      </c>
      <c r="H27" s="223">
        <v>-5.7</v>
      </c>
    </row>
    <row r="28" spans="1:8" ht="15" thickBot="1" x14ac:dyDescent="0.35">
      <c r="A28" s="218" t="s">
        <v>329</v>
      </c>
      <c r="B28" s="217">
        <v>-0.6</v>
      </c>
      <c r="C28" s="217">
        <v>-7</v>
      </c>
      <c r="D28" s="217">
        <v>-3.9</v>
      </c>
      <c r="E28" s="217"/>
      <c r="F28" s="226">
        <v>3</v>
      </c>
      <c r="G28" s="226">
        <v>0</v>
      </c>
      <c r="H28" s="223">
        <v>-8</v>
      </c>
    </row>
    <row r="29" spans="1:8" ht="15" thickBot="1" x14ac:dyDescent="0.35">
      <c r="A29" s="218" t="s">
        <v>329</v>
      </c>
      <c r="B29" s="217">
        <v>-6.4</v>
      </c>
      <c r="C29" s="217">
        <v>-14</v>
      </c>
      <c r="D29" s="217">
        <v>-10.199999999999999</v>
      </c>
      <c r="E29" s="217"/>
      <c r="F29" s="226">
        <v>3</v>
      </c>
      <c r="G29" s="226">
        <v>0</v>
      </c>
      <c r="H29" s="223">
        <v>-14.8</v>
      </c>
    </row>
    <row r="30" spans="1:8" ht="15" thickBot="1" x14ac:dyDescent="0.35">
      <c r="A30" s="218" t="s">
        <v>329</v>
      </c>
      <c r="B30" s="217">
        <v>-8.6999999999999993</v>
      </c>
      <c r="C30" s="217">
        <v>-16</v>
      </c>
      <c r="D30" s="217">
        <v>-12.6</v>
      </c>
      <c r="E30" s="217"/>
      <c r="F30" s="226">
        <v>5</v>
      </c>
      <c r="G30" s="226">
        <v>0</v>
      </c>
      <c r="H30" s="223">
        <v>-18.7</v>
      </c>
    </row>
    <row r="31" spans="1:8" ht="15" thickBot="1" x14ac:dyDescent="0.35">
      <c r="A31" s="218" t="s">
        <v>329</v>
      </c>
      <c r="B31" s="217">
        <v>-7.3</v>
      </c>
      <c r="C31" s="217">
        <v>-13</v>
      </c>
      <c r="D31" s="217">
        <v>-8.6999999999999993</v>
      </c>
      <c r="E31" s="217"/>
      <c r="F31" s="226">
        <v>4</v>
      </c>
      <c r="G31" s="226">
        <v>6</v>
      </c>
      <c r="H31" s="223">
        <v>-13.8</v>
      </c>
    </row>
    <row r="32" spans="1:8" ht="15" thickBot="1" x14ac:dyDescent="0.35">
      <c r="A32" s="218" t="s">
        <v>329</v>
      </c>
      <c r="B32" s="217">
        <v>-5.7</v>
      </c>
      <c r="C32" s="217">
        <v>-11</v>
      </c>
      <c r="D32" s="217">
        <v>-7.6</v>
      </c>
      <c r="E32" s="217"/>
      <c r="F32" s="226">
        <v>3</v>
      </c>
      <c r="G32" s="226">
        <v>0</v>
      </c>
      <c r="H32" s="223">
        <v>-12</v>
      </c>
    </row>
    <row r="33" spans="1:8" ht="15" thickBot="1" x14ac:dyDescent="0.35">
      <c r="A33" s="218" t="s">
        <v>329</v>
      </c>
      <c r="B33" s="217">
        <v>-4.7</v>
      </c>
      <c r="C33" s="217">
        <v>-9</v>
      </c>
      <c r="D33" s="217">
        <v>-6.6</v>
      </c>
      <c r="E33" s="217"/>
      <c r="F33" s="226">
        <v>5</v>
      </c>
      <c r="G33" s="226">
        <v>4</v>
      </c>
      <c r="H33" s="223">
        <v>-12.2</v>
      </c>
    </row>
    <row r="34" spans="1:8" ht="15" thickBot="1" x14ac:dyDescent="0.35">
      <c r="A34" s="218" t="s">
        <v>330</v>
      </c>
      <c r="B34" s="217">
        <v>1</v>
      </c>
      <c r="C34" s="217">
        <v>-5.3</v>
      </c>
      <c r="D34" s="217">
        <v>-2.7</v>
      </c>
      <c r="E34" s="217"/>
      <c r="F34" s="226">
        <v>5</v>
      </c>
      <c r="G34" s="226">
        <v>1</v>
      </c>
      <c r="H34" s="223">
        <v>-7.9</v>
      </c>
    </row>
    <row r="35" spans="1:8" ht="15" thickBot="1" x14ac:dyDescent="0.35">
      <c r="A35" s="218" t="s">
        <v>330</v>
      </c>
      <c r="B35" s="217">
        <v>1</v>
      </c>
      <c r="C35" s="217">
        <v>-1.3</v>
      </c>
      <c r="D35" s="217">
        <v>-0.2</v>
      </c>
      <c r="E35" s="217"/>
      <c r="F35" s="226">
        <v>7</v>
      </c>
      <c r="G35" s="226">
        <v>11</v>
      </c>
      <c r="H35" s="223">
        <v>-6.5</v>
      </c>
    </row>
    <row r="36" spans="1:8" ht="15" thickBot="1" x14ac:dyDescent="0.35">
      <c r="A36" s="218" t="s">
        <v>330</v>
      </c>
      <c r="B36" s="217">
        <v>-0.8</v>
      </c>
      <c r="C36" s="217">
        <v>-4</v>
      </c>
      <c r="D36" s="217">
        <v>-2.2000000000000002</v>
      </c>
      <c r="E36" s="217"/>
      <c r="F36" s="226">
        <v>5</v>
      </c>
      <c r="G36" s="226">
        <v>0</v>
      </c>
      <c r="H36" s="223">
        <v>-7.4</v>
      </c>
    </row>
    <row r="37" spans="1:8" ht="15" thickBot="1" x14ac:dyDescent="0.35">
      <c r="A37" s="218" t="s">
        <v>330</v>
      </c>
      <c r="B37" s="217">
        <v>-5</v>
      </c>
      <c r="C37" s="217">
        <v>-15</v>
      </c>
      <c r="D37" s="217">
        <v>-9.3000000000000007</v>
      </c>
      <c r="E37" s="217"/>
      <c r="F37" s="226">
        <v>4</v>
      </c>
      <c r="G37" s="226">
        <v>3</v>
      </c>
      <c r="H37" s="223">
        <v>-14.5</v>
      </c>
    </row>
    <row r="38" spans="1:8" ht="15" thickBot="1" x14ac:dyDescent="0.35">
      <c r="A38" s="218" t="s">
        <v>330</v>
      </c>
      <c r="B38" s="217">
        <v>-7</v>
      </c>
      <c r="C38" s="217">
        <v>-15</v>
      </c>
      <c r="D38" s="217">
        <v>-10.1</v>
      </c>
      <c r="E38" s="217"/>
      <c r="F38" s="226">
        <v>3</v>
      </c>
      <c r="G38" s="226">
        <v>1</v>
      </c>
      <c r="H38" s="223">
        <v>-14.7</v>
      </c>
    </row>
    <row r="39" spans="1:8" ht="15" thickBot="1" x14ac:dyDescent="0.35">
      <c r="A39" s="218" t="s">
        <v>330</v>
      </c>
      <c r="B39" s="217">
        <v>-13.7</v>
      </c>
      <c r="C39" s="217">
        <v>-29</v>
      </c>
      <c r="D39" s="217">
        <v>-23.7</v>
      </c>
      <c r="E39" s="217"/>
      <c r="F39" s="226">
        <v>6</v>
      </c>
      <c r="G39" s="226">
        <v>0</v>
      </c>
      <c r="H39" s="223">
        <v>-31.1</v>
      </c>
    </row>
    <row r="40" spans="1:8" ht="15" thickBot="1" x14ac:dyDescent="0.35">
      <c r="A40" s="218" t="s">
        <v>330</v>
      </c>
      <c r="B40" s="217">
        <v>-23</v>
      </c>
      <c r="C40" s="217">
        <v>-30</v>
      </c>
      <c r="D40" s="217">
        <v>-27.3</v>
      </c>
      <c r="E40" s="217"/>
      <c r="F40" s="226">
        <v>7</v>
      </c>
      <c r="G40" s="226">
        <v>1</v>
      </c>
      <c r="H40" s="223">
        <v>-35.6</v>
      </c>
    </row>
    <row r="41" spans="1:8" ht="15" thickBot="1" x14ac:dyDescent="0.35">
      <c r="A41" s="218" t="s">
        <v>330</v>
      </c>
      <c r="B41" s="217">
        <v>-22.3</v>
      </c>
      <c r="C41" s="217">
        <v>-30</v>
      </c>
      <c r="D41" s="217">
        <v>-25.2</v>
      </c>
      <c r="E41" s="217"/>
      <c r="F41" s="226">
        <v>5</v>
      </c>
      <c r="G41" s="226">
        <v>1</v>
      </c>
      <c r="H41" s="223">
        <v>-32</v>
      </c>
    </row>
    <row r="42" spans="1:8" ht="15" thickBot="1" x14ac:dyDescent="0.35">
      <c r="A42" s="218" t="s">
        <v>330</v>
      </c>
      <c r="B42" s="217">
        <v>-27.4</v>
      </c>
      <c r="C42" s="217">
        <v>-34</v>
      </c>
      <c r="D42" s="217">
        <v>-30.8</v>
      </c>
      <c r="E42" s="217"/>
      <c r="F42" s="226">
        <v>3</v>
      </c>
      <c r="G42" s="226">
        <v>1</v>
      </c>
      <c r="H42" s="223">
        <v>-36.6</v>
      </c>
    </row>
    <row r="43" spans="1:8" ht="15" thickBot="1" x14ac:dyDescent="0.35">
      <c r="A43" s="218" t="s">
        <v>330</v>
      </c>
      <c r="B43" s="217">
        <v>-21</v>
      </c>
      <c r="C43" s="217">
        <v>-30</v>
      </c>
      <c r="D43" s="217">
        <v>-25.6</v>
      </c>
      <c r="E43" s="217"/>
      <c r="F43" s="226">
        <v>3</v>
      </c>
      <c r="G43" s="226">
        <v>1</v>
      </c>
      <c r="H43" s="223">
        <v>-31.2</v>
      </c>
    </row>
    <row r="44" spans="1:8" ht="15" thickBot="1" x14ac:dyDescent="0.35">
      <c r="A44" s="218" t="s">
        <v>330</v>
      </c>
      <c r="B44" s="217">
        <v>-17</v>
      </c>
      <c r="C44" s="217">
        <v>-27</v>
      </c>
      <c r="D44" s="217">
        <v>-22.7</v>
      </c>
      <c r="E44" s="217"/>
      <c r="F44" s="226">
        <v>4</v>
      </c>
      <c r="G44" s="226">
        <v>0</v>
      </c>
      <c r="H44" s="223">
        <v>-28.8</v>
      </c>
    </row>
    <row r="45" spans="1:8" ht="15" thickBot="1" x14ac:dyDescent="0.35">
      <c r="A45" s="218" t="s">
        <v>330</v>
      </c>
      <c r="B45" s="217">
        <v>-10.4</v>
      </c>
      <c r="C45" s="217">
        <v>-22.3</v>
      </c>
      <c r="D45" s="217">
        <v>-13.3</v>
      </c>
      <c r="E45" s="217"/>
      <c r="F45" s="226">
        <v>6</v>
      </c>
      <c r="G45" s="226">
        <v>0</v>
      </c>
      <c r="H45" s="223">
        <v>-20.100000000000001</v>
      </c>
    </row>
    <row r="46" spans="1:8" ht="15" thickBot="1" x14ac:dyDescent="0.35">
      <c r="A46" s="218" t="s">
        <v>330</v>
      </c>
      <c r="B46" s="217">
        <v>-12.7</v>
      </c>
      <c r="C46" s="217">
        <v>-16</v>
      </c>
      <c r="D46" s="217">
        <v>-15.1</v>
      </c>
      <c r="E46" s="217"/>
      <c r="F46" s="226">
        <v>6</v>
      </c>
      <c r="G46" s="226">
        <v>0</v>
      </c>
      <c r="H46" s="223">
        <v>-22</v>
      </c>
    </row>
    <row r="47" spans="1:8" ht="15" thickBot="1" x14ac:dyDescent="0.35">
      <c r="A47" s="218" t="s">
        <v>330</v>
      </c>
      <c r="B47" s="217">
        <v>-9.6</v>
      </c>
      <c r="C47" s="217">
        <v>-17</v>
      </c>
      <c r="D47" s="217">
        <v>-13.6</v>
      </c>
      <c r="E47" s="217"/>
      <c r="F47" s="226">
        <v>7</v>
      </c>
      <c r="G47" s="226">
        <v>0</v>
      </c>
      <c r="H47" s="223">
        <v>-21.1</v>
      </c>
    </row>
    <row r="48" spans="1:8" ht="15" thickBot="1" x14ac:dyDescent="0.35">
      <c r="A48" s="218" t="s">
        <v>330</v>
      </c>
      <c r="B48" s="217">
        <v>-12.5</v>
      </c>
      <c r="C48" s="217">
        <v>-17</v>
      </c>
      <c r="D48" s="217">
        <v>-15.2</v>
      </c>
      <c r="E48" s="217"/>
      <c r="F48" s="226">
        <v>5</v>
      </c>
      <c r="G48" s="226">
        <v>0</v>
      </c>
      <c r="H48" s="223">
        <v>-21.5</v>
      </c>
    </row>
    <row r="49" spans="1:8" ht="15" thickBot="1" x14ac:dyDescent="0.35">
      <c r="A49" s="218" t="s">
        <v>330</v>
      </c>
      <c r="B49" s="217">
        <v>-11.4</v>
      </c>
      <c r="C49" s="217">
        <v>-18</v>
      </c>
      <c r="D49" s="217">
        <v>-14.1</v>
      </c>
      <c r="E49" s="217"/>
      <c r="F49" s="226">
        <v>5</v>
      </c>
      <c r="G49" s="226">
        <v>0</v>
      </c>
      <c r="H49" s="223">
        <v>-20.399999999999999</v>
      </c>
    </row>
    <row r="50" spans="1:8" ht="15" thickBot="1" x14ac:dyDescent="0.35">
      <c r="A50" s="218" t="s">
        <v>330</v>
      </c>
      <c r="B50" s="217">
        <v>-8.6</v>
      </c>
      <c r="C50" s="217">
        <v>-17</v>
      </c>
      <c r="D50" s="217">
        <v>-12.6</v>
      </c>
      <c r="E50" s="217"/>
      <c r="F50" s="226">
        <v>6</v>
      </c>
      <c r="G50" s="226">
        <v>0</v>
      </c>
      <c r="H50" s="223">
        <v>-19.399999999999999</v>
      </c>
    </row>
    <row r="51" spans="1:8" ht="15" thickBot="1" x14ac:dyDescent="0.35">
      <c r="A51" s="218" t="s">
        <v>330</v>
      </c>
      <c r="B51" s="217">
        <v>-7.8</v>
      </c>
      <c r="C51" s="217">
        <v>-13</v>
      </c>
      <c r="D51" s="217">
        <v>-10.7</v>
      </c>
      <c r="E51" s="217"/>
      <c r="F51" s="226">
        <v>5</v>
      </c>
      <c r="G51" s="226">
        <v>0</v>
      </c>
      <c r="H51" s="223">
        <v>-16.7</v>
      </c>
    </row>
    <row r="52" spans="1:8" ht="15" thickBot="1" x14ac:dyDescent="0.35">
      <c r="A52" s="218" t="s">
        <v>330</v>
      </c>
      <c r="B52" s="217">
        <v>-8.9</v>
      </c>
      <c r="C52" s="217">
        <v>-15</v>
      </c>
      <c r="D52" s="217">
        <v>-11.9</v>
      </c>
      <c r="E52" s="217"/>
      <c r="F52" s="226">
        <v>5</v>
      </c>
      <c r="G52" s="226">
        <v>0</v>
      </c>
      <c r="H52" s="223">
        <v>-18</v>
      </c>
    </row>
    <row r="53" spans="1:8" ht="15" thickBot="1" x14ac:dyDescent="0.35">
      <c r="A53" s="218" t="s">
        <v>330</v>
      </c>
      <c r="B53" s="217">
        <v>-7.2</v>
      </c>
      <c r="C53" s="217">
        <v>-12</v>
      </c>
      <c r="D53" s="217">
        <v>-10.3</v>
      </c>
      <c r="E53" s="217"/>
      <c r="F53" s="226">
        <v>6</v>
      </c>
      <c r="G53" s="226">
        <v>0</v>
      </c>
      <c r="H53" s="223">
        <v>-16.899999999999999</v>
      </c>
    </row>
    <row r="54" spans="1:8" ht="15" thickBot="1" x14ac:dyDescent="0.35">
      <c r="A54" s="218" t="s">
        <v>330</v>
      </c>
      <c r="B54" s="217">
        <v>-9.1999999999999993</v>
      </c>
      <c r="C54" s="217">
        <v>-13</v>
      </c>
      <c r="D54" s="217">
        <v>-11.8</v>
      </c>
      <c r="E54" s="217"/>
      <c r="F54" s="226">
        <v>5</v>
      </c>
      <c r="G54" s="226">
        <v>0</v>
      </c>
      <c r="H54" s="223">
        <v>-17.899999999999999</v>
      </c>
    </row>
    <row r="55" spans="1:8" ht="15" thickBot="1" x14ac:dyDescent="0.35">
      <c r="A55" s="218" t="s">
        <v>330</v>
      </c>
      <c r="B55" s="217">
        <v>-8.8000000000000007</v>
      </c>
      <c r="C55" s="217">
        <v>-14</v>
      </c>
      <c r="D55" s="217">
        <v>-11.8</v>
      </c>
      <c r="E55" s="217"/>
      <c r="F55" s="226">
        <v>4</v>
      </c>
      <c r="G55" s="226">
        <v>0</v>
      </c>
      <c r="H55" s="223">
        <v>-17.2</v>
      </c>
    </row>
    <row r="56" spans="1:8" ht="15" thickBot="1" x14ac:dyDescent="0.35">
      <c r="A56" s="218" t="s">
        <v>330</v>
      </c>
      <c r="B56" s="217">
        <v>-7.5</v>
      </c>
      <c r="C56" s="217">
        <v>-18</v>
      </c>
      <c r="D56" s="217">
        <v>-14.2</v>
      </c>
      <c r="E56" s="217"/>
      <c r="F56" s="226">
        <v>2</v>
      </c>
      <c r="G56" s="226">
        <v>0</v>
      </c>
      <c r="H56" s="223">
        <v>-18.399999999999999</v>
      </c>
    </row>
    <row r="57" spans="1:8" ht="15" thickBot="1" x14ac:dyDescent="0.35">
      <c r="A57" s="218" t="s">
        <v>330</v>
      </c>
      <c r="B57" s="217">
        <v>-11</v>
      </c>
      <c r="C57" s="217">
        <v>-17</v>
      </c>
      <c r="D57" s="217">
        <v>-14.2</v>
      </c>
      <c r="E57" s="217"/>
      <c r="F57" s="226">
        <v>1</v>
      </c>
      <c r="G57" s="226">
        <v>0</v>
      </c>
      <c r="H57" s="223">
        <v>-17.8</v>
      </c>
    </row>
    <row r="58" spans="1:8" ht="15" thickBot="1" x14ac:dyDescent="0.35">
      <c r="A58" s="218" t="s">
        <v>330</v>
      </c>
      <c r="B58" s="217">
        <v>-4</v>
      </c>
      <c r="C58" s="217">
        <v>-14</v>
      </c>
      <c r="D58" s="217">
        <v>-7.3</v>
      </c>
      <c r="E58" s="217"/>
      <c r="F58" s="226">
        <v>3</v>
      </c>
      <c r="G58" s="226">
        <v>0</v>
      </c>
      <c r="H58" s="223">
        <v>-11.6</v>
      </c>
    </row>
    <row r="59" spans="1:8" ht="15" thickBot="1" x14ac:dyDescent="0.35">
      <c r="A59" s="218" t="s">
        <v>330</v>
      </c>
      <c r="B59" s="217">
        <v>-2</v>
      </c>
      <c r="C59" s="217">
        <v>-8</v>
      </c>
      <c r="D59" s="217">
        <v>-4</v>
      </c>
      <c r="E59" s="217"/>
      <c r="F59" s="226">
        <v>4</v>
      </c>
      <c r="G59" s="226">
        <v>0</v>
      </c>
      <c r="H59" s="223">
        <v>-8.8000000000000007</v>
      </c>
    </row>
    <row r="60" spans="1:8" ht="15" thickBot="1" x14ac:dyDescent="0.35">
      <c r="A60" s="218" t="s">
        <v>330</v>
      </c>
      <c r="B60" s="217">
        <v>-3</v>
      </c>
      <c r="C60" s="217">
        <v>-6.2</v>
      </c>
      <c r="D60" s="217">
        <v>-5.6</v>
      </c>
      <c r="E60" s="217"/>
      <c r="F60" s="226">
        <v>4</v>
      </c>
      <c r="G60" s="226">
        <v>0</v>
      </c>
      <c r="H60" s="223">
        <v>-10.4</v>
      </c>
    </row>
    <row r="61" spans="1:8" ht="15" thickBot="1" x14ac:dyDescent="0.35">
      <c r="A61" s="218" t="s">
        <v>330</v>
      </c>
      <c r="B61" s="217">
        <v>-2</v>
      </c>
      <c r="C61" s="217">
        <v>-5.8</v>
      </c>
      <c r="D61" s="217">
        <v>-3.3</v>
      </c>
      <c r="E61" s="217"/>
      <c r="F61" s="226">
        <v>2</v>
      </c>
      <c r="G61" s="226">
        <v>0</v>
      </c>
      <c r="H61" s="223">
        <v>-6.5</v>
      </c>
    </row>
    <row r="62" spans="1:8" ht="15" thickBot="1" x14ac:dyDescent="0.35">
      <c r="A62" s="218" t="s">
        <v>330</v>
      </c>
      <c r="B62" s="217">
        <v>-2.9</v>
      </c>
      <c r="C62" s="217">
        <v>-14</v>
      </c>
      <c r="D62" s="217">
        <v>-6.5</v>
      </c>
      <c r="E62" s="217"/>
      <c r="F62" s="226">
        <v>4</v>
      </c>
      <c r="G62" s="226">
        <v>0</v>
      </c>
      <c r="H62" s="223">
        <v>-11.4</v>
      </c>
    </row>
    <row r="63" spans="1:8" ht="15" thickBot="1" x14ac:dyDescent="0.35">
      <c r="A63" s="218" t="s">
        <v>330</v>
      </c>
      <c r="B63" s="217">
        <v>-2.8</v>
      </c>
      <c r="C63" s="217">
        <v>-12.4</v>
      </c>
      <c r="D63" s="217">
        <v>-5.8</v>
      </c>
      <c r="E63" s="217"/>
      <c r="F63" s="226">
        <v>6</v>
      </c>
      <c r="G63" s="226">
        <v>3</v>
      </c>
      <c r="H63" s="223">
        <v>-11.9</v>
      </c>
    </row>
    <row r="64" spans="1:8" ht="15" thickBot="1" x14ac:dyDescent="0.35">
      <c r="A64" s="218" t="s">
        <v>330</v>
      </c>
      <c r="B64" s="217">
        <v>0.4</v>
      </c>
      <c r="C64" s="217">
        <v>-4.0999999999999996</v>
      </c>
      <c r="D64" s="217">
        <v>-1.4</v>
      </c>
      <c r="E64" s="217"/>
      <c r="F64" s="226">
        <v>6</v>
      </c>
      <c r="G64" s="226">
        <v>0</v>
      </c>
      <c r="H64" s="223">
        <v>-7.1</v>
      </c>
    </row>
    <row r="65" spans="1:8" ht="15" thickBot="1" x14ac:dyDescent="0.35">
      <c r="A65" s="218" t="s">
        <v>331</v>
      </c>
      <c r="B65" s="217">
        <v>-0.9</v>
      </c>
      <c r="C65" s="217">
        <v>-11</v>
      </c>
      <c r="D65" s="217">
        <v>-5.7</v>
      </c>
      <c r="E65" s="217"/>
      <c r="F65" s="226">
        <v>6</v>
      </c>
      <c r="G65" s="226">
        <v>0</v>
      </c>
      <c r="H65" s="223">
        <v>-11.9</v>
      </c>
    </row>
    <row r="66" spans="1:8" ht="15" thickBot="1" x14ac:dyDescent="0.35">
      <c r="A66" s="218" t="s">
        <v>331</v>
      </c>
      <c r="B66" s="217">
        <v>-5.9</v>
      </c>
      <c r="C66" s="217">
        <v>-15</v>
      </c>
      <c r="D66" s="217">
        <v>-9.4</v>
      </c>
      <c r="E66" s="217"/>
      <c r="F66" s="226">
        <v>4</v>
      </c>
      <c r="G66" s="226">
        <v>0</v>
      </c>
      <c r="H66" s="223">
        <v>-14.6</v>
      </c>
    </row>
    <row r="67" spans="1:8" ht="15" thickBot="1" x14ac:dyDescent="0.35">
      <c r="A67" s="218" t="s">
        <v>331</v>
      </c>
      <c r="B67" s="217">
        <v>-4.5</v>
      </c>
      <c r="C67" s="217">
        <v>-7</v>
      </c>
      <c r="D67" s="217">
        <v>-6</v>
      </c>
      <c r="E67" s="217"/>
      <c r="F67" s="226">
        <v>4</v>
      </c>
      <c r="G67" s="226">
        <v>3</v>
      </c>
      <c r="H67" s="223">
        <v>-10.8</v>
      </c>
    </row>
    <row r="68" spans="1:8" ht="15" thickBot="1" x14ac:dyDescent="0.35">
      <c r="A68" s="218" t="s">
        <v>331</v>
      </c>
      <c r="B68" s="217">
        <v>-6</v>
      </c>
      <c r="C68" s="217">
        <v>-13</v>
      </c>
      <c r="D68" s="217">
        <v>-8.4</v>
      </c>
      <c r="E68" s="217"/>
      <c r="F68" s="226">
        <v>2</v>
      </c>
      <c r="G68" s="226">
        <v>0</v>
      </c>
      <c r="H68" s="223">
        <v>-12.2</v>
      </c>
    </row>
    <row r="69" spans="1:8" ht="15" thickBot="1" x14ac:dyDescent="0.35">
      <c r="A69" s="218" t="s">
        <v>331</v>
      </c>
      <c r="B69" s="217">
        <v>-5.7</v>
      </c>
      <c r="C69" s="217">
        <v>-13</v>
      </c>
      <c r="D69" s="217">
        <v>-10.9</v>
      </c>
      <c r="E69" s="217"/>
      <c r="F69" s="226">
        <v>2</v>
      </c>
      <c r="G69" s="226">
        <v>0</v>
      </c>
      <c r="H69" s="223">
        <v>-14.9</v>
      </c>
    </row>
    <row r="70" spans="1:8" ht="15" thickBot="1" x14ac:dyDescent="0.35">
      <c r="A70" s="218" t="s">
        <v>331</v>
      </c>
      <c r="B70" s="217">
        <v>-7.5</v>
      </c>
      <c r="C70" s="217">
        <v>-16</v>
      </c>
      <c r="D70" s="217">
        <v>-11.3</v>
      </c>
      <c r="E70" s="217"/>
      <c r="F70" s="226">
        <v>2</v>
      </c>
      <c r="G70" s="226">
        <v>0</v>
      </c>
      <c r="H70" s="223">
        <v>-15.3</v>
      </c>
    </row>
    <row r="71" spans="1:8" ht="15" thickBot="1" x14ac:dyDescent="0.35">
      <c r="A71" s="218" t="s">
        <v>331</v>
      </c>
      <c r="B71" s="217">
        <v>-9.4</v>
      </c>
      <c r="C71" s="217">
        <v>-20</v>
      </c>
      <c r="D71" s="217">
        <v>-15</v>
      </c>
      <c r="E71" s="217"/>
      <c r="F71" s="226">
        <v>3</v>
      </c>
      <c r="G71" s="226">
        <v>0</v>
      </c>
      <c r="H71" s="223">
        <v>-19.899999999999999</v>
      </c>
    </row>
    <row r="72" spans="1:8" ht="15" thickBot="1" x14ac:dyDescent="0.35">
      <c r="A72" s="218" t="s">
        <v>331</v>
      </c>
      <c r="B72" s="217">
        <v>-5.9</v>
      </c>
      <c r="C72" s="217">
        <v>-18</v>
      </c>
      <c r="D72" s="217">
        <v>-10</v>
      </c>
      <c r="E72" s="217"/>
      <c r="F72" s="226">
        <v>5</v>
      </c>
      <c r="G72" s="226">
        <v>0</v>
      </c>
      <c r="H72" s="223">
        <v>-15.8</v>
      </c>
    </row>
    <row r="73" spans="1:8" ht="15" thickBot="1" x14ac:dyDescent="0.35">
      <c r="A73" s="218" t="s">
        <v>331</v>
      </c>
      <c r="B73" s="217">
        <v>-3.6</v>
      </c>
      <c r="C73" s="217">
        <v>-8</v>
      </c>
      <c r="D73" s="217">
        <v>-5</v>
      </c>
      <c r="E73" s="217"/>
      <c r="F73" s="226">
        <v>4</v>
      </c>
      <c r="G73" s="226">
        <v>1</v>
      </c>
      <c r="H73" s="223">
        <v>-9.6999999999999993</v>
      </c>
    </row>
    <row r="74" spans="1:8" ht="15" thickBot="1" x14ac:dyDescent="0.35">
      <c r="A74" s="218" t="s">
        <v>331</v>
      </c>
      <c r="B74" s="217">
        <v>-4</v>
      </c>
      <c r="C74" s="217">
        <v>-6</v>
      </c>
      <c r="D74" s="217">
        <v>-5.0999999999999996</v>
      </c>
      <c r="E74" s="217"/>
      <c r="F74" s="226">
        <v>1</v>
      </c>
      <c r="G74" s="226">
        <v>0</v>
      </c>
      <c r="H74" s="223">
        <v>-10.5</v>
      </c>
    </row>
    <row r="75" spans="1:8" ht="15" thickBot="1" x14ac:dyDescent="0.35">
      <c r="A75" s="218" t="s">
        <v>331</v>
      </c>
      <c r="B75" s="217">
        <v>-2.4</v>
      </c>
      <c r="C75" s="217">
        <v>-9</v>
      </c>
      <c r="D75" s="217">
        <v>-4.8</v>
      </c>
      <c r="E75" s="217"/>
      <c r="F75" s="226">
        <v>1</v>
      </c>
      <c r="G75" s="226">
        <v>0</v>
      </c>
      <c r="H75" s="223">
        <v>-10.3</v>
      </c>
    </row>
    <row r="76" spans="1:8" ht="15" thickBot="1" x14ac:dyDescent="0.35">
      <c r="A76" s="218" t="s">
        <v>331</v>
      </c>
      <c r="B76" s="217">
        <v>-6</v>
      </c>
      <c r="C76" s="217">
        <v>-9</v>
      </c>
      <c r="D76" s="217">
        <v>-7.6</v>
      </c>
      <c r="E76" s="217"/>
      <c r="F76" s="226">
        <v>1</v>
      </c>
      <c r="G76" s="226">
        <v>1</v>
      </c>
      <c r="H76" s="223">
        <v>-14.5</v>
      </c>
    </row>
    <row r="77" spans="1:8" ht="15" thickBot="1" x14ac:dyDescent="0.35">
      <c r="A77" s="218" t="s">
        <v>331</v>
      </c>
      <c r="B77" s="217">
        <v>-4</v>
      </c>
      <c r="C77" s="217">
        <v>-9</v>
      </c>
      <c r="D77" s="217">
        <v>-7.1</v>
      </c>
      <c r="E77" s="217"/>
      <c r="F77" s="226">
        <v>1</v>
      </c>
      <c r="G77" s="226">
        <v>1</v>
      </c>
      <c r="H77" s="223">
        <v>-12</v>
      </c>
    </row>
    <row r="78" spans="1:8" ht="15" thickBot="1" x14ac:dyDescent="0.35">
      <c r="A78" s="218" t="s">
        <v>331</v>
      </c>
      <c r="B78" s="217">
        <v>-4.2</v>
      </c>
      <c r="C78" s="217">
        <v>-12</v>
      </c>
      <c r="D78" s="217">
        <v>-6.7</v>
      </c>
      <c r="E78" s="217"/>
      <c r="F78" s="226">
        <v>5</v>
      </c>
      <c r="G78" s="226">
        <v>1</v>
      </c>
      <c r="H78" s="223">
        <v>-12.3</v>
      </c>
    </row>
    <row r="79" spans="1:8" ht="15" thickBot="1" x14ac:dyDescent="0.35">
      <c r="A79" s="218" t="s">
        <v>331</v>
      </c>
      <c r="B79" s="217">
        <v>-7.8</v>
      </c>
      <c r="C79" s="217">
        <v>-13</v>
      </c>
      <c r="D79" s="217">
        <v>-10.199999999999999</v>
      </c>
      <c r="E79" s="217"/>
      <c r="F79" s="226">
        <v>4</v>
      </c>
      <c r="G79" s="226">
        <v>1</v>
      </c>
      <c r="H79" s="223">
        <v>-15.4</v>
      </c>
    </row>
    <row r="80" spans="1:8" ht="15" thickBot="1" x14ac:dyDescent="0.35">
      <c r="A80" s="218" t="s">
        <v>331</v>
      </c>
      <c r="B80" s="217">
        <v>-4.3</v>
      </c>
      <c r="C80" s="217">
        <v>-12</v>
      </c>
      <c r="D80" s="217">
        <v>-6.9</v>
      </c>
      <c r="E80" s="217"/>
      <c r="F80" s="226">
        <v>5</v>
      </c>
      <c r="G80" s="226">
        <v>0</v>
      </c>
      <c r="H80" s="223">
        <v>-12.5</v>
      </c>
    </row>
    <row r="81" spans="1:8" ht="15" thickBot="1" x14ac:dyDescent="0.35">
      <c r="A81" s="218" t="s">
        <v>331</v>
      </c>
      <c r="B81" s="217">
        <v>-5</v>
      </c>
      <c r="C81" s="217">
        <v>-14</v>
      </c>
      <c r="D81" s="217">
        <v>-8</v>
      </c>
      <c r="E81" s="217"/>
      <c r="F81" s="226">
        <v>4</v>
      </c>
      <c r="G81" s="226">
        <v>0</v>
      </c>
      <c r="H81" s="223">
        <v>-13.1</v>
      </c>
    </row>
    <row r="82" spans="1:8" ht="15" thickBot="1" x14ac:dyDescent="0.35">
      <c r="A82" s="218" t="s">
        <v>331</v>
      </c>
      <c r="B82" s="217">
        <v>-7.6</v>
      </c>
      <c r="C82" s="217">
        <v>-17</v>
      </c>
      <c r="D82" s="217">
        <v>-13.5</v>
      </c>
      <c r="E82" s="217"/>
      <c r="F82" s="226">
        <v>2</v>
      </c>
      <c r="G82" s="226">
        <v>0</v>
      </c>
      <c r="H82" s="223">
        <v>-17.7</v>
      </c>
    </row>
    <row r="83" spans="1:8" ht="15" thickBot="1" x14ac:dyDescent="0.35">
      <c r="A83" s="218" t="s">
        <v>331</v>
      </c>
      <c r="B83" s="217">
        <v>-11.1</v>
      </c>
      <c r="C83" s="217">
        <v>-20</v>
      </c>
      <c r="D83" s="217">
        <v>-15.8</v>
      </c>
      <c r="E83" s="217"/>
      <c r="F83" s="226">
        <v>3</v>
      </c>
      <c r="G83" s="226">
        <v>0</v>
      </c>
      <c r="H83" s="223">
        <v>-20.8</v>
      </c>
    </row>
    <row r="84" spans="1:8" ht="15" thickBot="1" x14ac:dyDescent="0.35">
      <c r="A84" s="218" t="s">
        <v>331</v>
      </c>
      <c r="B84" s="217">
        <v>-11.7</v>
      </c>
      <c r="C84" s="217">
        <v>-22</v>
      </c>
      <c r="D84" s="217">
        <v>-15.2</v>
      </c>
      <c r="E84" s="217"/>
      <c r="F84" s="226">
        <v>4</v>
      </c>
      <c r="G84" s="226">
        <v>1</v>
      </c>
      <c r="H84" s="223">
        <v>-20.8</v>
      </c>
    </row>
    <row r="85" spans="1:8" ht="15" thickBot="1" x14ac:dyDescent="0.35">
      <c r="A85" s="218" t="s">
        <v>331</v>
      </c>
      <c r="B85" s="217">
        <v>-9</v>
      </c>
      <c r="C85" s="217">
        <v>-14</v>
      </c>
      <c r="D85" s="217">
        <v>-11.6</v>
      </c>
      <c r="E85" s="217"/>
      <c r="F85" s="226">
        <v>3</v>
      </c>
      <c r="G85" s="226">
        <v>2</v>
      </c>
      <c r="H85" s="223">
        <v>-16.3</v>
      </c>
    </row>
    <row r="86" spans="1:8" ht="15" thickBot="1" x14ac:dyDescent="0.35">
      <c r="A86" s="218" t="s">
        <v>331</v>
      </c>
      <c r="B86" s="217">
        <v>-9</v>
      </c>
      <c r="C86" s="217">
        <v>-14</v>
      </c>
      <c r="D86" s="217">
        <v>-11.3</v>
      </c>
      <c r="E86" s="217"/>
      <c r="F86" s="226">
        <v>6</v>
      </c>
      <c r="G86" s="226">
        <v>1</v>
      </c>
      <c r="H86" s="223">
        <v>-17.899999999999999</v>
      </c>
    </row>
    <row r="87" spans="1:8" ht="15" thickBot="1" x14ac:dyDescent="0.35">
      <c r="A87" s="218" t="s">
        <v>331</v>
      </c>
      <c r="B87" s="217">
        <v>-9.9</v>
      </c>
      <c r="C87" s="217">
        <v>-16</v>
      </c>
      <c r="D87" s="217">
        <v>-13.9</v>
      </c>
      <c r="E87" s="217"/>
      <c r="F87" s="226">
        <v>7</v>
      </c>
      <c r="G87" s="226">
        <v>1</v>
      </c>
      <c r="H87" s="223">
        <v>-21.4</v>
      </c>
    </row>
    <row r="88" spans="1:8" ht="15" thickBot="1" x14ac:dyDescent="0.35">
      <c r="A88" s="218" t="s">
        <v>331</v>
      </c>
      <c r="B88" s="217">
        <v>-7.4</v>
      </c>
      <c r="C88" s="217">
        <v>-18</v>
      </c>
      <c r="D88" s="217">
        <v>-12.1</v>
      </c>
      <c r="E88" s="217"/>
      <c r="F88" s="226">
        <v>5</v>
      </c>
      <c r="G88" s="226">
        <v>0</v>
      </c>
      <c r="H88" s="223">
        <v>-18.2</v>
      </c>
    </row>
    <row r="89" spans="1:8" ht="15" thickBot="1" x14ac:dyDescent="0.35">
      <c r="A89" s="218" t="s">
        <v>331</v>
      </c>
      <c r="B89" s="217">
        <v>-2</v>
      </c>
      <c r="C89" s="217">
        <v>-10.7</v>
      </c>
      <c r="D89" s="217">
        <v>-5.3</v>
      </c>
      <c r="E89" s="217"/>
      <c r="F89" s="226">
        <v>6</v>
      </c>
      <c r="G89" s="226">
        <v>3</v>
      </c>
      <c r="H89" s="223">
        <v>-11.4</v>
      </c>
    </row>
    <row r="90" spans="1:8" ht="15" thickBot="1" x14ac:dyDescent="0.35">
      <c r="A90" s="218" t="s">
        <v>331</v>
      </c>
      <c r="B90" s="217">
        <v>1.6</v>
      </c>
      <c r="C90" s="217">
        <v>-4.3</v>
      </c>
      <c r="D90" s="217">
        <v>0.1</v>
      </c>
      <c r="E90" s="217"/>
      <c r="F90" s="226">
        <v>7</v>
      </c>
      <c r="G90" s="226">
        <v>7</v>
      </c>
      <c r="H90" s="223">
        <v>-6</v>
      </c>
    </row>
    <row r="91" spans="1:8" ht="15" thickBot="1" x14ac:dyDescent="0.35">
      <c r="A91" s="218" t="s">
        <v>331</v>
      </c>
      <c r="B91" s="217">
        <v>2.1</v>
      </c>
      <c r="C91" s="217">
        <v>-3</v>
      </c>
      <c r="D91" s="217">
        <v>-0.3</v>
      </c>
      <c r="E91" s="217"/>
      <c r="F91" s="226">
        <v>7</v>
      </c>
      <c r="G91" s="226">
        <v>4</v>
      </c>
      <c r="H91" s="223">
        <v>-6.6</v>
      </c>
    </row>
    <row r="92" spans="1:8" ht="15" thickBot="1" x14ac:dyDescent="0.35">
      <c r="A92" s="218" t="s">
        <v>331</v>
      </c>
      <c r="B92" s="217">
        <v>-1.4</v>
      </c>
      <c r="C92" s="217">
        <v>-6</v>
      </c>
      <c r="D92" s="217">
        <v>-3.4</v>
      </c>
      <c r="E92" s="217"/>
      <c r="F92" s="226">
        <v>8</v>
      </c>
      <c r="G92" s="226">
        <v>0</v>
      </c>
      <c r="H92" s="223">
        <v>-10.7</v>
      </c>
    </row>
    <row r="93" spans="1:8" ht="15" thickBot="1" x14ac:dyDescent="0.35">
      <c r="A93" s="218" t="s">
        <v>332</v>
      </c>
      <c r="B93" s="217">
        <v>-3.4</v>
      </c>
      <c r="C93" s="217">
        <v>-7</v>
      </c>
      <c r="D93" s="217">
        <v>-5.0999999999999996</v>
      </c>
      <c r="E93" s="217"/>
      <c r="F93" s="226">
        <v>7</v>
      </c>
      <c r="G93" s="226">
        <v>0</v>
      </c>
      <c r="H93" s="223">
        <v>-11.9</v>
      </c>
    </row>
    <row r="94" spans="1:8" ht="15" thickBot="1" x14ac:dyDescent="0.35">
      <c r="A94" s="218" t="s">
        <v>332</v>
      </c>
      <c r="B94" s="217">
        <v>-3</v>
      </c>
      <c r="C94" s="217">
        <v>-13</v>
      </c>
      <c r="D94" s="217">
        <v>-7.4</v>
      </c>
      <c r="E94" s="217"/>
      <c r="F94" s="226">
        <v>6</v>
      </c>
      <c r="G94" s="226">
        <v>1</v>
      </c>
      <c r="H94" s="223">
        <v>-13.7</v>
      </c>
    </row>
    <row r="95" spans="1:8" ht="15" thickBot="1" x14ac:dyDescent="0.35">
      <c r="A95" s="218" t="s">
        <v>332</v>
      </c>
      <c r="B95" s="217">
        <v>-2</v>
      </c>
      <c r="C95" s="217">
        <v>-8</v>
      </c>
      <c r="D95" s="217">
        <v>-4.2</v>
      </c>
      <c r="E95" s="217"/>
      <c r="F95" s="226">
        <v>4</v>
      </c>
      <c r="G95" s="226">
        <v>1</v>
      </c>
      <c r="H95" s="223">
        <v>-8.9</v>
      </c>
    </row>
    <row r="96" spans="1:8" ht="15" thickBot="1" x14ac:dyDescent="0.35">
      <c r="A96" s="218" t="s">
        <v>332</v>
      </c>
      <c r="B96" s="217">
        <v>0.8</v>
      </c>
      <c r="C96" s="217">
        <v>-5.8</v>
      </c>
      <c r="D96" s="217">
        <v>-1.2</v>
      </c>
      <c r="E96" s="217"/>
      <c r="F96" s="226">
        <v>4</v>
      </c>
      <c r="G96" s="226">
        <v>2</v>
      </c>
      <c r="H96" s="223">
        <v>-5.5</v>
      </c>
    </row>
    <row r="97" spans="1:8" ht="15" thickBot="1" x14ac:dyDescent="0.35">
      <c r="A97" s="218" t="s">
        <v>332</v>
      </c>
      <c r="B97" s="217">
        <v>1.4</v>
      </c>
      <c r="C97" s="217">
        <v>-3</v>
      </c>
      <c r="D97" s="217">
        <v>-1.4</v>
      </c>
      <c r="E97" s="217"/>
      <c r="F97" s="226">
        <v>5</v>
      </c>
      <c r="G97" s="226">
        <v>3</v>
      </c>
      <c r="H97" s="223">
        <v>-6.5</v>
      </c>
    </row>
    <row r="98" spans="1:8" ht="15" thickBot="1" x14ac:dyDescent="0.35">
      <c r="A98" s="218" t="s">
        <v>332</v>
      </c>
      <c r="B98" s="217">
        <v>0.3</v>
      </c>
      <c r="C98" s="217">
        <v>-7</v>
      </c>
      <c r="D98" s="217">
        <v>-2.7</v>
      </c>
      <c r="E98" s="217"/>
      <c r="F98" s="226">
        <v>5</v>
      </c>
      <c r="G98" s="226">
        <v>0</v>
      </c>
      <c r="H98" s="223">
        <v>-7.9</v>
      </c>
    </row>
    <row r="99" spans="1:8" ht="15" thickBot="1" x14ac:dyDescent="0.35">
      <c r="A99" s="218" t="s">
        <v>332</v>
      </c>
      <c r="B99" s="217">
        <v>-1.3</v>
      </c>
      <c r="C99" s="217">
        <v>-10</v>
      </c>
      <c r="D99" s="217">
        <v>-5.2</v>
      </c>
      <c r="E99" s="217"/>
      <c r="F99" s="226">
        <v>5</v>
      </c>
      <c r="G99" s="226">
        <v>2</v>
      </c>
      <c r="H99" s="223">
        <v>-10.7</v>
      </c>
    </row>
    <row r="100" spans="1:8" ht="15" thickBot="1" x14ac:dyDescent="0.35">
      <c r="A100" s="218" t="s">
        <v>332</v>
      </c>
      <c r="B100" s="217">
        <v>1</v>
      </c>
      <c r="C100" s="217">
        <v>-11</v>
      </c>
      <c r="D100" s="217">
        <v>-4.5999999999999996</v>
      </c>
      <c r="E100" s="217"/>
      <c r="F100" s="226">
        <v>5</v>
      </c>
      <c r="G100" s="226">
        <v>3</v>
      </c>
      <c r="H100" s="223">
        <v>-10</v>
      </c>
    </row>
    <row r="101" spans="1:8" ht="15" thickBot="1" x14ac:dyDescent="0.35">
      <c r="A101" s="218" t="s">
        <v>332</v>
      </c>
      <c r="B101" s="217">
        <v>4.7</v>
      </c>
      <c r="C101" s="217">
        <v>-5.0999999999999996</v>
      </c>
      <c r="D101" s="217">
        <v>2.1</v>
      </c>
      <c r="E101" s="217"/>
      <c r="F101" s="226">
        <v>7</v>
      </c>
      <c r="G101" s="226">
        <v>1</v>
      </c>
      <c r="H101" s="223">
        <v>-3.8</v>
      </c>
    </row>
    <row r="102" spans="1:8" ht="15" thickBot="1" x14ac:dyDescent="0.35">
      <c r="A102" s="218" t="s">
        <v>332</v>
      </c>
      <c r="B102" s="217">
        <v>4.5</v>
      </c>
      <c r="C102" s="217">
        <v>-3</v>
      </c>
      <c r="D102" s="217">
        <v>1</v>
      </c>
      <c r="E102" s="217"/>
      <c r="F102" s="226">
        <v>7</v>
      </c>
      <c r="G102" s="226">
        <v>1</v>
      </c>
      <c r="H102" s="223">
        <v>-5</v>
      </c>
    </row>
    <row r="103" spans="1:8" ht="15" thickBot="1" x14ac:dyDescent="0.35">
      <c r="A103" s="218" t="s">
        <v>332</v>
      </c>
      <c r="B103" s="217">
        <v>0.4</v>
      </c>
      <c r="C103" s="217">
        <v>-6</v>
      </c>
      <c r="D103" s="217">
        <v>-4.0999999999999996</v>
      </c>
      <c r="E103" s="217"/>
      <c r="F103" s="226">
        <v>4</v>
      </c>
      <c r="G103" s="226">
        <v>1</v>
      </c>
      <c r="H103" s="223">
        <v>-9</v>
      </c>
    </row>
    <row r="104" spans="1:8" ht="15" thickBot="1" x14ac:dyDescent="0.35">
      <c r="A104" s="218" t="s">
        <v>332</v>
      </c>
      <c r="B104" s="217">
        <v>4.2</v>
      </c>
      <c r="C104" s="217">
        <v>-4.3</v>
      </c>
      <c r="D104" s="217">
        <v>0.9</v>
      </c>
      <c r="E104" s="217"/>
      <c r="F104" s="226">
        <v>8</v>
      </c>
      <c r="G104" s="226">
        <v>0</v>
      </c>
      <c r="H104" s="223">
        <v>-5.9</v>
      </c>
    </row>
    <row r="105" spans="1:8" ht="15" thickBot="1" x14ac:dyDescent="0.35">
      <c r="A105" s="218" t="s">
        <v>332</v>
      </c>
      <c r="B105" s="217">
        <v>4.0999999999999996</v>
      </c>
      <c r="C105" s="217">
        <v>-6</v>
      </c>
      <c r="D105" s="217">
        <v>-0.7</v>
      </c>
      <c r="E105" s="217"/>
      <c r="F105" s="226">
        <v>6</v>
      </c>
      <c r="G105" s="226">
        <v>16</v>
      </c>
      <c r="H105" s="223">
        <v>-6.5</v>
      </c>
    </row>
    <row r="106" spans="1:8" ht="15" thickBot="1" x14ac:dyDescent="0.35">
      <c r="A106" s="218" t="s">
        <v>332</v>
      </c>
      <c r="B106" s="217">
        <v>2.6</v>
      </c>
      <c r="C106" s="217">
        <v>-8</v>
      </c>
      <c r="D106" s="217">
        <v>-1.7</v>
      </c>
      <c r="E106" s="217"/>
      <c r="F106" s="226">
        <v>5</v>
      </c>
      <c r="G106" s="226">
        <v>0</v>
      </c>
      <c r="H106" s="223">
        <v>-7</v>
      </c>
    </row>
    <row r="107" spans="1:8" ht="15" thickBot="1" x14ac:dyDescent="0.35">
      <c r="A107" s="218" t="s">
        <v>332</v>
      </c>
      <c r="B107" s="217">
        <v>6.5</v>
      </c>
      <c r="C107" s="217">
        <v>-0.1</v>
      </c>
      <c r="D107" s="217">
        <v>1.9</v>
      </c>
      <c r="E107" s="217"/>
      <c r="F107" s="226">
        <v>6</v>
      </c>
      <c r="G107" s="226">
        <v>0</v>
      </c>
      <c r="H107" s="223">
        <v>-3.7</v>
      </c>
    </row>
    <row r="108" spans="1:8" ht="15" thickBot="1" x14ac:dyDescent="0.35">
      <c r="A108" s="218" t="s">
        <v>332</v>
      </c>
      <c r="B108" s="217">
        <v>5.2</v>
      </c>
      <c r="C108" s="217">
        <v>1</v>
      </c>
      <c r="D108" s="217">
        <v>2.2000000000000002</v>
      </c>
      <c r="E108" s="217"/>
      <c r="F108" s="226">
        <v>6</v>
      </c>
      <c r="G108" s="226">
        <v>0</v>
      </c>
      <c r="H108" s="223">
        <v>-3.3</v>
      </c>
    </row>
    <row r="109" spans="1:8" ht="15" thickBot="1" x14ac:dyDescent="0.35">
      <c r="A109" s="218" t="s">
        <v>332</v>
      </c>
      <c r="B109" s="217">
        <v>6</v>
      </c>
      <c r="C109" s="217">
        <v>0</v>
      </c>
      <c r="D109" s="217">
        <v>2.2000000000000002</v>
      </c>
      <c r="E109" s="217"/>
      <c r="F109" s="226">
        <v>5</v>
      </c>
      <c r="G109" s="226">
        <v>1</v>
      </c>
      <c r="H109" s="223">
        <v>-2.5</v>
      </c>
    </row>
    <row r="110" spans="1:8" ht="15" thickBot="1" x14ac:dyDescent="0.35">
      <c r="A110" s="218" t="s">
        <v>332</v>
      </c>
      <c r="B110" s="217">
        <v>0.6</v>
      </c>
      <c r="C110" s="217">
        <v>-5</v>
      </c>
      <c r="D110" s="217">
        <v>-1.4</v>
      </c>
      <c r="E110" s="217"/>
      <c r="F110" s="226">
        <v>6</v>
      </c>
      <c r="G110" s="226">
        <v>6</v>
      </c>
      <c r="H110" s="223">
        <v>-7.3</v>
      </c>
    </row>
    <row r="111" spans="1:8" ht="15" thickBot="1" x14ac:dyDescent="0.35">
      <c r="A111" s="218" t="s">
        <v>332</v>
      </c>
      <c r="B111" s="217">
        <v>2.2000000000000002</v>
      </c>
      <c r="C111" s="217">
        <v>-7</v>
      </c>
      <c r="D111" s="217">
        <v>-1.7</v>
      </c>
      <c r="E111" s="217"/>
      <c r="F111" s="226">
        <v>4</v>
      </c>
      <c r="G111" s="226">
        <v>0</v>
      </c>
      <c r="H111" s="223">
        <v>-6.3</v>
      </c>
    </row>
    <row r="112" spans="1:8" ht="15" thickBot="1" x14ac:dyDescent="0.35">
      <c r="A112" s="218" t="s">
        <v>332</v>
      </c>
      <c r="B112" s="217">
        <v>1.8</v>
      </c>
      <c r="C112" s="217">
        <v>-0.3</v>
      </c>
      <c r="D112" s="217">
        <v>0.5</v>
      </c>
      <c r="E112" s="217"/>
      <c r="F112" s="226">
        <v>5</v>
      </c>
      <c r="G112" s="226">
        <v>0</v>
      </c>
      <c r="H112" s="223">
        <v>-4.2</v>
      </c>
    </row>
    <row r="113" spans="1:8" ht="15" thickBot="1" x14ac:dyDescent="0.35">
      <c r="A113" s="218" t="s">
        <v>332</v>
      </c>
      <c r="B113" s="217">
        <v>5.9</v>
      </c>
      <c r="C113" s="217">
        <v>0</v>
      </c>
      <c r="D113" s="217">
        <v>2.7</v>
      </c>
      <c r="E113" s="217"/>
      <c r="F113" s="226">
        <v>5</v>
      </c>
      <c r="G113" s="226">
        <v>0</v>
      </c>
      <c r="H113" s="223">
        <v>-1.9</v>
      </c>
    </row>
    <row r="114" spans="1:8" ht="15" thickBot="1" x14ac:dyDescent="0.35">
      <c r="A114" s="218" t="s">
        <v>332</v>
      </c>
      <c r="B114" s="217">
        <v>5</v>
      </c>
      <c r="C114" s="217">
        <v>-3</v>
      </c>
      <c r="D114" s="217">
        <v>1.4</v>
      </c>
      <c r="E114" s="217"/>
      <c r="F114" s="226">
        <v>4</v>
      </c>
      <c r="G114" s="226">
        <v>0</v>
      </c>
      <c r="H114" s="223">
        <v>-2.8</v>
      </c>
    </row>
    <row r="115" spans="1:8" ht="15" thickBot="1" x14ac:dyDescent="0.35">
      <c r="A115" s="218" t="s">
        <v>332</v>
      </c>
      <c r="B115" s="217">
        <v>6.3</v>
      </c>
      <c r="C115" s="217">
        <v>-4</v>
      </c>
      <c r="D115" s="217">
        <v>1.8</v>
      </c>
      <c r="E115" s="217"/>
      <c r="F115" s="226">
        <v>4</v>
      </c>
      <c r="G115" s="226">
        <v>0</v>
      </c>
      <c r="H115" s="223">
        <v>-2.2999999999999998</v>
      </c>
    </row>
    <row r="116" spans="1:8" ht="15" thickBot="1" x14ac:dyDescent="0.35">
      <c r="A116" s="218" t="s">
        <v>332</v>
      </c>
      <c r="B116" s="217">
        <v>11.8</v>
      </c>
      <c r="C116" s="217">
        <v>3</v>
      </c>
      <c r="D116" s="217">
        <v>5.6</v>
      </c>
      <c r="E116" s="217"/>
      <c r="F116" s="226">
        <v>5</v>
      </c>
      <c r="G116" s="226">
        <v>0</v>
      </c>
      <c r="H116" s="223">
        <v>1.3</v>
      </c>
    </row>
    <row r="117" spans="1:8" ht="15" thickBot="1" x14ac:dyDescent="0.35">
      <c r="A117" s="218" t="s">
        <v>332</v>
      </c>
      <c r="B117" s="217">
        <v>10.7</v>
      </c>
      <c r="C117" s="217">
        <v>3.9</v>
      </c>
      <c r="D117" s="217">
        <v>6.1</v>
      </c>
      <c r="E117" s="217"/>
      <c r="F117" s="226">
        <v>5</v>
      </c>
      <c r="G117" s="226">
        <v>5</v>
      </c>
      <c r="H117" s="223">
        <v>2</v>
      </c>
    </row>
    <row r="118" spans="1:8" ht="15" thickBot="1" x14ac:dyDescent="0.35">
      <c r="A118" s="218" t="s">
        <v>332</v>
      </c>
      <c r="B118" s="217">
        <v>14.7</v>
      </c>
      <c r="C118" s="217">
        <v>6</v>
      </c>
      <c r="D118" s="217">
        <v>9.3000000000000007</v>
      </c>
      <c r="E118" s="217"/>
      <c r="F118" s="226">
        <v>1</v>
      </c>
      <c r="G118" s="226">
        <v>0</v>
      </c>
      <c r="H118" s="223">
        <v>6.2</v>
      </c>
    </row>
    <row r="119" spans="1:8" ht="15" thickBot="1" x14ac:dyDescent="0.35">
      <c r="A119" s="218" t="s">
        <v>332</v>
      </c>
      <c r="B119" s="217">
        <v>10.6</v>
      </c>
      <c r="C119" s="217">
        <v>5</v>
      </c>
      <c r="D119" s="217">
        <v>7.7</v>
      </c>
      <c r="E119" s="217"/>
      <c r="F119" s="226">
        <v>1</v>
      </c>
      <c r="G119" s="226">
        <v>1</v>
      </c>
      <c r="H119" s="223">
        <v>4.4000000000000004</v>
      </c>
    </row>
    <row r="120" spans="1:8" ht="15" thickBot="1" x14ac:dyDescent="0.35">
      <c r="A120" s="218" t="s">
        <v>332</v>
      </c>
      <c r="B120" s="217">
        <v>10.199999999999999</v>
      </c>
      <c r="C120" s="217">
        <v>0</v>
      </c>
      <c r="D120" s="217">
        <v>5.2</v>
      </c>
      <c r="E120" s="217"/>
      <c r="F120" s="226">
        <v>1</v>
      </c>
      <c r="G120" s="226">
        <v>0</v>
      </c>
      <c r="H120" s="223">
        <v>0.8</v>
      </c>
    </row>
    <row r="121" spans="1:8" ht="15" thickBot="1" x14ac:dyDescent="0.35">
      <c r="A121" s="218" t="s">
        <v>332</v>
      </c>
      <c r="B121" s="217">
        <v>9</v>
      </c>
      <c r="C121" s="217">
        <v>-1</v>
      </c>
      <c r="D121" s="217">
        <v>3.3</v>
      </c>
      <c r="E121" s="217"/>
      <c r="F121" s="226">
        <v>1</v>
      </c>
      <c r="G121" s="226">
        <v>0</v>
      </c>
      <c r="H121" s="223">
        <v>-2.2000000000000002</v>
      </c>
    </row>
    <row r="122" spans="1:8" ht="15" thickBot="1" x14ac:dyDescent="0.35">
      <c r="A122" s="218" t="s">
        <v>332</v>
      </c>
      <c r="B122" s="217">
        <v>11</v>
      </c>
      <c r="C122" s="217">
        <v>2.5</v>
      </c>
      <c r="D122" s="217">
        <v>6.7</v>
      </c>
      <c r="E122" s="217"/>
      <c r="F122" s="226">
        <v>7</v>
      </c>
      <c r="G122" s="226">
        <v>0</v>
      </c>
      <c r="H122" s="223">
        <v>0.6</v>
      </c>
    </row>
    <row r="123" spans="1:8" ht="15" thickBot="1" x14ac:dyDescent="0.35">
      <c r="A123" s="218" t="s">
        <v>332</v>
      </c>
      <c r="B123" s="217">
        <v>7</v>
      </c>
      <c r="C123" s="217">
        <v>2</v>
      </c>
      <c r="D123" s="217">
        <v>4.3</v>
      </c>
      <c r="E123" s="217"/>
      <c r="F123" s="226">
        <v>5</v>
      </c>
      <c r="G123" s="226">
        <v>2</v>
      </c>
      <c r="H123" s="223">
        <v>-0.2</v>
      </c>
    </row>
    <row r="124" spans="1:8" ht="15" thickBot="1" x14ac:dyDescent="0.35">
      <c r="A124" s="218" t="s">
        <v>333</v>
      </c>
      <c r="B124" s="217">
        <v>7</v>
      </c>
      <c r="C124" s="217">
        <v>1</v>
      </c>
      <c r="D124" s="217">
        <v>4.3</v>
      </c>
      <c r="E124" s="217"/>
      <c r="F124" s="226">
        <v>6</v>
      </c>
      <c r="G124" s="226">
        <v>0</v>
      </c>
      <c r="H124" s="223">
        <v>-1</v>
      </c>
    </row>
    <row r="125" spans="1:8" ht="15" thickBot="1" x14ac:dyDescent="0.35">
      <c r="A125" s="218" t="s">
        <v>333</v>
      </c>
      <c r="B125" s="217">
        <v>12.8</v>
      </c>
      <c r="C125" s="217">
        <v>1</v>
      </c>
      <c r="D125" s="217">
        <v>7.4</v>
      </c>
      <c r="E125" s="217"/>
      <c r="F125" s="226">
        <v>3</v>
      </c>
      <c r="G125" s="226">
        <v>150</v>
      </c>
      <c r="H125" s="223">
        <v>4.3</v>
      </c>
    </row>
    <row r="126" spans="1:8" ht="15" thickBot="1" x14ac:dyDescent="0.35">
      <c r="A126" s="218" t="s">
        <v>333</v>
      </c>
      <c r="B126" s="217">
        <v>16.7</v>
      </c>
      <c r="C126" s="217">
        <v>3</v>
      </c>
      <c r="D126" s="217">
        <v>9.6</v>
      </c>
      <c r="E126" s="217"/>
      <c r="F126" s="226">
        <v>4</v>
      </c>
      <c r="G126" s="226">
        <v>0</v>
      </c>
      <c r="H126" s="223">
        <v>5.7</v>
      </c>
    </row>
    <row r="127" spans="1:8" ht="15" thickBot="1" x14ac:dyDescent="0.35">
      <c r="A127" s="218" t="s">
        <v>333</v>
      </c>
      <c r="B127" s="217">
        <v>18</v>
      </c>
      <c r="C127" s="217">
        <v>2</v>
      </c>
      <c r="D127" s="217">
        <v>10.3</v>
      </c>
      <c r="E127" s="217"/>
      <c r="F127" s="226">
        <v>3</v>
      </c>
      <c r="G127" s="226">
        <v>0</v>
      </c>
      <c r="H127" s="223">
        <v>7.2</v>
      </c>
    </row>
    <row r="128" spans="1:8" ht="15" thickBot="1" x14ac:dyDescent="0.35">
      <c r="A128" s="218" t="s">
        <v>333</v>
      </c>
      <c r="B128" s="217">
        <v>19</v>
      </c>
      <c r="C128" s="217">
        <v>3</v>
      </c>
      <c r="D128" s="217">
        <v>11.4</v>
      </c>
      <c r="E128" s="217"/>
      <c r="F128" s="226">
        <v>2</v>
      </c>
      <c r="G128" s="226">
        <v>0</v>
      </c>
      <c r="H128" s="223">
        <v>9.1999999999999993</v>
      </c>
    </row>
    <row r="129" spans="1:8" ht="15" thickBot="1" x14ac:dyDescent="0.35">
      <c r="A129" s="218" t="s">
        <v>333</v>
      </c>
      <c r="B129" s="217">
        <v>13</v>
      </c>
      <c r="C129" s="217">
        <v>0</v>
      </c>
      <c r="D129" s="217">
        <v>7.2</v>
      </c>
      <c r="E129" s="217"/>
      <c r="F129" s="226">
        <v>6</v>
      </c>
      <c r="G129" s="226">
        <v>0</v>
      </c>
      <c r="H129" s="223">
        <v>1.9</v>
      </c>
    </row>
    <row r="130" spans="1:8" ht="15" thickBot="1" x14ac:dyDescent="0.35">
      <c r="A130" s="218" t="s">
        <v>333</v>
      </c>
      <c r="B130" s="217">
        <v>9</v>
      </c>
      <c r="C130" s="217">
        <v>-1</v>
      </c>
      <c r="D130" s="217">
        <v>3.8</v>
      </c>
      <c r="E130" s="217"/>
      <c r="F130" s="226">
        <v>6</v>
      </c>
      <c r="G130" s="226">
        <v>0</v>
      </c>
      <c r="H130" s="223">
        <v>-2</v>
      </c>
    </row>
    <row r="131" spans="1:8" ht="15" thickBot="1" x14ac:dyDescent="0.35">
      <c r="A131" s="218" t="s">
        <v>333</v>
      </c>
      <c r="B131" s="217">
        <v>11</v>
      </c>
      <c r="C131" s="217">
        <v>-2</v>
      </c>
      <c r="D131" s="217">
        <v>4.4000000000000004</v>
      </c>
      <c r="E131" s="217"/>
      <c r="F131" s="226">
        <v>3</v>
      </c>
      <c r="G131" s="226">
        <v>0</v>
      </c>
      <c r="H131" s="223">
        <v>0.5</v>
      </c>
    </row>
    <row r="132" spans="1:8" ht="15" thickBot="1" x14ac:dyDescent="0.35">
      <c r="A132" s="218" t="s">
        <v>333</v>
      </c>
      <c r="B132" s="217">
        <v>14</v>
      </c>
      <c r="C132" s="217">
        <v>-2</v>
      </c>
      <c r="D132" s="217">
        <v>6.2</v>
      </c>
      <c r="E132" s="217"/>
      <c r="F132" s="226">
        <v>2</v>
      </c>
      <c r="G132" s="226">
        <v>0</v>
      </c>
      <c r="H132" s="223">
        <v>3</v>
      </c>
    </row>
    <row r="133" spans="1:8" ht="15" thickBot="1" x14ac:dyDescent="0.35">
      <c r="A133" s="218" t="s">
        <v>333</v>
      </c>
      <c r="B133" s="217">
        <v>15</v>
      </c>
      <c r="C133" s="217">
        <v>-1</v>
      </c>
      <c r="D133" s="217">
        <v>7.6</v>
      </c>
      <c r="E133" s="217"/>
      <c r="F133" s="226">
        <v>4</v>
      </c>
      <c r="G133" s="226">
        <v>0</v>
      </c>
      <c r="H133" s="223">
        <v>3.3</v>
      </c>
    </row>
    <row r="134" spans="1:8" ht="15" thickBot="1" x14ac:dyDescent="0.35">
      <c r="A134" s="218" t="s">
        <v>333</v>
      </c>
      <c r="B134" s="217">
        <v>14</v>
      </c>
      <c r="C134" s="217">
        <v>-2</v>
      </c>
      <c r="D134" s="217">
        <v>6.6</v>
      </c>
      <c r="E134" s="217"/>
      <c r="F134" s="226">
        <v>3</v>
      </c>
      <c r="G134" s="226">
        <v>0</v>
      </c>
      <c r="H134" s="223">
        <v>3.1</v>
      </c>
    </row>
    <row r="135" spans="1:8" ht="15" thickBot="1" x14ac:dyDescent="0.35">
      <c r="A135" s="218" t="s">
        <v>333</v>
      </c>
      <c r="B135" s="217">
        <v>17</v>
      </c>
      <c r="C135" s="217">
        <v>0</v>
      </c>
      <c r="D135" s="217">
        <v>10.1</v>
      </c>
      <c r="E135" s="217"/>
      <c r="F135" s="226">
        <v>2</v>
      </c>
      <c r="G135" s="226">
        <v>0</v>
      </c>
      <c r="H135" s="223">
        <v>7.4</v>
      </c>
    </row>
    <row r="136" spans="1:8" ht="15" thickBot="1" x14ac:dyDescent="0.35">
      <c r="A136" s="218" t="s">
        <v>333</v>
      </c>
      <c r="B136" s="217">
        <v>18</v>
      </c>
      <c r="C136" s="217">
        <v>1</v>
      </c>
      <c r="D136" s="217">
        <v>9.6</v>
      </c>
      <c r="E136" s="217"/>
      <c r="F136" s="226">
        <v>5</v>
      </c>
      <c r="G136" s="226">
        <v>0</v>
      </c>
      <c r="H136" s="223">
        <v>5</v>
      </c>
    </row>
    <row r="137" spans="1:8" ht="15" thickBot="1" x14ac:dyDescent="0.35">
      <c r="A137" s="218" t="s">
        <v>333</v>
      </c>
      <c r="B137" s="217">
        <v>5</v>
      </c>
      <c r="C137" s="217">
        <v>-4</v>
      </c>
      <c r="D137" s="217">
        <v>1.3</v>
      </c>
      <c r="E137" s="217"/>
      <c r="F137" s="226">
        <v>9</v>
      </c>
      <c r="G137" s="226">
        <v>0</v>
      </c>
      <c r="H137" s="223">
        <v>-6.8</v>
      </c>
    </row>
    <row r="138" spans="1:8" ht="15" thickBot="1" x14ac:dyDescent="0.35">
      <c r="A138" s="218" t="s">
        <v>333</v>
      </c>
      <c r="B138" s="217">
        <v>8</v>
      </c>
      <c r="C138" s="217">
        <v>-5</v>
      </c>
      <c r="D138" s="217">
        <v>1.8</v>
      </c>
      <c r="E138" s="217"/>
      <c r="F138" s="226">
        <v>5</v>
      </c>
      <c r="G138" s="226">
        <v>1</v>
      </c>
      <c r="H138" s="223">
        <v>-3.7</v>
      </c>
    </row>
    <row r="139" spans="1:8" ht="15" thickBot="1" x14ac:dyDescent="0.35">
      <c r="A139" s="218" t="s">
        <v>333</v>
      </c>
      <c r="B139" s="217">
        <v>11.3</v>
      </c>
      <c r="C139" s="217">
        <v>-2</v>
      </c>
      <c r="D139" s="217">
        <v>5.0999999999999996</v>
      </c>
      <c r="E139" s="217"/>
      <c r="F139" s="226">
        <v>5</v>
      </c>
      <c r="G139" s="226">
        <v>1</v>
      </c>
      <c r="H139" s="223">
        <v>-0.1</v>
      </c>
    </row>
    <row r="140" spans="1:8" ht="15" thickBot="1" x14ac:dyDescent="0.35">
      <c r="A140" s="218" t="s">
        <v>333</v>
      </c>
      <c r="B140" s="217">
        <v>16</v>
      </c>
      <c r="C140" s="217">
        <v>-2</v>
      </c>
      <c r="D140" s="217">
        <v>8.6</v>
      </c>
      <c r="E140" s="217"/>
      <c r="F140" s="226">
        <v>3</v>
      </c>
      <c r="G140" s="226">
        <v>1</v>
      </c>
      <c r="H140" s="223">
        <v>5</v>
      </c>
    </row>
    <row r="141" spans="1:8" ht="15" thickBot="1" x14ac:dyDescent="0.35">
      <c r="A141" s="218" t="s">
        <v>333</v>
      </c>
      <c r="B141" s="217">
        <v>18</v>
      </c>
      <c r="C141" s="217">
        <v>5</v>
      </c>
      <c r="D141" s="217">
        <v>12.3</v>
      </c>
      <c r="E141" s="217"/>
      <c r="F141" s="226">
        <v>4</v>
      </c>
      <c r="G141" s="226">
        <v>0</v>
      </c>
      <c r="H141" s="223">
        <v>8.1999999999999993</v>
      </c>
    </row>
    <row r="142" spans="1:8" ht="15" thickBot="1" x14ac:dyDescent="0.35">
      <c r="A142" s="218" t="s">
        <v>333</v>
      </c>
      <c r="B142" s="217">
        <v>18</v>
      </c>
      <c r="C142" s="217">
        <v>5</v>
      </c>
      <c r="D142" s="217">
        <v>11.9</v>
      </c>
      <c r="E142" s="217"/>
      <c r="F142" s="226">
        <v>4</v>
      </c>
      <c r="G142" s="226">
        <v>0</v>
      </c>
      <c r="H142" s="223">
        <v>8.1999999999999993</v>
      </c>
    </row>
    <row r="143" spans="1:8" ht="15" thickBot="1" x14ac:dyDescent="0.35">
      <c r="A143" s="218" t="s">
        <v>333</v>
      </c>
      <c r="B143" s="217">
        <v>17</v>
      </c>
      <c r="C143" s="217">
        <v>4</v>
      </c>
      <c r="D143" s="217">
        <v>11.2</v>
      </c>
      <c r="E143" s="217"/>
      <c r="F143" s="226">
        <v>3</v>
      </c>
      <c r="G143" s="226">
        <v>0</v>
      </c>
      <c r="H143" s="223">
        <v>8.4</v>
      </c>
    </row>
    <row r="144" spans="1:8" ht="15" thickBot="1" x14ac:dyDescent="0.35">
      <c r="A144" s="218" t="s">
        <v>333</v>
      </c>
      <c r="B144" s="217">
        <v>17.3</v>
      </c>
      <c r="C144" s="217">
        <v>6</v>
      </c>
      <c r="D144" s="217">
        <v>11.8</v>
      </c>
      <c r="E144" s="217"/>
      <c r="F144" s="226">
        <v>2</v>
      </c>
      <c r="G144" s="226">
        <v>0</v>
      </c>
      <c r="H144" s="223">
        <v>9.5</v>
      </c>
    </row>
    <row r="145" spans="1:8" ht="15" thickBot="1" x14ac:dyDescent="0.35">
      <c r="A145" s="218" t="s">
        <v>333</v>
      </c>
      <c r="B145" s="217">
        <v>15</v>
      </c>
      <c r="C145" s="217">
        <v>3</v>
      </c>
      <c r="D145" s="217">
        <v>10.3</v>
      </c>
      <c r="E145" s="217"/>
      <c r="F145" s="226">
        <v>2</v>
      </c>
      <c r="G145" s="226">
        <v>0</v>
      </c>
      <c r="H145" s="223">
        <v>8.1999999999999993</v>
      </c>
    </row>
    <row r="146" spans="1:8" ht="15" thickBot="1" x14ac:dyDescent="0.35">
      <c r="A146" s="218" t="s">
        <v>333</v>
      </c>
      <c r="B146" s="217">
        <v>19</v>
      </c>
      <c r="C146" s="217">
        <v>3</v>
      </c>
      <c r="D146" s="217">
        <v>12</v>
      </c>
      <c r="E146" s="217"/>
      <c r="F146" s="226">
        <v>4</v>
      </c>
      <c r="G146" s="226">
        <v>0</v>
      </c>
      <c r="H146" s="223">
        <v>8.1999999999999993</v>
      </c>
    </row>
    <row r="147" spans="1:8" ht="15" thickBot="1" x14ac:dyDescent="0.35">
      <c r="A147" s="218" t="s">
        <v>333</v>
      </c>
      <c r="B147" s="217">
        <v>23</v>
      </c>
      <c r="C147" s="217">
        <v>3</v>
      </c>
      <c r="D147" s="217">
        <v>15.3</v>
      </c>
      <c r="E147" s="217"/>
      <c r="F147" s="226">
        <v>4</v>
      </c>
      <c r="G147" s="226">
        <v>0</v>
      </c>
      <c r="H147" s="223">
        <v>11.6</v>
      </c>
    </row>
    <row r="148" spans="1:8" ht="15" thickBot="1" x14ac:dyDescent="0.35">
      <c r="A148" s="218" t="s">
        <v>333</v>
      </c>
      <c r="B148" s="217">
        <v>19.5</v>
      </c>
      <c r="C148" s="217">
        <v>6</v>
      </c>
      <c r="D148" s="217">
        <v>14</v>
      </c>
      <c r="E148" s="217"/>
      <c r="F148" s="226">
        <v>4</v>
      </c>
      <c r="G148" s="226">
        <v>0</v>
      </c>
      <c r="H148" s="223">
        <v>11.1</v>
      </c>
    </row>
    <row r="149" spans="1:8" ht="15" thickBot="1" x14ac:dyDescent="0.35">
      <c r="A149" s="218" t="s">
        <v>333</v>
      </c>
      <c r="B149" s="217">
        <v>17.5</v>
      </c>
      <c r="C149" s="217">
        <v>11</v>
      </c>
      <c r="D149" s="217">
        <v>13.7</v>
      </c>
      <c r="E149" s="217"/>
      <c r="F149" s="226">
        <v>6</v>
      </c>
      <c r="G149" s="226">
        <v>2</v>
      </c>
      <c r="H149" s="223">
        <v>9.9</v>
      </c>
    </row>
    <row r="150" spans="1:8" ht="15" thickBot="1" x14ac:dyDescent="0.35">
      <c r="A150" s="218" t="s">
        <v>333</v>
      </c>
      <c r="B150" s="217">
        <v>22</v>
      </c>
      <c r="C150" s="217">
        <v>8</v>
      </c>
      <c r="D150" s="217">
        <v>15.4</v>
      </c>
      <c r="E150" s="217"/>
      <c r="F150" s="226">
        <v>6</v>
      </c>
      <c r="G150" s="226">
        <v>0</v>
      </c>
      <c r="H150" s="223">
        <v>11.3</v>
      </c>
    </row>
    <row r="151" spans="1:8" ht="15" thickBot="1" x14ac:dyDescent="0.35">
      <c r="A151" s="218" t="s">
        <v>333</v>
      </c>
      <c r="B151" s="217">
        <v>22.6</v>
      </c>
      <c r="C151" s="217">
        <v>7</v>
      </c>
      <c r="D151" s="217">
        <v>15.9</v>
      </c>
      <c r="E151" s="217"/>
      <c r="F151" s="226">
        <v>2</v>
      </c>
      <c r="G151" s="226">
        <v>0</v>
      </c>
      <c r="H151" s="223">
        <v>14.4</v>
      </c>
    </row>
    <row r="152" spans="1:8" ht="15" thickBot="1" x14ac:dyDescent="0.35">
      <c r="A152" s="218" t="s">
        <v>333</v>
      </c>
      <c r="B152" s="217">
        <v>25.1</v>
      </c>
      <c r="C152" s="217">
        <v>9.6999999999999993</v>
      </c>
      <c r="D152" s="217">
        <v>17.3</v>
      </c>
      <c r="E152" s="217"/>
      <c r="F152" s="226">
        <v>4</v>
      </c>
      <c r="G152" s="226">
        <v>0</v>
      </c>
      <c r="H152" s="223">
        <v>14.4</v>
      </c>
    </row>
    <row r="153" spans="1:8" ht="15" thickBot="1" x14ac:dyDescent="0.35">
      <c r="A153" s="218" t="s">
        <v>333</v>
      </c>
      <c r="B153" s="217">
        <v>20</v>
      </c>
      <c r="C153" s="217">
        <v>12</v>
      </c>
      <c r="D153" s="217">
        <v>15.6</v>
      </c>
      <c r="E153" s="217"/>
      <c r="F153" s="226">
        <v>5</v>
      </c>
      <c r="G153" s="226">
        <v>0</v>
      </c>
      <c r="H153" s="223">
        <v>12.5</v>
      </c>
    </row>
    <row r="154" spans="1:8" ht="15" thickBot="1" x14ac:dyDescent="0.35">
      <c r="A154" s="218" t="s">
        <v>334</v>
      </c>
      <c r="B154" s="217">
        <v>30</v>
      </c>
      <c r="C154" s="217">
        <v>13</v>
      </c>
      <c r="D154" s="217">
        <v>21.3</v>
      </c>
      <c r="E154" s="217"/>
      <c r="F154" s="226">
        <v>7</v>
      </c>
      <c r="G154" s="226">
        <v>0</v>
      </c>
      <c r="H154" s="223">
        <v>16.8</v>
      </c>
    </row>
    <row r="155" spans="1:8" ht="15" thickBot="1" x14ac:dyDescent="0.35">
      <c r="A155" s="218" t="s">
        <v>334</v>
      </c>
      <c r="B155" s="217">
        <v>14</v>
      </c>
      <c r="C155" s="217">
        <v>9</v>
      </c>
      <c r="D155" s="217">
        <v>12</v>
      </c>
      <c r="E155" s="217"/>
      <c r="F155" s="226">
        <v>5</v>
      </c>
      <c r="G155" s="226">
        <v>4</v>
      </c>
      <c r="H155" s="223">
        <v>8.9</v>
      </c>
    </row>
    <row r="156" spans="1:8" ht="15" thickBot="1" x14ac:dyDescent="0.35">
      <c r="A156" s="218" t="s">
        <v>334</v>
      </c>
      <c r="B156" s="217">
        <v>18</v>
      </c>
      <c r="C156" s="217">
        <v>7</v>
      </c>
      <c r="D156" s="217">
        <v>12.9</v>
      </c>
      <c r="E156" s="217"/>
      <c r="F156" s="226">
        <v>3</v>
      </c>
      <c r="G156" s="226">
        <v>1</v>
      </c>
      <c r="H156" s="223">
        <v>10.8</v>
      </c>
    </row>
    <row r="157" spans="1:8" ht="15" thickBot="1" x14ac:dyDescent="0.35">
      <c r="A157" s="218" t="s">
        <v>334</v>
      </c>
      <c r="B157" s="217">
        <v>22.9</v>
      </c>
      <c r="C157" s="217">
        <v>7</v>
      </c>
      <c r="D157" s="217">
        <v>15.7</v>
      </c>
      <c r="E157" s="217"/>
      <c r="F157" s="226">
        <v>4</v>
      </c>
      <c r="G157" s="226">
        <v>0</v>
      </c>
      <c r="H157" s="223">
        <v>12.9</v>
      </c>
    </row>
    <row r="158" spans="1:8" ht="15" thickBot="1" x14ac:dyDescent="0.35">
      <c r="A158" s="218" t="s">
        <v>334</v>
      </c>
      <c r="B158" s="217">
        <v>24</v>
      </c>
      <c r="C158" s="217">
        <v>8</v>
      </c>
      <c r="D158" s="217">
        <v>14.9</v>
      </c>
      <c r="E158" s="217"/>
      <c r="F158" s="226">
        <v>4</v>
      </c>
      <c r="G158" s="226">
        <v>3</v>
      </c>
      <c r="H158" s="223">
        <v>12.2</v>
      </c>
    </row>
    <row r="159" spans="1:8" ht="15" thickBot="1" x14ac:dyDescent="0.35">
      <c r="A159" s="218" t="s">
        <v>334</v>
      </c>
      <c r="B159" s="217">
        <v>11.5</v>
      </c>
      <c r="C159" s="217">
        <v>0</v>
      </c>
      <c r="D159" s="217">
        <v>6.2</v>
      </c>
      <c r="E159" s="217"/>
      <c r="F159" s="226">
        <v>5</v>
      </c>
      <c r="G159" s="226">
        <v>28</v>
      </c>
      <c r="H159" s="223">
        <v>2</v>
      </c>
    </row>
    <row r="160" spans="1:8" ht="15" thickBot="1" x14ac:dyDescent="0.35">
      <c r="A160" s="218" t="s">
        <v>334</v>
      </c>
      <c r="B160" s="217">
        <v>8.1</v>
      </c>
      <c r="C160" s="217">
        <v>0</v>
      </c>
      <c r="D160" s="217">
        <v>4.2</v>
      </c>
      <c r="E160" s="217"/>
      <c r="F160" s="226">
        <v>5</v>
      </c>
      <c r="G160" s="226">
        <v>0</v>
      </c>
      <c r="H160" s="223">
        <v>-0.7</v>
      </c>
    </row>
    <row r="161" spans="1:8" ht="15" thickBot="1" x14ac:dyDescent="0.35">
      <c r="A161" s="218" t="s">
        <v>334</v>
      </c>
      <c r="B161" s="217">
        <v>10</v>
      </c>
      <c r="C161" s="217">
        <v>0</v>
      </c>
      <c r="D161" s="217">
        <v>5.6</v>
      </c>
      <c r="E161" s="217"/>
      <c r="F161" s="226">
        <v>3</v>
      </c>
      <c r="G161" s="226">
        <v>0</v>
      </c>
      <c r="H161" s="223">
        <v>2</v>
      </c>
    </row>
    <row r="162" spans="1:8" ht="15" thickBot="1" x14ac:dyDescent="0.35">
      <c r="A162" s="218" t="s">
        <v>334</v>
      </c>
      <c r="B162" s="217">
        <v>12.6</v>
      </c>
      <c r="C162" s="217">
        <v>0</v>
      </c>
      <c r="D162" s="217">
        <v>7.4</v>
      </c>
      <c r="E162" s="217"/>
      <c r="F162" s="226">
        <v>3</v>
      </c>
      <c r="G162" s="226">
        <v>0</v>
      </c>
      <c r="H162" s="223">
        <v>3.9</v>
      </c>
    </row>
    <row r="163" spans="1:8" ht="15" thickBot="1" x14ac:dyDescent="0.35">
      <c r="A163" s="218" t="s">
        <v>334</v>
      </c>
      <c r="B163" s="217">
        <v>16.3</v>
      </c>
      <c r="C163" s="217">
        <v>2</v>
      </c>
      <c r="D163" s="217">
        <v>10.9</v>
      </c>
      <c r="E163" s="217"/>
      <c r="F163" s="226">
        <v>3</v>
      </c>
      <c r="G163" s="226">
        <v>0</v>
      </c>
      <c r="H163" s="223">
        <v>7.7</v>
      </c>
    </row>
    <row r="164" spans="1:8" ht="15" thickBot="1" x14ac:dyDescent="0.35">
      <c r="A164" s="218" t="s">
        <v>334</v>
      </c>
      <c r="B164" s="217">
        <v>19.5</v>
      </c>
      <c r="C164" s="217">
        <v>6</v>
      </c>
      <c r="D164" s="217">
        <v>13.8</v>
      </c>
      <c r="E164" s="217"/>
      <c r="F164" s="226">
        <v>4</v>
      </c>
      <c r="G164" s="226">
        <v>0</v>
      </c>
      <c r="H164" s="223">
        <v>10.199999999999999</v>
      </c>
    </row>
    <row r="165" spans="1:8" ht="15" thickBot="1" x14ac:dyDescent="0.35">
      <c r="A165" s="218" t="s">
        <v>334</v>
      </c>
      <c r="B165" s="217">
        <v>20</v>
      </c>
      <c r="C165" s="217">
        <v>8</v>
      </c>
      <c r="D165" s="217">
        <v>14.2</v>
      </c>
      <c r="E165" s="217"/>
      <c r="F165" s="226">
        <v>5</v>
      </c>
      <c r="G165" s="226">
        <v>0</v>
      </c>
      <c r="H165" s="223">
        <v>10.1</v>
      </c>
    </row>
    <row r="166" spans="1:8" ht="15" thickBot="1" x14ac:dyDescent="0.35">
      <c r="A166" s="218" t="s">
        <v>334</v>
      </c>
      <c r="B166" s="217">
        <v>21.8</v>
      </c>
      <c r="C166" s="217">
        <v>7</v>
      </c>
      <c r="D166" s="217">
        <v>15</v>
      </c>
      <c r="E166" s="217"/>
      <c r="F166" s="226">
        <v>4</v>
      </c>
      <c r="G166" s="226">
        <v>0</v>
      </c>
      <c r="H166" s="223">
        <v>11.9</v>
      </c>
    </row>
    <row r="167" spans="1:8" ht="15" thickBot="1" x14ac:dyDescent="0.35">
      <c r="A167" s="218" t="s">
        <v>334</v>
      </c>
      <c r="B167" s="217">
        <v>15.1</v>
      </c>
      <c r="C167" s="217">
        <v>8</v>
      </c>
      <c r="D167" s="217">
        <v>11.7</v>
      </c>
      <c r="E167" s="217"/>
      <c r="F167" s="226">
        <v>4</v>
      </c>
      <c r="G167" s="226">
        <v>0</v>
      </c>
      <c r="H167" s="223">
        <v>9</v>
      </c>
    </row>
    <row r="168" spans="1:8" ht="15" thickBot="1" x14ac:dyDescent="0.35">
      <c r="A168" s="218" t="s">
        <v>334</v>
      </c>
      <c r="B168" s="217">
        <v>17.3</v>
      </c>
      <c r="C168" s="217">
        <v>8</v>
      </c>
      <c r="D168" s="217">
        <v>12</v>
      </c>
      <c r="E168" s="217"/>
      <c r="F168" s="226">
        <v>4</v>
      </c>
      <c r="G168" s="226">
        <v>2</v>
      </c>
      <c r="H168" s="223">
        <v>9.1999999999999993</v>
      </c>
    </row>
    <row r="169" spans="1:8" ht="15" thickBot="1" x14ac:dyDescent="0.35">
      <c r="A169" s="218" t="s">
        <v>334</v>
      </c>
      <c r="B169" s="217">
        <v>22.6</v>
      </c>
      <c r="C169" s="217">
        <v>7</v>
      </c>
      <c r="D169" s="217">
        <v>16.3</v>
      </c>
      <c r="E169" s="217"/>
      <c r="F169" s="226">
        <v>3</v>
      </c>
      <c r="G169" s="226">
        <v>1</v>
      </c>
      <c r="H169" s="223">
        <v>14.1</v>
      </c>
    </row>
    <row r="170" spans="1:8" ht="15" thickBot="1" x14ac:dyDescent="0.35">
      <c r="A170" s="218" t="s">
        <v>334</v>
      </c>
      <c r="B170" s="217">
        <v>24.7</v>
      </c>
      <c r="C170" s="217">
        <v>9</v>
      </c>
      <c r="D170" s="217">
        <v>18.3</v>
      </c>
      <c r="E170" s="217"/>
      <c r="F170" s="226">
        <v>3</v>
      </c>
      <c r="G170" s="226">
        <v>0</v>
      </c>
      <c r="H170" s="223">
        <v>16.100000000000001</v>
      </c>
    </row>
    <row r="171" spans="1:8" ht="15" thickBot="1" x14ac:dyDescent="0.35">
      <c r="A171" s="218" t="s">
        <v>334</v>
      </c>
      <c r="B171" s="217">
        <v>24.7</v>
      </c>
      <c r="C171" s="217">
        <v>11</v>
      </c>
      <c r="D171" s="217">
        <v>18.7</v>
      </c>
      <c r="E171" s="217"/>
      <c r="F171" s="226">
        <v>3</v>
      </c>
      <c r="G171" s="226">
        <v>0</v>
      </c>
      <c r="H171" s="223">
        <v>16.3</v>
      </c>
    </row>
    <row r="172" spans="1:8" ht="15" thickBot="1" x14ac:dyDescent="0.35">
      <c r="A172" s="218" t="s">
        <v>334</v>
      </c>
      <c r="B172" s="217">
        <v>21.6</v>
      </c>
      <c r="C172" s="217">
        <v>7</v>
      </c>
      <c r="D172" s="217">
        <v>14.8</v>
      </c>
      <c r="E172" s="217"/>
      <c r="F172" s="226">
        <v>3</v>
      </c>
      <c r="G172" s="226">
        <v>0</v>
      </c>
      <c r="H172" s="223">
        <v>12.2</v>
      </c>
    </row>
    <row r="173" spans="1:8" ht="15" thickBot="1" x14ac:dyDescent="0.35">
      <c r="A173" s="218" t="s">
        <v>334</v>
      </c>
      <c r="B173" s="217">
        <v>21</v>
      </c>
      <c r="C173" s="217">
        <v>9</v>
      </c>
      <c r="D173" s="217">
        <v>16.8</v>
      </c>
      <c r="E173" s="217"/>
      <c r="F173" s="226">
        <v>2</v>
      </c>
      <c r="G173" s="226">
        <v>0</v>
      </c>
      <c r="H173" s="223">
        <v>15.4</v>
      </c>
    </row>
    <row r="174" spans="1:8" ht="15" thickBot="1" x14ac:dyDescent="0.35">
      <c r="A174" s="218" t="s">
        <v>334</v>
      </c>
      <c r="B174" s="217">
        <v>25.3</v>
      </c>
      <c r="C174" s="217">
        <v>11</v>
      </c>
      <c r="D174" s="217">
        <v>19.399999999999999</v>
      </c>
      <c r="E174" s="217"/>
      <c r="F174" s="226">
        <v>3</v>
      </c>
      <c r="G174" s="226">
        <v>0</v>
      </c>
      <c r="H174" s="223">
        <v>17.3</v>
      </c>
    </row>
    <row r="175" spans="1:8" ht="15" thickBot="1" x14ac:dyDescent="0.35">
      <c r="A175" s="218" t="s">
        <v>334</v>
      </c>
      <c r="B175" s="217">
        <v>26.1</v>
      </c>
      <c r="C175" s="217">
        <v>11</v>
      </c>
      <c r="D175" s="217">
        <v>20.100000000000001</v>
      </c>
      <c r="E175" s="217"/>
      <c r="F175" s="226">
        <v>3</v>
      </c>
      <c r="G175" s="226">
        <v>0</v>
      </c>
      <c r="H175" s="223">
        <v>17.7</v>
      </c>
    </row>
    <row r="176" spans="1:8" ht="15" thickBot="1" x14ac:dyDescent="0.35">
      <c r="A176" s="218" t="s">
        <v>334</v>
      </c>
      <c r="B176" s="217">
        <v>27.5</v>
      </c>
      <c r="C176" s="217">
        <v>11</v>
      </c>
      <c r="D176" s="217">
        <v>21.2</v>
      </c>
      <c r="E176" s="217"/>
      <c r="F176" s="226">
        <v>4</v>
      </c>
      <c r="G176" s="226">
        <v>0</v>
      </c>
      <c r="H176" s="223">
        <v>18.399999999999999</v>
      </c>
    </row>
    <row r="177" spans="1:8" ht="15" thickBot="1" x14ac:dyDescent="0.35">
      <c r="A177" s="218" t="s">
        <v>334</v>
      </c>
      <c r="B177" s="217">
        <v>29</v>
      </c>
      <c r="C177" s="217">
        <v>15</v>
      </c>
      <c r="D177" s="217">
        <v>22.2</v>
      </c>
      <c r="E177" s="217"/>
      <c r="F177" s="226">
        <v>5</v>
      </c>
      <c r="G177" s="226">
        <v>0</v>
      </c>
      <c r="H177" s="223">
        <v>18.8</v>
      </c>
    </row>
    <row r="178" spans="1:8" ht="15" thickBot="1" x14ac:dyDescent="0.35">
      <c r="A178" s="218" t="s">
        <v>334</v>
      </c>
      <c r="B178" s="217">
        <v>30</v>
      </c>
      <c r="C178" s="217">
        <v>15</v>
      </c>
      <c r="D178" s="217">
        <v>23.4</v>
      </c>
      <c r="E178" s="217"/>
      <c r="F178" s="226">
        <v>5</v>
      </c>
      <c r="G178" s="226">
        <v>0</v>
      </c>
      <c r="H178" s="223">
        <v>20.5</v>
      </c>
    </row>
    <row r="179" spans="1:8" ht="15" thickBot="1" x14ac:dyDescent="0.35">
      <c r="A179" s="218" t="s">
        <v>334</v>
      </c>
      <c r="B179" s="217">
        <v>26</v>
      </c>
      <c r="C179" s="217">
        <v>18</v>
      </c>
      <c r="D179" s="217">
        <v>21.9</v>
      </c>
      <c r="E179" s="217"/>
      <c r="F179" s="226">
        <v>5</v>
      </c>
      <c r="G179" s="226">
        <v>0</v>
      </c>
      <c r="H179" s="223">
        <v>19.100000000000001</v>
      </c>
    </row>
    <row r="180" spans="1:8" ht="15" thickBot="1" x14ac:dyDescent="0.35">
      <c r="A180" s="218" t="s">
        <v>334</v>
      </c>
      <c r="B180" s="217">
        <v>25.8</v>
      </c>
      <c r="C180" s="217">
        <v>18</v>
      </c>
      <c r="D180" s="217">
        <v>20.7</v>
      </c>
      <c r="E180" s="217"/>
      <c r="F180" s="226">
        <v>5</v>
      </c>
      <c r="G180" s="226">
        <v>0</v>
      </c>
      <c r="H180" s="223">
        <v>18.600000000000001</v>
      </c>
    </row>
    <row r="181" spans="1:8" ht="15" thickBot="1" x14ac:dyDescent="0.35">
      <c r="A181" s="218" t="s">
        <v>334</v>
      </c>
      <c r="B181" s="217">
        <v>28</v>
      </c>
      <c r="C181" s="217">
        <v>16</v>
      </c>
      <c r="D181" s="217">
        <v>20.100000000000001</v>
      </c>
      <c r="E181" s="217"/>
      <c r="F181" s="226">
        <v>5</v>
      </c>
      <c r="G181" s="226">
        <v>0</v>
      </c>
      <c r="H181" s="223">
        <v>18.2</v>
      </c>
    </row>
    <row r="182" spans="1:8" ht="15" thickBot="1" x14ac:dyDescent="0.35">
      <c r="A182" s="218" t="s">
        <v>334</v>
      </c>
      <c r="B182" s="217">
        <v>19</v>
      </c>
      <c r="C182" s="217">
        <v>10</v>
      </c>
      <c r="D182" s="217">
        <v>15.9</v>
      </c>
      <c r="E182" s="217"/>
      <c r="F182" s="226">
        <v>4</v>
      </c>
      <c r="G182" s="226">
        <v>1</v>
      </c>
      <c r="H182" s="223">
        <v>13.6</v>
      </c>
    </row>
    <row r="183" spans="1:8" ht="15" thickBot="1" x14ac:dyDescent="0.35">
      <c r="A183" s="218" t="s">
        <v>334</v>
      </c>
      <c r="B183" s="217">
        <v>24</v>
      </c>
      <c r="C183" s="217">
        <v>11</v>
      </c>
      <c r="D183" s="217">
        <v>18.7</v>
      </c>
      <c r="E183" s="217"/>
      <c r="F183" s="226">
        <v>4</v>
      </c>
      <c r="G183" s="226">
        <v>0</v>
      </c>
      <c r="H183" s="223">
        <v>16.7</v>
      </c>
    </row>
    <row r="184" spans="1:8" ht="15" thickBot="1" x14ac:dyDescent="0.35">
      <c r="A184" s="218" t="s">
        <v>334</v>
      </c>
      <c r="B184" s="217">
        <v>26</v>
      </c>
      <c r="C184" s="217">
        <v>15</v>
      </c>
      <c r="D184" s="217">
        <v>19.899999999999999</v>
      </c>
      <c r="E184" s="217"/>
      <c r="F184" s="226">
        <v>4</v>
      </c>
      <c r="G184" s="226">
        <v>0</v>
      </c>
      <c r="H184" s="223">
        <v>18.600000000000001</v>
      </c>
    </row>
    <row r="185" spans="1:8" ht="15" thickBot="1" x14ac:dyDescent="0.35">
      <c r="A185" s="218" t="s">
        <v>335</v>
      </c>
      <c r="B185" s="217">
        <v>19.399999999999999</v>
      </c>
      <c r="C185" s="217">
        <v>12</v>
      </c>
      <c r="D185" s="217">
        <v>15.7</v>
      </c>
      <c r="E185" s="217"/>
      <c r="F185" s="226">
        <v>4</v>
      </c>
      <c r="G185" s="226">
        <v>0</v>
      </c>
      <c r="H185" s="223">
        <v>13.5</v>
      </c>
    </row>
    <row r="186" spans="1:8" ht="15" thickBot="1" x14ac:dyDescent="0.35">
      <c r="A186" s="218" t="s">
        <v>335</v>
      </c>
      <c r="B186" s="217">
        <v>20.6</v>
      </c>
      <c r="C186" s="217">
        <v>10</v>
      </c>
      <c r="D186" s="217">
        <v>16.7</v>
      </c>
      <c r="E186" s="217"/>
      <c r="F186" s="226">
        <v>4</v>
      </c>
      <c r="G186" s="226">
        <v>0</v>
      </c>
      <c r="H186" s="223">
        <v>14.6</v>
      </c>
    </row>
    <row r="187" spans="1:8" ht="15" thickBot="1" x14ac:dyDescent="0.35">
      <c r="A187" s="218" t="s">
        <v>335</v>
      </c>
      <c r="B187" s="217">
        <v>26</v>
      </c>
      <c r="C187" s="217">
        <v>15</v>
      </c>
      <c r="D187" s="217">
        <v>19.899999999999999</v>
      </c>
      <c r="E187" s="217"/>
      <c r="F187" s="226">
        <v>4</v>
      </c>
      <c r="G187" s="226">
        <v>0</v>
      </c>
      <c r="H187" s="223">
        <v>18</v>
      </c>
    </row>
    <row r="188" spans="1:8" ht="15" thickBot="1" x14ac:dyDescent="0.35">
      <c r="A188" s="218" t="s">
        <v>335</v>
      </c>
      <c r="B188" s="217">
        <v>22</v>
      </c>
      <c r="C188" s="217">
        <v>6</v>
      </c>
      <c r="D188" s="217">
        <v>14.5</v>
      </c>
      <c r="E188" s="217"/>
      <c r="F188" s="226">
        <v>5</v>
      </c>
      <c r="G188" s="226">
        <v>2</v>
      </c>
      <c r="H188" s="223">
        <v>11.4</v>
      </c>
    </row>
    <row r="189" spans="1:8" ht="15" thickBot="1" x14ac:dyDescent="0.35">
      <c r="A189" s="218" t="s">
        <v>335</v>
      </c>
      <c r="B189" s="217">
        <v>19.399999999999999</v>
      </c>
      <c r="C189" s="217">
        <v>6</v>
      </c>
      <c r="D189" s="217">
        <v>14.3</v>
      </c>
      <c r="E189" s="217"/>
      <c r="F189" s="226">
        <v>2</v>
      </c>
      <c r="G189" s="226">
        <v>0</v>
      </c>
      <c r="H189" s="223">
        <v>12.4</v>
      </c>
    </row>
    <row r="190" spans="1:8" ht="15" thickBot="1" x14ac:dyDescent="0.35">
      <c r="A190" s="218" t="s">
        <v>335</v>
      </c>
      <c r="B190" s="217">
        <v>21</v>
      </c>
      <c r="C190" s="217">
        <v>8</v>
      </c>
      <c r="D190" s="217">
        <v>15.4</v>
      </c>
      <c r="E190" s="217"/>
      <c r="F190" s="226">
        <v>4</v>
      </c>
      <c r="G190" s="226">
        <v>0</v>
      </c>
      <c r="H190" s="223">
        <v>12.5</v>
      </c>
    </row>
    <row r="191" spans="1:8" ht="15" thickBot="1" x14ac:dyDescent="0.35">
      <c r="A191" s="218" t="s">
        <v>335</v>
      </c>
      <c r="B191" s="217">
        <v>21</v>
      </c>
      <c r="C191" s="217">
        <v>9</v>
      </c>
      <c r="D191" s="217">
        <v>15.9</v>
      </c>
      <c r="E191" s="217"/>
      <c r="F191" s="226">
        <v>4</v>
      </c>
      <c r="G191" s="226">
        <v>0</v>
      </c>
      <c r="H191" s="223">
        <v>13.2</v>
      </c>
    </row>
    <row r="192" spans="1:8" ht="15" thickBot="1" x14ac:dyDescent="0.35">
      <c r="A192" s="218" t="s">
        <v>335</v>
      </c>
      <c r="B192" s="217">
        <v>19.100000000000001</v>
      </c>
      <c r="C192" s="217">
        <v>6</v>
      </c>
      <c r="D192" s="217">
        <v>14.4</v>
      </c>
      <c r="E192" s="217"/>
      <c r="F192" s="226">
        <v>5</v>
      </c>
      <c r="G192" s="226">
        <v>0</v>
      </c>
      <c r="H192" s="223">
        <v>10.9</v>
      </c>
    </row>
    <row r="193" spans="1:8" ht="15" thickBot="1" x14ac:dyDescent="0.35">
      <c r="A193" s="218" t="s">
        <v>335</v>
      </c>
      <c r="B193" s="217">
        <v>22.5</v>
      </c>
      <c r="C193" s="217">
        <v>5</v>
      </c>
      <c r="D193" s="217">
        <v>15.7</v>
      </c>
      <c r="E193" s="217"/>
      <c r="F193" s="226">
        <v>3</v>
      </c>
      <c r="G193" s="226">
        <v>0</v>
      </c>
      <c r="H193" s="223">
        <v>13.9</v>
      </c>
    </row>
    <row r="194" spans="1:8" ht="15" thickBot="1" x14ac:dyDescent="0.35">
      <c r="A194" s="218" t="s">
        <v>335</v>
      </c>
      <c r="B194" s="217">
        <v>39</v>
      </c>
      <c r="C194" s="217">
        <v>6</v>
      </c>
      <c r="D194" s="217">
        <v>12.6</v>
      </c>
      <c r="E194" s="217"/>
      <c r="F194" s="226">
        <v>4</v>
      </c>
      <c r="G194" s="226">
        <v>5</v>
      </c>
      <c r="H194" s="223">
        <v>9.8000000000000007</v>
      </c>
    </row>
    <row r="195" spans="1:8" ht="15" thickBot="1" x14ac:dyDescent="0.35">
      <c r="A195" s="218" t="s">
        <v>335</v>
      </c>
      <c r="B195" s="217">
        <v>17</v>
      </c>
      <c r="C195" s="217">
        <v>5</v>
      </c>
      <c r="D195" s="217">
        <v>11.7</v>
      </c>
      <c r="E195" s="217"/>
      <c r="F195" s="226">
        <v>4</v>
      </c>
      <c r="G195" s="226">
        <v>0</v>
      </c>
      <c r="H195" s="223">
        <v>8.1999999999999993</v>
      </c>
    </row>
    <row r="196" spans="1:8" ht="15" thickBot="1" x14ac:dyDescent="0.35">
      <c r="A196" s="218" t="s">
        <v>335</v>
      </c>
      <c r="B196" s="217">
        <v>19</v>
      </c>
      <c r="C196" s="217">
        <v>5</v>
      </c>
      <c r="D196" s="217">
        <v>13.7</v>
      </c>
      <c r="E196" s="217"/>
      <c r="F196" s="226">
        <v>4</v>
      </c>
      <c r="G196" s="226">
        <v>0</v>
      </c>
      <c r="H196" s="223">
        <v>10.199999999999999</v>
      </c>
    </row>
    <row r="197" spans="1:8" ht="15" thickBot="1" x14ac:dyDescent="0.35">
      <c r="A197" s="218" t="s">
        <v>335</v>
      </c>
      <c r="B197" s="217">
        <v>21</v>
      </c>
      <c r="C197" s="217">
        <v>9</v>
      </c>
      <c r="D197" s="217">
        <v>16.2</v>
      </c>
      <c r="E197" s="217"/>
      <c r="F197" s="226">
        <v>5</v>
      </c>
      <c r="G197" s="226">
        <v>0</v>
      </c>
      <c r="H197" s="223">
        <v>12.1</v>
      </c>
    </row>
    <row r="198" spans="1:8" ht="15" thickBot="1" x14ac:dyDescent="0.35">
      <c r="A198" s="218" t="s">
        <v>335</v>
      </c>
      <c r="B198" s="217">
        <v>39</v>
      </c>
      <c r="C198" s="217">
        <v>9</v>
      </c>
      <c r="D198" s="217">
        <v>18.100000000000001</v>
      </c>
      <c r="E198" s="217"/>
      <c r="F198" s="226">
        <v>3</v>
      </c>
      <c r="G198" s="226">
        <v>0</v>
      </c>
      <c r="H198" s="223">
        <v>15.6</v>
      </c>
    </row>
    <row r="199" spans="1:8" ht="15" thickBot="1" x14ac:dyDescent="0.35">
      <c r="A199" s="218" t="s">
        <v>335</v>
      </c>
      <c r="B199" s="217">
        <v>26.3</v>
      </c>
      <c r="C199" s="217">
        <v>12</v>
      </c>
      <c r="D199" s="217">
        <v>20</v>
      </c>
      <c r="E199" s="217"/>
      <c r="F199" s="226">
        <v>3</v>
      </c>
      <c r="G199" s="226">
        <v>0</v>
      </c>
      <c r="H199" s="223">
        <v>17.8</v>
      </c>
    </row>
    <row r="200" spans="1:8" ht="15" thickBot="1" x14ac:dyDescent="0.35">
      <c r="A200" s="218" t="s">
        <v>335</v>
      </c>
      <c r="B200" s="217">
        <v>28</v>
      </c>
      <c r="C200" s="217">
        <v>13</v>
      </c>
      <c r="D200" s="217">
        <v>21.7</v>
      </c>
      <c r="E200" s="217"/>
      <c r="F200" s="226">
        <v>3</v>
      </c>
      <c r="G200" s="226">
        <v>0</v>
      </c>
      <c r="H200" s="223">
        <v>19.899999999999999</v>
      </c>
    </row>
    <row r="201" spans="1:8" ht="15" thickBot="1" x14ac:dyDescent="0.35">
      <c r="A201" s="218" t="s">
        <v>335</v>
      </c>
      <c r="B201" s="217">
        <v>24</v>
      </c>
      <c r="C201" s="217">
        <v>9</v>
      </c>
      <c r="D201" s="217">
        <v>18.2</v>
      </c>
      <c r="E201" s="217"/>
      <c r="F201" s="226">
        <v>6</v>
      </c>
      <c r="G201" s="226">
        <v>0</v>
      </c>
      <c r="H201" s="223">
        <v>13.9</v>
      </c>
    </row>
    <row r="202" spans="1:8" ht="15" thickBot="1" x14ac:dyDescent="0.35">
      <c r="A202" s="218" t="s">
        <v>335</v>
      </c>
      <c r="B202" s="217">
        <v>18</v>
      </c>
      <c r="C202" s="217">
        <v>6</v>
      </c>
      <c r="D202" s="217">
        <v>12.9</v>
      </c>
      <c r="E202" s="217"/>
      <c r="F202" s="226">
        <v>6</v>
      </c>
      <c r="G202" s="226">
        <v>0</v>
      </c>
      <c r="H202" s="223">
        <v>8</v>
      </c>
    </row>
    <row r="203" spans="1:8" ht="15" thickBot="1" x14ac:dyDescent="0.35">
      <c r="A203" s="218" t="s">
        <v>335</v>
      </c>
      <c r="B203" s="217">
        <v>39</v>
      </c>
      <c r="C203" s="217">
        <v>5</v>
      </c>
      <c r="D203" s="217">
        <v>11.8</v>
      </c>
      <c r="E203" s="217"/>
      <c r="F203" s="226">
        <v>4</v>
      </c>
      <c r="G203" s="226">
        <v>0</v>
      </c>
      <c r="H203" s="223">
        <v>8.3000000000000007</v>
      </c>
    </row>
    <row r="204" spans="1:8" ht="15" thickBot="1" x14ac:dyDescent="0.35">
      <c r="A204" s="218" t="s">
        <v>335</v>
      </c>
      <c r="B204" s="217">
        <v>17.100000000000001</v>
      </c>
      <c r="C204" s="217">
        <v>7</v>
      </c>
      <c r="D204" s="217">
        <v>12.1</v>
      </c>
      <c r="E204" s="217"/>
      <c r="F204" s="226">
        <v>4</v>
      </c>
      <c r="G204" s="226">
        <v>1</v>
      </c>
      <c r="H204" s="223">
        <v>8.9</v>
      </c>
    </row>
    <row r="205" spans="1:8" ht="15" thickBot="1" x14ac:dyDescent="0.35">
      <c r="A205" s="218" t="s">
        <v>335</v>
      </c>
      <c r="B205" s="217">
        <v>15</v>
      </c>
      <c r="C205" s="217">
        <v>6</v>
      </c>
      <c r="D205" s="217">
        <v>11.4</v>
      </c>
      <c r="E205" s="217"/>
      <c r="F205" s="226">
        <v>5</v>
      </c>
      <c r="G205" s="226">
        <v>0</v>
      </c>
      <c r="H205" s="223">
        <v>7.4</v>
      </c>
    </row>
    <row r="206" spans="1:8" ht="15" thickBot="1" x14ac:dyDescent="0.35">
      <c r="A206" s="218" t="s">
        <v>335</v>
      </c>
      <c r="B206" s="217">
        <v>17</v>
      </c>
      <c r="C206" s="217">
        <v>8</v>
      </c>
      <c r="D206" s="217">
        <v>12.1</v>
      </c>
      <c r="E206" s="217"/>
      <c r="F206" s="226">
        <v>4</v>
      </c>
      <c r="G206" s="226">
        <v>0</v>
      </c>
      <c r="H206" s="223">
        <v>9</v>
      </c>
    </row>
    <row r="207" spans="1:8" ht="15" thickBot="1" x14ac:dyDescent="0.35">
      <c r="A207" s="218" t="s">
        <v>335</v>
      </c>
      <c r="B207" s="217">
        <v>21</v>
      </c>
      <c r="C207" s="217">
        <v>9</v>
      </c>
      <c r="D207" s="217">
        <v>14.8</v>
      </c>
      <c r="E207" s="217"/>
      <c r="F207" s="226">
        <v>2</v>
      </c>
      <c r="G207" s="226">
        <v>1</v>
      </c>
      <c r="H207" s="223">
        <v>13.2</v>
      </c>
    </row>
    <row r="208" spans="1:8" ht="15" thickBot="1" x14ac:dyDescent="0.35">
      <c r="A208" s="218" t="s">
        <v>335</v>
      </c>
      <c r="B208" s="217">
        <v>21</v>
      </c>
      <c r="C208" s="217">
        <v>8</v>
      </c>
      <c r="D208" s="217">
        <v>15.5</v>
      </c>
      <c r="E208" s="217"/>
      <c r="F208" s="226">
        <v>2</v>
      </c>
      <c r="G208" s="226">
        <v>0</v>
      </c>
      <c r="H208" s="223">
        <v>14</v>
      </c>
    </row>
    <row r="209" spans="1:8" ht="15" thickBot="1" x14ac:dyDescent="0.35">
      <c r="A209" s="218" t="s">
        <v>335</v>
      </c>
      <c r="B209" s="217">
        <v>24.1</v>
      </c>
      <c r="C209" s="217">
        <v>8</v>
      </c>
      <c r="D209" s="217">
        <v>16.8</v>
      </c>
      <c r="E209" s="217"/>
      <c r="F209" s="226">
        <v>4</v>
      </c>
      <c r="G209" s="226">
        <v>0</v>
      </c>
      <c r="H209" s="223">
        <v>14.1</v>
      </c>
    </row>
    <row r="210" spans="1:8" ht="15" thickBot="1" x14ac:dyDescent="0.35">
      <c r="A210" s="218" t="s">
        <v>335</v>
      </c>
      <c r="B210" s="217">
        <v>23.1</v>
      </c>
      <c r="C210" s="217">
        <v>11</v>
      </c>
      <c r="D210" s="217">
        <v>17.8</v>
      </c>
      <c r="E210" s="217"/>
      <c r="F210" s="226">
        <v>4</v>
      </c>
      <c r="G210" s="226">
        <v>0</v>
      </c>
      <c r="H210" s="223">
        <v>14.8</v>
      </c>
    </row>
    <row r="211" spans="1:8" ht="15" thickBot="1" x14ac:dyDescent="0.35">
      <c r="A211" s="218" t="s">
        <v>335</v>
      </c>
      <c r="B211" s="217">
        <v>26</v>
      </c>
      <c r="C211" s="217">
        <v>11</v>
      </c>
      <c r="D211" s="217">
        <v>19.399999999999999</v>
      </c>
      <c r="E211" s="217"/>
      <c r="F211" s="226">
        <v>3</v>
      </c>
      <c r="G211" s="226">
        <v>0</v>
      </c>
      <c r="H211" s="223">
        <v>17.399999999999999</v>
      </c>
    </row>
    <row r="212" spans="1:8" ht="15" thickBot="1" x14ac:dyDescent="0.35">
      <c r="A212" s="218" t="s">
        <v>335</v>
      </c>
      <c r="B212" s="217">
        <v>27.2</v>
      </c>
      <c r="C212" s="217">
        <v>11</v>
      </c>
      <c r="D212" s="217">
        <v>21.1</v>
      </c>
      <c r="E212" s="217"/>
      <c r="F212" s="226">
        <v>2</v>
      </c>
      <c r="G212" s="226">
        <v>0</v>
      </c>
      <c r="H212" s="223">
        <v>19.899999999999999</v>
      </c>
    </row>
    <row r="213" spans="1:8" ht="15" thickBot="1" x14ac:dyDescent="0.35">
      <c r="A213" s="218" t="s">
        <v>335</v>
      </c>
      <c r="B213" s="217">
        <v>26</v>
      </c>
      <c r="C213" s="217">
        <v>13</v>
      </c>
      <c r="D213" s="217">
        <v>21.1</v>
      </c>
      <c r="E213" s="217"/>
      <c r="F213" s="226">
        <v>4</v>
      </c>
      <c r="G213" s="226">
        <v>0</v>
      </c>
      <c r="H213" s="223">
        <v>18.899999999999999</v>
      </c>
    </row>
    <row r="214" spans="1:8" ht="15" thickBot="1" x14ac:dyDescent="0.35">
      <c r="A214" s="218" t="s">
        <v>335</v>
      </c>
      <c r="B214" s="217">
        <v>30</v>
      </c>
      <c r="C214" s="217">
        <v>15</v>
      </c>
      <c r="D214" s="217">
        <v>22.3</v>
      </c>
      <c r="E214" s="217"/>
      <c r="F214" s="226">
        <v>4</v>
      </c>
      <c r="G214" s="226">
        <v>0</v>
      </c>
      <c r="H214" s="223">
        <v>20.5</v>
      </c>
    </row>
    <row r="215" spans="1:8" ht="15" thickBot="1" x14ac:dyDescent="0.35">
      <c r="A215" s="218" t="s">
        <v>336</v>
      </c>
      <c r="B215" s="217">
        <v>26</v>
      </c>
      <c r="C215" s="217">
        <v>14</v>
      </c>
      <c r="D215" s="217">
        <v>19.600000000000001</v>
      </c>
      <c r="E215" s="217"/>
      <c r="F215" s="226">
        <v>3</v>
      </c>
      <c r="G215" s="226">
        <v>1</v>
      </c>
      <c r="H215" s="223">
        <v>18.8</v>
      </c>
    </row>
    <row r="216" spans="1:8" ht="15" thickBot="1" x14ac:dyDescent="0.35">
      <c r="A216" s="218" t="s">
        <v>336</v>
      </c>
      <c r="B216" s="217">
        <v>26</v>
      </c>
      <c r="C216" s="217">
        <v>14</v>
      </c>
      <c r="D216" s="217">
        <v>20.3</v>
      </c>
      <c r="E216" s="217"/>
      <c r="F216" s="226">
        <v>3</v>
      </c>
      <c r="G216" s="226">
        <v>1</v>
      </c>
      <c r="H216" s="223">
        <v>19.3</v>
      </c>
    </row>
    <row r="217" spans="1:8" ht="15" thickBot="1" x14ac:dyDescent="0.35">
      <c r="A217" s="218" t="s">
        <v>336</v>
      </c>
      <c r="B217" s="217">
        <v>28</v>
      </c>
      <c r="C217" s="217">
        <v>16</v>
      </c>
      <c r="D217" s="217">
        <v>22.5</v>
      </c>
      <c r="E217" s="217"/>
      <c r="F217" s="226">
        <v>2</v>
      </c>
      <c r="G217" s="226">
        <v>0</v>
      </c>
      <c r="H217" s="223">
        <v>22.4</v>
      </c>
    </row>
    <row r="218" spans="1:8" ht="15" thickBot="1" x14ac:dyDescent="0.35">
      <c r="A218" s="218" t="s">
        <v>336</v>
      </c>
      <c r="B218" s="217">
        <v>29</v>
      </c>
      <c r="C218" s="217">
        <v>17</v>
      </c>
      <c r="D218" s="217">
        <v>23.8</v>
      </c>
      <c r="E218" s="217"/>
      <c r="F218" s="226">
        <v>3</v>
      </c>
      <c r="G218" s="226">
        <v>0</v>
      </c>
      <c r="H218" s="223">
        <v>22.5</v>
      </c>
    </row>
    <row r="219" spans="1:8" ht="15" thickBot="1" x14ac:dyDescent="0.35">
      <c r="A219" s="218" t="s">
        <v>336</v>
      </c>
      <c r="B219" s="217">
        <v>30</v>
      </c>
      <c r="C219" s="217">
        <v>16</v>
      </c>
      <c r="D219" s="217">
        <v>24.3</v>
      </c>
      <c r="E219" s="217"/>
      <c r="F219" s="226">
        <v>3</v>
      </c>
      <c r="G219" s="226">
        <v>0</v>
      </c>
      <c r="H219" s="223">
        <v>23</v>
      </c>
    </row>
    <row r="220" spans="1:8" ht="15" thickBot="1" x14ac:dyDescent="0.35">
      <c r="A220" s="218" t="s">
        <v>336</v>
      </c>
      <c r="B220" s="217">
        <v>30.9</v>
      </c>
      <c r="C220" s="217">
        <v>18</v>
      </c>
      <c r="D220" s="217">
        <v>24.4</v>
      </c>
      <c r="E220" s="217"/>
      <c r="F220" s="226">
        <v>3</v>
      </c>
      <c r="G220" s="226">
        <v>0</v>
      </c>
      <c r="H220" s="223">
        <v>23.5</v>
      </c>
    </row>
    <row r="221" spans="1:8" ht="15" thickBot="1" x14ac:dyDescent="0.35">
      <c r="A221" s="218" t="s">
        <v>336</v>
      </c>
      <c r="B221" s="217">
        <v>30.3</v>
      </c>
      <c r="C221" s="217">
        <v>17</v>
      </c>
      <c r="D221" s="217">
        <v>24.2</v>
      </c>
      <c r="E221" s="217"/>
      <c r="F221" s="226">
        <v>2</v>
      </c>
      <c r="G221" s="226">
        <v>0</v>
      </c>
      <c r="H221" s="223">
        <v>23.6</v>
      </c>
    </row>
    <row r="222" spans="1:8" ht="15" thickBot="1" x14ac:dyDescent="0.35">
      <c r="A222" s="218" t="s">
        <v>336</v>
      </c>
      <c r="B222" s="217">
        <v>34</v>
      </c>
      <c r="C222" s="217">
        <v>17</v>
      </c>
      <c r="D222" s="217">
        <v>26.8</v>
      </c>
      <c r="E222" s="217"/>
      <c r="F222" s="226">
        <v>3</v>
      </c>
      <c r="G222" s="226">
        <v>0</v>
      </c>
      <c r="H222" s="223">
        <v>26.5</v>
      </c>
    </row>
    <row r="223" spans="1:8" ht="15" thickBot="1" x14ac:dyDescent="0.35">
      <c r="A223" s="218" t="s">
        <v>336</v>
      </c>
      <c r="B223" s="217">
        <v>39</v>
      </c>
      <c r="C223" s="217">
        <v>19</v>
      </c>
      <c r="D223" s="217">
        <v>26.2</v>
      </c>
      <c r="E223" s="217"/>
      <c r="F223" s="226">
        <v>4</v>
      </c>
      <c r="G223" s="226">
        <v>0</v>
      </c>
      <c r="H223" s="223">
        <v>25.5</v>
      </c>
    </row>
    <row r="224" spans="1:8" ht="15" thickBot="1" x14ac:dyDescent="0.35">
      <c r="A224" s="218" t="s">
        <v>336</v>
      </c>
      <c r="B224" s="217">
        <v>33.4</v>
      </c>
      <c r="C224" s="217">
        <v>22</v>
      </c>
      <c r="D224" s="217">
        <v>27.1</v>
      </c>
      <c r="E224" s="217"/>
      <c r="F224" s="226">
        <v>5</v>
      </c>
      <c r="G224" s="226">
        <v>0</v>
      </c>
      <c r="H224" s="223">
        <v>25.9</v>
      </c>
    </row>
    <row r="225" spans="1:8" ht="15" thickBot="1" x14ac:dyDescent="0.35">
      <c r="A225" s="218" t="s">
        <v>336</v>
      </c>
      <c r="B225" s="217">
        <v>32.200000000000003</v>
      </c>
      <c r="C225" s="217">
        <v>15</v>
      </c>
      <c r="D225" s="217">
        <v>23.5</v>
      </c>
      <c r="E225" s="217"/>
      <c r="F225" s="226">
        <v>5</v>
      </c>
      <c r="G225" s="226">
        <v>0</v>
      </c>
      <c r="H225" s="223">
        <v>21.9</v>
      </c>
    </row>
    <row r="226" spans="1:8" ht="15" thickBot="1" x14ac:dyDescent="0.35">
      <c r="A226" s="218" t="s">
        <v>336</v>
      </c>
      <c r="B226" s="217">
        <v>16.100000000000001</v>
      </c>
      <c r="C226" s="217">
        <v>11</v>
      </c>
      <c r="D226" s="217">
        <v>14.1</v>
      </c>
      <c r="E226" s="217"/>
      <c r="F226" s="226">
        <v>4</v>
      </c>
      <c r="G226" s="226">
        <v>8</v>
      </c>
      <c r="H226" s="223">
        <v>12.1</v>
      </c>
    </row>
    <row r="227" spans="1:8" ht="15" thickBot="1" x14ac:dyDescent="0.35">
      <c r="A227" s="218" t="s">
        <v>336</v>
      </c>
      <c r="B227" s="217">
        <v>22.9</v>
      </c>
      <c r="C227" s="217">
        <v>11</v>
      </c>
      <c r="D227" s="217">
        <v>16.8</v>
      </c>
      <c r="E227" s="217"/>
      <c r="F227" s="226">
        <v>3</v>
      </c>
      <c r="G227" s="226">
        <v>1</v>
      </c>
      <c r="H227" s="223">
        <v>15.1</v>
      </c>
    </row>
    <row r="228" spans="1:8" ht="15" thickBot="1" x14ac:dyDescent="0.35">
      <c r="A228" s="218" t="s">
        <v>336</v>
      </c>
      <c r="B228" s="217">
        <v>23.3</v>
      </c>
      <c r="C228" s="217">
        <v>11</v>
      </c>
      <c r="D228" s="217">
        <v>17.3</v>
      </c>
      <c r="E228" s="217"/>
      <c r="F228" s="226">
        <v>2</v>
      </c>
      <c r="G228" s="226">
        <v>4</v>
      </c>
      <c r="H228" s="223">
        <v>16.7</v>
      </c>
    </row>
    <row r="229" spans="1:8" ht="15" thickBot="1" x14ac:dyDescent="0.35">
      <c r="A229" s="218" t="s">
        <v>336</v>
      </c>
      <c r="B229" s="217">
        <v>27</v>
      </c>
      <c r="C229" s="217">
        <v>13</v>
      </c>
      <c r="D229" s="217">
        <v>19.600000000000001</v>
      </c>
      <c r="E229" s="217"/>
      <c r="F229" s="226">
        <v>4</v>
      </c>
      <c r="G229" s="226">
        <v>0</v>
      </c>
      <c r="H229" s="223">
        <v>17.7</v>
      </c>
    </row>
    <row r="230" spans="1:8" ht="15" thickBot="1" x14ac:dyDescent="0.35">
      <c r="A230" s="218" t="s">
        <v>336</v>
      </c>
      <c r="B230" s="217">
        <v>20.100000000000001</v>
      </c>
      <c r="C230" s="217">
        <v>13</v>
      </c>
      <c r="D230" s="217">
        <v>17.7</v>
      </c>
      <c r="E230" s="217"/>
      <c r="F230" s="226">
        <v>5</v>
      </c>
      <c r="G230" s="226">
        <v>0</v>
      </c>
      <c r="H230" s="223">
        <v>15.3</v>
      </c>
    </row>
    <row r="231" spans="1:8" ht="15" thickBot="1" x14ac:dyDescent="0.35">
      <c r="A231" s="218" t="s">
        <v>336</v>
      </c>
      <c r="B231" s="217">
        <v>24</v>
      </c>
      <c r="C231" s="217">
        <v>16</v>
      </c>
      <c r="D231" s="217">
        <v>19.399999999999999</v>
      </c>
      <c r="E231" s="217"/>
      <c r="F231" s="226">
        <v>5</v>
      </c>
      <c r="G231" s="226">
        <v>3</v>
      </c>
      <c r="H231" s="223">
        <v>17.3</v>
      </c>
    </row>
    <row r="232" spans="1:8" ht="15" thickBot="1" x14ac:dyDescent="0.35">
      <c r="A232" s="218" t="s">
        <v>336</v>
      </c>
      <c r="B232" s="217">
        <v>29</v>
      </c>
      <c r="C232" s="217">
        <v>14</v>
      </c>
      <c r="D232" s="217">
        <v>20.9</v>
      </c>
      <c r="E232" s="217"/>
      <c r="F232" s="226">
        <v>4</v>
      </c>
      <c r="G232" s="226">
        <v>0</v>
      </c>
      <c r="H232" s="223">
        <v>19.399999999999999</v>
      </c>
    </row>
    <row r="233" spans="1:8" ht="15" thickBot="1" x14ac:dyDescent="0.35">
      <c r="A233" s="218" t="s">
        <v>336</v>
      </c>
      <c r="B233" s="217">
        <v>29</v>
      </c>
      <c r="C233" s="217">
        <v>13</v>
      </c>
      <c r="D233" s="217">
        <v>19.899999999999999</v>
      </c>
      <c r="E233" s="217"/>
      <c r="F233" s="226">
        <v>3</v>
      </c>
      <c r="G233" s="226">
        <v>6</v>
      </c>
      <c r="H233" s="223">
        <v>19.3</v>
      </c>
    </row>
    <row r="234" spans="1:8" ht="15" thickBot="1" x14ac:dyDescent="0.35">
      <c r="A234" s="218" t="s">
        <v>336</v>
      </c>
      <c r="B234" s="217">
        <v>25</v>
      </c>
      <c r="C234" s="217">
        <v>13</v>
      </c>
      <c r="D234" s="217">
        <v>18.3</v>
      </c>
      <c r="E234" s="217"/>
      <c r="F234" s="226">
        <v>5</v>
      </c>
      <c r="G234" s="226">
        <v>2</v>
      </c>
      <c r="H234" s="223">
        <v>15.7</v>
      </c>
    </row>
    <row r="235" spans="1:8" ht="15" thickBot="1" x14ac:dyDescent="0.35">
      <c r="A235" s="218" t="s">
        <v>336</v>
      </c>
      <c r="B235" s="217">
        <v>25</v>
      </c>
      <c r="C235" s="217">
        <v>13</v>
      </c>
      <c r="D235" s="217">
        <v>19.3</v>
      </c>
      <c r="E235" s="217"/>
      <c r="F235" s="226">
        <v>4</v>
      </c>
      <c r="G235" s="226">
        <v>2</v>
      </c>
      <c r="H235" s="223">
        <v>17.399999999999999</v>
      </c>
    </row>
    <row r="236" spans="1:8" ht="15" thickBot="1" x14ac:dyDescent="0.35">
      <c r="A236" s="218" t="s">
        <v>336</v>
      </c>
      <c r="B236" s="217">
        <v>24</v>
      </c>
      <c r="C236" s="217">
        <v>13</v>
      </c>
      <c r="D236" s="217">
        <v>17.899999999999999</v>
      </c>
      <c r="E236" s="217"/>
      <c r="F236" s="226">
        <v>4</v>
      </c>
      <c r="G236" s="226">
        <v>4</v>
      </c>
      <c r="H236" s="223">
        <v>16.2</v>
      </c>
    </row>
    <row r="237" spans="1:8" ht="15" thickBot="1" x14ac:dyDescent="0.35">
      <c r="A237" s="218" t="s">
        <v>336</v>
      </c>
      <c r="B237" s="217">
        <v>25</v>
      </c>
      <c r="C237" s="217">
        <v>13</v>
      </c>
      <c r="D237" s="217">
        <v>19.3</v>
      </c>
      <c r="E237" s="217"/>
      <c r="F237" s="226">
        <v>3</v>
      </c>
      <c r="G237" s="226">
        <v>2</v>
      </c>
      <c r="H237" s="223">
        <v>18.100000000000001</v>
      </c>
    </row>
    <row r="238" spans="1:8" ht="15" thickBot="1" x14ac:dyDescent="0.35">
      <c r="A238" s="218" t="s">
        <v>336</v>
      </c>
      <c r="B238" s="217">
        <v>23.1</v>
      </c>
      <c r="C238" s="217">
        <v>12</v>
      </c>
      <c r="D238" s="217">
        <v>18.399999999999999</v>
      </c>
      <c r="E238" s="217"/>
      <c r="F238" s="226">
        <v>3</v>
      </c>
      <c r="G238" s="226">
        <v>4</v>
      </c>
      <c r="H238" s="223">
        <v>17.7</v>
      </c>
    </row>
    <row r="239" spans="1:8" ht="15" thickBot="1" x14ac:dyDescent="0.35">
      <c r="A239" s="218" t="s">
        <v>336</v>
      </c>
      <c r="B239" s="217">
        <v>25</v>
      </c>
      <c r="C239" s="217">
        <v>12</v>
      </c>
      <c r="D239" s="217">
        <v>18.899999999999999</v>
      </c>
      <c r="E239" s="217"/>
      <c r="F239" s="226">
        <v>3</v>
      </c>
      <c r="G239" s="226">
        <v>2</v>
      </c>
      <c r="H239" s="223">
        <v>18.100000000000001</v>
      </c>
    </row>
    <row r="240" spans="1:8" ht="15" thickBot="1" x14ac:dyDescent="0.35">
      <c r="A240" s="218" t="s">
        <v>336</v>
      </c>
      <c r="B240" s="217">
        <v>28.1</v>
      </c>
      <c r="C240" s="217">
        <v>15</v>
      </c>
      <c r="D240" s="217">
        <v>21.9</v>
      </c>
      <c r="E240" s="217"/>
      <c r="F240" s="226">
        <v>3</v>
      </c>
      <c r="G240" s="226">
        <v>0</v>
      </c>
      <c r="H240" s="223">
        <v>21.9</v>
      </c>
    </row>
    <row r="241" spans="1:8" ht="15" thickBot="1" x14ac:dyDescent="0.35">
      <c r="A241" s="218" t="s">
        <v>337</v>
      </c>
      <c r="B241" s="217">
        <v>31</v>
      </c>
      <c r="C241" s="217">
        <v>18</v>
      </c>
      <c r="D241" s="217">
        <v>25.4</v>
      </c>
      <c r="E241" s="217"/>
      <c r="F241" s="226">
        <v>5</v>
      </c>
      <c r="G241" s="226">
        <v>0</v>
      </c>
      <c r="H241" s="223">
        <v>24.3</v>
      </c>
    </row>
    <row r="242" spans="1:8" ht="15" thickBot="1" x14ac:dyDescent="0.35">
      <c r="A242" s="218" t="s">
        <v>337</v>
      </c>
      <c r="B242" s="217">
        <v>34.5</v>
      </c>
      <c r="C242" s="217">
        <v>18</v>
      </c>
      <c r="D242" s="217">
        <v>26.8</v>
      </c>
      <c r="E242" s="217"/>
      <c r="F242" s="226">
        <v>4</v>
      </c>
      <c r="G242" s="226">
        <v>0</v>
      </c>
      <c r="H242" s="223">
        <v>26.5</v>
      </c>
    </row>
    <row r="243" spans="1:8" ht="15" thickBot="1" x14ac:dyDescent="0.35">
      <c r="A243" s="218" t="s">
        <v>337</v>
      </c>
      <c r="B243" s="217">
        <v>34.4</v>
      </c>
      <c r="C243" s="217">
        <v>19</v>
      </c>
      <c r="D243" s="217">
        <v>25.7</v>
      </c>
      <c r="E243" s="217"/>
      <c r="F243" s="226">
        <v>6</v>
      </c>
      <c r="G243" s="226">
        <v>15</v>
      </c>
      <c r="H243" s="223">
        <v>24.2</v>
      </c>
    </row>
    <row r="244" spans="1:8" ht="15" thickBot="1" x14ac:dyDescent="0.35">
      <c r="A244" s="218" t="s">
        <v>337</v>
      </c>
      <c r="B244" s="217">
        <v>28.8</v>
      </c>
      <c r="C244" s="217">
        <v>16</v>
      </c>
      <c r="D244" s="217">
        <v>22.9</v>
      </c>
      <c r="E244" s="217"/>
      <c r="F244" s="226">
        <v>4</v>
      </c>
      <c r="G244" s="226">
        <v>4</v>
      </c>
      <c r="H244" s="223">
        <v>22.3</v>
      </c>
    </row>
    <row r="245" spans="1:8" ht="15" thickBot="1" x14ac:dyDescent="0.35">
      <c r="A245" s="218" t="s">
        <v>337</v>
      </c>
      <c r="B245" s="217">
        <v>21.2</v>
      </c>
      <c r="C245" s="217">
        <v>17</v>
      </c>
      <c r="D245" s="217">
        <v>18.3</v>
      </c>
      <c r="E245" s="217"/>
      <c r="F245" s="226">
        <v>3</v>
      </c>
      <c r="G245" s="226">
        <v>0</v>
      </c>
      <c r="H245" s="223">
        <v>17.899999999999999</v>
      </c>
    </row>
    <row r="246" spans="1:8" ht="15" thickBot="1" x14ac:dyDescent="0.35">
      <c r="A246" s="218" t="s">
        <v>337</v>
      </c>
      <c r="B246" s="217">
        <v>39</v>
      </c>
      <c r="C246" s="217">
        <v>16</v>
      </c>
      <c r="D246" s="217">
        <v>19.5</v>
      </c>
      <c r="E246" s="217"/>
      <c r="F246" s="226">
        <v>4</v>
      </c>
      <c r="G246" s="226">
        <v>0</v>
      </c>
      <c r="H246" s="223">
        <v>18.5</v>
      </c>
    </row>
    <row r="247" spans="1:8" ht="15" thickBot="1" x14ac:dyDescent="0.35">
      <c r="A247" s="218" t="s">
        <v>337</v>
      </c>
      <c r="B247" s="217">
        <v>28</v>
      </c>
      <c r="C247" s="217">
        <v>16</v>
      </c>
      <c r="D247" s="217">
        <v>22.4</v>
      </c>
      <c r="E247" s="217"/>
      <c r="F247" s="226">
        <v>3</v>
      </c>
      <c r="G247" s="226">
        <v>0</v>
      </c>
      <c r="H247" s="223">
        <v>22.1</v>
      </c>
    </row>
    <row r="248" spans="1:8" ht="15" thickBot="1" x14ac:dyDescent="0.35">
      <c r="A248" s="218" t="s">
        <v>337</v>
      </c>
      <c r="B248" s="217">
        <v>27.8</v>
      </c>
      <c r="C248" s="217">
        <v>15</v>
      </c>
      <c r="D248" s="217">
        <v>22.4</v>
      </c>
      <c r="E248" s="217"/>
      <c r="F248" s="226">
        <v>1</v>
      </c>
      <c r="G248" s="226">
        <v>0</v>
      </c>
      <c r="H248" s="223">
        <v>23.7</v>
      </c>
    </row>
    <row r="249" spans="1:8" ht="15" thickBot="1" x14ac:dyDescent="0.35">
      <c r="A249" s="218" t="s">
        <v>337</v>
      </c>
      <c r="B249" s="217">
        <v>39</v>
      </c>
      <c r="C249" s="217">
        <v>16</v>
      </c>
      <c r="D249" s="217">
        <v>24.3</v>
      </c>
      <c r="E249" s="217"/>
      <c r="F249" s="226">
        <v>2</v>
      </c>
      <c r="G249" s="226">
        <v>0</v>
      </c>
      <c r="H249" s="223">
        <v>25</v>
      </c>
    </row>
    <row r="250" spans="1:8" ht="15" thickBot="1" x14ac:dyDescent="0.35">
      <c r="A250" s="218" t="s">
        <v>337</v>
      </c>
      <c r="B250" s="217">
        <v>32.1</v>
      </c>
      <c r="C250" s="217">
        <v>17</v>
      </c>
      <c r="D250" s="217">
        <v>25.6</v>
      </c>
      <c r="E250" s="217"/>
      <c r="F250" s="226">
        <v>4</v>
      </c>
      <c r="G250" s="226">
        <v>0</v>
      </c>
      <c r="H250" s="223">
        <v>25.1</v>
      </c>
    </row>
    <row r="251" spans="1:8" ht="15" thickBot="1" x14ac:dyDescent="0.35">
      <c r="A251" s="218" t="s">
        <v>337</v>
      </c>
      <c r="B251" s="217">
        <v>29.5</v>
      </c>
      <c r="C251" s="217">
        <v>17</v>
      </c>
      <c r="D251" s="217">
        <v>23.7</v>
      </c>
      <c r="E251" s="217"/>
      <c r="F251" s="226">
        <v>4</v>
      </c>
      <c r="G251" s="226">
        <v>0</v>
      </c>
      <c r="H251" s="223">
        <v>22.6</v>
      </c>
    </row>
    <row r="252" spans="1:8" ht="15" thickBot="1" x14ac:dyDescent="0.35">
      <c r="A252" s="218" t="s">
        <v>337</v>
      </c>
      <c r="B252" s="217">
        <v>28.2</v>
      </c>
      <c r="C252" s="217">
        <v>17</v>
      </c>
      <c r="D252" s="217">
        <v>22.4</v>
      </c>
      <c r="E252" s="217"/>
      <c r="F252" s="226">
        <v>4</v>
      </c>
      <c r="G252" s="226">
        <v>0</v>
      </c>
      <c r="H252" s="223">
        <v>20.9</v>
      </c>
    </row>
    <row r="253" spans="1:8" ht="15" thickBot="1" x14ac:dyDescent="0.35">
      <c r="A253" s="218" t="s">
        <v>337</v>
      </c>
      <c r="B253" s="217">
        <v>28.7</v>
      </c>
      <c r="C253" s="217">
        <v>16</v>
      </c>
      <c r="D253" s="217">
        <v>22.8</v>
      </c>
      <c r="E253" s="217"/>
      <c r="F253" s="226">
        <v>4</v>
      </c>
      <c r="G253" s="226">
        <v>0</v>
      </c>
      <c r="H253" s="223">
        <v>21.2</v>
      </c>
    </row>
    <row r="254" spans="1:8" ht="15" thickBot="1" x14ac:dyDescent="0.35">
      <c r="A254" s="218" t="s">
        <v>337</v>
      </c>
      <c r="B254" s="217">
        <v>30</v>
      </c>
      <c r="C254" s="217">
        <v>13</v>
      </c>
      <c r="D254" s="217">
        <v>22.9</v>
      </c>
      <c r="E254" s="217"/>
      <c r="F254" s="226">
        <v>3</v>
      </c>
      <c r="G254" s="226">
        <v>0</v>
      </c>
      <c r="H254" s="223">
        <v>22</v>
      </c>
    </row>
    <row r="255" spans="1:8" ht="15" thickBot="1" x14ac:dyDescent="0.35">
      <c r="A255" s="218" t="s">
        <v>337</v>
      </c>
      <c r="B255" s="217">
        <v>31.7</v>
      </c>
      <c r="C255" s="217">
        <v>15</v>
      </c>
      <c r="D255" s="217">
        <v>24.7</v>
      </c>
      <c r="E255" s="217"/>
      <c r="F255" s="226">
        <v>2</v>
      </c>
      <c r="G255" s="226">
        <v>0</v>
      </c>
      <c r="H255" s="223">
        <v>24.5</v>
      </c>
    </row>
    <row r="256" spans="1:8" ht="15" thickBot="1" x14ac:dyDescent="0.35">
      <c r="A256" s="218" t="s">
        <v>337</v>
      </c>
      <c r="B256" s="217">
        <v>30.7</v>
      </c>
      <c r="C256" s="217">
        <v>17</v>
      </c>
      <c r="D256" s="217">
        <v>24.6</v>
      </c>
      <c r="E256" s="217"/>
      <c r="F256" s="226">
        <v>3</v>
      </c>
      <c r="G256" s="226">
        <v>0</v>
      </c>
      <c r="H256" s="223">
        <v>23.7</v>
      </c>
    </row>
    <row r="257" spans="1:8" ht="15" thickBot="1" x14ac:dyDescent="0.35">
      <c r="A257" s="218" t="s">
        <v>337</v>
      </c>
      <c r="B257" s="217">
        <v>29.1</v>
      </c>
      <c r="C257" s="217">
        <v>15</v>
      </c>
      <c r="D257" s="217">
        <v>22.6</v>
      </c>
      <c r="E257" s="217"/>
      <c r="F257" s="226">
        <v>3</v>
      </c>
      <c r="G257" s="226">
        <v>0</v>
      </c>
      <c r="H257" s="223">
        <v>21</v>
      </c>
    </row>
    <row r="258" spans="1:8" ht="15" thickBot="1" x14ac:dyDescent="0.35">
      <c r="A258" s="218" t="s">
        <v>337</v>
      </c>
      <c r="B258" s="217">
        <v>30.7</v>
      </c>
      <c r="C258" s="217">
        <v>16</v>
      </c>
      <c r="D258" s="217">
        <v>24.1</v>
      </c>
      <c r="E258" s="217"/>
      <c r="F258" s="226">
        <v>4</v>
      </c>
      <c r="G258" s="226">
        <v>0</v>
      </c>
      <c r="H258" s="223">
        <v>22.1</v>
      </c>
    </row>
    <row r="259" spans="1:8" ht="15" thickBot="1" x14ac:dyDescent="0.35">
      <c r="A259" s="218" t="s">
        <v>337</v>
      </c>
      <c r="B259" s="217">
        <v>26</v>
      </c>
      <c r="C259" s="217">
        <v>17</v>
      </c>
      <c r="D259" s="217">
        <v>21.8</v>
      </c>
      <c r="E259" s="217"/>
      <c r="F259" s="226">
        <v>4</v>
      </c>
      <c r="G259" s="226">
        <v>0</v>
      </c>
      <c r="H259" s="223">
        <v>20.6</v>
      </c>
    </row>
    <row r="260" spans="1:8" ht="15" thickBot="1" x14ac:dyDescent="0.35">
      <c r="A260" s="218" t="s">
        <v>337</v>
      </c>
      <c r="B260" s="217">
        <v>27</v>
      </c>
      <c r="C260" s="217">
        <v>15</v>
      </c>
      <c r="D260" s="217">
        <v>21.9</v>
      </c>
      <c r="E260" s="217"/>
      <c r="F260" s="226">
        <v>4</v>
      </c>
      <c r="G260" s="226">
        <v>0</v>
      </c>
      <c r="H260" s="223">
        <v>21.1</v>
      </c>
    </row>
    <row r="261" spans="1:8" ht="15" thickBot="1" x14ac:dyDescent="0.35">
      <c r="A261" s="218" t="s">
        <v>337</v>
      </c>
      <c r="B261" s="217">
        <v>25</v>
      </c>
      <c r="C261" s="217">
        <v>17</v>
      </c>
      <c r="D261" s="217">
        <v>20</v>
      </c>
      <c r="E261" s="217"/>
      <c r="F261" s="226">
        <v>4</v>
      </c>
      <c r="G261" s="226">
        <v>1</v>
      </c>
      <c r="H261" s="223">
        <v>19.399999999999999</v>
      </c>
    </row>
    <row r="262" spans="1:8" ht="15" thickBot="1" x14ac:dyDescent="0.35">
      <c r="A262" s="218" t="s">
        <v>337</v>
      </c>
      <c r="B262" s="217">
        <v>32</v>
      </c>
      <c r="C262" s="217">
        <v>17</v>
      </c>
      <c r="D262" s="217">
        <v>24.3</v>
      </c>
      <c r="E262" s="217"/>
      <c r="F262" s="226">
        <v>3</v>
      </c>
      <c r="G262" s="226">
        <v>0</v>
      </c>
      <c r="H262" s="223">
        <v>23.8</v>
      </c>
    </row>
    <row r="263" spans="1:8" ht="15" thickBot="1" x14ac:dyDescent="0.35">
      <c r="A263" s="218" t="s">
        <v>337</v>
      </c>
      <c r="B263" s="217">
        <v>34</v>
      </c>
      <c r="C263" s="217">
        <v>17</v>
      </c>
      <c r="D263" s="217">
        <v>26.1</v>
      </c>
      <c r="E263" s="217"/>
      <c r="F263" s="226">
        <v>3</v>
      </c>
      <c r="G263" s="226">
        <v>0</v>
      </c>
      <c r="H263" s="223">
        <v>25.5</v>
      </c>
    </row>
    <row r="264" spans="1:8" ht="15" thickBot="1" x14ac:dyDescent="0.35">
      <c r="A264" s="218" t="s">
        <v>337</v>
      </c>
      <c r="B264" s="217">
        <v>26</v>
      </c>
      <c r="C264" s="217">
        <v>10</v>
      </c>
      <c r="D264" s="217">
        <v>20.8</v>
      </c>
      <c r="E264" s="217"/>
      <c r="F264" s="226">
        <v>5</v>
      </c>
      <c r="G264" s="226">
        <v>0</v>
      </c>
      <c r="H264" s="223">
        <v>18.600000000000001</v>
      </c>
    </row>
    <row r="265" spans="1:8" ht="15" thickBot="1" x14ac:dyDescent="0.35">
      <c r="A265" s="218" t="s">
        <v>337</v>
      </c>
      <c r="B265" s="217">
        <v>23</v>
      </c>
      <c r="C265" s="217">
        <v>9</v>
      </c>
      <c r="D265" s="217">
        <v>17.399999999999999</v>
      </c>
      <c r="E265" s="217"/>
      <c r="F265" s="226">
        <v>3</v>
      </c>
      <c r="G265" s="226">
        <v>0</v>
      </c>
      <c r="H265" s="223">
        <v>15.9</v>
      </c>
    </row>
    <row r="266" spans="1:8" ht="15" thickBot="1" x14ac:dyDescent="0.35">
      <c r="A266" s="218" t="s">
        <v>337</v>
      </c>
      <c r="B266" s="217">
        <v>22.1</v>
      </c>
      <c r="C266" s="217">
        <v>11</v>
      </c>
      <c r="D266" s="217">
        <v>16.100000000000001</v>
      </c>
      <c r="E266" s="217"/>
      <c r="F266" s="226">
        <v>4</v>
      </c>
      <c r="G266" s="226">
        <v>14</v>
      </c>
      <c r="H266" s="223">
        <v>13.9</v>
      </c>
    </row>
    <row r="267" spans="1:8" ht="15" thickBot="1" x14ac:dyDescent="0.35">
      <c r="A267" s="218" t="s">
        <v>337</v>
      </c>
      <c r="B267" s="217">
        <v>20.5</v>
      </c>
      <c r="C267" s="217">
        <v>10</v>
      </c>
      <c r="D267" s="217">
        <v>15.3</v>
      </c>
      <c r="E267" s="217"/>
      <c r="F267" s="226">
        <v>2</v>
      </c>
      <c r="G267" s="226">
        <v>0</v>
      </c>
      <c r="H267" s="223">
        <v>13.9</v>
      </c>
    </row>
    <row r="268" spans="1:8" ht="15" thickBot="1" x14ac:dyDescent="0.35">
      <c r="A268" s="218" t="s">
        <v>337</v>
      </c>
      <c r="B268" s="217">
        <v>20</v>
      </c>
      <c r="C268" s="217">
        <v>11</v>
      </c>
      <c r="D268" s="217">
        <v>15.1</v>
      </c>
      <c r="E268" s="217"/>
      <c r="F268" s="226">
        <v>3</v>
      </c>
      <c r="G268" s="226">
        <v>2</v>
      </c>
      <c r="H268" s="223">
        <v>13.1</v>
      </c>
    </row>
    <row r="269" spans="1:8" ht="15" thickBot="1" x14ac:dyDescent="0.35">
      <c r="A269" s="218" t="s">
        <v>337</v>
      </c>
      <c r="B269" s="217">
        <v>19.5</v>
      </c>
      <c r="C269" s="217">
        <v>10</v>
      </c>
      <c r="D269" s="217">
        <v>14.2</v>
      </c>
      <c r="E269" s="217"/>
      <c r="F269" s="226">
        <v>3</v>
      </c>
      <c r="G269" s="226">
        <v>0</v>
      </c>
      <c r="H269" s="223">
        <v>11.8</v>
      </c>
    </row>
    <row r="270" spans="1:8" ht="15" thickBot="1" x14ac:dyDescent="0.35">
      <c r="A270" s="218" t="s">
        <v>337</v>
      </c>
      <c r="B270" s="217">
        <v>18</v>
      </c>
      <c r="C270" s="217">
        <v>10</v>
      </c>
      <c r="D270" s="217">
        <v>13.8</v>
      </c>
      <c r="E270" s="217"/>
      <c r="F270" s="226">
        <v>4</v>
      </c>
      <c r="G270" s="226">
        <v>0</v>
      </c>
      <c r="H270" s="223">
        <v>10.8</v>
      </c>
    </row>
    <row r="271" spans="1:8" ht="15" thickBot="1" x14ac:dyDescent="0.35">
      <c r="A271" s="218" t="s">
        <v>337</v>
      </c>
      <c r="B271" s="217">
        <v>18</v>
      </c>
      <c r="C271" s="217">
        <v>8</v>
      </c>
      <c r="D271" s="217">
        <v>13</v>
      </c>
      <c r="E271" s="217"/>
      <c r="F271" s="226">
        <v>4</v>
      </c>
      <c r="G271" s="226">
        <v>0</v>
      </c>
      <c r="H271" s="223">
        <v>10.199999999999999</v>
      </c>
    </row>
    <row r="272" spans="1:8" ht="15" thickBot="1" x14ac:dyDescent="0.35">
      <c r="A272" s="218" t="s">
        <v>337</v>
      </c>
      <c r="B272" s="217">
        <v>16</v>
      </c>
      <c r="C272" s="217">
        <v>6</v>
      </c>
      <c r="D272" s="217">
        <v>11.7</v>
      </c>
      <c r="E272" s="217"/>
      <c r="F272" s="226">
        <v>4</v>
      </c>
      <c r="G272" s="226">
        <v>2</v>
      </c>
      <c r="H272" s="223">
        <v>9.1</v>
      </c>
    </row>
    <row r="273" spans="1:8" ht="15" thickBot="1" x14ac:dyDescent="0.35">
      <c r="A273" s="218" t="s">
        <v>337</v>
      </c>
      <c r="B273" s="217">
        <v>13.1</v>
      </c>
      <c r="C273" s="217">
        <v>8</v>
      </c>
      <c r="D273" s="217">
        <v>10.3</v>
      </c>
      <c r="E273" s="217"/>
      <c r="F273" s="226">
        <v>8</v>
      </c>
      <c r="G273" s="226">
        <v>2</v>
      </c>
      <c r="H273" s="223">
        <v>4.8</v>
      </c>
    </row>
    <row r="274" spans="1:8" ht="15" thickBot="1" x14ac:dyDescent="0.35">
      <c r="A274" s="218" t="s">
        <v>337</v>
      </c>
      <c r="B274" s="217">
        <v>21</v>
      </c>
      <c r="C274" s="217">
        <v>8.8000000000000007</v>
      </c>
      <c r="D274" s="217">
        <v>13.9</v>
      </c>
      <c r="E274" s="217"/>
      <c r="F274" s="226">
        <v>6</v>
      </c>
      <c r="G274" s="226">
        <v>0</v>
      </c>
      <c r="H274" s="223">
        <v>9.8000000000000007</v>
      </c>
    </row>
    <row r="275" spans="1:8" ht="15" thickBot="1" x14ac:dyDescent="0.35">
      <c r="A275" s="218" t="s">
        <v>337</v>
      </c>
      <c r="B275" s="217">
        <v>19.2</v>
      </c>
      <c r="C275" s="217">
        <v>8</v>
      </c>
      <c r="D275" s="217">
        <v>13.6</v>
      </c>
      <c r="E275" s="217"/>
      <c r="F275" s="226">
        <v>5</v>
      </c>
      <c r="G275" s="226">
        <v>0</v>
      </c>
      <c r="H275" s="223">
        <v>10.1</v>
      </c>
    </row>
    <row r="276" spans="1:8" ht="15" thickBot="1" x14ac:dyDescent="0.35">
      <c r="A276" s="218" t="s">
        <v>337</v>
      </c>
      <c r="B276" s="217">
        <v>22</v>
      </c>
      <c r="C276" s="217">
        <v>7</v>
      </c>
      <c r="D276" s="217">
        <v>15.3</v>
      </c>
      <c r="E276" s="217"/>
      <c r="F276" s="226">
        <v>5</v>
      </c>
      <c r="G276" s="226">
        <v>0</v>
      </c>
      <c r="H276" s="223">
        <v>12</v>
      </c>
    </row>
    <row r="277" spans="1:8" ht="15" thickBot="1" x14ac:dyDescent="0.35">
      <c r="A277" s="218" t="s">
        <v>338</v>
      </c>
      <c r="B277" s="217">
        <v>24</v>
      </c>
      <c r="C277" s="217">
        <v>10</v>
      </c>
      <c r="D277" s="217">
        <v>17.100000000000001</v>
      </c>
      <c r="E277" s="217"/>
      <c r="F277" s="226">
        <v>5</v>
      </c>
      <c r="G277" s="226">
        <v>0</v>
      </c>
      <c r="H277" s="223">
        <v>14</v>
      </c>
    </row>
    <row r="278" spans="1:8" ht="15" thickBot="1" x14ac:dyDescent="0.35">
      <c r="A278" s="218" t="s">
        <v>338</v>
      </c>
      <c r="B278" s="217">
        <v>22.7</v>
      </c>
      <c r="C278" s="217">
        <v>8</v>
      </c>
      <c r="D278" s="217">
        <v>15.9</v>
      </c>
      <c r="E278" s="217"/>
      <c r="F278" s="226">
        <v>2</v>
      </c>
      <c r="G278" s="226">
        <v>0</v>
      </c>
      <c r="H278" s="223">
        <v>14.7</v>
      </c>
    </row>
    <row r="279" spans="1:8" ht="15" thickBot="1" x14ac:dyDescent="0.35">
      <c r="A279" s="218" t="s">
        <v>338</v>
      </c>
      <c r="B279" s="217">
        <v>23.1</v>
      </c>
      <c r="C279" s="217">
        <v>8</v>
      </c>
      <c r="D279" s="217">
        <v>16.2</v>
      </c>
      <c r="E279" s="217"/>
      <c r="F279" s="226">
        <v>2</v>
      </c>
      <c r="G279" s="226">
        <v>0</v>
      </c>
      <c r="H279" s="223">
        <v>14.8</v>
      </c>
    </row>
    <row r="280" spans="1:8" ht="15" thickBot="1" x14ac:dyDescent="0.35">
      <c r="A280" s="218" t="s">
        <v>338</v>
      </c>
      <c r="B280" s="217">
        <v>25</v>
      </c>
      <c r="C280" s="217">
        <v>8</v>
      </c>
      <c r="D280" s="217">
        <v>17.100000000000001</v>
      </c>
      <c r="E280" s="217"/>
      <c r="F280" s="226">
        <v>2</v>
      </c>
      <c r="G280" s="226">
        <v>0</v>
      </c>
      <c r="H280" s="223">
        <v>16</v>
      </c>
    </row>
    <row r="281" spans="1:8" ht="15" thickBot="1" x14ac:dyDescent="0.35">
      <c r="A281" s="218" t="s">
        <v>338</v>
      </c>
      <c r="B281" s="217">
        <v>24</v>
      </c>
      <c r="C281" s="217">
        <v>11</v>
      </c>
      <c r="D281" s="217">
        <v>17.100000000000001</v>
      </c>
      <c r="E281" s="217"/>
      <c r="F281" s="226">
        <v>2</v>
      </c>
      <c r="G281" s="226">
        <v>2</v>
      </c>
      <c r="H281" s="223">
        <v>16.600000000000001</v>
      </c>
    </row>
    <row r="282" spans="1:8" ht="15" thickBot="1" x14ac:dyDescent="0.35">
      <c r="A282" s="218" t="s">
        <v>338</v>
      </c>
      <c r="B282" s="217">
        <v>24</v>
      </c>
      <c r="C282" s="217">
        <v>10</v>
      </c>
      <c r="D282" s="217">
        <v>17.899999999999999</v>
      </c>
      <c r="E282" s="217"/>
      <c r="F282" s="226">
        <v>3</v>
      </c>
      <c r="G282" s="226">
        <v>0</v>
      </c>
      <c r="H282" s="223">
        <v>16.5</v>
      </c>
    </row>
    <row r="283" spans="1:8" ht="15" thickBot="1" x14ac:dyDescent="0.35">
      <c r="A283" s="218" t="s">
        <v>338</v>
      </c>
      <c r="B283" s="217">
        <v>15</v>
      </c>
      <c r="C283" s="217">
        <v>5</v>
      </c>
      <c r="D283" s="217">
        <v>11.4</v>
      </c>
      <c r="E283" s="217"/>
      <c r="F283" s="226">
        <v>6</v>
      </c>
      <c r="G283" s="226">
        <v>6</v>
      </c>
      <c r="H283" s="223">
        <v>7.4</v>
      </c>
    </row>
    <row r="284" spans="1:8" ht="15" thickBot="1" x14ac:dyDescent="0.35">
      <c r="A284" s="218" t="s">
        <v>338</v>
      </c>
      <c r="B284" s="217">
        <v>14</v>
      </c>
      <c r="C284" s="217">
        <v>4</v>
      </c>
      <c r="D284" s="217">
        <v>8.6999999999999993</v>
      </c>
      <c r="E284" s="217"/>
      <c r="F284" s="226">
        <v>2</v>
      </c>
      <c r="G284" s="226">
        <v>0</v>
      </c>
      <c r="H284" s="223">
        <v>6.8</v>
      </c>
    </row>
    <row r="285" spans="1:8" ht="15" thickBot="1" x14ac:dyDescent="0.35">
      <c r="A285" s="218" t="s">
        <v>338</v>
      </c>
      <c r="B285" s="217">
        <v>23</v>
      </c>
      <c r="C285" s="217">
        <v>7.2</v>
      </c>
      <c r="D285" s="217">
        <v>14.1</v>
      </c>
      <c r="E285" s="217"/>
      <c r="F285" s="226">
        <v>6</v>
      </c>
      <c r="G285" s="226">
        <v>1</v>
      </c>
      <c r="H285" s="223">
        <v>10</v>
      </c>
    </row>
    <row r="286" spans="1:8" ht="15" thickBot="1" x14ac:dyDescent="0.35">
      <c r="A286" s="218" t="s">
        <v>338</v>
      </c>
      <c r="B286" s="217">
        <v>20.5</v>
      </c>
      <c r="C286" s="217">
        <v>8</v>
      </c>
      <c r="D286" s="217">
        <v>15.4</v>
      </c>
      <c r="E286" s="217"/>
      <c r="F286" s="226">
        <v>5</v>
      </c>
      <c r="G286" s="226">
        <v>0</v>
      </c>
      <c r="H286" s="223">
        <v>11.9</v>
      </c>
    </row>
    <row r="287" spans="1:8" ht="15" thickBot="1" x14ac:dyDescent="0.35">
      <c r="A287" s="218" t="s">
        <v>338</v>
      </c>
      <c r="B287" s="217">
        <v>17.5</v>
      </c>
      <c r="C287" s="217">
        <v>8</v>
      </c>
      <c r="D287" s="217">
        <v>12.9</v>
      </c>
      <c r="E287" s="217"/>
      <c r="F287" s="226">
        <v>5</v>
      </c>
      <c r="G287" s="226">
        <v>0</v>
      </c>
      <c r="H287" s="223">
        <v>9.4</v>
      </c>
    </row>
    <row r="288" spans="1:8" ht="15" thickBot="1" x14ac:dyDescent="0.35">
      <c r="A288" s="218" t="s">
        <v>338</v>
      </c>
      <c r="B288" s="217">
        <v>20</v>
      </c>
      <c r="C288" s="217">
        <v>7</v>
      </c>
      <c r="D288" s="217">
        <v>13.7</v>
      </c>
      <c r="E288" s="217"/>
      <c r="F288" s="226">
        <v>4</v>
      </c>
      <c r="G288" s="226">
        <v>0</v>
      </c>
      <c r="H288" s="223">
        <v>11.1</v>
      </c>
    </row>
    <row r="289" spans="1:8" ht="15" thickBot="1" x14ac:dyDescent="0.35">
      <c r="A289" s="218" t="s">
        <v>338</v>
      </c>
      <c r="B289" s="217">
        <v>22.2</v>
      </c>
      <c r="C289" s="217">
        <v>8</v>
      </c>
      <c r="D289" s="217">
        <v>14.8</v>
      </c>
      <c r="E289" s="217"/>
      <c r="F289" s="226">
        <v>2</v>
      </c>
      <c r="G289" s="226">
        <v>0</v>
      </c>
      <c r="H289" s="223">
        <v>13.3</v>
      </c>
    </row>
    <row r="290" spans="1:8" ht="15" thickBot="1" x14ac:dyDescent="0.35">
      <c r="A290" s="218" t="s">
        <v>338</v>
      </c>
      <c r="B290" s="217">
        <v>22.1</v>
      </c>
      <c r="C290" s="217">
        <v>6</v>
      </c>
      <c r="D290" s="217">
        <v>13.7</v>
      </c>
      <c r="E290" s="217"/>
      <c r="F290" s="226">
        <v>1</v>
      </c>
      <c r="G290" s="226">
        <v>0</v>
      </c>
      <c r="H290" s="223">
        <v>12.8</v>
      </c>
    </row>
    <row r="291" spans="1:8" ht="15" thickBot="1" x14ac:dyDescent="0.35">
      <c r="A291" s="218" t="s">
        <v>338</v>
      </c>
      <c r="B291" s="217">
        <v>23.7</v>
      </c>
      <c r="C291" s="217">
        <v>6</v>
      </c>
      <c r="D291" s="217">
        <v>15.4</v>
      </c>
      <c r="E291" s="217"/>
      <c r="F291" s="226">
        <v>2</v>
      </c>
      <c r="G291" s="226">
        <v>0</v>
      </c>
      <c r="H291" s="223">
        <v>13.8</v>
      </c>
    </row>
    <row r="292" spans="1:8" ht="15" thickBot="1" x14ac:dyDescent="0.35">
      <c r="A292" s="218" t="s">
        <v>338</v>
      </c>
      <c r="B292" s="217">
        <v>24</v>
      </c>
      <c r="C292" s="217">
        <v>6</v>
      </c>
      <c r="D292" s="217">
        <v>14.7</v>
      </c>
      <c r="E292" s="217"/>
      <c r="F292" s="226">
        <v>2</v>
      </c>
      <c r="G292" s="226">
        <v>0</v>
      </c>
      <c r="H292" s="223">
        <v>13.3</v>
      </c>
    </row>
    <row r="293" spans="1:8" ht="15" thickBot="1" x14ac:dyDescent="0.35">
      <c r="A293" s="218" t="s">
        <v>338</v>
      </c>
      <c r="B293" s="217">
        <v>21.2</v>
      </c>
      <c r="C293" s="217">
        <v>6</v>
      </c>
      <c r="D293" s="217">
        <v>14</v>
      </c>
      <c r="E293" s="217"/>
      <c r="F293" s="226">
        <v>3</v>
      </c>
      <c r="G293" s="226">
        <v>0</v>
      </c>
      <c r="H293" s="223">
        <v>12.1</v>
      </c>
    </row>
    <row r="294" spans="1:8" ht="15" thickBot="1" x14ac:dyDescent="0.35">
      <c r="A294" s="218" t="s">
        <v>338</v>
      </c>
      <c r="B294" s="217">
        <v>19.3</v>
      </c>
      <c r="C294" s="217">
        <v>3</v>
      </c>
      <c r="D294" s="217">
        <v>13.2</v>
      </c>
      <c r="E294" s="217"/>
      <c r="F294" s="226">
        <v>3</v>
      </c>
      <c r="G294" s="226">
        <v>0</v>
      </c>
      <c r="H294" s="223">
        <v>11.1</v>
      </c>
    </row>
    <row r="295" spans="1:8" ht="15" thickBot="1" x14ac:dyDescent="0.35">
      <c r="A295" s="218" t="s">
        <v>338</v>
      </c>
      <c r="B295" s="217">
        <v>17</v>
      </c>
      <c r="C295" s="217">
        <v>9</v>
      </c>
      <c r="D295" s="217">
        <v>13.3</v>
      </c>
      <c r="E295" s="217"/>
      <c r="F295" s="226">
        <v>4</v>
      </c>
      <c r="G295" s="226">
        <v>0</v>
      </c>
      <c r="H295" s="223">
        <v>10.199999999999999</v>
      </c>
    </row>
    <row r="296" spans="1:8" ht="15" thickBot="1" x14ac:dyDescent="0.35">
      <c r="A296" s="218" t="s">
        <v>338</v>
      </c>
      <c r="B296" s="217">
        <v>22</v>
      </c>
      <c r="C296" s="217">
        <v>3</v>
      </c>
      <c r="D296" s="217">
        <v>14.1</v>
      </c>
      <c r="E296" s="217"/>
      <c r="F296" s="226">
        <v>4</v>
      </c>
      <c r="G296" s="226">
        <v>0</v>
      </c>
      <c r="H296" s="223">
        <v>11.2</v>
      </c>
    </row>
    <row r="297" spans="1:8" ht="15" thickBot="1" x14ac:dyDescent="0.35">
      <c r="A297" s="218" t="s">
        <v>338</v>
      </c>
      <c r="B297" s="217">
        <v>25.3</v>
      </c>
      <c r="C297" s="217">
        <v>10</v>
      </c>
      <c r="D297" s="217">
        <v>18.7</v>
      </c>
      <c r="E297" s="217"/>
      <c r="F297" s="226">
        <v>5</v>
      </c>
      <c r="G297" s="226">
        <v>0</v>
      </c>
      <c r="H297" s="223">
        <v>15.6</v>
      </c>
    </row>
    <row r="298" spans="1:8" ht="15" thickBot="1" x14ac:dyDescent="0.35">
      <c r="A298" s="218" t="s">
        <v>338</v>
      </c>
      <c r="B298" s="217">
        <v>23</v>
      </c>
      <c r="C298" s="217">
        <v>12</v>
      </c>
      <c r="D298" s="217">
        <v>17.3</v>
      </c>
      <c r="E298" s="217"/>
      <c r="F298" s="226">
        <v>3</v>
      </c>
      <c r="G298" s="226">
        <v>0</v>
      </c>
      <c r="H298" s="223">
        <v>15.9</v>
      </c>
    </row>
    <row r="299" spans="1:8" ht="15" thickBot="1" x14ac:dyDescent="0.35">
      <c r="A299" s="218" t="s">
        <v>338</v>
      </c>
      <c r="B299" s="217">
        <v>26</v>
      </c>
      <c r="C299" s="217">
        <v>10</v>
      </c>
      <c r="D299" s="217">
        <v>17.899999999999999</v>
      </c>
      <c r="E299" s="217"/>
      <c r="F299" s="226">
        <v>2</v>
      </c>
      <c r="G299" s="226">
        <v>0</v>
      </c>
      <c r="H299" s="223">
        <v>17.3</v>
      </c>
    </row>
    <row r="300" spans="1:8" ht="15" thickBot="1" x14ac:dyDescent="0.35">
      <c r="A300" s="218" t="s">
        <v>338</v>
      </c>
      <c r="B300" s="217">
        <v>26</v>
      </c>
      <c r="C300" s="217">
        <v>10</v>
      </c>
      <c r="D300" s="217">
        <v>17.899999999999999</v>
      </c>
      <c r="E300" s="217"/>
      <c r="F300" s="226">
        <v>3</v>
      </c>
      <c r="G300" s="226">
        <v>0</v>
      </c>
      <c r="H300" s="223">
        <v>15.9</v>
      </c>
    </row>
    <row r="301" spans="1:8" ht="15" thickBot="1" x14ac:dyDescent="0.35">
      <c r="A301" s="218" t="s">
        <v>338</v>
      </c>
      <c r="B301" s="217">
        <v>26</v>
      </c>
      <c r="C301" s="217">
        <v>11</v>
      </c>
      <c r="D301" s="217">
        <v>17.2</v>
      </c>
      <c r="E301" s="217"/>
      <c r="F301" s="226">
        <v>5</v>
      </c>
      <c r="G301" s="226">
        <v>0</v>
      </c>
      <c r="H301" s="223">
        <v>14</v>
      </c>
    </row>
    <row r="302" spans="1:8" ht="15" thickBot="1" x14ac:dyDescent="0.35">
      <c r="A302" s="218" t="s">
        <v>338</v>
      </c>
      <c r="B302" s="217">
        <v>19.3</v>
      </c>
      <c r="C302" s="217">
        <v>7</v>
      </c>
      <c r="D302" s="217">
        <v>13.3</v>
      </c>
      <c r="E302" s="217"/>
      <c r="F302" s="226">
        <v>3</v>
      </c>
      <c r="G302" s="226">
        <v>0</v>
      </c>
      <c r="H302" s="223">
        <v>11.6</v>
      </c>
    </row>
    <row r="303" spans="1:8" ht="15" thickBot="1" x14ac:dyDescent="0.35">
      <c r="A303" s="218" t="s">
        <v>338</v>
      </c>
      <c r="B303" s="217">
        <v>18</v>
      </c>
      <c r="C303" s="217">
        <v>7</v>
      </c>
      <c r="D303" s="217">
        <v>12.8</v>
      </c>
      <c r="E303" s="217"/>
      <c r="F303" s="226">
        <v>4</v>
      </c>
      <c r="G303" s="226">
        <v>0</v>
      </c>
      <c r="H303" s="223">
        <v>10</v>
      </c>
    </row>
    <row r="304" spans="1:8" ht="15" thickBot="1" x14ac:dyDescent="0.35">
      <c r="A304" s="218" t="s">
        <v>338</v>
      </c>
      <c r="B304" s="217">
        <v>19</v>
      </c>
      <c r="C304" s="217">
        <v>5</v>
      </c>
      <c r="D304" s="217">
        <v>13.6</v>
      </c>
      <c r="E304" s="217"/>
      <c r="F304" s="226">
        <v>3</v>
      </c>
      <c r="G304" s="226">
        <v>0</v>
      </c>
      <c r="H304" s="223">
        <v>11.3</v>
      </c>
    </row>
    <row r="305" spans="1:8" ht="15" thickBot="1" x14ac:dyDescent="0.35">
      <c r="A305" s="218" t="s">
        <v>338</v>
      </c>
      <c r="B305" s="217">
        <v>18</v>
      </c>
      <c r="C305" s="217">
        <v>9</v>
      </c>
      <c r="D305" s="217">
        <v>13.9</v>
      </c>
      <c r="E305" s="217"/>
      <c r="F305" s="226">
        <v>5</v>
      </c>
      <c r="G305" s="226">
        <v>1</v>
      </c>
      <c r="H305" s="223">
        <v>10.6</v>
      </c>
    </row>
    <row r="306" spans="1:8" ht="15" thickBot="1" x14ac:dyDescent="0.35">
      <c r="A306" s="218" t="s">
        <v>338</v>
      </c>
      <c r="B306" s="217">
        <v>17</v>
      </c>
      <c r="C306" s="217">
        <v>8</v>
      </c>
      <c r="D306" s="217">
        <v>12.1</v>
      </c>
      <c r="E306" s="217"/>
      <c r="F306" s="226">
        <v>2</v>
      </c>
      <c r="G306" s="226">
        <v>0</v>
      </c>
      <c r="H306" s="223">
        <v>10.4</v>
      </c>
    </row>
    <row r="307" spans="1:8" ht="15" thickBot="1" x14ac:dyDescent="0.35">
      <c r="A307" s="218" t="s">
        <v>339</v>
      </c>
      <c r="B307" s="217">
        <v>22.4</v>
      </c>
      <c r="C307" s="217">
        <v>9</v>
      </c>
      <c r="D307" s="217">
        <v>15.1</v>
      </c>
      <c r="E307" s="217"/>
      <c r="F307" s="226">
        <v>5</v>
      </c>
      <c r="G307" s="226">
        <v>0</v>
      </c>
      <c r="H307" s="223">
        <v>11.9</v>
      </c>
    </row>
    <row r="308" spans="1:8" ht="15" thickBot="1" x14ac:dyDescent="0.35">
      <c r="A308" s="218" t="s">
        <v>339</v>
      </c>
      <c r="B308" s="217">
        <v>17</v>
      </c>
      <c r="C308" s="217">
        <v>10</v>
      </c>
      <c r="D308" s="217">
        <v>13.5</v>
      </c>
      <c r="E308" s="217"/>
      <c r="F308" s="226">
        <v>2</v>
      </c>
      <c r="G308" s="226">
        <v>2</v>
      </c>
      <c r="H308" s="223">
        <v>12.6</v>
      </c>
    </row>
    <row r="309" spans="1:8" ht="15" thickBot="1" x14ac:dyDescent="0.35">
      <c r="A309" s="218" t="s">
        <v>339</v>
      </c>
      <c r="B309" s="217">
        <v>15.1</v>
      </c>
      <c r="C309" s="217">
        <v>5</v>
      </c>
      <c r="D309" s="217">
        <v>10.9</v>
      </c>
      <c r="E309" s="217"/>
      <c r="F309" s="226">
        <v>3</v>
      </c>
      <c r="G309" s="226">
        <v>2</v>
      </c>
      <c r="H309" s="223">
        <v>8.9</v>
      </c>
    </row>
    <row r="310" spans="1:8" ht="15" thickBot="1" x14ac:dyDescent="0.35">
      <c r="A310" s="218" t="s">
        <v>339</v>
      </c>
      <c r="B310" s="217">
        <v>17</v>
      </c>
      <c r="C310" s="217">
        <v>5</v>
      </c>
      <c r="D310" s="217">
        <v>11.8</v>
      </c>
      <c r="E310" s="217"/>
      <c r="F310" s="226">
        <v>5</v>
      </c>
      <c r="G310" s="226">
        <v>0</v>
      </c>
      <c r="H310" s="223">
        <v>8.1999999999999993</v>
      </c>
    </row>
    <row r="311" spans="1:8" ht="15" thickBot="1" x14ac:dyDescent="0.35">
      <c r="A311" s="218" t="s">
        <v>339</v>
      </c>
      <c r="B311" s="217">
        <v>17</v>
      </c>
      <c r="C311" s="217">
        <v>5</v>
      </c>
      <c r="D311" s="217">
        <v>12.1</v>
      </c>
      <c r="E311" s="217"/>
      <c r="F311" s="226">
        <v>3</v>
      </c>
      <c r="G311" s="226">
        <v>0</v>
      </c>
      <c r="H311" s="223">
        <v>9.6999999999999993</v>
      </c>
    </row>
    <row r="312" spans="1:8" ht="15" thickBot="1" x14ac:dyDescent="0.35">
      <c r="A312" s="218" t="s">
        <v>339</v>
      </c>
      <c r="B312" s="217">
        <v>16</v>
      </c>
      <c r="C312" s="217">
        <v>5</v>
      </c>
      <c r="D312" s="217">
        <v>11.1</v>
      </c>
      <c r="E312" s="217"/>
      <c r="F312" s="226">
        <v>3</v>
      </c>
      <c r="G312" s="226">
        <v>0</v>
      </c>
      <c r="H312" s="223">
        <v>8.6999999999999993</v>
      </c>
    </row>
    <row r="313" spans="1:8" ht="15" thickBot="1" x14ac:dyDescent="0.35">
      <c r="A313" s="218" t="s">
        <v>339</v>
      </c>
      <c r="B313" s="217">
        <v>12</v>
      </c>
      <c r="C313" s="217">
        <v>3</v>
      </c>
      <c r="D313" s="217">
        <v>8.3000000000000007</v>
      </c>
      <c r="E313" s="217"/>
      <c r="F313" s="226">
        <v>3</v>
      </c>
      <c r="G313" s="226">
        <v>2</v>
      </c>
      <c r="H313" s="223">
        <v>5.9</v>
      </c>
    </row>
    <row r="314" spans="1:8" ht="15" thickBot="1" x14ac:dyDescent="0.35">
      <c r="A314" s="218" t="s">
        <v>339</v>
      </c>
      <c r="B314" s="217">
        <v>10</v>
      </c>
      <c r="C314" s="217">
        <v>3.8</v>
      </c>
      <c r="D314" s="217">
        <v>5.7</v>
      </c>
      <c r="E314" s="217"/>
      <c r="F314" s="226">
        <v>6</v>
      </c>
      <c r="G314" s="226">
        <v>9</v>
      </c>
      <c r="H314" s="223">
        <v>0.9</v>
      </c>
    </row>
    <row r="315" spans="1:8" ht="15" thickBot="1" x14ac:dyDescent="0.35">
      <c r="A315" s="218" t="s">
        <v>339</v>
      </c>
      <c r="B315" s="217">
        <v>6</v>
      </c>
      <c r="C315" s="217">
        <v>1</v>
      </c>
      <c r="D315" s="217">
        <v>2.9</v>
      </c>
      <c r="E315" s="217"/>
      <c r="F315" s="226">
        <v>4</v>
      </c>
      <c r="G315" s="226">
        <v>0</v>
      </c>
      <c r="H315" s="223">
        <v>-1</v>
      </c>
    </row>
    <row r="316" spans="1:8" ht="15" thickBot="1" x14ac:dyDescent="0.35">
      <c r="A316" s="218" t="s">
        <v>339</v>
      </c>
      <c r="B316" s="217">
        <v>6</v>
      </c>
      <c r="C316" s="217">
        <v>1.6</v>
      </c>
      <c r="D316" s="217">
        <v>4.0999999999999996</v>
      </c>
      <c r="E316" s="217"/>
      <c r="F316" s="226">
        <v>4</v>
      </c>
      <c r="G316" s="226">
        <v>4</v>
      </c>
      <c r="H316" s="223">
        <v>0.4</v>
      </c>
    </row>
    <row r="317" spans="1:8" ht="15" thickBot="1" x14ac:dyDescent="0.35">
      <c r="A317" s="218" t="s">
        <v>339</v>
      </c>
      <c r="B317" s="217">
        <v>5</v>
      </c>
      <c r="C317" s="217">
        <v>0</v>
      </c>
      <c r="D317" s="217">
        <v>2.7</v>
      </c>
      <c r="E317" s="217"/>
      <c r="F317" s="226">
        <v>4</v>
      </c>
      <c r="G317" s="226">
        <v>2</v>
      </c>
      <c r="H317" s="223">
        <v>-1.1000000000000001</v>
      </c>
    </row>
    <row r="318" spans="1:8" ht="15" thickBot="1" x14ac:dyDescent="0.35">
      <c r="A318" s="218" t="s">
        <v>339</v>
      </c>
      <c r="B318" s="217">
        <v>8.1999999999999993</v>
      </c>
      <c r="C318" s="217">
        <v>0.2</v>
      </c>
      <c r="D318" s="217">
        <v>5.7</v>
      </c>
      <c r="E318" s="217"/>
      <c r="F318" s="226">
        <v>8</v>
      </c>
      <c r="G318" s="226">
        <v>1</v>
      </c>
      <c r="H318" s="223">
        <v>-0.6</v>
      </c>
    </row>
    <row r="319" spans="1:8" ht="15" thickBot="1" x14ac:dyDescent="0.35">
      <c r="A319" s="218" t="s">
        <v>339</v>
      </c>
      <c r="B319" s="217">
        <v>11.8</v>
      </c>
      <c r="C319" s="217">
        <v>6</v>
      </c>
      <c r="D319" s="217">
        <v>8.9</v>
      </c>
      <c r="E319" s="217"/>
      <c r="F319" s="226">
        <v>6</v>
      </c>
      <c r="G319" s="226">
        <v>7</v>
      </c>
      <c r="H319" s="223">
        <v>4.4000000000000004</v>
      </c>
    </row>
    <row r="320" spans="1:8" ht="15" thickBot="1" x14ac:dyDescent="0.35">
      <c r="A320" s="218" t="s">
        <v>339</v>
      </c>
      <c r="B320" s="217">
        <v>12</v>
      </c>
      <c r="C320" s="217">
        <v>4</v>
      </c>
      <c r="D320" s="217">
        <v>8.1999999999999993</v>
      </c>
      <c r="E320" s="217"/>
      <c r="F320" s="226">
        <v>5</v>
      </c>
      <c r="G320" s="226">
        <v>0</v>
      </c>
      <c r="H320" s="223">
        <v>4.2</v>
      </c>
    </row>
    <row r="321" spans="1:8" ht="15" thickBot="1" x14ac:dyDescent="0.35">
      <c r="A321" s="218" t="s">
        <v>339</v>
      </c>
      <c r="B321" s="217">
        <v>16.100000000000001</v>
      </c>
      <c r="C321" s="217">
        <v>7.3</v>
      </c>
      <c r="D321" s="217">
        <v>12.8</v>
      </c>
      <c r="E321" s="217"/>
      <c r="F321" s="226">
        <v>5</v>
      </c>
      <c r="G321" s="226">
        <v>4</v>
      </c>
      <c r="H321" s="223">
        <v>9.6999999999999993</v>
      </c>
    </row>
    <row r="322" spans="1:8" ht="15" thickBot="1" x14ac:dyDescent="0.35">
      <c r="A322" s="218" t="s">
        <v>339</v>
      </c>
      <c r="B322" s="217">
        <v>17</v>
      </c>
      <c r="C322" s="217">
        <v>9</v>
      </c>
      <c r="D322" s="217">
        <v>12.5</v>
      </c>
      <c r="E322" s="217"/>
      <c r="F322" s="226">
        <v>6</v>
      </c>
      <c r="G322" s="226">
        <v>0</v>
      </c>
      <c r="H322" s="223">
        <v>8.3000000000000007</v>
      </c>
    </row>
    <row r="323" spans="1:8" ht="15" thickBot="1" x14ac:dyDescent="0.35">
      <c r="A323" s="218" t="s">
        <v>339</v>
      </c>
      <c r="B323" s="217">
        <v>10.3</v>
      </c>
      <c r="C323" s="217">
        <v>3</v>
      </c>
      <c r="D323" s="217">
        <v>6.7</v>
      </c>
      <c r="E323" s="217"/>
      <c r="F323" s="226">
        <v>9</v>
      </c>
      <c r="G323" s="226">
        <v>0</v>
      </c>
      <c r="H323" s="223">
        <v>-0.2</v>
      </c>
    </row>
    <row r="324" spans="1:8" ht="15" thickBot="1" x14ac:dyDescent="0.35">
      <c r="A324" s="218" t="s">
        <v>339</v>
      </c>
      <c r="B324" s="217">
        <v>6.6</v>
      </c>
      <c r="C324" s="217">
        <v>1</v>
      </c>
      <c r="D324" s="217">
        <v>4.0999999999999996</v>
      </c>
      <c r="E324" s="217"/>
      <c r="F324" s="226">
        <v>6</v>
      </c>
      <c r="G324" s="226">
        <v>1</v>
      </c>
      <c r="H324" s="223">
        <v>-1</v>
      </c>
    </row>
    <row r="325" spans="1:8" ht="15" thickBot="1" x14ac:dyDescent="0.35">
      <c r="A325" s="218" t="s">
        <v>339</v>
      </c>
      <c r="B325" s="217">
        <v>8.1999999999999993</v>
      </c>
      <c r="C325" s="217">
        <v>1</v>
      </c>
      <c r="D325" s="217">
        <v>4.7</v>
      </c>
      <c r="E325" s="217"/>
      <c r="F325" s="226">
        <v>3</v>
      </c>
      <c r="G325" s="226">
        <v>2</v>
      </c>
      <c r="H325" s="223">
        <v>1.8</v>
      </c>
    </row>
    <row r="326" spans="1:8" ht="15" thickBot="1" x14ac:dyDescent="0.35">
      <c r="A326" s="218" t="s">
        <v>339</v>
      </c>
      <c r="B326" s="217">
        <v>7</v>
      </c>
      <c r="C326" s="217">
        <v>3</v>
      </c>
      <c r="D326" s="217">
        <v>4.5999999999999996</v>
      </c>
      <c r="E326" s="217"/>
      <c r="F326" s="226">
        <v>2</v>
      </c>
      <c r="G326" s="226">
        <v>1</v>
      </c>
      <c r="H326" s="223">
        <v>2.2999999999999998</v>
      </c>
    </row>
    <row r="327" spans="1:8" ht="15" thickBot="1" x14ac:dyDescent="0.35">
      <c r="A327" s="218" t="s">
        <v>339</v>
      </c>
      <c r="B327" s="217">
        <v>4.0999999999999996</v>
      </c>
      <c r="C327" s="217">
        <v>-2</v>
      </c>
      <c r="D327" s="217">
        <v>1.7</v>
      </c>
      <c r="E327" s="217"/>
      <c r="F327" s="226">
        <v>6</v>
      </c>
      <c r="G327" s="226">
        <v>1</v>
      </c>
      <c r="H327" s="223">
        <v>-3.7</v>
      </c>
    </row>
    <row r="328" spans="1:8" ht="15" thickBot="1" x14ac:dyDescent="0.35">
      <c r="A328" s="218" t="s">
        <v>339</v>
      </c>
      <c r="B328" s="217">
        <v>3.6</v>
      </c>
      <c r="C328" s="217">
        <v>-3</v>
      </c>
      <c r="D328" s="217">
        <v>0</v>
      </c>
      <c r="E328" s="217"/>
      <c r="F328" s="226">
        <v>5</v>
      </c>
      <c r="G328" s="226">
        <v>0</v>
      </c>
      <c r="H328" s="223">
        <v>-5</v>
      </c>
    </row>
    <row r="329" spans="1:8" ht="15" thickBot="1" x14ac:dyDescent="0.35">
      <c r="A329" s="218" t="s">
        <v>339</v>
      </c>
      <c r="B329" s="217">
        <v>7</v>
      </c>
      <c r="C329" s="217">
        <v>-0.4</v>
      </c>
      <c r="D329" s="217">
        <v>2.7</v>
      </c>
      <c r="E329" s="217"/>
      <c r="F329" s="226">
        <v>3</v>
      </c>
      <c r="G329" s="226">
        <v>8</v>
      </c>
      <c r="H329" s="223">
        <v>-0.5</v>
      </c>
    </row>
    <row r="330" spans="1:8" ht="15" thickBot="1" x14ac:dyDescent="0.35">
      <c r="A330" s="218" t="s">
        <v>339</v>
      </c>
      <c r="B330" s="217">
        <v>7</v>
      </c>
      <c r="C330" s="217">
        <v>-2</v>
      </c>
      <c r="D330" s="217">
        <v>1.1000000000000001</v>
      </c>
      <c r="E330" s="217"/>
      <c r="F330" s="226">
        <v>5</v>
      </c>
      <c r="G330" s="226">
        <v>13</v>
      </c>
      <c r="H330" s="223">
        <v>-3.5</v>
      </c>
    </row>
    <row r="331" spans="1:8" ht="15" thickBot="1" x14ac:dyDescent="0.35">
      <c r="A331" s="218" t="s">
        <v>339</v>
      </c>
      <c r="B331" s="217">
        <v>-0.2</v>
      </c>
      <c r="C331" s="217">
        <v>-2</v>
      </c>
      <c r="D331" s="217">
        <v>-1.4</v>
      </c>
      <c r="E331" s="217"/>
      <c r="F331" s="226">
        <v>4</v>
      </c>
      <c r="G331" s="226">
        <v>0</v>
      </c>
      <c r="H331" s="223">
        <v>-5.9</v>
      </c>
    </row>
    <row r="332" spans="1:8" ht="15" thickBot="1" x14ac:dyDescent="0.35">
      <c r="A332" s="218" t="s">
        <v>339</v>
      </c>
      <c r="B332" s="217">
        <v>1</v>
      </c>
      <c r="C332" s="217">
        <v>-4</v>
      </c>
      <c r="D332" s="217">
        <v>-1.3</v>
      </c>
      <c r="E332" s="217"/>
      <c r="F332" s="226">
        <v>3</v>
      </c>
      <c r="G332" s="226">
        <v>1</v>
      </c>
      <c r="H332" s="223">
        <v>-5.0999999999999996</v>
      </c>
    </row>
    <row r="333" spans="1:8" ht="15" thickBot="1" x14ac:dyDescent="0.35">
      <c r="A333" s="218" t="s">
        <v>339</v>
      </c>
      <c r="B333" s="217">
        <v>0</v>
      </c>
      <c r="C333" s="217">
        <v>-3</v>
      </c>
      <c r="D333" s="217">
        <v>-1.4</v>
      </c>
      <c r="E333" s="217"/>
      <c r="F333" s="226">
        <v>7</v>
      </c>
      <c r="G333" s="226">
        <v>0</v>
      </c>
      <c r="H333" s="223">
        <v>-7.9</v>
      </c>
    </row>
    <row r="334" spans="1:8" ht="15" thickBot="1" x14ac:dyDescent="0.35">
      <c r="A334" s="218" t="s">
        <v>339</v>
      </c>
      <c r="B334" s="217">
        <v>0</v>
      </c>
      <c r="C334" s="217">
        <v>-2.5</v>
      </c>
      <c r="D334" s="217">
        <v>-0.8</v>
      </c>
      <c r="E334" s="217"/>
      <c r="F334" s="226">
        <v>5</v>
      </c>
      <c r="G334" s="226">
        <v>3</v>
      </c>
      <c r="H334" s="223">
        <v>-5.7</v>
      </c>
    </row>
    <row r="335" spans="1:8" ht="15" thickBot="1" x14ac:dyDescent="0.35">
      <c r="A335" s="218" t="s">
        <v>339</v>
      </c>
      <c r="B335" s="217">
        <v>2</v>
      </c>
      <c r="C335" s="217">
        <v>-1</v>
      </c>
      <c r="D335" s="217">
        <v>0.6</v>
      </c>
      <c r="E335" s="217"/>
      <c r="F335" s="226">
        <v>6</v>
      </c>
      <c r="G335" s="226">
        <v>8</v>
      </c>
      <c r="H335" s="223">
        <v>-4.7</v>
      </c>
    </row>
    <row r="336" spans="1:8" ht="15" thickBot="1" x14ac:dyDescent="0.35">
      <c r="A336" s="218" t="s">
        <v>339</v>
      </c>
      <c r="B336" s="217">
        <v>0.4</v>
      </c>
      <c r="C336" s="217">
        <v>-1</v>
      </c>
      <c r="D336" s="217">
        <v>-0.4</v>
      </c>
      <c r="E336" s="217"/>
      <c r="F336" s="226">
        <v>6</v>
      </c>
      <c r="G336" s="226">
        <v>0</v>
      </c>
      <c r="H336" s="223">
        <v>-5.9</v>
      </c>
    </row>
    <row r="337" spans="1:8" ht="15" thickBot="1" x14ac:dyDescent="0.35">
      <c r="A337" s="218" t="s">
        <v>339</v>
      </c>
      <c r="B337" s="217">
        <v>5</v>
      </c>
      <c r="C337" s="217">
        <v>-1</v>
      </c>
      <c r="D337" s="217">
        <v>2.7</v>
      </c>
      <c r="E337" s="217"/>
      <c r="F337" s="226">
        <v>3</v>
      </c>
      <c r="G337" s="226">
        <v>7</v>
      </c>
      <c r="H337" s="223">
        <v>-0.4</v>
      </c>
    </row>
    <row r="338" spans="1:8" ht="15" thickBot="1" x14ac:dyDescent="0.35">
      <c r="A338" s="218" t="s">
        <v>340</v>
      </c>
      <c r="B338" s="217">
        <v>9</v>
      </c>
      <c r="C338" s="217">
        <v>1.7</v>
      </c>
      <c r="D338" s="217">
        <v>5.3</v>
      </c>
      <c r="E338" s="217"/>
      <c r="F338" s="226">
        <v>5</v>
      </c>
      <c r="G338" s="226">
        <v>0</v>
      </c>
      <c r="H338" s="223">
        <v>1.3</v>
      </c>
    </row>
    <row r="339" spans="1:8" ht="15" thickBot="1" x14ac:dyDescent="0.35">
      <c r="A339" s="218" t="s">
        <v>340</v>
      </c>
      <c r="B339" s="217">
        <v>11.4</v>
      </c>
      <c r="C339" s="217">
        <v>6</v>
      </c>
      <c r="D339" s="217">
        <v>8.9</v>
      </c>
      <c r="E339" s="217"/>
      <c r="F339" s="226">
        <v>6</v>
      </c>
      <c r="G339" s="226">
        <v>0</v>
      </c>
      <c r="H339" s="223">
        <v>4.7</v>
      </c>
    </row>
    <row r="340" spans="1:8" ht="15" thickBot="1" x14ac:dyDescent="0.35">
      <c r="A340" s="218" t="s">
        <v>340</v>
      </c>
      <c r="B340" s="217">
        <v>10</v>
      </c>
      <c r="C340" s="217">
        <v>-2</v>
      </c>
      <c r="D340" s="217">
        <v>4.4000000000000004</v>
      </c>
      <c r="E340" s="217"/>
      <c r="F340" s="226">
        <v>6</v>
      </c>
      <c r="G340" s="226">
        <v>0</v>
      </c>
      <c r="H340" s="223">
        <v>-0.7</v>
      </c>
    </row>
    <row r="341" spans="1:8" ht="15" thickBot="1" x14ac:dyDescent="0.35">
      <c r="A341" s="218" t="s">
        <v>340</v>
      </c>
      <c r="B341" s="217">
        <v>4</v>
      </c>
      <c r="C341" s="217">
        <v>-3</v>
      </c>
      <c r="D341" s="217">
        <v>-0.6</v>
      </c>
      <c r="E341" s="217"/>
      <c r="F341" s="226">
        <v>3</v>
      </c>
      <c r="G341" s="226">
        <v>0</v>
      </c>
      <c r="H341" s="223">
        <v>-4.3</v>
      </c>
    </row>
    <row r="342" spans="1:8" ht="15" thickBot="1" x14ac:dyDescent="0.35">
      <c r="A342" s="218" t="s">
        <v>340</v>
      </c>
      <c r="B342" s="217">
        <v>4.0999999999999996</v>
      </c>
      <c r="C342" s="217">
        <v>-3</v>
      </c>
      <c r="D342" s="217">
        <v>1.1000000000000001</v>
      </c>
      <c r="E342" s="217"/>
      <c r="F342" s="226">
        <v>5</v>
      </c>
      <c r="G342" s="226">
        <v>0</v>
      </c>
      <c r="H342" s="223">
        <v>-3.6</v>
      </c>
    </row>
    <row r="343" spans="1:8" ht="15" thickBot="1" x14ac:dyDescent="0.35">
      <c r="A343" s="218" t="s">
        <v>340</v>
      </c>
      <c r="B343" s="217">
        <v>7.5</v>
      </c>
      <c r="C343" s="217">
        <v>2</v>
      </c>
      <c r="D343" s="217">
        <v>6</v>
      </c>
      <c r="E343" s="217"/>
      <c r="F343" s="226">
        <v>7</v>
      </c>
      <c r="G343" s="226">
        <v>0</v>
      </c>
      <c r="H343" s="223">
        <v>0.7</v>
      </c>
    </row>
    <row r="344" spans="1:8" ht="15" thickBot="1" x14ac:dyDescent="0.35">
      <c r="A344" s="218" t="s">
        <v>340</v>
      </c>
      <c r="B344" s="217">
        <v>7</v>
      </c>
      <c r="C344" s="217">
        <v>5</v>
      </c>
      <c r="D344" s="217">
        <v>5.7</v>
      </c>
      <c r="E344" s="217"/>
      <c r="F344" s="226">
        <v>4</v>
      </c>
      <c r="G344" s="226">
        <v>12</v>
      </c>
      <c r="H344" s="223">
        <v>2.4</v>
      </c>
    </row>
    <row r="345" spans="1:8" ht="15" thickBot="1" x14ac:dyDescent="0.35">
      <c r="A345" s="218" t="s">
        <v>340</v>
      </c>
      <c r="B345" s="217">
        <v>9</v>
      </c>
      <c r="C345" s="217">
        <v>5.6</v>
      </c>
      <c r="D345" s="217">
        <v>7.1</v>
      </c>
      <c r="E345" s="217"/>
      <c r="F345" s="226">
        <v>4</v>
      </c>
      <c r="G345" s="226">
        <v>3</v>
      </c>
      <c r="H345" s="223">
        <v>4</v>
      </c>
    </row>
    <row r="346" spans="1:8" ht="15" thickBot="1" x14ac:dyDescent="0.35">
      <c r="A346" s="218" t="s">
        <v>340</v>
      </c>
      <c r="B346" s="217">
        <v>7.3</v>
      </c>
      <c r="C346" s="217">
        <v>5</v>
      </c>
      <c r="D346" s="217">
        <v>6</v>
      </c>
      <c r="E346" s="217"/>
      <c r="F346" s="226">
        <v>4</v>
      </c>
      <c r="G346" s="226">
        <v>3</v>
      </c>
      <c r="H346" s="223">
        <v>2.7</v>
      </c>
    </row>
    <row r="347" spans="1:8" ht="15" thickBot="1" x14ac:dyDescent="0.35">
      <c r="A347" s="218" t="s">
        <v>340</v>
      </c>
      <c r="B347" s="217">
        <v>5.2</v>
      </c>
      <c r="C347" s="217">
        <v>2</v>
      </c>
      <c r="D347" s="217">
        <v>4.4000000000000004</v>
      </c>
      <c r="E347" s="217"/>
      <c r="F347" s="226">
        <v>7</v>
      </c>
      <c r="G347" s="226">
        <v>17</v>
      </c>
      <c r="H347" s="223">
        <v>-1.1000000000000001</v>
      </c>
    </row>
    <row r="348" spans="1:8" ht="15" thickBot="1" x14ac:dyDescent="0.35">
      <c r="A348" s="218" t="s">
        <v>340</v>
      </c>
      <c r="B348" s="217">
        <v>1.6</v>
      </c>
      <c r="C348" s="217">
        <v>-3</v>
      </c>
      <c r="D348" s="217">
        <v>-0.8</v>
      </c>
      <c r="E348" s="217"/>
      <c r="F348" s="226">
        <v>4</v>
      </c>
      <c r="G348" s="226">
        <v>0</v>
      </c>
      <c r="H348" s="223">
        <v>-5.0999999999999996</v>
      </c>
    </row>
    <row r="349" spans="1:8" ht="15" thickBot="1" x14ac:dyDescent="0.35">
      <c r="A349" s="218" t="s">
        <v>340</v>
      </c>
      <c r="B349" s="217">
        <v>1.5</v>
      </c>
      <c r="C349" s="217">
        <v>-1.9</v>
      </c>
      <c r="D349" s="217">
        <v>0.4</v>
      </c>
      <c r="E349" s="217"/>
      <c r="F349" s="226">
        <v>5</v>
      </c>
      <c r="G349" s="226">
        <v>0</v>
      </c>
      <c r="H349" s="223">
        <v>-4.3</v>
      </c>
    </row>
    <row r="350" spans="1:8" ht="15" thickBot="1" x14ac:dyDescent="0.35">
      <c r="A350" s="218" t="s">
        <v>340</v>
      </c>
      <c r="B350" s="217">
        <v>7.2</v>
      </c>
      <c r="C350" s="217">
        <v>0.5</v>
      </c>
      <c r="D350" s="217">
        <v>5.0999999999999996</v>
      </c>
      <c r="E350" s="217"/>
      <c r="F350" s="226">
        <v>7</v>
      </c>
      <c r="G350" s="226">
        <v>9</v>
      </c>
      <c r="H350" s="223">
        <v>-0.3</v>
      </c>
    </row>
    <row r="351" spans="1:8" ht="15" thickBot="1" x14ac:dyDescent="0.35">
      <c r="A351" s="218" t="s">
        <v>340</v>
      </c>
      <c r="B351" s="217">
        <v>6.4</v>
      </c>
      <c r="C351" s="217">
        <v>2</v>
      </c>
      <c r="D351" s="217">
        <v>4.2</v>
      </c>
      <c r="E351" s="217"/>
      <c r="F351" s="226">
        <v>4</v>
      </c>
      <c r="G351" s="226">
        <v>1</v>
      </c>
      <c r="H351" s="223">
        <v>0.6</v>
      </c>
    </row>
    <row r="352" spans="1:8" ht="15" thickBot="1" x14ac:dyDescent="0.35">
      <c r="A352" s="218" t="s">
        <v>340</v>
      </c>
      <c r="B352" s="217">
        <v>4.4000000000000004</v>
      </c>
      <c r="C352" s="217">
        <v>2</v>
      </c>
      <c r="D352" s="217">
        <v>2.9</v>
      </c>
      <c r="E352" s="217"/>
      <c r="F352" s="226">
        <v>3</v>
      </c>
      <c r="G352" s="226">
        <v>0</v>
      </c>
      <c r="H352" s="223">
        <v>-0.3</v>
      </c>
    </row>
    <row r="353" spans="1:8" ht="15" thickBot="1" x14ac:dyDescent="0.35">
      <c r="A353" s="218" t="s">
        <v>340</v>
      </c>
      <c r="B353" s="217">
        <v>3</v>
      </c>
      <c r="C353" s="217">
        <v>0</v>
      </c>
      <c r="D353" s="217">
        <v>1.5</v>
      </c>
      <c r="E353" s="217"/>
      <c r="F353" s="226">
        <v>2</v>
      </c>
      <c r="G353" s="226">
        <v>0</v>
      </c>
      <c r="H353" s="223">
        <v>-1.2</v>
      </c>
    </row>
    <row r="354" spans="1:8" ht="15" thickBot="1" x14ac:dyDescent="0.35">
      <c r="A354" s="218" t="s">
        <v>340</v>
      </c>
      <c r="B354" s="217">
        <v>0.6</v>
      </c>
      <c r="C354" s="217">
        <v>-6</v>
      </c>
      <c r="D354" s="217">
        <v>-2.2000000000000002</v>
      </c>
      <c r="E354" s="217"/>
      <c r="F354" s="226">
        <v>4</v>
      </c>
      <c r="G354" s="226">
        <v>0</v>
      </c>
      <c r="H354" s="223">
        <v>-6.7</v>
      </c>
    </row>
    <row r="355" spans="1:8" ht="15" thickBot="1" x14ac:dyDescent="0.35">
      <c r="A355" s="218" t="s">
        <v>340</v>
      </c>
      <c r="B355" s="217">
        <v>-4.8</v>
      </c>
      <c r="C355" s="217">
        <v>-9</v>
      </c>
      <c r="D355" s="217">
        <v>-6.8</v>
      </c>
      <c r="E355" s="217"/>
      <c r="F355" s="226">
        <v>4</v>
      </c>
      <c r="G355" s="226">
        <v>0</v>
      </c>
      <c r="H355" s="223">
        <v>-11.8</v>
      </c>
    </row>
    <row r="356" spans="1:8" ht="15" thickBot="1" x14ac:dyDescent="0.35">
      <c r="A356" s="218" t="s">
        <v>340</v>
      </c>
      <c r="B356" s="217">
        <v>-4</v>
      </c>
      <c r="C356" s="217">
        <v>-10</v>
      </c>
      <c r="D356" s="217">
        <v>-7.4</v>
      </c>
      <c r="E356" s="217"/>
      <c r="F356" s="226">
        <v>3</v>
      </c>
      <c r="G356" s="226">
        <v>0</v>
      </c>
      <c r="H356" s="223">
        <v>-11.8</v>
      </c>
    </row>
    <row r="357" spans="1:8" ht="15" thickBot="1" x14ac:dyDescent="0.35">
      <c r="A357" s="218" t="s">
        <v>340</v>
      </c>
      <c r="B357" s="217">
        <v>-3</v>
      </c>
      <c r="C357" s="217">
        <v>-8.6999999999999993</v>
      </c>
      <c r="D357" s="217">
        <v>-5.7</v>
      </c>
      <c r="E357" s="217"/>
      <c r="F357" s="226">
        <v>5</v>
      </c>
      <c r="G357" s="226">
        <v>1</v>
      </c>
      <c r="H357" s="223">
        <v>-11.2</v>
      </c>
    </row>
    <row r="358" spans="1:8" ht="15" thickBot="1" x14ac:dyDescent="0.35">
      <c r="A358" s="218" t="s">
        <v>340</v>
      </c>
      <c r="B358" s="217">
        <v>-2</v>
      </c>
      <c r="C358" s="217">
        <v>-6</v>
      </c>
      <c r="D358" s="217">
        <v>-3.6</v>
      </c>
      <c r="E358" s="217"/>
      <c r="F358" s="226">
        <v>5</v>
      </c>
      <c r="G358" s="226">
        <v>10</v>
      </c>
      <c r="H358" s="223">
        <v>-8.8000000000000007</v>
      </c>
    </row>
    <row r="359" spans="1:8" ht="15" thickBot="1" x14ac:dyDescent="0.35">
      <c r="A359" s="218" t="s">
        <v>340</v>
      </c>
      <c r="B359" s="217">
        <v>-6</v>
      </c>
      <c r="C359" s="217">
        <v>-11</v>
      </c>
      <c r="D359" s="217">
        <v>-8.1999999999999993</v>
      </c>
      <c r="E359" s="217"/>
      <c r="F359" s="226">
        <v>8</v>
      </c>
      <c r="G359" s="226">
        <v>7</v>
      </c>
      <c r="H359" s="223">
        <v>-15.9</v>
      </c>
    </row>
    <row r="360" spans="1:8" ht="15" thickBot="1" x14ac:dyDescent="0.35">
      <c r="A360" s="218" t="s">
        <v>340</v>
      </c>
      <c r="B360" s="217">
        <v>-9</v>
      </c>
      <c r="C360" s="217">
        <v>-16</v>
      </c>
      <c r="D360" s="217">
        <v>-11.4</v>
      </c>
      <c r="E360" s="217"/>
      <c r="F360" s="226">
        <v>6</v>
      </c>
      <c r="G360" s="226">
        <v>1</v>
      </c>
      <c r="H360" s="223">
        <v>-18.100000000000001</v>
      </c>
    </row>
    <row r="361" spans="1:8" ht="15" thickBot="1" x14ac:dyDescent="0.35">
      <c r="A361" s="218" t="s">
        <v>340</v>
      </c>
      <c r="B361" s="217">
        <v>-6</v>
      </c>
      <c r="C361" s="217">
        <v>-14</v>
      </c>
      <c r="D361" s="217">
        <v>-10.1</v>
      </c>
      <c r="E361" s="217"/>
      <c r="F361" s="226">
        <v>6</v>
      </c>
      <c r="G361" s="226">
        <v>1</v>
      </c>
      <c r="H361" s="223">
        <v>-16.600000000000001</v>
      </c>
    </row>
    <row r="362" spans="1:8" ht="15" thickBot="1" x14ac:dyDescent="0.35">
      <c r="A362" s="218" t="s">
        <v>340</v>
      </c>
      <c r="B362" s="217">
        <v>2</v>
      </c>
      <c r="C362" s="217">
        <v>-9.9</v>
      </c>
      <c r="D362" s="217">
        <v>-1.3</v>
      </c>
      <c r="E362" s="217"/>
      <c r="F362" s="226">
        <v>4</v>
      </c>
      <c r="G362" s="226">
        <v>5</v>
      </c>
      <c r="H362" s="223">
        <v>-5.6</v>
      </c>
    </row>
    <row r="363" spans="1:8" ht="15" thickBot="1" x14ac:dyDescent="0.35">
      <c r="A363" s="218" t="s">
        <v>340</v>
      </c>
      <c r="B363" s="224">
        <v>2</v>
      </c>
      <c r="C363" s="224">
        <v>-4</v>
      </c>
      <c r="D363" s="224">
        <v>-0.4</v>
      </c>
      <c r="E363" s="224"/>
      <c r="F363" s="227">
        <v>5</v>
      </c>
      <c r="G363" s="227">
        <v>10</v>
      </c>
      <c r="H363" s="225">
        <v>-5.2</v>
      </c>
    </row>
    <row r="364" spans="1:8" ht="15" thickBot="1" x14ac:dyDescent="0.35">
      <c r="A364" s="218" t="s">
        <v>340</v>
      </c>
      <c r="B364" s="224">
        <v>3.3</v>
      </c>
      <c r="C364" s="224">
        <v>-3</v>
      </c>
      <c r="D364" s="224">
        <v>-0.4</v>
      </c>
      <c r="E364" s="224"/>
      <c r="F364" s="224">
        <v>6</v>
      </c>
      <c r="G364" s="224">
        <v>3</v>
      </c>
      <c r="H364" s="224">
        <v>-6</v>
      </c>
    </row>
    <row r="365" spans="1:8" ht="15" thickBot="1" x14ac:dyDescent="0.35">
      <c r="A365" s="218" t="s">
        <v>340</v>
      </c>
      <c r="B365" s="224">
        <v>1.5</v>
      </c>
      <c r="C365" s="224">
        <v>-3</v>
      </c>
      <c r="D365" s="224">
        <v>-0.6</v>
      </c>
      <c r="E365" s="224"/>
      <c r="F365" s="224">
        <v>3</v>
      </c>
      <c r="G365" s="224">
        <v>0</v>
      </c>
      <c r="H365" s="224">
        <v>-4.2</v>
      </c>
    </row>
    <row r="366" spans="1:8" ht="15" thickBot="1" x14ac:dyDescent="0.35">
      <c r="A366" s="218" t="s">
        <v>340</v>
      </c>
      <c r="B366" s="224">
        <v>-0.9</v>
      </c>
      <c r="C366" s="224">
        <v>-13</v>
      </c>
      <c r="D366" s="224">
        <v>-5.6</v>
      </c>
      <c r="E366" s="224"/>
      <c r="F366" s="224">
        <v>2</v>
      </c>
      <c r="G366" s="224">
        <v>0</v>
      </c>
      <c r="H366" s="224">
        <v>-9.1999999999999993</v>
      </c>
    </row>
    <row r="367" spans="1:8" ht="15" thickBot="1" x14ac:dyDescent="0.35">
      <c r="A367" s="218" t="s">
        <v>340</v>
      </c>
      <c r="B367" s="224">
        <v>-2.8</v>
      </c>
      <c r="C367" s="224">
        <v>-13</v>
      </c>
      <c r="D367" s="224">
        <v>-5.9</v>
      </c>
      <c r="E367" s="224"/>
      <c r="F367" s="224">
        <v>6</v>
      </c>
      <c r="G367" s="224">
        <v>0</v>
      </c>
      <c r="H367" s="224">
        <v>-12</v>
      </c>
    </row>
    <row r="368" spans="1:8" ht="15" thickBot="1" x14ac:dyDescent="0.35">
      <c r="A368" s="219"/>
      <c r="B368" s="224"/>
      <c r="C368" s="224"/>
      <c r="D368" s="224"/>
      <c r="E368" s="224"/>
      <c r="F368" s="224"/>
      <c r="G368" s="224"/>
      <c r="H368" s="224"/>
    </row>
    <row r="369" ht="15" thickTop="1" x14ac:dyDescent="0.3"/>
  </sheetData>
  <mergeCells count="2">
    <mergeCell ref="A1:A2"/>
    <mergeCell ref="G1:G2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DB</vt:lpstr>
      <vt:lpstr>Масса ОВ</vt:lpstr>
      <vt:lpstr>Расчет</vt:lpstr>
      <vt:lpstr>FN_FG</vt:lpstr>
      <vt:lpstr>Масса исп.</vt:lpstr>
      <vt:lpstr>Сценарии</vt:lpstr>
      <vt:lpstr>Частоты аварий</vt:lpstr>
      <vt:lpstr>дБR, ppm</vt:lpstr>
      <vt:lpstr>Погода 2023 (Казань)</vt:lpstr>
      <vt:lpstr>Статистика аварий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2024-05-08T06:23:17Z</cp:lastPrinted>
  <dcterms:created xsi:type="dcterms:W3CDTF">2023-05-30T04:30:41Z</dcterms:created>
  <dcterms:modified xsi:type="dcterms:W3CDTF">2025-04-13T17:12:11Z</dcterms:modified>
</cp:coreProperties>
</file>