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bookViews>
    <workbookView xWindow="-108" yWindow="-108" windowWidth="30936" windowHeight="16896" tabRatio="943" firstSheet="16" activeTab="26"/>
  </bookViews>
  <sheets>
    <sheet name="РВС оригинал" sheetId="4" r:id="rId1"/>
    <sheet name="Тр-д ЛВЖ" sheetId="7" r:id="rId2"/>
    <sheet name="Тр-д ЛВЖ+токси" sheetId="9" r:id="rId3"/>
    <sheet name="Тр-д ГЖ" sheetId="10" r:id="rId4"/>
    <sheet name="Тр-д газ+СУГ" sheetId="21" r:id="rId5"/>
    <sheet name="Тр-д газ (+СУГ) + токси" sheetId="22" r:id="rId6"/>
    <sheet name="А-ц ЛВЖ" sheetId="6" r:id="rId7"/>
    <sheet name="А-ц ЛВЖ+токси" sheetId="11" r:id="rId8"/>
    <sheet name="А-ц ГЖ" sheetId="12" r:id="rId9"/>
    <sheet name="Насос ЛВЖ" sheetId="5" r:id="rId10"/>
    <sheet name="Насос ЛВЖ+токси" sheetId="13" r:id="rId11"/>
    <sheet name="Насос ГЖ" sheetId="14" r:id="rId12"/>
    <sheet name="РВС ЛВЖ" sheetId="15" r:id="rId13"/>
    <sheet name="РВС ЛВЖ +токси" sheetId="16" r:id="rId14"/>
    <sheet name="РВС ГЖ" sheetId="17" r:id="rId15"/>
    <sheet name="Емк dP ЛВЖ" sheetId="3" r:id="rId16"/>
    <sheet name="Емк dP ЛВЖ +токси" sheetId="18" r:id="rId17"/>
    <sheet name="Емк подземная ЛВЖ+ГЖ" sheetId="27" r:id="rId18"/>
    <sheet name="Оборудование СУГ" sheetId="31" r:id="rId19"/>
    <sheet name="Оборудование СУГ +токси" sheetId="32" r:id="rId20"/>
    <sheet name="Масса ОВ" sheetId="24" r:id="rId21"/>
    <sheet name="Масса исп." sheetId="1" r:id="rId22"/>
    <sheet name="Сценарии" sheetId="2" r:id="rId23"/>
    <sheet name="дБR, ppm" sheetId="8" r:id="rId24"/>
    <sheet name="FN_FG" sheetId="25" r:id="rId25"/>
    <sheet name="DB" sheetId="28" r:id="rId26"/>
    <sheet name="Расчет" sheetId="30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616" i="30" l="1"/>
  <c r="AL616" i="30"/>
  <c r="AK616" i="30"/>
  <c r="AJ616" i="30"/>
  <c r="O616" i="30"/>
  <c r="M616" i="30"/>
  <c r="I616" i="30"/>
  <c r="F616" i="30"/>
  <c r="E616" i="30"/>
  <c r="H616" i="30" s="1"/>
  <c r="B616" i="30"/>
  <c r="N616" i="30" s="1"/>
  <c r="AQ615" i="30"/>
  <c r="AL615" i="30"/>
  <c r="AK615" i="30"/>
  <c r="AO615" i="30" s="1"/>
  <c r="AJ615" i="30"/>
  <c r="O615" i="30"/>
  <c r="N615" i="30"/>
  <c r="M615" i="30"/>
  <c r="J615" i="30"/>
  <c r="AS616" i="30" s="1"/>
  <c r="I615" i="30"/>
  <c r="F615" i="30"/>
  <c r="H615" i="30" s="1"/>
  <c r="E615" i="30"/>
  <c r="B615" i="30"/>
  <c r="AQ614" i="30"/>
  <c r="AL614" i="30"/>
  <c r="AK614" i="30"/>
  <c r="AJ614" i="30"/>
  <c r="O614" i="30"/>
  <c r="M614" i="30"/>
  <c r="I614" i="30"/>
  <c r="AO614" i="30" s="1"/>
  <c r="H614" i="30"/>
  <c r="AU614" i="30" s="1"/>
  <c r="F614" i="30"/>
  <c r="B614" i="30"/>
  <c r="N614" i="30" s="1"/>
  <c r="AS613" i="30"/>
  <c r="AQ613" i="30"/>
  <c r="AL613" i="30"/>
  <c r="AK613" i="30"/>
  <c r="AJ613" i="30"/>
  <c r="O613" i="30"/>
  <c r="N613" i="30"/>
  <c r="M613" i="30"/>
  <c r="J613" i="30"/>
  <c r="I613" i="30"/>
  <c r="AO613" i="30" s="1"/>
  <c r="F613" i="30"/>
  <c r="H613" i="30" s="1"/>
  <c r="AU613" i="30" s="1"/>
  <c r="E613" i="30"/>
  <c r="B613" i="30"/>
  <c r="AS612" i="30"/>
  <c r="AQ612" i="30"/>
  <c r="AL612" i="30"/>
  <c r="AK612" i="30"/>
  <c r="AJ612" i="30"/>
  <c r="O612" i="30"/>
  <c r="M612" i="30"/>
  <c r="I612" i="30"/>
  <c r="AO612" i="30" s="1"/>
  <c r="F612" i="30"/>
  <c r="H612" i="30" s="1"/>
  <c r="AV612" i="30" s="1"/>
  <c r="E612" i="30"/>
  <c r="B612" i="30"/>
  <c r="N612" i="30" s="1"/>
  <c r="AS611" i="30"/>
  <c r="AQ611" i="30"/>
  <c r="AO611" i="30"/>
  <c r="O611" i="30"/>
  <c r="N611" i="30"/>
  <c r="M611" i="30"/>
  <c r="L611" i="30"/>
  <c r="J611" i="30"/>
  <c r="H611" i="30"/>
  <c r="AV611" i="30" s="1"/>
  <c r="AQ606" i="30"/>
  <c r="AL606" i="30"/>
  <c r="AK606" i="30"/>
  <c r="O606" i="30"/>
  <c r="N606" i="30"/>
  <c r="M606" i="30"/>
  <c r="I606" i="30"/>
  <c r="F606" i="30"/>
  <c r="H606" i="30" s="1"/>
  <c r="E606" i="30"/>
  <c r="B606" i="30"/>
  <c r="AS605" i="30"/>
  <c r="AQ605" i="30"/>
  <c r="AL605" i="30"/>
  <c r="AK605" i="30"/>
  <c r="O605" i="30"/>
  <c r="M605" i="30"/>
  <c r="J605" i="30"/>
  <c r="AS606" i="30" s="1"/>
  <c r="I605" i="30"/>
  <c r="F605" i="30"/>
  <c r="H605" i="30" s="1"/>
  <c r="AU605" i="30" s="1"/>
  <c r="E605" i="30"/>
  <c r="B605" i="30"/>
  <c r="N605" i="30" s="1"/>
  <c r="AQ604" i="30"/>
  <c r="AL604" i="30"/>
  <c r="AK604" i="30"/>
  <c r="AJ604" i="30"/>
  <c r="O604" i="30"/>
  <c r="M604" i="30"/>
  <c r="I604" i="30"/>
  <c r="J604" i="30" s="1"/>
  <c r="AS604" i="30" s="1"/>
  <c r="F604" i="30"/>
  <c r="H604" i="30" s="1"/>
  <c r="B604" i="30"/>
  <c r="N604" i="30" s="1"/>
  <c r="AS603" i="30"/>
  <c r="AQ603" i="30"/>
  <c r="AL603" i="30"/>
  <c r="AK603" i="30"/>
  <c r="AJ603" i="30"/>
  <c r="AJ606" i="30" s="1"/>
  <c r="O603" i="30"/>
  <c r="M603" i="30"/>
  <c r="I603" i="30"/>
  <c r="AO603" i="30" s="1"/>
  <c r="F603" i="30"/>
  <c r="H603" i="30" s="1"/>
  <c r="AV603" i="30" s="1"/>
  <c r="E603" i="30"/>
  <c r="B603" i="30"/>
  <c r="N603" i="30" s="1"/>
  <c r="AS602" i="30"/>
  <c r="AQ602" i="30"/>
  <c r="AO602" i="30"/>
  <c r="AL602" i="30"/>
  <c r="AK602" i="30"/>
  <c r="AJ602" i="30"/>
  <c r="AJ605" i="30" s="1"/>
  <c r="O602" i="30"/>
  <c r="M602" i="30"/>
  <c r="I602" i="30"/>
  <c r="F602" i="30"/>
  <c r="H602" i="30" s="1"/>
  <c r="AV602" i="30" s="1"/>
  <c r="E602" i="30"/>
  <c r="B602" i="30"/>
  <c r="N602" i="30" s="1"/>
  <c r="AQ601" i="30"/>
  <c r="AO601" i="30"/>
  <c r="O601" i="30"/>
  <c r="N601" i="30"/>
  <c r="M601" i="30"/>
  <c r="L601" i="30"/>
  <c r="J601" i="30"/>
  <c r="AS601" i="30" s="1"/>
  <c r="H601" i="30"/>
  <c r="AV601" i="30" s="1"/>
  <c r="AQ596" i="30"/>
  <c r="AL596" i="30"/>
  <c r="AK596" i="30"/>
  <c r="AJ596" i="30"/>
  <c r="O596" i="30"/>
  <c r="M596" i="30"/>
  <c r="I596" i="30"/>
  <c r="F596" i="30"/>
  <c r="E596" i="30"/>
  <c r="H596" i="30" s="1"/>
  <c r="B596" i="30"/>
  <c r="N596" i="30" s="1"/>
  <c r="AS595" i="30"/>
  <c r="AQ595" i="30"/>
  <c r="AL595" i="30"/>
  <c r="AK595" i="30"/>
  <c r="AJ595" i="30"/>
  <c r="O595" i="30"/>
  <c r="M595" i="30"/>
  <c r="J595" i="30"/>
  <c r="AS596" i="30" s="1"/>
  <c r="I595" i="30"/>
  <c r="F595" i="30"/>
  <c r="H595" i="30" s="1"/>
  <c r="E595" i="30"/>
  <c r="B595" i="30"/>
  <c r="N595" i="30" s="1"/>
  <c r="AQ594" i="30"/>
  <c r="AL594" i="30"/>
  <c r="AK594" i="30"/>
  <c r="AJ594" i="30"/>
  <c r="O594" i="30"/>
  <c r="M594" i="30"/>
  <c r="I594" i="30"/>
  <c r="J594" i="30" s="1"/>
  <c r="AS594" i="30" s="1"/>
  <c r="F594" i="30"/>
  <c r="H594" i="30" s="1"/>
  <c r="AU594" i="30" s="1"/>
  <c r="B594" i="30"/>
  <c r="N594" i="30" s="1"/>
  <c r="AS593" i="30"/>
  <c r="AQ593" i="30"/>
  <c r="AL593" i="30"/>
  <c r="AK593" i="30"/>
  <c r="AJ593" i="30"/>
  <c r="O593" i="30"/>
  <c r="M593" i="30"/>
  <c r="J593" i="30"/>
  <c r="I593" i="30"/>
  <c r="AO593" i="30" s="1"/>
  <c r="F593" i="30"/>
  <c r="H593" i="30" s="1"/>
  <c r="AU593" i="30" s="1"/>
  <c r="E593" i="30"/>
  <c r="B593" i="30"/>
  <c r="N593" i="30" s="1"/>
  <c r="AS592" i="30"/>
  <c r="AQ592" i="30"/>
  <c r="AL592" i="30"/>
  <c r="AK592" i="30"/>
  <c r="AO592" i="30" s="1"/>
  <c r="AJ592" i="30"/>
  <c r="O592" i="30"/>
  <c r="M592" i="30"/>
  <c r="I592" i="30"/>
  <c r="H592" i="30"/>
  <c r="AV592" i="30" s="1"/>
  <c r="F592" i="30"/>
  <c r="E592" i="30"/>
  <c r="B592" i="30"/>
  <c r="N592" i="30" s="1"/>
  <c r="AS591" i="30"/>
  <c r="AQ591" i="30"/>
  <c r="AO591" i="30"/>
  <c r="O591" i="30"/>
  <c r="N591" i="30"/>
  <c r="M591" i="30"/>
  <c r="L591" i="30"/>
  <c r="J591" i="30"/>
  <c r="H591" i="30"/>
  <c r="AV591" i="30" s="1"/>
  <c r="AQ586" i="30"/>
  <c r="AL586" i="30"/>
  <c r="AK586" i="30"/>
  <c r="AJ586" i="30"/>
  <c r="O586" i="30"/>
  <c r="M586" i="30"/>
  <c r="J586" i="30"/>
  <c r="I586" i="30"/>
  <c r="F586" i="30"/>
  <c r="E586" i="30"/>
  <c r="H586" i="30" s="1"/>
  <c r="B586" i="30"/>
  <c r="N586" i="30" s="1"/>
  <c r="AQ585" i="30"/>
  <c r="AL585" i="30"/>
  <c r="AK585" i="30"/>
  <c r="AJ585" i="30"/>
  <c r="O585" i="30"/>
  <c r="M585" i="30"/>
  <c r="J585" i="30"/>
  <c r="AS586" i="30" s="1"/>
  <c r="I585" i="30"/>
  <c r="F585" i="30"/>
  <c r="E585" i="30"/>
  <c r="B585" i="30"/>
  <c r="N585" i="30" s="1"/>
  <c r="AQ584" i="30"/>
  <c r="AL584" i="30"/>
  <c r="AK584" i="30"/>
  <c r="AJ584" i="30"/>
  <c r="O584" i="30"/>
  <c r="M584" i="30"/>
  <c r="I584" i="30"/>
  <c r="AO584" i="30" s="1"/>
  <c r="F584" i="30"/>
  <c r="H584" i="30" s="1"/>
  <c r="B584" i="30"/>
  <c r="N584" i="30" s="1"/>
  <c r="AS583" i="30"/>
  <c r="AQ583" i="30"/>
  <c r="AL583" i="30"/>
  <c r="AK583" i="30"/>
  <c r="AJ583" i="30"/>
  <c r="O583" i="30"/>
  <c r="M583" i="30"/>
  <c r="J583" i="30"/>
  <c r="I583" i="30"/>
  <c r="F583" i="30"/>
  <c r="E583" i="30"/>
  <c r="H583" i="30" s="1"/>
  <c r="B583" i="30"/>
  <c r="N583" i="30" s="1"/>
  <c r="AS582" i="30"/>
  <c r="AQ582" i="30"/>
  <c r="AL582" i="30"/>
  <c r="AK582" i="30"/>
  <c r="AJ582" i="30"/>
  <c r="O582" i="30"/>
  <c r="M582" i="30"/>
  <c r="I582" i="30"/>
  <c r="F582" i="30"/>
  <c r="H582" i="30" s="1"/>
  <c r="E582" i="30"/>
  <c r="B582" i="30"/>
  <c r="N582" i="30" s="1"/>
  <c r="AS581" i="30"/>
  <c r="AQ581" i="30"/>
  <c r="AO581" i="30"/>
  <c r="O581" i="30"/>
  <c r="N581" i="30"/>
  <c r="M581" i="30"/>
  <c r="L581" i="30"/>
  <c r="J581" i="30"/>
  <c r="H581" i="30"/>
  <c r="AV581" i="30" s="1"/>
  <c r="AQ576" i="30"/>
  <c r="AL576" i="30"/>
  <c r="AK576" i="30"/>
  <c r="O576" i="30"/>
  <c r="M576" i="30"/>
  <c r="F576" i="30"/>
  <c r="E576" i="30"/>
  <c r="B576" i="30"/>
  <c r="N576" i="30" s="1"/>
  <c r="AQ575" i="30"/>
  <c r="AL575" i="30"/>
  <c r="AK575" i="30"/>
  <c r="O575" i="30"/>
  <c r="M575" i="30"/>
  <c r="J575" i="30"/>
  <c r="AS575" i="30" s="1"/>
  <c r="F575" i="30"/>
  <c r="E575" i="30"/>
  <c r="H575" i="30" s="1"/>
  <c r="B575" i="30"/>
  <c r="N575" i="30" s="1"/>
  <c r="AQ574" i="30"/>
  <c r="AL574" i="30"/>
  <c r="AK574" i="30"/>
  <c r="AJ574" i="30"/>
  <c r="O574" i="30"/>
  <c r="M574" i="30"/>
  <c r="F574" i="30"/>
  <c r="H574" i="30" s="1"/>
  <c r="AV574" i="30" s="1"/>
  <c r="B574" i="30"/>
  <c r="N574" i="30" s="1"/>
  <c r="AS573" i="30"/>
  <c r="AQ573" i="30"/>
  <c r="AL573" i="30"/>
  <c r="AK573" i="30"/>
  <c r="AJ573" i="30"/>
  <c r="AJ576" i="30" s="1"/>
  <c r="O573" i="30"/>
  <c r="M573" i="30"/>
  <c r="F573" i="30"/>
  <c r="E573" i="30"/>
  <c r="H573" i="30" s="1"/>
  <c r="AV573" i="30" s="1"/>
  <c r="B573" i="30"/>
  <c r="N573" i="30" s="1"/>
  <c r="AS572" i="30"/>
  <c r="AQ572" i="30"/>
  <c r="AL572" i="30"/>
  <c r="AK572" i="30"/>
  <c r="AJ572" i="30"/>
  <c r="AJ575" i="30" s="1"/>
  <c r="O572" i="30"/>
  <c r="M572" i="30"/>
  <c r="F572" i="30"/>
  <c r="E572" i="30"/>
  <c r="B572" i="30"/>
  <c r="N572" i="30" s="1"/>
  <c r="AQ571" i="30"/>
  <c r="O571" i="30"/>
  <c r="N571" i="30"/>
  <c r="M571" i="30"/>
  <c r="J571" i="30"/>
  <c r="AS571" i="30" s="1"/>
  <c r="H571" i="30"/>
  <c r="AV571" i="30" s="1"/>
  <c r="I49" i="2"/>
  <c r="I48" i="2"/>
  <c r="I46" i="2"/>
  <c r="J46" i="2" s="1"/>
  <c r="I45" i="2"/>
  <c r="J44" i="2"/>
  <c r="J48" i="2" s="1"/>
  <c r="J49" i="2" s="1"/>
  <c r="I44" i="2"/>
  <c r="J43" i="2"/>
  <c r="J47" i="2" s="1"/>
  <c r="I43" i="2"/>
  <c r="J42" i="2"/>
  <c r="AQ568" i="30"/>
  <c r="AL568" i="30"/>
  <c r="AK568" i="30"/>
  <c r="AJ568" i="30"/>
  <c r="O568" i="30"/>
  <c r="M568" i="30"/>
  <c r="I568" i="30"/>
  <c r="F568" i="30"/>
  <c r="E568" i="30"/>
  <c r="H568" i="30" s="1"/>
  <c r="B568" i="30"/>
  <c r="N568" i="30" s="1"/>
  <c r="AQ567" i="30"/>
  <c r="AL567" i="30"/>
  <c r="AK567" i="30"/>
  <c r="AJ567" i="30"/>
  <c r="O567" i="30"/>
  <c r="M567" i="30"/>
  <c r="I567" i="30"/>
  <c r="F567" i="30"/>
  <c r="E567" i="30"/>
  <c r="B567" i="30"/>
  <c r="N567" i="30" s="1"/>
  <c r="AQ566" i="30"/>
  <c r="AK566" i="30"/>
  <c r="AJ566" i="30"/>
  <c r="O566" i="30"/>
  <c r="M566" i="30"/>
  <c r="E566" i="30"/>
  <c r="H566" i="30" s="1"/>
  <c r="B566" i="30"/>
  <c r="N566" i="30" s="1"/>
  <c r="AQ565" i="30"/>
  <c r="AL565" i="30"/>
  <c r="AL566" i="30" s="1"/>
  <c r="AK565" i="30"/>
  <c r="AJ565" i="30"/>
  <c r="O565" i="30"/>
  <c r="M565" i="30"/>
  <c r="I565" i="30"/>
  <c r="J565" i="30" s="1"/>
  <c r="AS565" i="30" s="1"/>
  <c r="F565" i="30"/>
  <c r="H565" i="30" s="1"/>
  <c r="B565" i="30"/>
  <c r="N565" i="30" s="1"/>
  <c r="AQ564" i="30"/>
  <c r="AL564" i="30"/>
  <c r="AK564" i="30"/>
  <c r="AJ564" i="30"/>
  <c r="O564" i="30"/>
  <c r="M564" i="30"/>
  <c r="I564" i="30"/>
  <c r="F564" i="30"/>
  <c r="E564" i="30"/>
  <c r="H564" i="30" s="1"/>
  <c r="B564" i="30"/>
  <c r="N564" i="30" s="1"/>
  <c r="AQ563" i="30"/>
  <c r="AL563" i="30"/>
  <c r="AK563" i="30"/>
  <c r="AJ563" i="30"/>
  <c r="O563" i="30"/>
  <c r="M563" i="30"/>
  <c r="I563" i="30"/>
  <c r="F563" i="30"/>
  <c r="E563" i="30"/>
  <c r="B563" i="30"/>
  <c r="N563" i="30" s="1"/>
  <c r="AQ562" i="30"/>
  <c r="AL562" i="30"/>
  <c r="AK562" i="30"/>
  <c r="AJ562" i="30"/>
  <c r="O562" i="30"/>
  <c r="M562" i="30"/>
  <c r="J562" i="30"/>
  <c r="J566" i="30" s="1"/>
  <c r="AS566" i="30" s="1"/>
  <c r="I562" i="30"/>
  <c r="AO562" i="30" s="1"/>
  <c r="F562" i="30"/>
  <c r="E562" i="30"/>
  <c r="H562" i="30" s="1"/>
  <c r="AU562" i="30" s="1"/>
  <c r="B562" i="30"/>
  <c r="N562" i="30" s="1"/>
  <c r="AQ561" i="30"/>
  <c r="AO561" i="30"/>
  <c r="O561" i="30"/>
  <c r="N561" i="30"/>
  <c r="M561" i="30"/>
  <c r="J561" i="30"/>
  <c r="AS561" i="30" s="1"/>
  <c r="H561" i="30"/>
  <c r="AV561" i="30" s="1"/>
  <c r="AQ559" i="30"/>
  <c r="AK559" i="30"/>
  <c r="AJ559" i="30"/>
  <c r="M559" i="30"/>
  <c r="I559" i="30"/>
  <c r="J559" i="30" s="1"/>
  <c r="AS559" i="30" s="1"/>
  <c r="B559" i="30"/>
  <c r="AQ558" i="30"/>
  <c r="AL558" i="30"/>
  <c r="AK558" i="30"/>
  <c r="O558" i="30"/>
  <c r="M558" i="30"/>
  <c r="B558" i="30"/>
  <c r="N558" i="30" s="1"/>
  <c r="AQ557" i="30"/>
  <c r="AL557" i="30"/>
  <c r="AK557" i="30"/>
  <c r="O557" i="30"/>
  <c r="M557" i="30"/>
  <c r="B557" i="30"/>
  <c r="N557" i="30" s="1"/>
  <c r="AQ556" i="30"/>
  <c r="AK556" i="30"/>
  <c r="O556" i="30"/>
  <c r="M556" i="30"/>
  <c r="B556" i="30"/>
  <c r="N556" i="30" s="1"/>
  <c r="AS555" i="30"/>
  <c r="AQ555" i="30"/>
  <c r="AL555" i="30"/>
  <c r="AL556" i="30" s="1"/>
  <c r="AK555" i="30"/>
  <c r="O555" i="30"/>
  <c r="M555" i="30"/>
  <c r="I555" i="30"/>
  <c r="E555" i="30"/>
  <c r="E556" i="30" s="1"/>
  <c r="B555" i="30"/>
  <c r="N555" i="30" s="1"/>
  <c r="AQ554" i="30"/>
  <c r="AL554" i="30"/>
  <c r="AJ554" i="30"/>
  <c r="AJ557" i="30" s="1"/>
  <c r="O554" i="30"/>
  <c r="M554" i="30"/>
  <c r="I554" i="30"/>
  <c r="I556" i="30" s="1"/>
  <c r="J556" i="30" s="1"/>
  <c r="B554" i="30"/>
  <c r="N554" i="30" s="1"/>
  <c r="AQ553" i="30"/>
  <c r="AL553" i="30"/>
  <c r="AK553" i="30"/>
  <c r="AJ553" i="30"/>
  <c r="AJ556" i="30" s="1"/>
  <c r="O553" i="30"/>
  <c r="M553" i="30"/>
  <c r="I553" i="30"/>
  <c r="E553" i="30"/>
  <c r="B553" i="30"/>
  <c r="N553" i="30" s="1"/>
  <c r="AS552" i="30"/>
  <c r="AQ552" i="30"/>
  <c r="AL552" i="30"/>
  <c r="AK552" i="30"/>
  <c r="AJ552" i="30"/>
  <c r="AJ555" i="30" s="1"/>
  <c r="AJ558" i="30" s="1"/>
  <c r="O552" i="30"/>
  <c r="M552" i="30"/>
  <c r="I552" i="30"/>
  <c r="F552" i="30"/>
  <c r="F553" i="30" s="1"/>
  <c r="F554" i="30" s="1"/>
  <c r="E552" i="30"/>
  <c r="B552" i="30"/>
  <c r="N552" i="30" s="1"/>
  <c r="AQ551" i="30"/>
  <c r="AO551" i="30"/>
  <c r="AP551" i="30" s="1"/>
  <c r="O551" i="30"/>
  <c r="N551" i="30"/>
  <c r="M551" i="30"/>
  <c r="L551" i="30"/>
  <c r="J551" i="30"/>
  <c r="H551" i="30"/>
  <c r="AU551" i="30" s="1"/>
  <c r="AQ546" i="30"/>
  <c r="AL546" i="30"/>
  <c r="AK546" i="30"/>
  <c r="AJ546" i="30"/>
  <c r="O546" i="30"/>
  <c r="M546" i="30"/>
  <c r="I546" i="30"/>
  <c r="F546" i="30"/>
  <c r="E546" i="30"/>
  <c r="B546" i="30"/>
  <c r="N546" i="30" s="1"/>
  <c r="AQ545" i="30"/>
  <c r="AL545" i="30"/>
  <c r="AK545" i="30"/>
  <c r="AJ545" i="30"/>
  <c r="O545" i="30"/>
  <c r="M545" i="30"/>
  <c r="J545" i="30"/>
  <c r="AS546" i="30" s="1"/>
  <c r="I545" i="30"/>
  <c r="F545" i="30"/>
  <c r="E545" i="30"/>
  <c r="B545" i="30"/>
  <c r="N545" i="30" s="1"/>
  <c r="AQ544" i="30"/>
  <c r="AL544" i="30"/>
  <c r="AK544" i="30"/>
  <c r="AJ544" i="30"/>
  <c r="O544" i="30"/>
  <c r="M544" i="30"/>
  <c r="I544" i="30"/>
  <c r="H544" i="30"/>
  <c r="AU544" i="30" s="1"/>
  <c r="F544" i="30"/>
  <c r="B544" i="30"/>
  <c r="N544" i="30" s="1"/>
  <c r="AS543" i="30"/>
  <c r="AQ543" i="30"/>
  <c r="AL543" i="30"/>
  <c r="AK543" i="30"/>
  <c r="AJ543" i="30"/>
  <c r="O543" i="30"/>
  <c r="M543" i="30"/>
  <c r="J543" i="30"/>
  <c r="I543" i="30"/>
  <c r="F543" i="30"/>
  <c r="E543" i="30"/>
  <c r="B543" i="30"/>
  <c r="N543" i="30" s="1"/>
  <c r="AS542" i="30"/>
  <c r="AQ542" i="30"/>
  <c r="AL542" i="30"/>
  <c r="AK542" i="30"/>
  <c r="AJ542" i="30"/>
  <c r="O542" i="30"/>
  <c r="M542" i="30"/>
  <c r="I542" i="30"/>
  <c r="F542" i="30"/>
  <c r="E542" i="30"/>
  <c r="H542" i="30" s="1"/>
  <c r="AV542" i="30" s="1"/>
  <c r="B542" i="30"/>
  <c r="N542" i="30" s="1"/>
  <c r="AQ541" i="30"/>
  <c r="AO541" i="30"/>
  <c r="O541" i="30"/>
  <c r="N541" i="30"/>
  <c r="M541" i="30"/>
  <c r="L541" i="30"/>
  <c r="J541" i="30"/>
  <c r="AS541" i="30" s="1"/>
  <c r="H541" i="30"/>
  <c r="AV541" i="30" s="1"/>
  <c r="AQ536" i="30"/>
  <c r="AL536" i="30"/>
  <c r="AK536" i="30"/>
  <c r="AJ536" i="30"/>
  <c r="O536" i="30"/>
  <c r="M536" i="30"/>
  <c r="I536" i="30"/>
  <c r="F536" i="30"/>
  <c r="E536" i="30"/>
  <c r="B536" i="30"/>
  <c r="N536" i="30" s="1"/>
  <c r="AQ535" i="30"/>
  <c r="AL535" i="30"/>
  <c r="AK535" i="30"/>
  <c r="AJ535" i="30"/>
  <c r="O535" i="30"/>
  <c r="M535" i="30"/>
  <c r="J535" i="30"/>
  <c r="AS536" i="30" s="1"/>
  <c r="I535" i="30"/>
  <c r="F535" i="30"/>
  <c r="E535" i="30"/>
  <c r="B535" i="30"/>
  <c r="N535" i="30" s="1"/>
  <c r="AQ534" i="30"/>
  <c r="AL534" i="30"/>
  <c r="AK534" i="30"/>
  <c r="AJ534" i="30"/>
  <c r="O534" i="30"/>
  <c r="M534" i="30"/>
  <c r="I534" i="30"/>
  <c r="J534" i="30" s="1"/>
  <c r="AS534" i="30" s="1"/>
  <c r="F534" i="30"/>
  <c r="H534" i="30" s="1"/>
  <c r="B534" i="30"/>
  <c r="N534" i="30" s="1"/>
  <c r="AS533" i="30"/>
  <c r="AQ533" i="30"/>
  <c r="AL533" i="30"/>
  <c r="AK533" i="30"/>
  <c r="AJ533" i="30"/>
  <c r="O533" i="30"/>
  <c r="M533" i="30"/>
  <c r="I533" i="30"/>
  <c r="F533" i="30"/>
  <c r="E533" i="30"/>
  <c r="B533" i="30"/>
  <c r="N533" i="30" s="1"/>
  <c r="AS532" i="30"/>
  <c r="AQ532" i="30"/>
  <c r="AL532" i="30"/>
  <c r="AK532" i="30"/>
  <c r="AJ532" i="30"/>
  <c r="O532" i="30"/>
  <c r="M532" i="30"/>
  <c r="I532" i="30"/>
  <c r="F532" i="30"/>
  <c r="E532" i="30"/>
  <c r="B532" i="30"/>
  <c r="N532" i="30" s="1"/>
  <c r="AQ531" i="30"/>
  <c r="AO531" i="30"/>
  <c r="AP531" i="30" s="1"/>
  <c r="O531" i="30"/>
  <c r="N531" i="30"/>
  <c r="M531" i="30"/>
  <c r="L531" i="30"/>
  <c r="J531" i="30"/>
  <c r="AS531" i="30" s="1"/>
  <c r="H531" i="30"/>
  <c r="AQ526" i="30"/>
  <c r="AL526" i="30"/>
  <c r="AK526" i="30"/>
  <c r="AJ526" i="30"/>
  <c r="O526" i="30"/>
  <c r="M526" i="30"/>
  <c r="I526" i="30"/>
  <c r="F526" i="30"/>
  <c r="E526" i="30"/>
  <c r="B526" i="30"/>
  <c r="N526" i="30" s="1"/>
  <c r="AQ525" i="30"/>
  <c r="AL525" i="30"/>
  <c r="AK525" i="30"/>
  <c r="AJ525" i="30"/>
  <c r="O525" i="30"/>
  <c r="M525" i="30"/>
  <c r="J525" i="30"/>
  <c r="AS526" i="30" s="1"/>
  <c r="I525" i="30"/>
  <c r="F525" i="30"/>
  <c r="E525" i="30"/>
  <c r="B525" i="30"/>
  <c r="N525" i="30" s="1"/>
  <c r="AQ524" i="30"/>
  <c r="AL524" i="30"/>
  <c r="AK524" i="30"/>
  <c r="AJ524" i="30"/>
  <c r="O524" i="30"/>
  <c r="M524" i="30"/>
  <c r="I524" i="30"/>
  <c r="J524" i="30" s="1"/>
  <c r="AS524" i="30" s="1"/>
  <c r="F524" i="30"/>
  <c r="H524" i="30" s="1"/>
  <c r="B524" i="30"/>
  <c r="N524" i="30" s="1"/>
  <c r="AS523" i="30"/>
  <c r="AQ523" i="30"/>
  <c r="AL523" i="30"/>
  <c r="AK523" i="30"/>
  <c r="AJ523" i="30"/>
  <c r="O523" i="30"/>
  <c r="M523" i="30"/>
  <c r="I523" i="30"/>
  <c r="F523" i="30"/>
  <c r="E523" i="30"/>
  <c r="B523" i="30"/>
  <c r="N523" i="30" s="1"/>
  <c r="AS522" i="30"/>
  <c r="AQ522" i="30"/>
  <c r="AL522" i="30"/>
  <c r="AK522" i="30"/>
  <c r="AJ522" i="30"/>
  <c r="O522" i="30"/>
  <c r="M522" i="30"/>
  <c r="I522" i="30"/>
  <c r="F522" i="30"/>
  <c r="E522" i="30"/>
  <c r="B522" i="30"/>
  <c r="N522" i="30" s="1"/>
  <c r="AQ521" i="30"/>
  <c r="AO521" i="30"/>
  <c r="AP521" i="30" s="1"/>
  <c r="O521" i="30"/>
  <c r="N521" i="30"/>
  <c r="M521" i="30"/>
  <c r="L521" i="30"/>
  <c r="J521" i="30"/>
  <c r="AS521" i="30" s="1"/>
  <c r="H521" i="30"/>
  <c r="AQ518" i="30"/>
  <c r="AL518" i="30"/>
  <c r="AK518" i="30"/>
  <c r="AJ518" i="30"/>
  <c r="O518" i="30"/>
  <c r="M518" i="30"/>
  <c r="I518" i="30"/>
  <c r="F518" i="30"/>
  <c r="E518" i="30"/>
  <c r="B518" i="30"/>
  <c r="N518" i="30" s="1"/>
  <c r="AQ517" i="30"/>
  <c r="AL517" i="30"/>
  <c r="AK517" i="30"/>
  <c r="AJ517" i="30"/>
  <c r="O517" i="30"/>
  <c r="M517" i="30"/>
  <c r="I517" i="30"/>
  <c r="F517" i="30"/>
  <c r="E517" i="30"/>
  <c r="B517" i="30"/>
  <c r="N517" i="30" s="1"/>
  <c r="AQ516" i="30"/>
  <c r="AK516" i="30"/>
  <c r="AJ516" i="30"/>
  <c r="O516" i="30"/>
  <c r="M516" i="30"/>
  <c r="F516" i="30"/>
  <c r="E516" i="30"/>
  <c r="B516" i="30"/>
  <c r="N516" i="30" s="1"/>
  <c r="AQ515" i="30"/>
  <c r="AL515" i="30"/>
  <c r="AL516" i="30" s="1"/>
  <c r="AK515" i="30"/>
  <c r="AJ515" i="30"/>
  <c r="O515" i="30"/>
  <c r="M515" i="30"/>
  <c r="I515" i="30"/>
  <c r="J515" i="30" s="1"/>
  <c r="AS515" i="30" s="1"/>
  <c r="F515" i="30"/>
  <c r="H515" i="30" s="1"/>
  <c r="AU515" i="30" s="1"/>
  <c r="B515" i="30"/>
  <c r="N515" i="30" s="1"/>
  <c r="AQ514" i="30"/>
  <c r="AL514" i="30"/>
  <c r="AK514" i="30"/>
  <c r="AJ514" i="30"/>
  <c r="O514" i="30"/>
  <c r="M514" i="30"/>
  <c r="I514" i="30"/>
  <c r="F514" i="30"/>
  <c r="E514" i="30"/>
  <c r="B514" i="30"/>
  <c r="N514" i="30" s="1"/>
  <c r="AQ513" i="30"/>
  <c r="AL513" i="30"/>
  <c r="AK513" i="30"/>
  <c r="AJ513" i="30"/>
  <c r="O513" i="30"/>
  <c r="M513" i="30"/>
  <c r="J513" i="30"/>
  <c r="J517" i="30" s="1"/>
  <c r="I513" i="30"/>
  <c r="F513" i="30"/>
  <c r="E513" i="30"/>
  <c r="B513" i="30"/>
  <c r="N513" i="30" s="1"/>
  <c r="AQ512" i="30"/>
  <c r="AL512" i="30"/>
  <c r="AK512" i="30"/>
  <c r="AJ512" i="30"/>
  <c r="O512" i="30"/>
  <c r="M512" i="30"/>
  <c r="J512" i="30"/>
  <c r="J516" i="30" s="1"/>
  <c r="AS516" i="30" s="1"/>
  <c r="I512" i="30"/>
  <c r="AO512" i="30" s="1"/>
  <c r="F512" i="30"/>
  <c r="E512" i="30"/>
  <c r="B512" i="30"/>
  <c r="N512" i="30" s="1"/>
  <c r="AQ511" i="30"/>
  <c r="AO511" i="30"/>
  <c r="AP511" i="30" s="1"/>
  <c r="O511" i="30"/>
  <c r="N511" i="30"/>
  <c r="M511" i="30"/>
  <c r="J511" i="30"/>
  <c r="AS511" i="30" s="1"/>
  <c r="H511" i="30"/>
  <c r="AS615" i="30" l="1"/>
  <c r="J616" i="30"/>
  <c r="AO616" i="30"/>
  <c r="AO606" i="30"/>
  <c r="AV604" i="30"/>
  <c r="AU604" i="30"/>
  <c r="AP606" i="30"/>
  <c r="AR606" i="30" s="1"/>
  <c r="AT606" i="30" s="1"/>
  <c r="AW606" i="30" s="1"/>
  <c r="AV615" i="30"/>
  <c r="AU615" i="30"/>
  <c r="AP613" i="30"/>
  <c r="AR613" i="30" s="1"/>
  <c r="AT613" i="30" s="1"/>
  <c r="AW613" i="30" s="1"/>
  <c r="AO605" i="30"/>
  <c r="AP615" i="30"/>
  <c r="AR615" i="30" s="1"/>
  <c r="AT615" i="30" s="1"/>
  <c r="AW615" i="30" s="1"/>
  <c r="AU616" i="30"/>
  <c r="AV616" i="30"/>
  <c r="AP616" i="30"/>
  <c r="AR616" i="30"/>
  <c r="AT616" i="30" s="1"/>
  <c r="AW616" i="30" s="1"/>
  <c r="AU606" i="30"/>
  <c r="AV606" i="30"/>
  <c r="AP614" i="30"/>
  <c r="AR614" i="30" s="1"/>
  <c r="AO604" i="30"/>
  <c r="AV605" i="30"/>
  <c r="AP601" i="30"/>
  <c r="AR601" i="30" s="1"/>
  <c r="AT601" i="30" s="1"/>
  <c r="AW601" i="30" s="1"/>
  <c r="AP612" i="30"/>
  <c r="AR612" i="30" s="1"/>
  <c r="AT612" i="30" s="1"/>
  <c r="AW612" i="30" s="1"/>
  <c r="AU601" i="30"/>
  <c r="AU602" i="30"/>
  <c r="AU603" i="30"/>
  <c r="AU611" i="30"/>
  <c r="AU612" i="30"/>
  <c r="J614" i="30"/>
  <c r="AS614" i="30" s="1"/>
  <c r="AV613" i="30"/>
  <c r="AV614" i="30"/>
  <c r="AP602" i="30"/>
  <c r="AR602" i="30" s="1"/>
  <c r="AT602" i="30" s="1"/>
  <c r="AW602" i="30" s="1"/>
  <c r="AP603" i="30"/>
  <c r="AR603" i="30" s="1"/>
  <c r="AT603" i="30" s="1"/>
  <c r="AW603" i="30" s="1"/>
  <c r="AP611" i="30"/>
  <c r="AR611" i="30" s="1"/>
  <c r="AT611" i="30" s="1"/>
  <c r="AW611" i="30" s="1"/>
  <c r="J596" i="30"/>
  <c r="AO595" i="30"/>
  <c r="AP595" i="30" s="1"/>
  <c r="AR595" i="30" s="1"/>
  <c r="AT595" i="30" s="1"/>
  <c r="AW595" i="30" s="1"/>
  <c r="AO596" i="30"/>
  <c r="AP596" i="30" s="1"/>
  <c r="AR596" i="30" s="1"/>
  <c r="AT596" i="30" s="1"/>
  <c r="AW596" i="30" s="1"/>
  <c r="AP593" i="30"/>
  <c r="AR593" i="30" s="1"/>
  <c r="AT593" i="30" s="1"/>
  <c r="AW593" i="30" s="1"/>
  <c r="AV595" i="30"/>
  <c r="AU595" i="30"/>
  <c r="AU596" i="30"/>
  <c r="AV596" i="30"/>
  <c r="AP591" i="30"/>
  <c r="AR591" i="30" s="1"/>
  <c r="AT591" i="30" s="1"/>
  <c r="AW591" i="30" s="1"/>
  <c r="AO594" i="30"/>
  <c r="AU591" i="30"/>
  <c r="AU592" i="30"/>
  <c r="AV593" i="30"/>
  <c r="AV594" i="30"/>
  <c r="AP592" i="30"/>
  <c r="AR592" i="30" s="1"/>
  <c r="AT592" i="30" s="1"/>
  <c r="AW592" i="30" s="1"/>
  <c r="AO585" i="30"/>
  <c r="AP585" i="30" s="1"/>
  <c r="AS512" i="30"/>
  <c r="J563" i="30"/>
  <c r="J567" i="30" s="1"/>
  <c r="AS568" i="30" s="1"/>
  <c r="AU571" i="30"/>
  <c r="H585" i="30"/>
  <c r="AV585" i="30" s="1"/>
  <c r="H514" i="30"/>
  <c r="AR521" i="30"/>
  <c r="AR531" i="30"/>
  <c r="AU575" i="30"/>
  <c r="AV575" i="30"/>
  <c r="H563" i="30"/>
  <c r="AV563" i="30" s="1"/>
  <c r="J584" i="30"/>
  <c r="AS584" i="30" s="1"/>
  <c r="AS585" i="30"/>
  <c r="J568" i="30"/>
  <c r="AO582" i="30"/>
  <c r="AP582" i="30" s="1"/>
  <c r="AR582" i="30" s="1"/>
  <c r="AT582" i="30" s="1"/>
  <c r="AW582" i="30" s="1"/>
  <c r="H545" i="30"/>
  <c r="AS576" i="30"/>
  <c r="AR511" i="30"/>
  <c r="H517" i="30"/>
  <c r="AV517" i="30" s="1"/>
  <c r="H543" i="30"/>
  <c r="AU543" i="30" s="1"/>
  <c r="AR551" i="30"/>
  <c r="AU561" i="30"/>
  <c r="H567" i="30"/>
  <c r="AU567" i="30" s="1"/>
  <c r="J564" i="30"/>
  <c r="H572" i="30"/>
  <c r="AU572" i="30" s="1"/>
  <c r="AU574" i="30"/>
  <c r="H576" i="30"/>
  <c r="AU576" i="30" s="1"/>
  <c r="I572" i="30"/>
  <c r="AO572" i="30" s="1"/>
  <c r="AU573" i="30"/>
  <c r="AU584" i="30"/>
  <c r="AV584" i="30"/>
  <c r="AV586" i="30"/>
  <c r="AU586" i="30"/>
  <c r="I574" i="30"/>
  <c r="J574" i="30" s="1"/>
  <c r="AS574" i="30" s="1"/>
  <c r="AP581" i="30"/>
  <c r="AR581" i="30" s="1"/>
  <c r="AT581" i="30" s="1"/>
  <c r="AW581" i="30" s="1"/>
  <c r="L571" i="30"/>
  <c r="AO571" i="30"/>
  <c r="I573" i="30"/>
  <c r="AO573" i="30" s="1"/>
  <c r="AU583" i="30"/>
  <c r="I575" i="30"/>
  <c r="AO575" i="30" s="1"/>
  <c r="I576" i="30"/>
  <c r="AO576" i="30" s="1"/>
  <c r="AV582" i="30"/>
  <c r="AU582" i="30"/>
  <c r="AO583" i="30"/>
  <c r="AV583" i="30"/>
  <c r="AP584" i="30"/>
  <c r="AR584" i="30" s="1"/>
  <c r="AU581" i="30"/>
  <c r="AO586" i="30"/>
  <c r="AO563" i="30"/>
  <c r="AP563" i="30" s="1"/>
  <c r="AR563" i="30" s="1"/>
  <c r="I47" i="2"/>
  <c r="J45" i="2"/>
  <c r="AO568" i="30"/>
  <c r="AO564" i="30"/>
  <c r="AS562" i="30"/>
  <c r="AT562" i="30" s="1"/>
  <c r="AW562" i="30" s="1"/>
  <c r="AO565" i="30"/>
  <c r="AP565" i="30" s="1"/>
  <c r="AO567" i="30"/>
  <c r="AP564" i="30"/>
  <c r="AR564" i="30"/>
  <c r="AV565" i="30"/>
  <c r="AU565" i="30"/>
  <c r="AP568" i="30"/>
  <c r="AR568" i="30"/>
  <c r="AT568" i="30" s="1"/>
  <c r="AW568" i="30" s="1"/>
  <c r="AV564" i="30"/>
  <c r="AU564" i="30"/>
  <c r="AP562" i="30"/>
  <c r="AR562" i="30" s="1"/>
  <c r="AU563" i="30"/>
  <c r="AV566" i="30"/>
  <c r="AU566" i="30"/>
  <c r="AV567" i="30"/>
  <c r="AP567" i="30"/>
  <c r="AR567" i="30" s="1"/>
  <c r="AU568" i="30"/>
  <c r="AV568" i="30"/>
  <c r="AS563" i="30"/>
  <c r="AV562" i="30"/>
  <c r="AP561" i="30"/>
  <c r="AR561" i="30" s="1"/>
  <c r="AT561" i="30" s="1"/>
  <c r="AW561" i="30" s="1"/>
  <c r="AS564" i="30"/>
  <c r="I566" i="30"/>
  <c r="AO566" i="30" s="1"/>
  <c r="AS567" i="30"/>
  <c r="AO553" i="30"/>
  <c r="AP553" i="30" s="1"/>
  <c r="H513" i="30"/>
  <c r="AU513" i="30" s="1"/>
  <c r="AS545" i="30"/>
  <c r="AV551" i="30"/>
  <c r="AO555" i="30"/>
  <c r="AP555" i="30" s="1"/>
  <c r="E557" i="30"/>
  <c r="AO552" i="30"/>
  <c r="AP552" i="30" s="1"/>
  <c r="I557" i="30"/>
  <c r="AO559" i="30"/>
  <c r="AP559" i="30" s="1"/>
  <c r="H512" i="30"/>
  <c r="AV512" i="30" s="1"/>
  <c r="H522" i="30"/>
  <c r="AU522" i="30" s="1"/>
  <c r="H532" i="30"/>
  <c r="AU532" i="30" s="1"/>
  <c r="AO543" i="30"/>
  <c r="AP543" i="30" s="1"/>
  <c r="AR543" i="30" s="1"/>
  <c r="AT543" i="30" s="1"/>
  <c r="AW543" i="30" s="1"/>
  <c r="AO544" i="30"/>
  <c r="H546" i="30"/>
  <c r="AV546" i="30" s="1"/>
  <c r="I558" i="30"/>
  <c r="AO558" i="30" s="1"/>
  <c r="AP558" i="30" s="1"/>
  <c r="AR558" i="30" s="1"/>
  <c r="F555" i="30"/>
  <c r="F556" i="30" s="1"/>
  <c r="F557" i="30" s="1"/>
  <c r="F558" i="30" s="1"/>
  <c r="F559" i="30" s="1"/>
  <c r="H559" i="30" s="1"/>
  <c r="H554" i="30"/>
  <c r="AS556" i="30"/>
  <c r="AS558" i="30"/>
  <c r="AS553" i="30"/>
  <c r="AS551" i="30"/>
  <c r="H553" i="30"/>
  <c r="H557" i="30"/>
  <c r="E558" i="30"/>
  <c r="AR559" i="30"/>
  <c r="AT559" i="30" s="1"/>
  <c r="H552" i="30"/>
  <c r="AK554" i="30"/>
  <c r="AO554" i="30" s="1"/>
  <c r="AR555" i="30"/>
  <c r="AT555" i="30" s="1"/>
  <c r="AO556" i="30"/>
  <c r="J554" i="30"/>
  <c r="AS554" i="30" s="1"/>
  <c r="AO542" i="30"/>
  <c r="J546" i="30"/>
  <c r="J544" i="30"/>
  <c r="AS544" i="30" s="1"/>
  <c r="AO545" i="30"/>
  <c r="AP545" i="30" s="1"/>
  <c r="AR545" i="30" s="1"/>
  <c r="AT545" i="30" s="1"/>
  <c r="AW545" i="30" s="1"/>
  <c r="AO546" i="30"/>
  <c r="AP546" i="30" s="1"/>
  <c r="AR546" i="30" s="1"/>
  <c r="AT546" i="30" s="1"/>
  <c r="AP544" i="30"/>
  <c r="AR544" i="30" s="1"/>
  <c r="AU545" i="30"/>
  <c r="AV545" i="30"/>
  <c r="AV543" i="30"/>
  <c r="AP541" i="30"/>
  <c r="AR541" i="30" s="1"/>
  <c r="AT541" i="30" s="1"/>
  <c r="AW541" i="30" s="1"/>
  <c r="AP542" i="30"/>
  <c r="AR542" i="30" s="1"/>
  <c r="AT542" i="30" s="1"/>
  <c r="AW542" i="30" s="1"/>
  <c r="AU541" i="30"/>
  <c r="AU542" i="30"/>
  <c r="AV544" i="30"/>
  <c r="AO533" i="30"/>
  <c r="AO536" i="30"/>
  <c r="AP536" i="30" s="1"/>
  <c r="AR536" i="30" s="1"/>
  <c r="AT536" i="30" s="1"/>
  <c r="AO532" i="30"/>
  <c r="AP532" i="30" s="1"/>
  <c r="AR532" i="30" s="1"/>
  <c r="AT532" i="30" s="1"/>
  <c r="AO534" i="30"/>
  <c r="AP534" i="30" s="1"/>
  <c r="AO535" i="30"/>
  <c r="AP535" i="30" s="1"/>
  <c r="AR535" i="30" s="1"/>
  <c r="H533" i="30"/>
  <c r="AU533" i="30" s="1"/>
  <c r="H535" i="30"/>
  <c r="AU535" i="30" s="1"/>
  <c r="H536" i="30"/>
  <c r="AU536" i="30" s="1"/>
  <c r="AP533" i="30"/>
  <c r="AT531" i="30"/>
  <c r="AW531" i="30" s="1"/>
  <c r="AV534" i="30"/>
  <c r="AU534" i="30"/>
  <c r="AV535" i="30"/>
  <c r="AU531" i="30"/>
  <c r="AV531" i="30"/>
  <c r="AS535" i="30"/>
  <c r="AO523" i="30"/>
  <c r="AO526" i="30"/>
  <c r="AO522" i="30"/>
  <c r="AP522" i="30" s="1"/>
  <c r="AO524" i="30"/>
  <c r="AP524" i="30" s="1"/>
  <c r="AO525" i="30"/>
  <c r="AP525" i="30" s="1"/>
  <c r="AR525" i="30" s="1"/>
  <c r="H523" i="30"/>
  <c r="AV523" i="30" s="1"/>
  <c r="H525" i="30"/>
  <c r="AV525" i="30" s="1"/>
  <c r="H526" i="30"/>
  <c r="AV526" i="30" s="1"/>
  <c r="AP523" i="30"/>
  <c r="AR523" i="30" s="1"/>
  <c r="AT523" i="30" s="1"/>
  <c r="AT521" i="30"/>
  <c r="AW521" i="30" s="1"/>
  <c r="AU523" i="30"/>
  <c r="AU524" i="30"/>
  <c r="AV524" i="30"/>
  <c r="AP526" i="30"/>
  <c r="AR526" i="30" s="1"/>
  <c r="AT526" i="30" s="1"/>
  <c r="AU525" i="30"/>
  <c r="AV521" i="30"/>
  <c r="AU521" i="30"/>
  <c r="AS525" i="30"/>
  <c r="AO513" i="30"/>
  <c r="AP513" i="30" s="1"/>
  <c r="AR513" i="30" s="1"/>
  <c r="AT511" i="30"/>
  <c r="AW511" i="30" s="1"/>
  <c r="I516" i="30"/>
  <c r="AO516" i="30" s="1"/>
  <c r="AP516" i="30" s="1"/>
  <c r="AO518" i="30"/>
  <c r="AP518" i="30" s="1"/>
  <c r="AR518" i="30" s="1"/>
  <c r="AO514" i="30"/>
  <c r="AP514" i="30" s="1"/>
  <c r="AR514" i="30" s="1"/>
  <c r="AO515" i="30"/>
  <c r="AP515" i="30" s="1"/>
  <c r="AO517" i="30"/>
  <c r="AP517" i="30" s="1"/>
  <c r="AR517" i="30" s="1"/>
  <c r="H516" i="30"/>
  <c r="AU516" i="30" s="1"/>
  <c r="H518" i="30"/>
  <c r="AV518" i="30" s="1"/>
  <c r="AP512" i="30"/>
  <c r="AR512" i="30" s="1"/>
  <c r="AT512" i="30" s="1"/>
  <c r="AW512" i="30" s="1"/>
  <c r="AU514" i="30"/>
  <c r="AV514" i="30"/>
  <c r="AS518" i="30"/>
  <c r="AS517" i="30"/>
  <c r="AV516" i="30"/>
  <c r="AV515" i="30"/>
  <c r="AU511" i="30"/>
  <c r="AS513" i="30"/>
  <c r="AS514" i="30"/>
  <c r="AV511" i="30"/>
  <c r="AP605" i="30" l="1"/>
  <c r="AR605" i="30" s="1"/>
  <c r="AT605" i="30" s="1"/>
  <c r="AW605" i="30" s="1"/>
  <c r="AP604" i="30"/>
  <c r="AR604" i="30" s="1"/>
  <c r="AT604" i="30" s="1"/>
  <c r="AW604" i="30" s="1"/>
  <c r="AT614" i="30"/>
  <c r="AW614" i="30" s="1"/>
  <c r="AR585" i="30"/>
  <c r="AT585" i="30" s="1"/>
  <c r="AW585" i="30"/>
  <c r="AP594" i="30"/>
  <c r="AR594" i="30" s="1"/>
  <c r="AT594" i="30" s="1"/>
  <c r="AW594" i="30" s="1"/>
  <c r="AT584" i="30"/>
  <c r="AW584" i="30" s="1"/>
  <c r="AT551" i="30"/>
  <c r="AW551" i="30" s="1"/>
  <c r="AV572" i="30"/>
  <c r="AT544" i="30"/>
  <c r="AW544" i="30" s="1"/>
  <c r="AU585" i="30"/>
  <c r="AV532" i="30"/>
  <c r="AU546" i="30"/>
  <c r="AV576" i="30"/>
  <c r="AV513" i="30"/>
  <c r="H556" i="30"/>
  <c r="AV522" i="30"/>
  <c r="AU517" i="30"/>
  <c r="AU512" i="30"/>
  <c r="AU526" i="30"/>
  <c r="AV533" i="30"/>
  <c r="AR533" i="30"/>
  <c r="AT533" i="30" s="1"/>
  <c r="AW533" i="30" s="1"/>
  <c r="H555" i="30"/>
  <c r="AW555" i="30" s="1"/>
  <c r="AU518" i="30"/>
  <c r="AW546" i="30"/>
  <c r="H558" i="30"/>
  <c r="AR553" i="30"/>
  <c r="AT553" i="30" s="1"/>
  <c r="AW553" i="30" s="1"/>
  <c r="AP572" i="30"/>
  <c r="AR572" i="30" s="1"/>
  <c r="AT572" i="30" s="1"/>
  <c r="AW572" i="30" s="1"/>
  <c r="AP573" i="30"/>
  <c r="AR573" i="30" s="1"/>
  <c r="AT573" i="30" s="1"/>
  <c r="AW573" i="30" s="1"/>
  <c r="AP586" i="30"/>
  <c r="AR586" i="30" s="1"/>
  <c r="AT586" i="30" s="1"/>
  <c r="AW586" i="30" s="1"/>
  <c r="AO574" i="30"/>
  <c r="AP575" i="30"/>
  <c r="AR575" i="30" s="1"/>
  <c r="AT575" i="30" s="1"/>
  <c r="AW575" i="30" s="1"/>
  <c r="AP583" i="30"/>
  <c r="AR583" i="30" s="1"/>
  <c r="AT583" i="30" s="1"/>
  <c r="AW583" i="30" s="1"/>
  <c r="AP576" i="30"/>
  <c r="AR576" i="30"/>
  <c r="AT576" i="30" s="1"/>
  <c r="AW576" i="30" s="1"/>
  <c r="AP571" i="30"/>
  <c r="AR571" i="30" s="1"/>
  <c r="AT571" i="30" s="1"/>
  <c r="AW571" i="30" s="1"/>
  <c r="AT564" i="30"/>
  <c r="AW564" i="30" s="1"/>
  <c r="AR565" i="30"/>
  <c r="AT565" i="30" s="1"/>
  <c r="AW565" i="30" s="1"/>
  <c r="AT567" i="30"/>
  <c r="AW567" i="30" s="1"/>
  <c r="AP566" i="30"/>
  <c r="AR566" i="30" s="1"/>
  <c r="AT566" i="30" s="1"/>
  <c r="AW566" i="30" s="1"/>
  <c r="AT563" i="30"/>
  <c r="AW563" i="30" s="1"/>
  <c r="AR515" i="30"/>
  <c r="AT515" i="30" s="1"/>
  <c r="AW515" i="30" s="1"/>
  <c r="AW523" i="30"/>
  <c r="AV536" i="30"/>
  <c r="AW532" i="30"/>
  <c r="J557" i="30"/>
  <c r="AS557" i="30" s="1"/>
  <c r="AO557" i="30"/>
  <c r="AP557" i="30" s="1"/>
  <c r="AR557" i="30" s="1"/>
  <c r="AR552" i="30"/>
  <c r="AT552" i="30" s="1"/>
  <c r="AW552" i="30" s="1"/>
  <c r="AP554" i="30"/>
  <c r="AR554" i="30" s="1"/>
  <c r="AT554" i="30" s="1"/>
  <c r="AW554" i="30" s="1"/>
  <c r="AP556" i="30"/>
  <c r="AR556" i="30" s="1"/>
  <c r="AT556" i="30" s="1"/>
  <c r="AW556" i="30" s="1"/>
  <c r="AV557" i="30"/>
  <c r="AU557" i="30"/>
  <c r="AV556" i="30"/>
  <c r="AU556" i="30"/>
  <c r="AU554" i="30"/>
  <c r="AV554" i="30"/>
  <c r="AV553" i="30"/>
  <c r="AU553" i="30"/>
  <c r="AU552" i="30"/>
  <c r="AV552" i="30"/>
  <c r="AT558" i="30"/>
  <c r="AW558" i="30" s="1"/>
  <c r="AV558" i="30"/>
  <c r="AU558" i="30"/>
  <c r="AU559" i="30"/>
  <c r="AW559" i="30"/>
  <c r="AV559" i="30"/>
  <c r="AR534" i="30"/>
  <c r="AT534" i="30" s="1"/>
  <c r="AW534" i="30" s="1"/>
  <c r="AW536" i="30"/>
  <c r="AT535" i="30"/>
  <c r="AW535" i="30" s="1"/>
  <c r="AR524" i="30"/>
  <c r="AT524" i="30" s="1"/>
  <c r="AW524" i="30" s="1"/>
  <c r="AR522" i="30"/>
  <c r="AT522" i="30" s="1"/>
  <c r="AW522" i="30" s="1"/>
  <c r="AW526" i="30"/>
  <c r="AT525" i="30"/>
  <c r="AW525" i="30" s="1"/>
  <c r="AR516" i="30"/>
  <c r="AT516" i="30" s="1"/>
  <c r="AW516" i="30" s="1"/>
  <c r="AT517" i="30"/>
  <c r="AW517" i="30" s="1"/>
  <c r="AT514" i="30"/>
  <c r="AW514" i="30" s="1"/>
  <c r="AT518" i="30"/>
  <c r="AW518" i="30" s="1"/>
  <c r="AT513" i="30"/>
  <c r="AW513" i="30" s="1"/>
  <c r="AV555" i="30" l="1"/>
  <c r="AU555" i="30"/>
  <c r="AP574" i="30"/>
  <c r="AR574" i="30" s="1"/>
  <c r="AT574" i="30" s="1"/>
  <c r="AW574" i="30" s="1"/>
  <c r="AT557" i="30"/>
  <c r="AW557" i="30" s="1"/>
  <c r="B502" i="30" l="1"/>
  <c r="AQ509" i="30"/>
  <c r="AK509" i="30"/>
  <c r="AJ509" i="30"/>
  <c r="M509" i="30"/>
  <c r="I509" i="30"/>
  <c r="J509" i="30" s="1"/>
  <c r="AS509" i="30" s="1"/>
  <c r="B509" i="30"/>
  <c r="AQ508" i="30"/>
  <c r="AL508" i="30"/>
  <c r="AK508" i="30"/>
  <c r="O508" i="30"/>
  <c r="N508" i="30"/>
  <c r="M508" i="30"/>
  <c r="B508" i="30"/>
  <c r="AQ507" i="30"/>
  <c r="AL507" i="30"/>
  <c r="AK507" i="30"/>
  <c r="O507" i="30"/>
  <c r="N507" i="30"/>
  <c r="M507" i="30"/>
  <c r="B507" i="30"/>
  <c r="AQ506" i="30"/>
  <c r="AK506" i="30"/>
  <c r="O506" i="30"/>
  <c r="M506" i="30"/>
  <c r="B506" i="30"/>
  <c r="N506" i="30" s="1"/>
  <c r="AS505" i="30"/>
  <c r="AQ505" i="30"/>
  <c r="AL505" i="30"/>
  <c r="AL506" i="30" s="1"/>
  <c r="AK505" i="30"/>
  <c r="O505" i="30"/>
  <c r="M505" i="30"/>
  <c r="I505" i="30"/>
  <c r="E505" i="30"/>
  <c r="E507" i="30" s="1"/>
  <c r="B505" i="30"/>
  <c r="N505" i="30" s="1"/>
  <c r="AQ504" i="30"/>
  <c r="AL504" i="30"/>
  <c r="AJ504" i="30"/>
  <c r="AJ507" i="30" s="1"/>
  <c r="O504" i="30"/>
  <c r="M504" i="30"/>
  <c r="I504" i="30"/>
  <c r="I508" i="30" s="1"/>
  <c r="B504" i="30"/>
  <c r="N504" i="30" s="1"/>
  <c r="AQ503" i="30"/>
  <c r="AL503" i="30"/>
  <c r="AK503" i="30"/>
  <c r="AJ503" i="30"/>
  <c r="AJ506" i="30" s="1"/>
  <c r="O503" i="30"/>
  <c r="M503" i="30"/>
  <c r="I503" i="30"/>
  <c r="E503" i="30"/>
  <c r="B503" i="30"/>
  <c r="N503" i="30" s="1"/>
  <c r="AS502" i="30"/>
  <c r="AQ502" i="30"/>
  <c r="AL502" i="30"/>
  <c r="AK502" i="30"/>
  <c r="AK504" i="30" s="1"/>
  <c r="AJ502" i="30"/>
  <c r="AJ505" i="30" s="1"/>
  <c r="O502" i="30"/>
  <c r="M502" i="30"/>
  <c r="I502" i="30"/>
  <c r="AO502" i="30" s="1"/>
  <c r="F502" i="30"/>
  <c r="F503" i="30" s="1"/>
  <c r="E502" i="30"/>
  <c r="N502" i="30"/>
  <c r="AS501" i="30"/>
  <c r="AQ501" i="30"/>
  <c r="AO501" i="30"/>
  <c r="O501" i="30"/>
  <c r="N501" i="30"/>
  <c r="M501" i="30"/>
  <c r="L501" i="30"/>
  <c r="J501" i="30"/>
  <c r="AS503" i="30" s="1"/>
  <c r="H501" i="30"/>
  <c r="AU501" i="30" s="1"/>
  <c r="AQ499" i="30"/>
  <c r="AK499" i="30"/>
  <c r="AJ499" i="30"/>
  <c r="M499" i="30"/>
  <c r="I499" i="30"/>
  <c r="J499" i="30" s="1"/>
  <c r="AS499" i="30" s="1"/>
  <c r="B499" i="30"/>
  <c r="AQ498" i="30"/>
  <c r="AL498" i="30"/>
  <c r="AK498" i="30"/>
  <c r="O498" i="30"/>
  <c r="M498" i="30"/>
  <c r="B498" i="30"/>
  <c r="N498" i="30" s="1"/>
  <c r="AQ497" i="30"/>
  <c r="AL497" i="30"/>
  <c r="AK497" i="30"/>
  <c r="AJ497" i="30"/>
  <c r="O497" i="30"/>
  <c r="M497" i="30"/>
  <c r="B497" i="30"/>
  <c r="N497" i="30" s="1"/>
  <c r="AQ496" i="30"/>
  <c r="AK496" i="30"/>
  <c r="O496" i="30"/>
  <c r="M496" i="30"/>
  <c r="B496" i="30"/>
  <c r="N496" i="30" s="1"/>
  <c r="AS495" i="30"/>
  <c r="AQ495" i="30"/>
  <c r="AL495" i="30"/>
  <c r="AL496" i="30" s="1"/>
  <c r="AK495" i="30"/>
  <c r="O495" i="30"/>
  <c r="M495" i="30"/>
  <c r="J495" i="30"/>
  <c r="I495" i="30"/>
  <c r="E495" i="30"/>
  <c r="B495" i="30"/>
  <c r="N495" i="30" s="1"/>
  <c r="AQ494" i="30"/>
  <c r="AL494" i="30"/>
  <c r="AJ494" i="30"/>
  <c r="O494" i="30"/>
  <c r="M494" i="30"/>
  <c r="I494" i="30"/>
  <c r="J494" i="30" s="1"/>
  <c r="AS494" i="30" s="1"/>
  <c r="B494" i="30"/>
  <c r="N494" i="30" s="1"/>
  <c r="AQ493" i="30"/>
  <c r="AL493" i="30"/>
  <c r="AK493" i="30"/>
  <c r="AJ493" i="30"/>
  <c r="AJ496" i="30" s="1"/>
  <c r="O493" i="30"/>
  <c r="M493" i="30"/>
  <c r="I493" i="30"/>
  <c r="E493" i="30"/>
  <c r="B493" i="30"/>
  <c r="N493" i="30" s="1"/>
  <c r="AS492" i="30"/>
  <c r="AQ492" i="30"/>
  <c r="AL492" i="30"/>
  <c r="AK492" i="30"/>
  <c r="AJ492" i="30"/>
  <c r="AJ495" i="30" s="1"/>
  <c r="AJ498" i="30" s="1"/>
  <c r="O492" i="30"/>
  <c r="M492" i="30"/>
  <c r="I492" i="30"/>
  <c r="F492" i="30"/>
  <c r="F493" i="30" s="1"/>
  <c r="F494" i="30" s="1"/>
  <c r="F495" i="30" s="1"/>
  <c r="F496" i="30" s="1"/>
  <c r="F497" i="30" s="1"/>
  <c r="F498" i="30" s="1"/>
  <c r="F499" i="30" s="1"/>
  <c r="H499" i="30" s="1"/>
  <c r="E492" i="30"/>
  <c r="B492" i="30"/>
  <c r="N492" i="30" s="1"/>
  <c r="AQ491" i="30"/>
  <c r="AO491" i="30"/>
  <c r="AP491" i="30" s="1"/>
  <c r="O491" i="30"/>
  <c r="N491" i="30"/>
  <c r="M491" i="30"/>
  <c r="L491" i="30"/>
  <c r="J491" i="30"/>
  <c r="H491" i="30"/>
  <c r="AV491" i="30" s="1"/>
  <c r="AQ489" i="30"/>
  <c r="AK489" i="30"/>
  <c r="AJ489" i="30"/>
  <c r="M489" i="30"/>
  <c r="I489" i="30"/>
  <c r="J489" i="30" s="1"/>
  <c r="AS489" i="30" s="1"/>
  <c r="H489" i="30"/>
  <c r="AU489" i="30" s="1"/>
  <c r="B489" i="30"/>
  <c r="AQ488" i="30"/>
  <c r="AL488" i="30"/>
  <c r="AK488" i="30"/>
  <c r="O488" i="30"/>
  <c r="M488" i="30"/>
  <c r="F488" i="30"/>
  <c r="E488" i="30"/>
  <c r="B488" i="30"/>
  <c r="N488" i="30" s="1"/>
  <c r="AQ487" i="30"/>
  <c r="AL487" i="30"/>
  <c r="AK487" i="30"/>
  <c r="O487" i="30"/>
  <c r="M487" i="30"/>
  <c r="F487" i="30"/>
  <c r="B487" i="30"/>
  <c r="N487" i="30" s="1"/>
  <c r="AQ486" i="30"/>
  <c r="AK486" i="30"/>
  <c r="O486" i="30"/>
  <c r="M486" i="30"/>
  <c r="B486" i="30"/>
  <c r="N486" i="30" s="1"/>
  <c r="AS485" i="30"/>
  <c r="AQ485" i="30"/>
  <c r="AL485" i="30"/>
  <c r="AL486" i="30" s="1"/>
  <c r="AK485" i="30"/>
  <c r="O485" i="30"/>
  <c r="M485" i="30"/>
  <c r="J485" i="30"/>
  <c r="I485" i="30"/>
  <c r="F485" i="30"/>
  <c r="E485" i="30"/>
  <c r="E487" i="30" s="1"/>
  <c r="B485" i="30"/>
  <c r="N485" i="30" s="1"/>
  <c r="AQ484" i="30"/>
  <c r="AL484" i="30"/>
  <c r="AJ484" i="30"/>
  <c r="AJ487" i="30" s="1"/>
  <c r="O484" i="30"/>
  <c r="M484" i="30"/>
  <c r="I484" i="30"/>
  <c r="J484" i="30" s="1"/>
  <c r="AS484" i="30" s="1"/>
  <c r="F484" i="30"/>
  <c r="H484" i="30" s="1"/>
  <c r="B484" i="30"/>
  <c r="N484" i="30" s="1"/>
  <c r="AQ483" i="30"/>
  <c r="AL483" i="30"/>
  <c r="AK483" i="30"/>
  <c r="AJ483" i="30"/>
  <c r="AJ486" i="30" s="1"/>
  <c r="O483" i="30"/>
  <c r="M483" i="30"/>
  <c r="I483" i="30"/>
  <c r="F483" i="30"/>
  <c r="E483" i="30"/>
  <c r="B483" i="30"/>
  <c r="N483" i="30" s="1"/>
  <c r="AS482" i="30"/>
  <c r="AQ482" i="30"/>
  <c r="AL482" i="30"/>
  <c r="AK482" i="30"/>
  <c r="AK484" i="30" s="1"/>
  <c r="AJ482" i="30"/>
  <c r="AJ485" i="30" s="1"/>
  <c r="O482" i="30"/>
  <c r="M482" i="30"/>
  <c r="I482" i="30"/>
  <c r="F482" i="30"/>
  <c r="E482" i="30"/>
  <c r="H482" i="30" s="1"/>
  <c r="B482" i="30"/>
  <c r="N482" i="30" s="1"/>
  <c r="AQ481" i="30"/>
  <c r="AO481" i="30"/>
  <c r="AP481" i="30" s="1"/>
  <c r="O481" i="30"/>
  <c r="N481" i="30"/>
  <c r="M481" i="30"/>
  <c r="L481" i="30"/>
  <c r="J481" i="30"/>
  <c r="AS483" i="30" s="1"/>
  <c r="H481" i="30"/>
  <c r="AV481" i="30" s="1"/>
  <c r="AQ476" i="30"/>
  <c r="AL476" i="30"/>
  <c r="AK476" i="30"/>
  <c r="AJ476" i="30"/>
  <c r="O476" i="30"/>
  <c r="M476" i="30"/>
  <c r="I476" i="30"/>
  <c r="F476" i="30"/>
  <c r="E476" i="30"/>
  <c r="B476" i="30"/>
  <c r="N476" i="30" s="1"/>
  <c r="AQ475" i="30"/>
  <c r="AL475" i="30"/>
  <c r="AK475" i="30"/>
  <c r="AJ475" i="30"/>
  <c r="O475" i="30"/>
  <c r="M475" i="30"/>
  <c r="I475" i="30"/>
  <c r="F475" i="30"/>
  <c r="E475" i="30"/>
  <c r="B475" i="30"/>
  <c r="N475" i="30" s="1"/>
  <c r="AQ474" i="30"/>
  <c r="AL474" i="30"/>
  <c r="AK474" i="30"/>
  <c r="AJ474" i="30"/>
  <c r="O474" i="30"/>
  <c r="M474" i="30"/>
  <c r="I474" i="30"/>
  <c r="J474" i="30" s="1"/>
  <c r="AS474" i="30" s="1"/>
  <c r="F474" i="30"/>
  <c r="H474" i="30" s="1"/>
  <c r="B474" i="30"/>
  <c r="N474" i="30" s="1"/>
  <c r="AQ473" i="30"/>
  <c r="AL473" i="30"/>
  <c r="AK473" i="30"/>
  <c r="AJ473" i="30"/>
  <c r="O473" i="30"/>
  <c r="M473" i="30"/>
  <c r="I473" i="30"/>
  <c r="F473" i="30"/>
  <c r="E473" i="30"/>
  <c r="H473" i="30" s="1"/>
  <c r="B473" i="30"/>
  <c r="N473" i="30" s="1"/>
  <c r="AQ472" i="30"/>
  <c r="AL472" i="30"/>
  <c r="AK472" i="30"/>
  <c r="AJ472" i="30"/>
  <c r="O472" i="30"/>
  <c r="M472" i="30"/>
  <c r="J472" i="30"/>
  <c r="AS473" i="30" s="1"/>
  <c r="I472" i="30"/>
  <c r="F472" i="30"/>
  <c r="E472" i="30"/>
  <c r="B472" i="30"/>
  <c r="N472" i="30" s="1"/>
  <c r="AQ471" i="30"/>
  <c r="AO471" i="30"/>
  <c r="AP471" i="30" s="1"/>
  <c r="O471" i="30"/>
  <c r="N471" i="30"/>
  <c r="M471" i="30"/>
  <c r="J471" i="30"/>
  <c r="AS471" i="30" s="1"/>
  <c r="H471" i="30"/>
  <c r="AU471" i="30" s="1"/>
  <c r="AQ466" i="30"/>
  <c r="AL466" i="30"/>
  <c r="AK466" i="30"/>
  <c r="AJ466" i="30"/>
  <c r="O466" i="30"/>
  <c r="M466" i="30"/>
  <c r="I466" i="30"/>
  <c r="AO466" i="30" s="1"/>
  <c r="F466" i="30"/>
  <c r="E466" i="30"/>
  <c r="H466" i="30" s="1"/>
  <c r="B466" i="30"/>
  <c r="N466" i="30" s="1"/>
  <c r="AQ465" i="30"/>
  <c r="AL465" i="30"/>
  <c r="AK465" i="30"/>
  <c r="AJ465" i="30"/>
  <c r="O465" i="30"/>
  <c r="M465" i="30"/>
  <c r="I465" i="30"/>
  <c r="F465" i="30"/>
  <c r="E465" i="30"/>
  <c r="B465" i="30"/>
  <c r="N465" i="30" s="1"/>
  <c r="AQ464" i="30"/>
  <c r="AL464" i="30"/>
  <c r="AK464" i="30"/>
  <c r="AJ464" i="30"/>
  <c r="O464" i="30"/>
  <c r="M464" i="30"/>
  <c r="I464" i="30"/>
  <c r="J464" i="30" s="1"/>
  <c r="AS464" i="30" s="1"/>
  <c r="F464" i="30"/>
  <c r="H464" i="30" s="1"/>
  <c r="B464" i="30"/>
  <c r="N464" i="30" s="1"/>
  <c r="AQ463" i="30"/>
  <c r="AL463" i="30"/>
  <c r="AK463" i="30"/>
  <c r="AJ463" i="30"/>
  <c r="O463" i="30"/>
  <c r="M463" i="30"/>
  <c r="I463" i="30"/>
  <c r="F463" i="30"/>
  <c r="E463" i="30"/>
  <c r="H463" i="30" s="1"/>
  <c r="B463" i="30"/>
  <c r="N463" i="30" s="1"/>
  <c r="AQ462" i="30"/>
  <c r="AL462" i="30"/>
  <c r="AK462" i="30"/>
  <c r="AJ462" i="30"/>
  <c r="O462" i="30"/>
  <c r="M462" i="30"/>
  <c r="J462" i="30"/>
  <c r="AS463" i="30" s="1"/>
  <c r="I462" i="30"/>
  <c r="F462" i="30"/>
  <c r="E462" i="30"/>
  <c r="B462" i="30"/>
  <c r="N462" i="30" s="1"/>
  <c r="AQ461" i="30"/>
  <c r="AO461" i="30"/>
  <c r="AP461" i="30" s="1"/>
  <c r="O461" i="30"/>
  <c r="N461" i="30"/>
  <c r="M461" i="30"/>
  <c r="J461" i="30"/>
  <c r="AS461" i="30" s="1"/>
  <c r="H461" i="30"/>
  <c r="AU461" i="30" s="1"/>
  <c r="J451" i="30"/>
  <c r="AS453" i="30" s="1"/>
  <c r="J441" i="30"/>
  <c r="J431" i="30"/>
  <c r="AS433" i="30" s="1"/>
  <c r="J421" i="30"/>
  <c r="J411" i="30"/>
  <c r="AQ459" i="30"/>
  <c r="AK459" i="30"/>
  <c r="AJ459" i="30"/>
  <c r="M459" i="30"/>
  <c r="I459" i="30"/>
  <c r="J459" i="30" s="1"/>
  <c r="B459" i="30"/>
  <c r="AQ458" i="30"/>
  <c r="AL458" i="30"/>
  <c r="AK458" i="30"/>
  <c r="O458" i="30"/>
  <c r="M458" i="30"/>
  <c r="B458" i="30"/>
  <c r="N458" i="30" s="1"/>
  <c r="AQ457" i="30"/>
  <c r="AL457" i="30"/>
  <c r="AK457" i="30"/>
  <c r="O457" i="30"/>
  <c r="M457" i="30"/>
  <c r="B457" i="30"/>
  <c r="N457" i="30" s="1"/>
  <c r="AQ456" i="30"/>
  <c r="AK456" i="30"/>
  <c r="O456" i="30"/>
  <c r="M456" i="30"/>
  <c r="B456" i="30"/>
  <c r="N456" i="30" s="1"/>
  <c r="AS455" i="30"/>
  <c r="AQ455" i="30"/>
  <c r="AL455" i="30"/>
  <c r="AL456" i="30" s="1"/>
  <c r="AK455" i="30"/>
  <c r="O455" i="30"/>
  <c r="M455" i="30"/>
  <c r="I455" i="30"/>
  <c r="E455" i="30"/>
  <c r="E457" i="30" s="1"/>
  <c r="B455" i="30"/>
  <c r="N455" i="30" s="1"/>
  <c r="AQ454" i="30"/>
  <c r="AL454" i="30"/>
  <c r="AJ454" i="30"/>
  <c r="AJ457" i="30" s="1"/>
  <c r="O454" i="30"/>
  <c r="M454" i="30"/>
  <c r="I454" i="30"/>
  <c r="J454" i="30" s="1"/>
  <c r="B454" i="30"/>
  <c r="N454" i="30" s="1"/>
  <c r="AQ453" i="30"/>
  <c r="AL453" i="30"/>
  <c r="AK453" i="30"/>
  <c r="AJ453" i="30"/>
  <c r="AJ456" i="30" s="1"/>
  <c r="O453" i="30"/>
  <c r="M453" i="30"/>
  <c r="I453" i="30"/>
  <c r="E453" i="30"/>
  <c r="B453" i="30"/>
  <c r="N453" i="30" s="1"/>
  <c r="AS452" i="30"/>
  <c r="AQ452" i="30"/>
  <c r="AL452" i="30"/>
  <c r="AK452" i="30"/>
  <c r="AK454" i="30" s="1"/>
  <c r="AJ452" i="30"/>
  <c r="AJ455" i="30" s="1"/>
  <c r="AJ458" i="30" s="1"/>
  <c r="O452" i="30"/>
  <c r="M452" i="30"/>
  <c r="I452" i="30"/>
  <c r="H452" i="30"/>
  <c r="F452" i="30"/>
  <c r="F453" i="30" s="1"/>
  <c r="F454" i="30" s="1"/>
  <c r="E452" i="30"/>
  <c r="B452" i="30"/>
  <c r="N452" i="30" s="1"/>
  <c r="AQ451" i="30"/>
  <c r="AO451" i="30"/>
  <c r="O451" i="30"/>
  <c r="N451" i="30"/>
  <c r="M451" i="30"/>
  <c r="L451" i="30"/>
  <c r="H451" i="30"/>
  <c r="AV451" i="30" s="1"/>
  <c r="AQ449" i="30"/>
  <c r="AK449" i="30"/>
  <c r="AJ449" i="30"/>
  <c r="M449" i="30"/>
  <c r="I449" i="30"/>
  <c r="J449" i="30" s="1"/>
  <c r="B449" i="30"/>
  <c r="AQ448" i="30"/>
  <c r="AL448" i="30"/>
  <c r="AK448" i="30"/>
  <c r="O448" i="30"/>
  <c r="M448" i="30"/>
  <c r="B448" i="30"/>
  <c r="N448" i="30" s="1"/>
  <c r="AQ447" i="30"/>
  <c r="AL447" i="30"/>
  <c r="AK447" i="30"/>
  <c r="O447" i="30"/>
  <c r="M447" i="30"/>
  <c r="B447" i="30"/>
  <c r="N447" i="30" s="1"/>
  <c r="AQ446" i="30"/>
  <c r="AK446" i="30"/>
  <c r="AJ446" i="30"/>
  <c r="O446" i="30"/>
  <c r="M446" i="30"/>
  <c r="B446" i="30"/>
  <c r="N446" i="30" s="1"/>
  <c r="AS445" i="30"/>
  <c r="AQ445" i="30"/>
  <c r="AL445" i="30"/>
  <c r="AL446" i="30" s="1"/>
  <c r="AK445" i="30"/>
  <c r="O445" i="30"/>
  <c r="M445" i="30"/>
  <c r="I445" i="30"/>
  <c r="E445" i="30"/>
  <c r="B445" i="30"/>
  <c r="N445" i="30" s="1"/>
  <c r="AQ444" i="30"/>
  <c r="AL444" i="30"/>
  <c r="AJ444" i="30"/>
  <c r="AJ447" i="30" s="1"/>
  <c r="O444" i="30"/>
  <c r="M444" i="30"/>
  <c r="I444" i="30"/>
  <c r="I446" i="30" s="1"/>
  <c r="J446" i="30" s="1"/>
  <c r="B444" i="30"/>
  <c r="N444" i="30" s="1"/>
  <c r="AQ443" i="30"/>
  <c r="AL443" i="30"/>
  <c r="AK443" i="30"/>
  <c r="AJ443" i="30"/>
  <c r="O443" i="30"/>
  <c r="M443" i="30"/>
  <c r="I443" i="30"/>
  <c r="E443" i="30"/>
  <c r="B443" i="30"/>
  <c r="N443" i="30" s="1"/>
  <c r="AS442" i="30"/>
  <c r="AQ442" i="30"/>
  <c r="AL442" i="30"/>
  <c r="AK442" i="30"/>
  <c r="AJ442" i="30"/>
  <c r="AJ445" i="30" s="1"/>
  <c r="AJ448" i="30" s="1"/>
  <c r="O442" i="30"/>
  <c r="M442" i="30"/>
  <c r="I442" i="30"/>
  <c r="F442" i="30"/>
  <c r="F443" i="30" s="1"/>
  <c r="F444" i="30" s="1"/>
  <c r="E442" i="30"/>
  <c r="B442" i="30"/>
  <c r="N442" i="30" s="1"/>
  <c r="AQ441" i="30"/>
  <c r="AO441" i="30"/>
  <c r="AP441" i="30" s="1"/>
  <c r="O441" i="30"/>
  <c r="N441" i="30"/>
  <c r="M441" i="30"/>
  <c r="L441" i="30"/>
  <c r="H441" i="30"/>
  <c r="AV441" i="30" s="1"/>
  <c r="AQ439" i="30"/>
  <c r="AK439" i="30"/>
  <c r="AJ439" i="30"/>
  <c r="M439" i="30"/>
  <c r="I439" i="30"/>
  <c r="J439" i="30" s="1"/>
  <c r="B439" i="30"/>
  <c r="AQ438" i="30"/>
  <c r="AL438" i="30"/>
  <c r="AK438" i="30"/>
  <c r="O438" i="30"/>
  <c r="M438" i="30"/>
  <c r="B438" i="30"/>
  <c r="N438" i="30" s="1"/>
  <c r="AQ437" i="30"/>
  <c r="AL437" i="30"/>
  <c r="AK437" i="30"/>
  <c r="O437" i="30"/>
  <c r="M437" i="30"/>
  <c r="B437" i="30"/>
  <c r="N437" i="30" s="1"/>
  <c r="AQ436" i="30"/>
  <c r="AK436" i="30"/>
  <c r="O436" i="30"/>
  <c r="M436" i="30"/>
  <c r="B436" i="30"/>
  <c r="N436" i="30" s="1"/>
  <c r="AS435" i="30"/>
  <c r="AQ435" i="30"/>
  <c r="AL435" i="30"/>
  <c r="AL436" i="30" s="1"/>
  <c r="AK435" i="30"/>
  <c r="O435" i="30"/>
  <c r="M435" i="30"/>
  <c r="I435" i="30"/>
  <c r="E435" i="30"/>
  <c r="E436" i="30" s="1"/>
  <c r="B435" i="30"/>
  <c r="N435" i="30" s="1"/>
  <c r="AQ434" i="30"/>
  <c r="AL434" i="30"/>
  <c r="AJ434" i="30"/>
  <c r="AJ437" i="30" s="1"/>
  <c r="O434" i="30"/>
  <c r="M434" i="30"/>
  <c r="I434" i="30"/>
  <c r="I438" i="30" s="1"/>
  <c r="B434" i="30"/>
  <c r="N434" i="30" s="1"/>
  <c r="AQ433" i="30"/>
  <c r="AL433" i="30"/>
  <c r="AK433" i="30"/>
  <c r="AJ433" i="30"/>
  <c r="AJ436" i="30" s="1"/>
  <c r="O433" i="30"/>
  <c r="M433" i="30"/>
  <c r="I433" i="30"/>
  <c r="E433" i="30"/>
  <c r="B433" i="30"/>
  <c r="N433" i="30" s="1"/>
  <c r="AS432" i="30"/>
  <c r="AQ432" i="30"/>
  <c r="AL432" i="30"/>
  <c r="AK432" i="30"/>
  <c r="AK434" i="30" s="1"/>
  <c r="AJ432" i="30"/>
  <c r="AJ435" i="30" s="1"/>
  <c r="AJ438" i="30" s="1"/>
  <c r="O432" i="30"/>
  <c r="M432" i="30"/>
  <c r="I432" i="30"/>
  <c r="F432" i="30"/>
  <c r="F433" i="30" s="1"/>
  <c r="E432" i="30"/>
  <c r="B432" i="30"/>
  <c r="N432" i="30" s="1"/>
  <c r="AQ431" i="30"/>
  <c r="AO431" i="30"/>
  <c r="O431" i="30"/>
  <c r="N431" i="30"/>
  <c r="M431" i="30"/>
  <c r="L431" i="30"/>
  <c r="H431" i="30"/>
  <c r="AU431" i="30" s="1"/>
  <c r="AQ429" i="30"/>
  <c r="AK429" i="30"/>
  <c r="AJ429" i="30"/>
  <c r="M429" i="30"/>
  <c r="I429" i="30"/>
  <c r="B429" i="30"/>
  <c r="AQ428" i="30"/>
  <c r="AL428" i="30"/>
  <c r="AK428" i="30"/>
  <c r="O428" i="30"/>
  <c r="M428" i="30"/>
  <c r="B428" i="30"/>
  <c r="N428" i="30" s="1"/>
  <c r="AQ427" i="30"/>
  <c r="AL427" i="30"/>
  <c r="AK427" i="30"/>
  <c r="O427" i="30"/>
  <c r="M427" i="30"/>
  <c r="B427" i="30"/>
  <c r="N427" i="30" s="1"/>
  <c r="AQ426" i="30"/>
  <c r="AK426" i="30"/>
  <c r="O426" i="30"/>
  <c r="M426" i="30"/>
  <c r="B426" i="30"/>
  <c r="N426" i="30" s="1"/>
  <c r="AS425" i="30"/>
  <c r="AQ425" i="30"/>
  <c r="AL425" i="30"/>
  <c r="AL426" i="30" s="1"/>
  <c r="AK425" i="30"/>
  <c r="O425" i="30"/>
  <c r="M425" i="30"/>
  <c r="I425" i="30"/>
  <c r="E425" i="30"/>
  <c r="E427" i="30" s="1"/>
  <c r="B425" i="30"/>
  <c r="N425" i="30" s="1"/>
  <c r="AQ424" i="30"/>
  <c r="AL424" i="30"/>
  <c r="AJ424" i="30"/>
  <c r="AJ427" i="30" s="1"/>
  <c r="O424" i="30"/>
  <c r="M424" i="30"/>
  <c r="I424" i="30"/>
  <c r="I428" i="30" s="1"/>
  <c r="B424" i="30"/>
  <c r="N424" i="30" s="1"/>
  <c r="AQ423" i="30"/>
  <c r="AL423" i="30"/>
  <c r="AK423" i="30"/>
  <c r="AJ423" i="30"/>
  <c r="AJ426" i="30" s="1"/>
  <c r="O423" i="30"/>
  <c r="M423" i="30"/>
  <c r="I423" i="30"/>
  <c r="E423" i="30"/>
  <c r="B423" i="30"/>
  <c r="N423" i="30" s="1"/>
  <c r="AS422" i="30"/>
  <c r="AQ422" i="30"/>
  <c r="AL422" i="30"/>
  <c r="AK422" i="30"/>
  <c r="AK424" i="30" s="1"/>
  <c r="AJ422" i="30"/>
  <c r="AJ425" i="30" s="1"/>
  <c r="O422" i="30"/>
  <c r="M422" i="30"/>
  <c r="I422" i="30"/>
  <c r="F422" i="30"/>
  <c r="F423" i="30" s="1"/>
  <c r="E422" i="30"/>
  <c r="B422" i="30"/>
  <c r="N422" i="30" s="1"/>
  <c r="AQ421" i="30"/>
  <c r="AO421" i="30"/>
  <c r="O421" i="30"/>
  <c r="N421" i="30"/>
  <c r="M421" i="30"/>
  <c r="L421" i="30"/>
  <c r="AS421" i="30"/>
  <c r="H421" i="30"/>
  <c r="AU421" i="30" s="1"/>
  <c r="AQ419" i="30"/>
  <c r="AK419" i="30"/>
  <c r="AJ419" i="30"/>
  <c r="M419" i="30"/>
  <c r="I419" i="30"/>
  <c r="J419" i="30" s="1"/>
  <c r="B419" i="30"/>
  <c r="AQ418" i="30"/>
  <c r="AL418" i="30"/>
  <c r="AK418" i="30"/>
  <c r="O418" i="30"/>
  <c r="M418" i="30"/>
  <c r="B418" i="30"/>
  <c r="N418" i="30" s="1"/>
  <c r="AQ417" i="30"/>
  <c r="AL417" i="30"/>
  <c r="AK417" i="30"/>
  <c r="O417" i="30"/>
  <c r="M417" i="30"/>
  <c r="B417" i="30"/>
  <c r="N417" i="30" s="1"/>
  <c r="AQ416" i="30"/>
  <c r="AK416" i="30"/>
  <c r="O416" i="30"/>
  <c r="M416" i="30"/>
  <c r="B416" i="30"/>
  <c r="N416" i="30" s="1"/>
  <c r="AS415" i="30"/>
  <c r="AQ415" i="30"/>
  <c r="AL415" i="30"/>
  <c r="AL416" i="30" s="1"/>
  <c r="AK415" i="30"/>
  <c r="O415" i="30"/>
  <c r="M415" i="30"/>
  <c r="I415" i="30"/>
  <c r="E415" i="30"/>
  <c r="E416" i="30" s="1"/>
  <c r="B415" i="30"/>
  <c r="N415" i="30" s="1"/>
  <c r="AQ414" i="30"/>
  <c r="AL414" i="30"/>
  <c r="AJ414" i="30"/>
  <c r="AJ417" i="30" s="1"/>
  <c r="O414" i="30"/>
  <c r="M414" i="30"/>
  <c r="I414" i="30"/>
  <c r="I416" i="30" s="1"/>
  <c r="J416" i="30" s="1"/>
  <c r="B414" i="30"/>
  <c r="N414" i="30" s="1"/>
  <c r="AQ413" i="30"/>
  <c r="AL413" i="30"/>
  <c r="AK413" i="30"/>
  <c r="AJ413" i="30"/>
  <c r="AJ416" i="30" s="1"/>
  <c r="O413" i="30"/>
  <c r="M413" i="30"/>
  <c r="I413" i="30"/>
  <c r="E413" i="30"/>
  <c r="B413" i="30"/>
  <c r="N413" i="30" s="1"/>
  <c r="AS412" i="30"/>
  <c r="AQ412" i="30"/>
  <c r="AL412" i="30"/>
  <c r="AK412" i="30"/>
  <c r="AK414" i="30" s="1"/>
  <c r="AJ412" i="30"/>
  <c r="AJ415" i="30" s="1"/>
  <c r="AJ418" i="30" s="1"/>
  <c r="O412" i="30"/>
  <c r="M412" i="30"/>
  <c r="I412" i="30"/>
  <c r="F412" i="30"/>
  <c r="F413" i="30" s="1"/>
  <c r="F414" i="30" s="1"/>
  <c r="E412" i="30"/>
  <c r="B412" i="30"/>
  <c r="N412" i="30" s="1"/>
  <c r="AQ411" i="30"/>
  <c r="AO411" i="30"/>
  <c r="AP411" i="30" s="1"/>
  <c r="O411" i="30"/>
  <c r="N411" i="30"/>
  <c r="M411" i="30"/>
  <c r="L411" i="30"/>
  <c r="AS413" i="30"/>
  <c r="H411" i="30"/>
  <c r="AQ408" i="30"/>
  <c r="AL408" i="30"/>
  <c r="AK408" i="30"/>
  <c r="AJ408" i="30"/>
  <c r="O408" i="30"/>
  <c r="M408" i="30"/>
  <c r="I408" i="30"/>
  <c r="F408" i="30"/>
  <c r="E408" i="30"/>
  <c r="B408" i="30"/>
  <c r="N408" i="30" s="1"/>
  <c r="AQ407" i="30"/>
  <c r="AL407" i="30"/>
  <c r="AK407" i="30"/>
  <c r="AJ407" i="30"/>
  <c r="O407" i="30"/>
  <c r="M407" i="30"/>
  <c r="I407" i="30"/>
  <c r="F407" i="30"/>
  <c r="E407" i="30"/>
  <c r="B407" i="30"/>
  <c r="N407" i="30" s="1"/>
  <c r="AQ406" i="30"/>
  <c r="AK406" i="30"/>
  <c r="AJ406" i="30"/>
  <c r="O406" i="30"/>
  <c r="M406" i="30"/>
  <c r="E406" i="30"/>
  <c r="H406" i="30" s="1"/>
  <c r="B406" i="30"/>
  <c r="N406" i="30" s="1"/>
  <c r="AQ405" i="30"/>
  <c r="AL405" i="30"/>
  <c r="AL406" i="30" s="1"/>
  <c r="AK405" i="30"/>
  <c r="AJ405" i="30"/>
  <c r="O405" i="30"/>
  <c r="M405" i="30"/>
  <c r="I405" i="30"/>
  <c r="J405" i="30" s="1"/>
  <c r="AS405" i="30" s="1"/>
  <c r="F405" i="30"/>
  <c r="H405" i="30" s="1"/>
  <c r="B405" i="30"/>
  <c r="N405" i="30" s="1"/>
  <c r="AQ404" i="30"/>
  <c r="AL404" i="30"/>
  <c r="AK404" i="30"/>
  <c r="AJ404" i="30"/>
  <c r="O404" i="30"/>
  <c r="M404" i="30"/>
  <c r="I404" i="30"/>
  <c r="F404" i="30"/>
  <c r="E404" i="30"/>
  <c r="H404" i="30" s="1"/>
  <c r="B404" i="30"/>
  <c r="N404" i="30" s="1"/>
  <c r="AQ403" i="30"/>
  <c r="AL403" i="30"/>
  <c r="AK403" i="30"/>
  <c r="AJ403" i="30"/>
  <c r="O403" i="30"/>
  <c r="M403" i="30"/>
  <c r="J403" i="30"/>
  <c r="J407" i="30" s="1"/>
  <c r="AS408" i="30" s="1"/>
  <c r="I403" i="30"/>
  <c r="F403" i="30"/>
  <c r="H403" i="30" s="1"/>
  <c r="E403" i="30"/>
  <c r="B403" i="30"/>
  <c r="N403" i="30" s="1"/>
  <c r="AQ402" i="30"/>
  <c r="AL402" i="30"/>
  <c r="AK402" i="30"/>
  <c r="AJ402" i="30"/>
  <c r="O402" i="30"/>
  <c r="M402" i="30"/>
  <c r="J402" i="30"/>
  <c r="J406" i="30" s="1"/>
  <c r="AS406" i="30" s="1"/>
  <c r="I402" i="30"/>
  <c r="F402" i="30"/>
  <c r="E402" i="30"/>
  <c r="B402" i="30"/>
  <c r="N402" i="30" s="1"/>
  <c r="AQ401" i="30"/>
  <c r="AO401" i="30"/>
  <c r="O401" i="30"/>
  <c r="N401" i="30"/>
  <c r="M401" i="30"/>
  <c r="J401" i="30"/>
  <c r="AS403" i="30" s="1"/>
  <c r="H401" i="30"/>
  <c r="AV401" i="30" s="1"/>
  <c r="J393" i="30"/>
  <c r="AQ398" i="30"/>
  <c r="AL398" i="30"/>
  <c r="AK398" i="30"/>
  <c r="AJ398" i="30"/>
  <c r="O398" i="30"/>
  <c r="M398" i="30"/>
  <c r="I398" i="30"/>
  <c r="F398" i="30"/>
  <c r="E398" i="30"/>
  <c r="H398" i="30" s="1"/>
  <c r="B398" i="30"/>
  <c r="N398" i="30" s="1"/>
  <c r="AQ397" i="30"/>
  <c r="AL397" i="30"/>
  <c r="AK397" i="30"/>
  <c r="AJ397" i="30"/>
  <c r="O397" i="30"/>
  <c r="M397" i="30"/>
  <c r="F397" i="30"/>
  <c r="E397" i="30"/>
  <c r="B397" i="30"/>
  <c r="N397" i="30" s="1"/>
  <c r="AQ396" i="30"/>
  <c r="AK396" i="30"/>
  <c r="AJ396" i="30"/>
  <c r="O396" i="30"/>
  <c r="M396" i="30"/>
  <c r="E396" i="30"/>
  <c r="H396" i="30" s="1"/>
  <c r="B396" i="30"/>
  <c r="N396" i="30" s="1"/>
  <c r="AQ395" i="30"/>
  <c r="AL395" i="30"/>
  <c r="AL396" i="30" s="1"/>
  <c r="AK395" i="30"/>
  <c r="AJ395" i="30"/>
  <c r="O395" i="30"/>
  <c r="M395" i="30"/>
  <c r="F395" i="30"/>
  <c r="H395" i="30" s="1"/>
  <c r="B395" i="30"/>
  <c r="N395" i="30" s="1"/>
  <c r="AQ394" i="30"/>
  <c r="AL394" i="30"/>
  <c r="AK394" i="30"/>
  <c r="AJ394" i="30"/>
  <c r="O394" i="30"/>
  <c r="M394" i="30"/>
  <c r="F394" i="30"/>
  <c r="E394" i="30"/>
  <c r="H394" i="30" s="1"/>
  <c r="B394" i="30"/>
  <c r="N394" i="30" s="1"/>
  <c r="AQ393" i="30"/>
  <c r="AL393" i="30"/>
  <c r="AK393" i="30"/>
  <c r="AJ393" i="30"/>
  <c r="O393" i="30"/>
  <c r="M393" i="30"/>
  <c r="I393" i="30"/>
  <c r="F393" i="30"/>
  <c r="H393" i="30" s="1"/>
  <c r="E393" i="30"/>
  <c r="B393" i="30"/>
  <c r="N393" i="30" s="1"/>
  <c r="AS392" i="30"/>
  <c r="AQ392" i="30"/>
  <c r="AL392" i="30"/>
  <c r="AK392" i="30"/>
  <c r="AJ392" i="30"/>
  <c r="O392" i="30"/>
  <c r="M392" i="30"/>
  <c r="J392" i="30"/>
  <c r="J396" i="30" s="1"/>
  <c r="AS396" i="30" s="1"/>
  <c r="I392" i="30"/>
  <c r="AO392" i="30" s="1"/>
  <c r="F392" i="30"/>
  <c r="E392" i="30"/>
  <c r="B392" i="30"/>
  <c r="N392" i="30" s="1"/>
  <c r="AQ391" i="30"/>
  <c r="AO391" i="30"/>
  <c r="O391" i="30"/>
  <c r="N391" i="30"/>
  <c r="M391" i="30"/>
  <c r="J391" i="30"/>
  <c r="AS393" i="30" s="1"/>
  <c r="I397" i="30"/>
  <c r="H391" i="30"/>
  <c r="AV391" i="30" s="1"/>
  <c r="AQ386" i="30"/>
  <c r="AL386" i="30"/>
  <c r="AK386" i="30"/>
  <c r="AJ386" i="30"/>
  <c r="O386" i="30"/>
  <c r="M386" i="30"/>
  <c r="I386" i="30"/>
  <c r="F386" i="30"/>
  <c r="E386" i="30"/>
  <c r="B386" i="30"/>
  <c r="N386" i="30" s="1"/>
  <c r="AQ385" i="30"/>
  <c r="AL385" i="30"/>
  <c r="AK385" i="30"/>
  <c r="AJ385" i="30"/>
  <c r="O385" i="30"/>
  <c r="M385" i="30"/>
  <c r="J385" i="30"/>
  <c r="AS386" i="30" s="1"/>
  <c r="I385" i="30"/>
  <c r="F385" i="30"/>
  <c r="E385" i="30"/>
  <c r="B385" i="30"/>
  <c r="N385" i="30" s="1"/>
  <c r="AQ384" i="30"/>
  <c r="AL384" i="30"/>
  <c r="AK384" i="30"/>
  <c r="AJ384" i="30"/>
  <c r="O384" i="30"/>
  <c r="M384" i="30"/>
  <c r="I384" i="30"/>
  <c r="J384" i="30" s="1"/>
  <c r="AS384" i="30" s="1"/>
  <c r="F384" i="30"/>
  <c r="H384" i="30" s="1"/>
  <c r="B384" i="30"/>
  <c r="N384" i="30" s="1"/>
  <c r="AS383" i="30"/>
  <c r="AQ383" i="30"/>
  <c r="AL383" i="30"/>
  <c r="AK383" i="30"/>
  <c r="AJ383" i="30"/>
  <c r="O383" i="30"/>
  <c r="M383" i="30"/>
  <c r="I383" i="30"/>
  <c r="F383" i="30"/>
  <c r="E383" i="30"/>
  <c r="B383" i="30"/>
  <c r="N383" i="30" s="1"/>
  <c r="AS382" i="30"/>
  <c r="AQ382" i="30"/>
  <c r="AL382" i="30"/>
  <c r="AK382" i="30"/>
  <c r="AJ382" i="30"/>
  <c r="O382" i="30"/>
  <c r="M382" i="30"/>
  <c r="I382" i="30"/>
  <c r="F382" i="30"/>
  <c r="E382" i="30"/>
  <c r="H382" i="30" s="1"/>
  <c r="B382" i="30"/>
  <c r="N382" i="30" s="1"/>
  <c r="AQ381" i="30"/>
  <c r="AO381" i="30"/>
  <c r="AP381" i="30" s="1"/>
  <c r="O381" i="30"/>
  <c r="N381" i="30"/>
  <c r="M381" i="30"/>
  <c r="L381" i="30"/>
  <c r="J381" i="30"/>
  <c r="AS381" i="30" s="1"/>
  <c r="H381" i="30"/>
  <c r="AU381" i="30" s="1"/>
  <c r="AQ376" i="30"/>
  <c r="AL376" i="30"/>
  <c r="AK376" i="30"/>
  <c r="AJ376" i="30"/>
  <c r="O376" i="30"/>
  <c r="M376" i="30"/>
  <c r="I376" i="30"/>
  <c r="F376" i="30"/>
  <c r="E376" i="30"/>
  <c r="B376" i="30"/>
  <c r="N376" i="30" s="1"/>
  <c r="AQ375" i="30"/>
  <c r="AL375" i="30"/>
  <c r="AK375" i="30"/>
  <c r="AJ375" i="30"/>
  <c r="O375" i="30"/>
  <c r="M375" i="30"/>
  <c r="J375" i="30"/>
  <c r="AS376" i="30" s="1"/>
  <c r="I375" i="30"/>
  <c r="F375" i="30"/>
  <c r="E375" i="30"/>
  <c r="B375" i="30"/>
  <c r="N375" i="30" s="1"/>
  <c r="AQ374" i="30"/>
  <c r="AL374" i="30"/>
  <c r="AK374" i="30"/>
  <c r="AJ374" i="30"/>
  <c r="O374" i="30"/>
  <c r="M374" i="30"/>
  <c r="I374" i="30"/>
  <c r="J374" i="30" s="1"/>
  <c r="AS374" i="30" s="1"/>
  <c r="F374" i="30"/>
  <c r="H374" i="30" s="1"/>
  <c r="B374" i="30"/>
  <c r="N374" i="30" s="1"/>
  <c r="AS373" i="30"/>
  <c r="AQ373" i="30"/>
  <c r="AL373" i="30"/>
  <c r="AK373" i="30"/>
  <c r="AJ373" i="30"/>
  <c r="O373" i="30"/>
  <c r="M373" i="30"/>
  <c r="I373" i="30"/>
  <c r="F373" i="30"/>
  <c r="E373" i="30"/>
  <c r="B373" i="30"/>
  <c r="N373" i="30" s="1"/>
  <c r="AS372" i="30"/>
  <c r="AQ372" i="30"/>
  <c r="AL372" i="30"/>
  <c r="AK372" i="30"/>
  <c r="AJ372" i="30"/>
  <c r="O372" i="30"/>
  <c r="M372" i="30"/>
  <c r="I372" i="30"/>
  <c r="F372" i="30"/>
  <c r="E372" i="30"/>
  <c r="H372" i="30" s="1"/>
  <c r="B372" i="30"/>
  <c r="N372" i="30" s="1"/>
  <c r="AQ371" i="30"/>
  <c r="AO371" i="30"/>
  <c r="AP371" i="30" s="1"/>
  <c r="O371" i="30"/>
  <c r="N371" i="30"/>
  <c r="M371" i="30"/>
  <c r="L371" i="30"/>
  <c r="J371" i="30"/>
  <c r="AS371" i="30" s="1"/>
  <c r="H371" i="30"/>
  <c r="AQ366" i="30"/>
  <c r="AL366" i="30"/>
  <c r="AK366" i="30"/>
  <c r="AJ366" i="30"/>
  <c r="O366" i="30"/>
  <c r="M366" i="30"/>
  <c r="I366" i="30"/>
  <c r="F366" i="30"/>
  <c r="E366" i="30"/>
  <c r="B366" i="30"/>
  <c r="N366" i="30" s="1"/>
  <c r="AQ365" i="30"/>
  <c r="AL365" i="30"/>
  <c r="AK365" i="30"/>
  <c r="AJ365" i="30"/>
  <c r="O365" i="30"/>
  <c r="M365" i="30"/>
  <c r="J365" i="30"/>
  <c r="AS366" i="30" s="1"/>
  <c r="I365" i="30"/>
  <c r="F365" i="30"/>
  <c r="E365" i="30"/>
  <c r="B365" i="30"/>
  <c r="N365" i="30" s="1"/>
  <c r="AQ364" i="30"/>
  <c r="AL364" i="30"/>
  <c r="AK364" i="30"/>
  <c r="AJ364" i="30"/>
  <c r="O364" i="30"/>
  <c r="M364" i="30"/>
  <c r="I364" i="30"/>
  <c r="J364" i="30" s="1"/>
  <c r="AS364" i="30" s="1"/>
  <c r="F364" i="30"/>
  <c r="H364" i="30" s="1"/>
  <c r="B364" i="30"/>
  <c r="N364" i="30" s="1"/>
  <c r="AS363" i="30"/>
  <c r="AQ363" i="30"/>
  <c r="AL363" i="30"/>
  <c r="AK363" i="30"/>
  <c r="AJ363" i="30"/>
  <c r="O363" i="30"/>
  <c r="M363" i="30"/>
  <c r="I363" i="30"/>
  <c r="F363" i="30"/>
  <c r="E363" i="30"/>
  <c r="B363" i="30"/>
  <c r="N363" i="30" s="1"/>
  <c r="AS362" i="30"/>
  <c r="AQ362" i="30"/>
  <c r="AL362" i="30"/>
  <c r="AK362" i="30"/>
  <c r="AJ362" i="30"/>
  <c r="O362" i="30"/>
  <c r="M362" i="30"/>
  <c r="I362" i="30"/>
  <c r="F362" i="30"/>
  <c r="E362" i="30"/>
  <c r="B362" i="30"/>
  <c r="N362" i="30" s="1"/>
  <c r="AQ361" i="30"/>
  <c r="AO361" i="30"/>
  <c r="AP361" i="30" s="1"/>
  <c r="O361" i="30"/>
  <c r="N361" i="30"/>
  <c r="M361" i="30"/>
  <c r="L361" i="30"/>
  <c r="J361" i="30"/>
  <c r="AS361" i="30" s="1"/>
  <c r="H361" i="30"/>
  <c r="AU361" i="30" s="1"/>
  <c r="L351" i="30"/>
  <c r="AQ356" i="30"/>
  <c r="AL356" i="30"/>
  <c r="AK356" i="30"/>
  <c r="AJ356" i="30"/>
  <c r="O356" i="30"/>
  <c r="M356" i="30"/>
  <c r="I356" i="30"/>
  <c r="F356" i="30"/>
  <c r="E356" i="30"/>
  <c r="B356" i="30"/>
  <c r="N356" i="30" s="1"/>
  <c r="AQ355" i="30"/>
  <c r="AL355" i="30"/>
  <c r="AK355" i="30"/>
  <c r="AJ355" i="30"/>
  <c r="O355" i="30"/>
  <c r="M355" i="30"/>
  <c r="J355" i="30"/>
  <c r="AS356" i="30" s="1"/>
  <c r="I355" i="30"/>
  <c r="F355" i="30"/>
  <c r="E355" i="30"/>
  <c r="B355" i="30"/>
  <c r="N355" i="30" s="1"/>
  <c r="AQ354" i="30"/>
  <c r="AL354" i="30"/>
  <c r="AK354" i="30"/>
  <c r="AJ354" i="30"/>
  <c r="O354" i="30"/>
  <c r="M354" i="30"/>
  <c r="I354" i="30"/>
  <c r="J354" i="30" s="1"/>
  <c r="AS354" i="30" s="1"/>
  <c r="F354" i="30"/>
  <c r="H354" i="30" s="1"/>
  <c r="B354" i="30"/>
  <c r="N354" i="30" s="1"/>
  <c r="AS353" i="30"/>
  <c r="AQ353" i="30"/>
  <c r="AL353" i="30"/>
  <c r="AK353" i="30"/>
  <c r="AJ353" i="30"/>
  <c r="O353" i="30"/>
  <c r="M353" i="30"/>
  <c r="I353" i="30"/>
  <c r="F353" i="30"/>
  <c r="E353" i="30"/>
  <c r="B353" i="30"/>
  <c r="N353" i="30" s="1"/>
  <c r="AS352" i="30"/>
  <c r="AQ352" i="30"/>
  <c r="AL352" i="30"/>
  <c r="AK352" i="30"/>
  <c r="AJ352" i="30"/>
  <c r="O352" i="30"/>
  <c r="M352" i="30"/>
  <c r="I352" i="30"/>
  <c r="F352" i="30"/>
  <c r="E352" i="30"/>
  <c r="B352" i="30"/>
  <c r="N352" i="30" s="1"/>
  <c r="AQ351" i="30"/>
  <c r="AO351" i="30"/>
  <c r="AP351" i="30" s="1"/>
  <c r="O351" i="30"/>
  <c r="N351" i="30"/>
  <c r="M351" i="30"/>
  <c r="J351" i="30"/>
  <c r="AS351" i="30" s="1"/>
  <c r="H351" i="30"/>
  <c r="AQ346" i="30"/>
  <c r="AL346" i="30"/>
  <c r="AK346" i="30"/>
  <c r="AJ346" i="30"/>
  <c r="O346" i="30"/>
  <c r="M346" i="30"/>
  <c r="I346" i="30"/>
  <c r="F346" i="30"/>
  <c r="E346" i="30"/>
  <c r="B346" i="30"/>
  <c r="N346" i="30" s="1"/>
  <c r="AQ345" i="30"/>
  <c r="AL345" i="30"/>
  <c r="AK345" i="30"/>
  <c r="AJ345" i="30"/>
  <c r="O345" i="30"/>
  <c r="M345" i="30"/>
  <c r="J345" i="30"/>
  <c r="AS346" i="30" s="1"/>
  <c r="I345" i="30"/>
  <c r="F345" i="30"/>
  <c r="E345" i="30"/>
  <c r="B345" i="30"/>
  <c r="N345" i="30" s="1"/>
  <c r="AQ344" i="30"/>
  <c r="AL344" i="30"/>
  <c r="AK344" i="30"/>
  <c r="AJ344" i="30"/>
  <c r="O344" i="30"/>
  <c r="M344" i="30"/>
  <c r="I344" i="30"/>
  <c r="J344" i="30" s="1"/>
  <c r="AS344" i="30" s="1"/>
  <c r="F344" i="30"/>
  <c r="H344" i="30" s="1"/>
  <c r="B344" i="30"/>
  <c r="N344" i="30" s="1"/>
  <c r="AS343" i="30"/>
  <c r="AQ343" i="30"/>
  <c r="AL343" i="30"/>
  <c r="AK343" i="30"/>
  <c r="AJ343" i="30"/>
  <c r="O343" i="30"/>
  <c r="M343" i="30"/>
  <c r="I343" i="30"/>
  <c r="F343" i="30"/>
  <c r="E343" i="30"/>
  <c r="B343" i="30"/>
  <c r="N343" i="30" s="1"/>
  <c r="AS342" i="30"/>
  <c r="AQ342" i="30"/>
  <c r="AL342" i="30"/>
  <c r="AK342" i="30"/>
  <c r="AJ342" i="30"/>
  <c r="O342" i="30"/>
  <c r="M342" i="30"/>
  <c r="I342" i="30"/>
  <c r="F342" i="30"/>
  <c r="E342" i="30"/>
  <c r="B342" i="30"/>
  <c r="N342" i="30" s="1"/>
  <c r="AQ341" i="30"/>
  <c r="AO341" i="30"/>
  <c r="AP341" i="30" s="1"/>
  <c r="O341" i="30"/>
  <c r="N341" i="30"/>
  <c r="M341" i="30"/>
  <c r="L341" i="30"/>
  <c r="J341" i="30"/>
  <c r="AS341" i="30" s="1"/>
  <c r="H341" i="30"/>
  <c r="AQ336" i="30"/>
  <c r="AL336" i="30"/>
  <c r="AK336" i="30"/>
  <c r="AJ336" i="30"/>
  <c r="O336" i="30"/>
  <c r="M336" i="30"/>
  <c r="I336" i="30"/>
  <c r="F336" i="30"/>
  <c r="E336" i="30"/>
  <c r="B336" i="30"/>
  <c r="N336" i="30" s="1"/>
  <c r="AQ335" i="30"/>
  <c r="AL335" i="30"/>
  <c r="AK335" i="30"/>
  <c r="AJ335" i="30"/>
  <c r="O335" i="30"/>
  <c r="M335" i="30"/>
  <c r="J335" i="30"/>
  <c r="AS336" i="30" s="1"/>
  <c r="I335" i="30"/>
  <c r="F335" i="30"/>
  <c r="E335" i="30"/>
  <c r="B335" i="30"/>
  <c r="N335" i="30" s="1"/>
  <c r="AQ334" i="30"/>
  <c r="AL334" i="30"/>
  <c r="AK334" i="30"/>
  <c r="AJ334" i="30"/>
  <c r="O334" i="30"/>
  <c r="M334" i="30"/>
  <c r="I334" i="30"/>
  <c r="J334" i="30" s="1"/>
  <c r="AS334" i="30" s="1"/>
  <c r="F334" i="30"/>
  <c r="H334" i="30" s="1"/>
  <c r="B334" i="30"/>
  <c r="N334" i="30" s="1"/>
  <c r="AS333" i="30"/>
  <c r="AQ333" i="30"/>
  <c r="AL333" i="30"/>
  <c r="AK333" i="30"/>
  <c r="AJ333" i="30"/>
  <c r="O333" i="30"/>
  <c r="M333" i="30"/>
  <c r="I333" i="30"/>
  <c r="F333" i="30"/>
  <c r="E333" i="30"/>
  <c r="B333" i="30"/>
  <c r="N333" i="30" s="1"/>
  <c r="AS332" i="30"/>
  <c r="AQ332" i="30"/>
  <c r="AL332" i="30"/>
  <c r="AK332" i="30"/>
  <c r="AJ332" i="30"/>
  <c r="O332" i="30"/>
  <c r="M332" i="30"/>
  <c r="I332" i="30"/>
  <c r="F332" i="30"/>
  <c r="E332" i="30"/>
  <c r="H332" i="30" s="1"/>
  <c r="B332" i="30"/>
  <c r="N332" i="30" s="1"/>
  <c r="AQ331" i="30"/>
  <c r="AO331" i="30"/>
  <c r="AP331" i="30" s="1"/>
  <c r="O331" i="30"/>
  <c r="N331" i="30"/>
  <c r="M331" i="30"/>
  <c r="L331" i="30"/>
  <c r="J331" i="30"/>
  <c r="AS331" i="30" s="1"/>
  <c r="H331" i="30"/>
  <c r="AU331" i="30" s="1"/>
  <c r="L321" i="30"/>
  <c r="AQ326" i="30"/>
  <c r="AL326" i="30"/>
  <c r="AK326" i="30"/>
  <c r="AJ326" i="30"/>
  <c r="O326" i="30"/>
  <c r="M326" i="30"/>
  <c r="I326" i="30"/>
  <c r="F326" i="30"/>
  <c r="E326" i="30"/>
  <c r="B326" i="30"/>
  <c r="N326" i="30" s="1"/>
  <c r="AQ325" i="30"/>
  <c r="AL325" i="30"/>
  <c r="AK325" i="30"/>
  <c r="AJ325" i="30"/>
  <c r="O325" i="30"/>
  <c r="M325" i="30"/>
  <c r="J325" i="30"/>
  <c r="AS326" i="30" s="1"/>
  <c r="I325" i="30"/>
  <c r="F325" i="30"/>
  <c r="E325" i="30"/>
  <c r="B325" i="30"/>
  <c r="N325" i="30" s="1"/>
  <c r="AQ324" i="30"/>
  <c r="AL324" i="30"/>
  <c r="AK324" i="30"/>
  <c r="AJ324" i="30"/>
  <c r="O324" i="30"/>
  <c r="M324" i="30"/>
  <c r="I324" i="30"/>
  <c r="J324" i="30" s="1"/>
  <c r="AS324" i="30" s="1"/>
  <c r="F324" i="30"/>
  <c r="H324" i="30" s="1"/>
  <c r="B324" i="30"/>
  <c r="N324" i="30" s="1"/>
  <c r="AS323" i="30"/>
  <c r="AQ323" i="30"/>
  <c r="AL323" i="30"/>
  <c r="AK323" i="30"/>
  <c r="AJ323" i="30"/>
  <c r="O323" i="30"/>
  <c r="M323" i="30"/>
  <c r="I323" i="30"/>
  <c r="F323" i="30"/>
  <c r="E323" i="30"/>
  <c r="B323" i="30"/>
  <c r="N323" i="30" s="1"/>
  <c r="AS322" i="30"/>
  <c r="AQ322" i="30"/>
  <c r="AL322" i="30"/>
  <c r="AK322" i="30"/>
  <c r="AJ322" i="30"/>
  <c r="O322" i="30"/>
  <c r="M322" i="30"/>
  <c r="I322" i="30"/>
  <c r="F322" i="30"/>
  <c r="E322" i="30"/>
  <c r="B322" i="30"/>
  <c r="N322" i="30" s="1"/>
  <c r="AQ321" i="30"/>
  <c r="AO321" i="30"/>
  <c r="AP321" i="30" s="1"/>
  <c r="O321" i="30"/>
  <c r="N321" i="30"/>
  <c r="M321" i="30"/>
  <c r="J321" i="30"/>
  <c r="AS321" i="30" s="1"/>
  <c r="H321" i="30"/>
  <c r="AV321" i="30" s="1"/>
  <c r="AQ316" i="30"/>
  <c r="AL316" i="30"/>
  <c r="AK316" i="30"/>
  <c r="AJ316" i="30"/>
  <c r="O316" i="30"/>
  <c r="M316" i="30"/>
  <c r="F316" i="30"/>
  <c r="E316" i="30"/>
  <c r="B316" i="30"/>
  <c r="N316" i="30" s="1"/>
  <c r="AQ315" i="30"/>
  <c r="AL315" i="30"/>
  <c r="AK315" i="30"/>
  <c r="AJ315" i="30"/>
  <c r="O315" i="30"/>
  <c r="M315" i="30"/>
  <c r="J315" i="30"/>
  <c r="AS316" i="30" s="1"/>
  <c r="F315" i="30"/>
  <c r="E315" i="30"/>
  <c r="B315" i="30"/>
  <c r="N315" i="30" s="1"/>
  <c r="AQ314" i="30"/>
  <c r="AL314" i="30"/>
  <c r="AK314" i="30"/>
  <c r="AJ314" i="30"/>
  <c r="O314" i="30"/>
  <c r="M314" i="30"/>
  <c r="F314" i="30"/>
  <c r="H314" i="30" s="1"/>
  <c r="AU314" i="30" s="1"/>
  <c r="B314" i="30"/>
  <c r="N314" i="30" s="1"/>
  <c r="AS313" i="30"/>
  <c r="AQ313" i="30"/>
  <c r="AL313" i="30"/>
  <c r="AK313" i="30"/>
  <c r="AJ313" i="30"/>
  <c r="O313" i="30"/>
  <c r="M313" i="30"/>
  <c r="J313" i="30"/>
  <c r="F313" i="30"/>
  <c r="H313" i="30" s="1"/>
  <c r="AU313" i="30" s="1"/>
  <c r="E313" i="30"/>
  <c r="B313" i="30"/>
  <c r="N313" i="30" s="1"/>
  <c r="AS312" i="30"/>
  <c r="AQ312" i="30"/>
  <c r="AL312" i="30"/>
  <c r="AK312" i="30"/>
  <c r="AJ312" i="30"/>
  <c r="O312" i="30"/>
  <c r="M312" i="30"/>
  <c r="F312" i="30"/>
  <c r="E312" i="30"/>
  <c r="H312" i="30" s="1"/>
  <c r="AV312" i="30" s="1"/>
  <c r="B312" i="30"/>
  <c r="N312" i="30" s="1"/>
  <c r="AQ311" i="30"/>
  <c r="AO311" i="30"/>
  <c r="O311" i="30"/>
  <c r="N311" i="30"/>
  <c r="M311" i="30"/>
  <c r="L311" i="30"/>
  <c r="I316" i="30"/>
  <c r="H311" i="30"/>
  <c r="AV311" i="30" s="1"/>
  <c r="AQ308" i="30"/>
  <c r="AL308" i="30"/>
  <c r="AK308" i="30"/>
  <c r="AJ308" i="30"/>
  <c r="O308" i="30"/>
  <c r="M308" i="30"/>
  <c r="I308" i="30"/>
  <c r="F308" i="30"/>
  <c r="E308" i="30"/>
  <c r="B308" i="30"/>
  <c r="N308" i="30" s="1"/>
  <c r="AQ307" i="30"/>
  <c r="AL307" i="30"/>
  <c r="AK307" i="30"/>
  <c r="AJ307" i="30"/>
  <c r="O307" i="30"/>
  <c r="M307" i="30"/>
  <c r="I307" i="30"/>
  <c r="F307" i="30"/>
  <c r="E307" i="30"/>
  <c r="B307" i="30"/>
  <c r="N307" i="30" s="1"/>
  <c r="AQ306" i="30"/>
  <c r="AK306" i="30"/>
  <c r="AJ306" i="30"/>
  <c r="O306" i="30"/>
  <c r="M306" i="30"/>
  <c r="F306" i="30"/>
  <c r="E306" i="30"/>
  <c r="B306" i="30"/>
  <c r="N306" i="30" s="1"/>
  <c r="AQ305" i="30"/>
  <c r="AL305" i="30"/>
  <c r="AL306" i="30" s="1"/>
  <c r="AK305" i="30"/>
  <c r="AJ305" i="30"/>
  <c r="O305" i="30"/>
  <c r="M305" i="30"/>
  <c r="I305" i="30"/>
  <c r="F305" i="30"/>
  <c r="H305" i="30" s="1"/>
  <c r="AU305" i="30" s="1"/>
  <c r="B305" i="30"/>
  <c r="N305" i="30" s="1"/>
  <c r="AQ304" i="30"/>
  <c r="AL304" i="30"/>
  <c r="AK304" i="30"/>
  <c r="AJ304" i="30"/>
  <c r="O304" i="30"/>
  <c r="M304" i="30"/>
  <c r="I304" i="30"/>
  <c r="F304" i="30"/>
  <c r="E304" i="30"/>
  <c r="B304" i="30"/>
  <c r="N304" i="30" s="1"/>
  <c r="AQ303" i="30"/>
  <c r="AL303" i="30"/>
  <c r="AK303" i="30"/>
  <c r="AJ303" i="30"/>
  <c r="O303" i="30"/>
  <c r="M303" i="30"/>
  <c r="J303" i="30"/>
  <c r="J307" i="30" s="1"/>
  <c r="AS308" i="30" s="1"/>
  <c r="I303" i="30"/>
  <c r="F303" i="30"/>
  <c r="E303" i="30"/>
  <c r="B303" i="30"/>
  <c r="N303" i="30" s="1"/>
  <c r="AQ302" i="30"/>
  <c r="AL302" i="30"/>
  <c r="AK302" i="30"/>
  <c r="AJ302" i="30"/>
  <c r="O302" i="30"/>
  <c r="M302" i="30"/>
  <c r="J302" i="30"/>
  <c r="J306" i="30" s="1"/>
  <c r="AS306" i="30" s="1"/>
  <c r="I302" i="30"/>
  <c r="F302" i="30"/>
  <c r="E302" i="30"/>
  <c r="B302" i="30"/>
  <c r="N302" i="30" s="1"/>
  <c r="AQ301" i="30"/>
  <c r="AO301" i="30"/>
  <c r="AP301" i="30" s="1"/>
  <c r="O301" i="30"/>
  <c r="N301" i="30"/>
  <c r="M301" i="30"/>
  <c r="J301" i="30"/>
  <c r="AS301" i="30" s="1"/>
  <c r="H301" i="30"/>
  <c r="AU301" i="30" s="1"/>
  <c r="J16" i="2"/>
  <c r="J17" i="2" s="1"/>
  <c r="I16" i="2"/>
  <c r="J14" i="2"/>
  <c r="I14" i="2"/>
  <c r="I12" i="2"/>
  <c r="I13" i="2" s="1"/>
  <c r="J293" i="30"/>
  <c r="I291" i="30"/>
  <c r="I292" i="30" s="1"/>
  <c r="AQ296" i="30"/>
  <c r="AL296" i="30"/>
  <c r="AK296" i="30"/>
  <c r="AJ296" i="30"/>
  <c r="O296" i="30"/>
  <c r="M296" i="30"/>
  <c r="F296" i="30"/>
  <c r="E296" i="30"/>
  <c r="B296" i="30"/>
  <c r="N296" i="30" s="1"/>
  <c r="AQ295" i="30"/>
  <c r="AL295" i="30"/>
  <c r="AK295" i="30"/>
  <c r="AJ295" i="30"/>
  <c r="O295" i="30"/>
  <c r="M295" i="30"/>
  <c r="J295" i="30"/>
  <c r="AS296" i="30" s="1"/>
  <c r="F295" i="30"/>
  <c r="E295" i="30"/>
  <c r="B295" i="30"/>
  <c r="N295" i="30" s="1"/>
  <c r="AQ294" i="30"/>
  <c r="AL294" i="30"/>
  <c r="AK294" i="30"/>
  <c r="AJ294" i="30"/>
  <c r="O294" i="30"/>
  <c r="M294" i="30"/>
  <c r="F294" i="30"/>
  <c r="H294" i="30" s="1"/>
  <c r="B294" i="30"/>
  <c r="N294" i="30" s="1"/>
  <c r="AS293" i="30"/>
  <c r="AQ293" i="30"/>
  <c r="AL293" i="30"/>
  <c r="AK293" i="30"/>
  <c r="AJ293" i="30"/>
  <c r="O293" i="30"/>
  <c r="M293" i="30"/>
  <c r="F293" i="30"/>
  <c r="E293" i="30"/>
  <c r="H293" i="30" s="1"/>
  <c r="B293" i="30"/>
  <c r="N293" i="30" s="1"/>
  <c r="AS292" i="30"/>
  <c r="AQ292" i="30"/>
  <c r="AL292" i="30"/>
  <c r="AK292" i="30"/>
  <c r="AJ292" i="30"/>
  <c r="O292" i="30"/>
  <c r="M292" i="30"/>
  <c r="F292" i="30"/>
  <c r="E292" i="30"/>
  <c r="B292" i="30"/>
  <c r="N292" i="30" s="1"/>
  <c r="AQ291" i="30"/>
  <c r="O291" i="30"/>
  <c r="N291" i="30"/>
  <c r="M291" i="30"/>
  <c r="H291" i="30"/>
  <c r="I281" i="30"/>
  <c r="J282" i="30" s="1"/>
  <c r="J286" i="30" s="1"/>
  <c r="AS286" i="30" s="1"/>
  <c r="AQ288" i="30"/>
  <c r="AL288" i="30"/>
  <c r="AK288" i="30"/>
  <c r="AJ288" i="30"/>
  <c r="O288" i="30"/>
  <c r="M288" i="30"/>
  <c r="F288" i="30"/>
  <c r="E288" i="30"/>
  <c r="B288" i="30"/>
  <c r="N288" i="30" s="1"/>
  <c r="AQ287" i="30"/>
  <c r="AL287" i="30"/>
  <c r="AK287" i="30"/>
  <c r="AJ287" i="30"/>
  <c r="O287" i="30"/>
  <c r="M287" i="30"/>
  <c r="F287" i="30"/>
  <c r="E287" i="30"/>
  <c r="B287" i="30"/>
  <c r="N287" i="30" s="1"/>
  <c r="AQ286" i="30"/>
  <c r="AK286" i="30"/>
  <c r="AJ286" i="30"/>
  <c r="O286" i="30"/>
  <c r="M286" i="30"/>
  <c r="E286" i="30"/>
  <c r="H286" i="30" s="1"/>
  <c r="B286" i="30"/>
  <c r="N286" i="30" s="1"/>
  <c r="AQ285" i="30"/>
  <c r="AL285" i="30"/>
  <c r="AL286" i="30" s="1"/>
  <c r="AK285" i="30"/>
  <c r="AJ285" i="30"/>
  <c r="O285" i="30"/>
  <c r="N285" i="30"/>
  <c r="M285" i="30"/>
  <c r="F285" i="30"/>
  <c r="H285" i="30" s="1"/>
  <c r="B285" i="30"/>
  <c r="AQ284" i="30"/>
  <c r="AL284" i="30"/>
  <c r="AK284" i="30"/>
  <c r="AJ284" i="30"/>
  <c r="O284" i="30"/>
  <c r="M284" i="30"/>
  <c r="F284" i="30"/>
  <c r="E284" i="30"/>
  <c r="B284" i="30"/>
  <c r="N284" i="30" s="1"/>
  <c r="AQ283" i="30"/>
  <c r="AL283" i="30"/>
  <c r="AK283" i="30"/>
  <c r="AJ283" i="30"/>
  <c r="O283" i="30"/>
  <c r="M283" i="30"/>
  <c r="F283" i="30"/>
  <c r="E283" i="30"/>
  <c r="B283" i="30"/>
  <c r="N283" i="30" s="1"/>
  <c r="AQ282" i="30"/>
  <c r="AL282" i="30"/>
  <c r="AK282" i="30"/>
  <c r="AJ282" i="30"/>
  <c r="O282" i="30"/>
  <c r="M282" i="30"/>
  <c r="F282" i="30"/>
  <c r="E282" i="30"/>
  <c r="B282" i="30"/>
  <c r="N282" i="30" s="1"/>
  <c r="AQ281" i="30"/>
  <c r="O281" i="30"/>
  <c r="N281" i="30"/>
  <c r="M281" i="30"/>
  <c r="H281" i="30"/>
  <c r="AV281" i="30" s="1"/>
  <c r="I272" i="30"/>
  <c r="I278" i="30" s="1"/>
  <c r="AQ279" i="30"/>
  <c r="AL279" i="30"/>
  <c r="AK279" i="30"/>
  <c r="AJ279" i="30"/>
  <c r="O279" i="30"/>
  <c r="M279" i="30"/>
  <c r="F279" i="30"/>
  <c r="E279" i="30"/>
  <c r="B279" i="30"/>
  <c r="N279" i="30" s="1"/>
  <c r="AQ278" i="30"/>
  <c r="AL278" i="30"/>
  <c r="AK278" i="30"/>
  <c r="AJ278" i="30"/>
  <c r="O278" i="30"/>
  <c r="M278" i="30"/>
  <c r="F278" i="30"/>
  <c r="E278" i="30"/>
  <c r="B278" i="30"/>
  <c r="N278" i="30" s="1"/>
  <c r="AQ277" i="30"/>
  <c r="AK277" i="30"/>
  <c r="AJ277" i="30"/>
  <c r="O277" i="30"/>
  <c r="M277" i="30"/>
  <c r="E277" i="30"/>
  <c r="H277" i="30" s="1"/>
  <c r="B277" i="30"/>
  <c r="N277" i="30" s="1"/>
  <c r="AQ276" i="30"/>
  <c r="AL276" i="30"/>
  <c r="AL277" i="30" s="1"/>
  <c r="AK276" i="30"/>
  <c r="AJ276" i="30"/>
  <c r="O276" i="30"/>
  <c r="M276" i="30"/>
  <c r="F276" i="30"/>
  <c r="H276" i="30" s="1"/>
  <c r="B276" i="30"/>
  <c r="N276" i="30" s="1"/>
  <c r="AQ275" i="30"/>
  <c r="AL275" i="30"/>
  <c r="AK275" i="30"/>
  <c r="AJ275" i="30"/>
  <c r="O275" i="30"/>
  <c r="M275" i="30"/>
  <c r="F275" i="30"/>
  <c r="E275" i="30"/>
  <c r="H275" i="30" s="1"/>
  <c r="B275" i="30"/>
  <c r="N275" i="30" s="1"/>
  <c r="AQ274" i="30"/>
  <c r="AL274" i="30"/>
  <c r="AK274" i="30"/>
  <c r="AJ274" i="30"/>
  <c r="O274" i="30"/>
  <c r="M274" i="30"/>
  <c r="F274" i="30"/>
  <c r="E274" i="30"/>
  <c r="B274" i="30"/>
  <c r="N274" i="30" s="1"/>
  <c r="AQ273" i="30"/>
  <c r="AL273" i="30"/>
  <c r="AK273" i="30"/>
  <c r="AJ273" i="30"/>
  <c r="O273" i="30"/>
  <c r="M273" i="30"/>
  <c r="I273" i="30"/>
  <c r="F273" i="30"/>
  <c r="E273" i="30"/>
  <c r="B273" i="30"/>
  <c r="N273" i="30" s="1"/>
  <c r="AQ272" i="30"/>
  <c r="AO272" i="30"/>
  <c r="O272" i="30"/>
  <c r="N272" i="30"/>
  <c r="M272" i="30"/>
  <c r="J272" i="30"/>
  <c r="AS272" i="30" s="1"/>
  <c r="H272" i="30"/>
  <c r="AV272" i="30" s="1"/>
  <c r="AS77" i="2"/>
  <c r="AS76" i="2"/>
  <c r="AS75" i="2"/>
  <c r="AS74" i="2"/>
  <c r="AS73" i="2"/>
  <c r="AS72" i="2"/>
  <c r="AQ267" i="30"/>
  <c r="AL267" i="30"/>
  <c r="AK267" i="30"/>
  <c r="AJ267" i="30"/>
  <c r="O267" i="30"/>
  <c r="M267" i="30"/>
  <c r="I267" i="30"/>
  <c r="F267" i="30"/>
  <c r="E267" i="30"/>
  <c r="B267" i="30"/>
  <c r="N267" i="30" s="1"/>
  <c r="AQ266" i="30"/>
  <c r="AL266" i="30"/>
  <c r="AK266" i="30"/>
  <c r="AJ266" i="30"/>
  <c r="O266" i="30"/>
  <c r="M266" i="30"/>
  <c r="I266" i="30"/>
  <c r="F266" i="30"/>
  <c r="E266" i="30"/>
  <c r="B266" i="30"/>
  <c r="N266" i="30" s="1"/>
  <c r="AQ265" i="30"/>
  <c r="AL265" i="30"/>
  <c r="AK265" i="30"/>
  <c r="AJ265" i="30"/>
  <c r="O265" i="30"/>
  <c r="M265" i="30"/>
  <c r="I265" i="30"/>
  <c r="J265" i="30" s="1"/>
  <c r="AS265" i="30" s="1"/>
  <c r="F265" i="30"/>
  <c r="H265" i="30" s="1"/>
  <c r="B265" i="30"/>
  <c r="N265" i="30" s="1"/>
  <c r="AQ264" i="30"/>
  <c r="AL264" i="30"/>
  <c r="AK264" i="30"/>
  <c r="AJ264" i="30"/>
  <c r="O264" i="30"/>
  <c r="M264" i="30"/>
  <c r="I264" i="30"/>
  <c r="F264" i="30"/>
  <c r="E264" i="30"/>
  <c r="B264" i="30"/>
  <c r="N264" i="30" s="1"/>
  <c r="AQ263" i="30"/>
  <c r="AL263" i="30"/>
  <c r="AK263" i="30"/>
  <c r="AJ263" i="30"/>
  <c r="O263" i="30"/>
  <c r="M263" i="30"/>
  <c r="J263" i="30"/>
  <c r="AS264" i="30" s="1"/>
  <c r="I263" i="30"/>
  <c r="F263" i="30"/>
  <c r="E263" i="30"/>
  <c r="B263" i="30"/>
  <c r="N263" i="30" s="1"/>
  <c r="AQ262" i="30"/>
  <c r="AO262" i="30"/>
  <c r="AP262" i="30" s="1"/>
  <c r="O262" i="30"/>
  <c r="N262" i="30"/>
  <c r="M262" i="30"/>
  <c r="J262" i="30"/>
  <c r="AS262" i="30" s="1"/>
  <c r="H262" i="30"/>
  <c r="AU262" i="30" s="1"/>
  <c r="AQ257" i="30"/>
  <c r="AL257" i="30"/>
  <c r="AK257" i="30"/>
  <c r="AJ257" i="30"/>
  <c r="O257" i="30"/>
  <c r="M257" i="30"/>
  <c r="I257" i="30"/>
  <c r="F257" i="30"/>
  <c r="E257" i="30"/>
  <c r="B257" i="30"/>
  <c r="N257" i="30" s="1"/>
  <c r="AQ256" i="30"/>
  <c r="AL256" i="30"/>
  <c r="AK256" i="30"/>
  <c r="AJ256" i="30"/>
  <c r="O256" i="30"/>
  <c r="M256" i="30"/>
  <c r="I256" i="30"/>
  <c r="F256" i="30"/>
  <c r="E256" i="30"/>
  <c r="B256" i="30"/>
  <c r="N256" i="30" s="1"/>
  <c r="AQ255" i="30"/>
  <c r="AL255" i="30"/>
  <c r="AK255" i="30"/>
  <c r="AJ255" i="30"/>
  <c r="O255" i="30"/>
  <c r="M255" i="30"/>
  <c r="I255" i="30"/>
  <c r="J255" i="30" s="1"/>
  <c r="AS255" i="30" s="1"/>
  <c r="F255" i="30"/>
  <c r="H255" i="30" s="1"/>
  <c r="B255" i="30"/>
  <c r="N255" i="30" s="1"/>
  <c r="AQ254" i="30"/>
  <c r="AL254" i="30"/>
  <c r="AK254" i="30"/>
  <c r="AJ254" i="30"/>
  <c r="O254" i="30"/>
  <c r="M254" i="30"/>
  <c r="I254" i="30"/>
  <c r="F254" i="30"/>
  <c r="E254" i="30"/>
  <c r="B254" i="30"/>
  <c r="N254" i="30" s="1"/>
  <c r="AQ253" i="30"/>
  <c r="AL253" i="30"/>
  <c r="AK253" i="30"/>
  <c r="AJ253" i="30"/>
  <c r="O253" i="30"/>
  <c r="M253" i="30"/>
  <c r="J253" i="30"/>
  <c r="AS254" i="30" s="1"/>
  <c r="I253" i="30"/>
  <c r="F253" i="30"/>
  <c r="E253" i="30"/>
  <c r="B253" i="30"/>
  <c r="N253" i="30" s="1"/>
  <c r="AQ252" i="30"/>
  <c r="AO252" i="30"/>
  <c r="AP252" i="30" s="1"/>
  <c r="O252" i="30"/>
  <c r="N252" i="30"/>
  <c r="M252" i="30"/>
  <c r="J252" i="30"/>
  <c r="AS252" i="30" s="1"/>
  <c r="H252" i="30"/>
  <c r="AU252" i="30" s="1"/>
  <c r="AQ250" i="30"/>
  <c r="AK250" i="30"/>
  <c r="AJ250" i="30"/>
  <c r="M250" i="30"/>
  <c r="I250" i="30"/>
  <c r="J250" i="30" s="1"/>
  <c r="AS250" i="30" s="1"/>
  <c r="B250" i="30"/>
  <c r="AQ249" i="30"/>
  <c r="AL249" i="30"/>
  <c r="AK249" i="30"/>
  <c r="O249" i="30"/>
  <c r="M249" i="30"/>
  <c r="B249" i="30"/>
  <c r="N249" i="30" s="1"/>
  <c r="AQ248" i="30"/>
  <c r="AL248" i="30"/>
  <c r="AK248" i="30"/>
  <c r="O248" i="30"/>
  <c r="M248" i="30"/>
  <c r="B248" i="30"/>
  <c r="N248" i="30" s="1"/>
  <c r="AQ247" i="30"/>
  <c r="AK247" i="30"/>
  <c r="O247" i="30"/>
  <c r="M247" i="30"/>
  <c r="B247" i="30"/>
  <c r="N247" i="30" s="1"/>
  <c r="AS246" i="30"/>
  <c r="AQ246" i="30"/>
  <c r="AL246" i="30"/>
  <c r="AL247" i="30" s="1"/>
  <c r="AK246" i="30"/>
  <c r="O246" i="30"/>
  <c r="M246" i="30"/>
  <c r="I246" i="30"/>
  <c r="E246" i="30"/>
  <c r="E248" i="30" s="1"/>
  <c r="B246" i="30"/>
  <c r="N246" i="30" s="1"/>
  <c r="AQ245" i="30"/>
  <c r="AL245" i="30"/>
  <c r="AJ245" i="30"/>
  <c r="AJ248" i="30" s="1"/>
  <c r="O245" i="30"/>
  <c r="M245" i="30"/>
  <c r="I245" i="30"/>
  <c r="I249" i="30" s="1"/>
  <c r="B245" i="30"/>
  <c r="N245" i="30" s="1"/>
  <c r="AQ244" i="30"/>
  <c r="AL244" i="30"/>
  <c r="AK244" i="30"/>
  <c r="AJ244" i="30"/>
  <c r="AJ247" i="30" s="1"/>
  <c r="O244" i="30"/>
  <c r="M244" i="30"/>
  <c r="I244" i="30"/>
  <c r="E244" i="30"/>
  <c r="B244" i="30"/>
  <c r="N244" i="30" s="1"/>
  <c r="AS243" i="30"/>
  <c r="AQ243" i="30"/>
  <c r="AL243" i="30"/>
  <c r="AK243" i="30"/>
  <c r="AK245" i="30" s="1"/>
  <c r="AJ243" i="30"/>
  <c r="AJ246" i="30" s="1"/>
  <c r="O243" i="30"/>
  <c r="M243" i="30"/>
  <c r="I243" i="30"/>
  <c r="F243" i="30"/>
  <c r="F244" i="30" s="1"/>
  <c r="E243" i="30"/>
  <c r="B243" i="30"/>
  <c r="N243" i="30" s="1"/>
  <c r="AQ242" i="30"/>
  <c r="AO242" i="30"/>
  <c r="O242" i="30"/>
  <c r="N242" i="30"/>
  <c r="M242" i="30"/>
  <c r="L242" i="30"/>
  <c r="J242" i="30"/>
  <c r="AS244" i="30" s="1"/>
  <c r="H242" i="30"/>
  <c r="AV242" i="30" s="1"/>
  <c r="L212" i="30"/>
  <c r="L222" i="30"/>
  <c r="L232" i="30"/>
  <c r="AQ240" i="30"/>
  <c r="AK240" i="30"/>
  <c r="AJ240" i="30"/>
  <c r="M240" i="30"/>
  <c r="I240" i="30"/>
  <c r="J240" i="30" s="1"/>
  <c r="AS240" i="30" s="1"/>
  <c r="B240" i="30"/>
  <c r="AQ239" i="30"/>
  <c r="AL239" i="30"/>
  <c r="AK239" i="30"/>
  <c r="O239" i="30"/>
  <c r="M239" i="30"/>
  <c r="B239" i="30"/>
  <c r="N239" i="30" s="1"/>
  <c r="AQ238" i="30"/>
  <c r="AL238" i="30"/>
  <c r="AK238" i="30"/>
  <c r="O238" i="30"/>
  <c r="M238" i="30"/>
  <c r="B238" i="30"/>
  <c r="N238" i="30" s="1"/>
  <c r="AQ237" i="30"/>
  <c r="AK237" i="30"/>
  <c r="O237" i="30"/>
  <c r="M237" i="30"/>
  <c r="B237" i="30"/>
  <c r="N237" i="30" s="1"/>
  <c r="AS236" i="30"/>
  <c r="AQ236" i="30"/>
  <c r="AL236" i="30"/>
  <c r="AL237" i="30" s="1"/>
  <c r="AK236" i="30"/>
  <c r="O236" i="30"/>
  <c r="M236" i="30"/>
  <c r="I236" i="30"/>
  <c r="E236" i="30"/>
  <c r="E238" i="30" s="1"/>
  <c r="B236" i="30"/>
  <c r="N236" i="30" s="1"/>
  <c r="AQ235" i="30"/>
  <c r="AL235" i="30"/>
  <c r="AJ235" i="30"/>
  <c r="AJ238" i="30" s="1"/>
  <c r="O235" i="30"/>
  <c r="M235" i="30"/>
  <c r="I235" i="30"/>
  <c r="I239" i="30" s="1"/>
  <c r="B235" i="30"/>
  <c r="N235" i="30" s="1"/>
  <c r="AQ234" i="30"/>
  <c r="AL234" i="30"/>
  <c r="AK234" i="30"/>
  <c r="AJ234" i="30"/>
  <c r="AJ237" i="30" s="1"/>
  <c r="O234" i="30"/>
  <c r="M234" i="30"/>
  <c r="I234" i="30"/>
  <c r="E234" i="30"/>
  <c r="B234" i="30"/>
  <c r="N234" i="30" s="1"/>
  <c r="AS233" i="30"/>
  <c r="AQ233" i="30"/>
  <c r="AL233" i="30"/>
  <c r="AK233" i="30"/>
  <c r="AK235" i="30" s="1"/>
  <c r="AJ233" i="30"/>
  <c r="AJ236" i="30" s="1"/>
  <c r="O233" i="30"/>
  <c r="M233" i="30"/>
  <c r="I233" i="30"/>
  <c r="F233" i="30"/>
  <c r="F234" i="30" s="1"/>
  <c r="E233" i="30"/>
  <c r="H233" i="30" s="1"/>
  <c r="AV233" i="30" s="1"/>
  <c r="B233" i="30"/>
  <c r="N233" i="30" s="1"/>
  <c r="AQ232" i="30"/>
  <c r="AO232" i="30"/>
  <c r="O232" i="30"/>
  <c r="N232" i="30"/>
  <c r="M232" i="30"/>
  <c r="J232" i="30"/>
  <c r="AS234" i="30" s="1"/>
  <c r="H232" i="30"/>
  <c r="AV232" i="30" s="1"/>
  <c r="AQ230" i="30"/>
  <c r="AK230" i="30"/>
  <c r="AJ230" i="30"/>
  <c r="M230" i="30"/>
  <c r="I230" i="30"/>
  <c r="J230" i="30" s="1"/>
  <c r="AS230" i="30" s="1"/>
  <c r="B230" i="30"/>
  <c r="AQ229" i="30"/>
  <c r="AL229" i="30"/>
  <c r="AK229" i="30"/>
  <c r="O229" i="30"/>
  <c r="M229" i="30"/>
  <c r="B229" i="30"/>
  <c r="N229" i="30" s="1"/>
  <c r="AQ228" i="30"/>
  <c r="AL228" i="30"/>
  <c r="AK228" i="30"/>
  <c r="O228" i="30"/>
  <c r="M228" i="30"/>
  <c r="B228" i="30"/>
  <c r="N228" i="30" s="1"/>
  <c r="AQ227" i="30"/>
  <c r="AK227" i="30"/>
  <c r="O227" i="30"/>
  <c r="M227" i="30"/>
  <c r="B227" i="30"/>
  <c r="N227" i="30" s="1"/>
  <c r="AS226" i="30"/>
  <c r="AQ226" i="30"/>
  <c r="AL226" i="30"/>
  <c r="AL227" i="30" s="1"/>
  <c r="AK226" i="30"/>
  <c r="O226" i="30"/>
  <c r="M226" i="30"/>
  <c r="I226" i="30"/>
  <c r="E226" i="30"/>
  <c r="E228" i="30" s="1"/>
  <c r="B226" i="30"/>
  <c r="N226" i="30" s="1"/>
  <c r="AQ225" i="30"/>
  <c r="AL225" i="30"/>
  <c r="AJ225" i="30"/>
  <c r="AJ228" i="30" s="1"/>
  <c r="O225" i="30"/>
  <c r="M225" i="30"/>
  <c r="I225" i="30"/>
  <c r="I229" i="30" s="1"/>
  <c r="B225" i="30"/>
  <c r="N225" i="30" s="1"/>
  <c r="AQ224" i="30"/>
  <c r="AL224" i="30"/>
  <c r="AK224" i="30"/>
  <c r="AJ224" i="30"/>
  <c r="AJ227" i="30" s="1"/>
  <c r="O224" i="30"/>
  <c r="M224" i="30"/>
  <c r="I224" i="30"/>
  <c r="E224" i="30"/>
  <c r="B224" i="30"/>
  <c r="N224" i="30" s="1"/>
  <c r="AS223" i="30"/>
  <c r="AQ223" i="30"/>
  <c r="AL223" i="30"/>
  <c r="AK223" i="30"/>
  <c r="AK225" i="30" s="1"/>
  <c r="AJ223" i="30"/>
  <c r="AJ226" i="30" s="1"/>
  <c r="O223" i="30"/>
  <c r="M223" i="30"/>
  <c r="I223" i="30"/>
  <c r="F223" i="30"/>
  <c r="F224" i="30" s="1"/>
  <c r="E223" i="30"/>
  <c r="B223" i="30"/>
  <c r="N223" i="30" s="1"/>
  <c r="AQ222" i="30"/>
  <c r="AO222" i="30"/>
  <c r="O222" i="30"/>
  <c r="N222" i="30"/>
  <c r="M222" i="30"/>
  <c r="J222" i="30"/>
  <c r="AS222" i="30" s="1"/>
  <c r="H222" i="30"/>
  <c r="AV222" i="30" s="1"/>
  <c r="AQ220" i="30"/>
  <c r="AK220" i="30"/>
  <c r="AJ220" i="30"/>
  <c r="M220" i="30"/>
  <c r="I220" i="30"/>
  <c r="J220" i="30" s="1"/>
  <c r="AS220" i="30" s="1"/>
  <c r="B220" i="30"/>
  <c r="AQ219" i="30"/>
  <c r="AL219" i="30"/>
  <c r="AK219" i="30"/>
  <c r="O219" i="30"/>
  <c r="M219" i="30"/>
  <c r="B219" i="30"/>
  <c r="N219" i="30" s="1"/>
  <c r="AQ218" i="30"/>
  <c r="AL218" i="30"/>
  <c r="AK218" i="30"/>
  <c r="O218" i="30"/>
  <c r="M218" i="30"/>
  <c r="B218" i="30"/>
  <c r="N218" i="30" s="1"/>
  <c r="AQ217" i="30"/>
  <c r="AK217" i="30"/>
  <c r="O217" i="30"/>
  <c r="M217" i="30"/>
  <c r="B217" i="30"/>
  <c r="N217" i="30" s="1"/>
  <c r="AS216" i="30"/>
  <c r="AQ216" i="30"/>
  <c r="AL216" i="30"/>
  <c r="AL217" i="30" s="1"/>
  <c r="AK216" i="30"/>
  <c r="O216" i="30"/>
  <c r="M216" i="30"/>
  <c r="I216" i="30"/>
  <c r="E216" i="30"/>
  <c r="E218" i="30" s="1"/>
  <c r="B216" i="30"/>
  <c r="N216" i="30" s="1"/>
  <c r="AQ215" i="30"/>
  <c r="AL215" i="30"/>
  <c r="AJ215" i="30"/>
  <c r="AJ218" i="30" s="1"/>
  <c r="O215" i="30"/>
  <c r="M215" i="30"/>
  <c r="I215" i="30"/>
  <c r="I219" i="30" s="1"/>
  <c r="B215" i="30"/>
  <c r="N215" i="30" s="1"/>
  <c r="AQ214" i="30"/>
  <c r="AL214" i="30"/>
  <c r="AK214" i="30"/>
  <c r="AJ214" i="30"/>
  <c r="AJ217" i="30" s="1"/>
  <c r="O214" i="30"/>
  <c r="M214" i="30"/>
  <c r="I214" i="30"/>
  <c r="E214" i="30"/>
  <c r="B214" i="30"/>
  <c r="N214" i="30" s="1"/>
  <c r="AS213" i="30"/>
  <c r="AQ213" i="30"/>
  <c r="AL213" i="30"/>
  <c r="AK213" i="30"/>
  <c r="AK215" i="30" s="1"/>
  <c r="AJ213" i="30"/>
  <c r="AJ216" i="30" s="1"/>
  <c r="O213" i="30"/>
  <c r="M213" i="30"/>
  <c r="I213" i="30"/>
  <c r="F213" i="30"/>
  <c r="F214" i="30" s="1"/>
  <c r="E213" i="30"/>
  <c r="H213" i="30" s="1"/>
  <c r="AV213" i="30" s="1"/>
  <c r="B213" i="30"/>
  <c r="N213" i="30" s="1"/>
  <c r="AQ212" i="30"/>
  <c r="AO212" i="30"/>
  <c r="O212" i="30"/>
  <c r="N212" i="30"/>
  <c r="M212" i="30"/>
  <c r="J212" i="30"/>
  <c r="AS212" i="30" s="1"/>
  <c r="H212" i="30"/>
  <c r="AV212" i="30" s="1"/>
  <c r="F205" i="2"/>
  <c r="F206" i="2"/>
  <c r="F207" i="2"/>
  <c r="H207" i="2" s="1"/>
  <c r="F208" i="2"/>
  <c r="F209" i="2" s="1"/>
  <c r="F210" i="2" s="1"/>
  <c r="F211" i="2" s="1"/>
  <c r="H211" i="2" s="1"/>
  <c r="F221" i="2"/>
  <c r="I211" i="2"/>
  <c r="J211" i="2" s="1"/>
  <c r="I210" i="2"/>
  <c r="I208" i="2"/>
  <c r="J208" i="2" s="1"/>
  <c r="I207" i="2"/>
  <c r="I206" i="2"/>
  <c r="I209" i="2" s="1"/>
  <c r="J209" i="2" s="1"/>
  <c r="I205" i="2"/>
  <c r="I204" i="2"/>
  <c r="J203" i="2"/>
  <c r="I221" i="2"/>
  <c r="J221" i="2" s="1"/>
  <c r="AS221" i="2" s="1"/>
  <c r="J217" i="2"/>
  <c r="I217" i="2"/>
  <c r="I216" i="2"/>
  <c r="J216" i="2" s="1"/>
  <c r="I215" i="2"/>
  <c r="I214" i="2"/>
  <c r="J213" i="2"/>
  <c r="J166" i="30"/>
  <c r="J186" i="30"/>
  <c r="J202" i="30"/>
  <c r="AS204" i="30" s="1"/>
  <c r="AQ210" i="30"/>
  <c r="AK210" i="30"/>
  <c r="AJ210" i="30"/>
  <c r="M210" i="30"/>
  <c r="I210" i="30"/>
  <c r="J210" i="30" s="1"/>
  <c r="B210" i="30"/>
  <c r="AQ209" i="30"/>
  <c r="AL209" i="30"/>
  <c r="AK209" i="30"/>
  <c r="O209" i="30"/>
  <c r="M209" i="30"/>
  <c r="B209" i="30"/>
  <c r="N209" i="30" s="1"/>
  <c r="AQ208" i="30"/>
  <c r="AL208" i="30"/>
  <c r="AK208" i="30"/>
  <c r="O208" i="30"/>
  <c r="M208" i="30"/>
  <c r="B208" i="30"/>
  <c r="N208" i="30" s="1"/>
  <c r="AQ207" i="30"/>
  <c r="AK207" i="30"/>
  <c r="O207" i="30"/>
  <c r="M207" i="30"/>
  <c r="B207" i="30"/>
  <c r="N207" i="30" s="1"/>
  <c r="AS206" i="30"/>
  <c r="AQ206" i="30"/>
  <c r="AL206" i="30"/>
  <c r="AL207" i="30" s="1"/>
  <c r="AK206" i="30"/>
  <c r="O206" i="30"/>
  <c r="M206" i="30"/>
  <c r="I206" i="30"/>
  <c r="E206" i="30"/>
  <c r="B206" i="30"/>
  <c r="N206" i="30" s="1"/>
  <c r="AQ205" i="30"/>
  <c r="AL205" i="30"/>
  <c r="AJ205" i="30"/>
  <c r="AJ208" i="30" s="1"/>
  <c r="O205" i="30"/>
  <c r="M205" i="30"/>
  <c r="I205" i="30"/>
  <c r="I208" i="30" s="1"/>
  <c r="J208" i="30" s="1"/>
  <c r="AS208" i="30" s="1"/>
  <c r="B205" i="30"/>
  <c r="N205" i="30" s="1"/>
  <c r="AQ204" i="30"/>
  <c r="AL204" i="30"/>
  <c r="AK204" i="30"/>
  <c r="AJ204" i="30"/>
  <c r="AJ207" i="30" s="1"/>
  <c r="O204" i="30"/>
  <c r="M204" i="30"/>
  <c r="I204" i="30"/>
  <c r="E204" i="30"/>
  <c r="B204" i="30"/>
  <c r="N204" i="30" s="1"/>
  <c r="AS203" i="30"/>
  <c r="AQ203" i="30"/>
  <c r="AL203" i="30"/>
  <c r="AK203" i="30"/>
  <c r="AJ203" i="30"/>
  <c r="AJ206" i="30" s="1"/>
  <c r="AJ209" i="30" s="1"/>
  <c r="O203" i="30"/>
  <c r="M203" i="30"/>
  <c r="I203" i="30"/>
  <c r="F203" i="30"/>
  <c r="F204" i="30" s="1"/>
  <c r="F205" i="30" s="1"/>
  <c r="E203" i="30"/>
  <c r="H203" i="30" s="1"/>
  <c r="B203" i="30"/>
  <c r="N203" i="30" s="1"/>
  <c r="AQ202" i="30"/>
  <c r="AO202" i="30"/>
  <c r="AP202" i="30" s="1"/>
  <c r="O202" i="30"/>
  <c r="N202" i="30"/>
  <c r="M202" i="30"/>
  <c r="H202" i="30"/>
  <c r="AU202" i="30" s="1"/>
  <c r="AQ197" i="30"/>
  <c r="AL197" i="30"/>
  <c r="AK197" i="30"/>
  <c r="AJ197" i="30"/>
  <c r="O197" i="30"/>
  <c r="M197" i="30"/>
  <c r="I197" i="30"/>
  <c r="F197" i="30"/>
  <c r="E197" i="30"/>
  <c r="B197" i="30"/>
  <c r="N197" i="30" s="1"/>
  <c r="AQ196" i="30"/>
  <c r="AL196" i="30"/>
  <c r="AK196" i="30"/>
  <c r="AJ196" i="30"/>
  <c r="O196" i="30"/>
  <c r="M196" i="30"/>
  <c r="I196" i="30"/>
  <c r="F196" i="30"/>
  <c r="E196" i="30"/>
  <c r="H196" i="30" s="1"/>
  <c r="B196" i="30"/>
  <c r="N196" i="30" s="1"/>
  <c r="AQ195" i="30"/>
  <c r="AL195" i="30"/>
  <c r="AK195" i="30"/>
  <c r="AJ195" i="30"/>
  <c r="O195" i="30"/>
  <c r="M195" i="30"/>
  <c r="I195" i="30"/>
  <c r="J195" i="30" s="1"/>
  <c r="AS195" i="30" s="1"/>
  <c r="F195" i="30"/>
  <c r="H195" i="30" s="1"/>
  <c r="B195" i="30"/>
  <c r="N195" i="30" s="1"/>
  <c r="AQ194" i="30"/>
  <c r="AL194" i="30"/>
  <c r="AK194" i="30"/>
  <c r="AJ194" i="30"/>
  <c r="O194" i="30"/>
  <c r="M194" i="30"/>
  <c r="I194" i="30"/>
  <c r="F194" i="30"/>
  <c r="E194" i="30"/>
  <c r="B194" i="30"/>
  <c r="N194" i="30" s="1"/>
  <c r="AQ193" i="30"/>
  <c r="AL193" i="30"/>
  <c r="AK193" i="30"/>
  <c r="AJ193" i="30"/>
  <c r="O193" i="30"/>
  <c r="M193" i="30"/>
  <c r="J193" i="30"/>
  <c r="AS193" i="30" s="1"/>
  <c r="I193" i="30"/>
  <c r="F193" i="30"/>
  <c r="E193" i="30"/>
  <c r="B193" i="30"/>
  <c r="N193" i="30" s="1"/>
  <c r="AQ192" i="30"/>
  <c r="AO192" i="30"/>
  <c r="AP192" i="30" s="1"/>
  <c r="O192" i="30"/>
  <c r="N192" i="30"/>
  <c r="M192" i="30"/>
  <c r="J192" i="30"/>
  <c r="AS192" i="30" s="1"/>
  <c r="H192" i="30"/>
  <c r="AU192" i="30" s="1"/>
  <c r="J176" i="30"/>
  <c r="AQ190" i="30"/>
  <c r="AK190" i="30"/>
  <c r="AJ190" i="30"/>
  <c r="M190" i="30"/>
  <c r="I190" i="30"/>
  <c r="J190" i="30" s="1"/>
  <c r="B190" i="30"/>
  <c r="AQ189" i="30"/>
  <c r="AL189" i="30"/>
  <c r="AK189" i="30"/>
  <c r="O189" i="30"/>
  <c r="N189" i="30"/>
  <c r="M189" i="30"/>
  <c r="B189" i="30"/>
  <c r="AQ188" i="30"/>
  <c r="AL188" i="30"/>
  <c r="AK188" i="30"/>
  <c r="O188" i="30"/>
  <c r="M188" i="30"/>
  <c r="B188" i="30"/>
  <c r="N188" i="30" s="1"/>
  <c r="AQ187" i="30"/>
  <c r="AK187" i="30"/>
  <c r="O187" i="30"/>
  <c r="M187" i="30"/>
  <c r="B187" i="30"/>
  <c r="N187" i="30" s="1"/>
  <c r="AS186" i="30"/>
  <c r="AQ186" i="30"/>
  <c r="AL186" i="30"/>
  <c r="AL187" i="30" s="1"/>
  <c r="AK186" i="30"/>
  <c r="O186" i="30"/>
  <c r="M186" i="30"/>
  <c r="I186" i="30"/>
  <c r="E186" i="30"/>
  <c r="E188" i="30" s="1"/>
  <c r="B186" i="30"/>
  <c r="N186" i="30" s="1"/>
  <c r="AQ185" i="30"/>
  <c r="AL185" i="30"/>
  <c r="AJ185" i="30"/>
  <c r="AJ188" i="30" s="1"/>
  <c r="O185" i="30"/>
  <c r="M185" i="30"/>
  <c r="I185" i="30"/>
  <c r="I189" i="30" s="1"/>
  <c r="B185" i="30"/>
  <c r="N185" i="30" s="1"/>
  <c r="AQ184" i="30"/>
  <c r="AL184" i="30"/>
  <c r="AK184" i="30"/>
  <c r="AJ184" i="30"/>
  <c r="AJ187" i="30" s="1"/>
  <c r="O184" i="30"/>
  <c r="M184" i="30"/>
  <c r="I184" i="30"/>
  <c r="E184" i="30"/>
  <c r="B184" i="30"/>
  <c r="N184" i="30" s="1"/>
  <c r="AS183" i="30"/>
  <c r="AQ183" i="30"/>
  <c r="AL183" i="30"/>
  <c r="AK183" i="30"/>
  <c r="AK185" i="30" s="1"/>
  <c r="AJ183" i="30"/>
  <c r="AJ186" i="30" s="1"/>
  <c r="AJ189" i="30" s="1"/>
  <c r="O183" i="30"/>
  <c r="M183" i="30"/>
  <c r="I183" i="30"/>
  <c r="F183" i="30"/>
  <c r="E183" i="30"/>
  <c r="B183" i="30"/>
  <c r="N183" i="30" s="1"/>
  <c r="AQ182" i="30"/>
  <c r="AO182" i="30"/>
  <c r="O182" i="30"/>
  <c r="N182" i="30"/>
  <c r="M182" i="30"/>
  <c r="L182" i="30"/>
  <c r="J182" i="30"/>
  <c r="AS184" i="30" s="1"/>
  <c r="H182" i="30"/>
  <c r="AV182" i="30" s="1"/>
  <c r="J172" i="30"/>
  <c r="I170" i="30"/>
  <c r="J170" i="30" s="1"/>
  <c r="I180" i="30"/>
  <c r="J180" i="30" s="1"/>
  <c r="J162" i="30"/>
  <c r="AS215" i="2"/>
  <c r="AJ180" i="30"/>
  <c r="AJ175" i="30"/>
  <c r="AJ178" i="30" s="1"/>
  <c r="AJ174" i="30"/>
  <c r="AJ177" i="30" s="1"/>
  <c r="AJ173" i="30"/>
  <c r="AJ176" i="30" s="1"/>
  <c r="AJ179" i="30" s="1"/>
  <c r="AJ170" i="30"/>
  <c r="AJ165" i="30"/>
  <c r="AJ168" i="30" s="1"/>
  <c r="AJ164" i="30"/>
  <c r="AJ167" i="30" s="1"/>
  <c r="AJ163" i="30"/>
  <c r="AJ166" i="30" s="1"/>
  <c r="AJ169" i="30" s="1"/>
  <c r="AJ211" i="2"/>
  <c r="AJ208" i="2"/>
  <c r="AJ206" i="2"/>
  <c r="AJ209" i="2" s="1"/>
  <c r="AJ205" i="2"/>
  <c r="AJ204" i="2"/>
  <c r="AJ207" i="2" s="1"/>
  <c r="AJ217" i="2"/>
  <c r="AJ218" i="2"/>
  <c r="AJ219" i="2"/>
  <c r="AJ220" i="2"/>
  <c r="AJ216" i="2"/>
  <c r="AJ221" i="2"/>
  <c r="AJ215" i="2"/>
  <c r="AJ214" i="2"/>
  <c r="L162" i="30"/>
  <c r="L172" i="30"/>
  <c r="AQ180" i="30"/>
  <c r="AK180" i="30"/>
  <c r="M180" i="30"/>
  <c r="B180" i="30"/>
  <c r="AQ179" i="30"/>
  <c r="AL179" i="30"/>
  <c r="AK179" i="30"/>
  <c r="O179" i="30"/>
  <c r="M179" i="30"/>
  <c r="B179" i="30"/>
  <c r="N179" i="30" s="1"/>
  <c r="AQ178" i="30"/>
  <c r="AL178" i="30"/>
  <c r="AK178" i="30"/>
  <c r="O178" i="30"/>
  <c r="M178" i="30"/>
  <c r="B178" i="30"/>
  <c r="N178" i="30" s="1"/>
  <c r="AQ177" i="30"/>
  <c r="AK177" i="30"/>
  <c r="O177" i="30"/>
  <c r="M177" i="30"/>
  <c r="B177" i="30"/>
  <c r="N177" i="30" s="1"/>
  <c r="AS176" i="30"/>
  <c r="AQ176" i="30"/>
  <c r="AL176" i="30"/>
  <c r="AL177" i="30" s="1"/>
  <c r="AK176" i="30"/>
  <c r="O176" i="30"/>
  <c r="M176" i="30"/>
  <c r="I176" i="30"/>
  <c r="E176" i="30"/>
  <c r="E178" i="30" s="1"/>
  <c r="B176" i="30"/>
  <c r="N176" i="30" s="1"/>
  <c r="AQ175" i="30"/>
  <c r="AL175" i="30"/>
  <c r="O175" i="30"/>
  <c r="M175" i="30"/>
  <c r="I175" i="30"/>
  <c r="I179" i="30" s="1"/>
  <c r="B175" i="30"/>
  <c r="N175" i="30" s="1"/>
  <c r="AS174" i="30"/>
  <c r="AQ174" i="30"/>
  <c r="AL174" i="30"/>
  <c r="AK174" i="30"/>
  <c r="O174" i="30"/>
  <c r="M174" i="30"/>
  <c r="I174" i="30"/>
  <c r="E174" i="30"/>
  <c r="B174" i="30"/>
  <c r="N174" i="30" s="1"/>
  <c r="AS173" i="30"/>
  <c r="AQ173" i="30"/>
  <c r="AL173" i="30"/>
  <c r="AK173" i="30"/>
  <c r="O173" i="30"/>
  <c r="M173" i="30"/>
  <c r="I173" i="30"/>
  <c r="F173" i="30"/>
  <c r="F174" i="30" s="1"/>
  <c r="F175" i="30" s="1"/>
  <c r="E173" i="30"/>
  <c r="H173" i="30" s="1"/>
  <c r="B173" i="30"/>
  <c r="N173" i="30" s="1"/>
  <c r="AQ172" i="30"/>
  <c r="AO172" i="30"/>
  <c r="AP172" i="30" s="1"/>
  <c r="O172" i="30"/>
  <c r="N172" i="30"/>
  <c r="M172" i="30"/>
  <c r="H172" i="30"/>
  <c r="AU172" i="30" s="1"/>
  <c r="AQ170" i="30"/>
  <c r="AK170" i="30"/>
  <c r="M170" i="30"/>
  <c r="H170" i="30"/>
  <c r="B170" i="30"/>
  <c r="AQ169" i="30"/>
  <c r="AL169" i="30"/>
  <c r="AK169" i="30"/>
  <c r="O169" i="30"/>
  <c r="M169" i="30"/>
  <c r="F169" i="30"/>
  <c r="B169" i="30"/>
  <c r="N169" i="30" s="1"/>
  <c r="AQ168" i="30"/>
  <c r="AL168" i="30"/>
  <c r="AK168" i="30"/>
  <c r="O168" i="30"/>
  <c r="N168" i="30"/>
  <c r="M168" i="30"/>
  <c r="F168" i="30"/>
  <c r="B168" i="30"/>
  <c r="AQ167" i="30"/>
  <c r="AK167" i="30"/>
  <c r="O167" i="30"/>
  <c r="M167" i="30"/>
  <c r="B167" i="30"/>
  <c r="N167" i="30" s="1"/>
  <c r="AS166" i="30"/>
  <c r="AQ166" i="30"/>
  <c r="AL166" i="30"/>
  <c r="AL167" i="30" s="1"/>
  <c r="AK166" i="30"/>
  <c r="O166" i="30"/>
  <c r="M166" i="30"/>
  <c r="I166" i="30"/>
  <c r="F166" i="30"/>
  <c r="E166" i="30"/>
  <c r="E168" i="30" s="1"/>
  <c r="B166" i="30"/>
  <c r="N166" i="30" s="1"/>
  <c r="AQ165" i="30"/>
  <c r="AL165" i="30"/>
  <c r="O165" i="30"/>
  <c r="M165" i="30"/>
  <c r="I165" i="30"/>
  <c r="I169" i="30" s="1"/>
  <c r="F165" i="30"/>
  <c r="H165" i="30" s="1"/>
  <c r="B165" i="30"/>
  <c r="N165" i="30" s="1"/>
  <c r="AS164" i="30"/>
  <c r="AQ164" i="30"/>
  <c r="AL164" i="30"/>
  <c r="AK164" i="30"/>
  <c r="O164" i="30"/>
  <c r="M164" i="30"/>
  <c r="I164" i="30"/>
  <c r="F164" i="30"/>
  <c r="E164" i="30"/>
  <c r="B164" i="30"/>
  <c r="N164" i="30" s="1"/>
  <c r="AS163" i="30"/>
  <c r="AQ163" i="30"/>
  <c r="AL163" i="30"/>
  <c r="AK163" i="30"/>
  <c r="O163" i="30"/>
  <c r="M163" i="30"/>
  <c r="I163" i="30"/>
  <c r="F163" i="30"/>
  <c r="E163" i="30"/>
  <c r="B163" i="30"/>
  <c r="N163" i="30" s="1"/>
  <c r="AQ162" i="30"/>
  <c r="AO162" i="30"/>
  <c r="AP162" i="30" s="1"/>
  <c r="O162" i="30"/>
  <c r="N162" i="30"/>
  <c r="M162" i="30"/>
  <c r="H162" i="30"/>
  <c r="AU162" i="30" s="1"/>
  <c r="AQ221" i="2"/>
  <c r="AK221" i="2"/>
  <c r="AO221" i="2" s="1"/>
  <c r="M221" i="2"/>
  <c r="H221" i="2"/>
  <c r="B221" i="2"/>
  <c r="AQ220" i="2"/>
  <c r="AL220" i="2"/>
  <c r="AK220" i="2"/>
  <c r="O220" i="2"/>
  <c r="M220" i="2"/>
  <c r="F220" i="2"/>
  <c r="E220" i="2"/>
  <c r="B220" i="2"/>
  <c r="N220" i="2" s="1"/>
  <c r="AQ219" i="2"/>
  <c r="AL219" i="2"/>
  <c r="AK219" i="2"/>
  <c r="O219" i="2"/>
  <c r="N219" i="2"/>
  <c r="M219" i="2"/>
  <c r="F219" i="2"/>
  <c r="B219" i="2"/>
  <c r="AQ218" i="2"/>
  <c r="AK218" i="2"/>
  <c r="O218" i="2"/>
  <c r="N218" i="2"/>
  <c r="M218" i="2"/>
  <c r="B218" i="2"/>
  <c r="AS217" i="2"/>
  <c r="AQ217" i="2"/>
  <c r="AL217" i="2"/>
  <c r="AL218" i="2" s="1"/>
  <c r="AK217" i="2"/>
  <c r="O217" i="2"/>
  <c r="N217" i="2"/>
  <c r="M217" i="2"/>
  <c r="AO217" i="2"/>
  <c r="F217" i="2"/>
  <c r="H217" i="2" s="1"/>
  <c r="AU217" i="2" s="1"/>
  <c r="E217" i="2"/>
  <c r="E219" i="2" s="1"/>
  <c r="B217" i="2"/>
  <c r="AQ216" i="2"/>
  <c r="AL216" i="2"/>
  <c r="O216" i="2"/>
  <c r="M216" i="2"/>
  <c r="F216" i="2"/>
  <c r="H216" i="2" s="1"/>
  <c r="B216" i="2"/>
  <c r="N216" i="2" s="1"/>
  <c r="AQ215" i="2"/>
  <c r="AL215" i="2"/>
  <c r="AK215" i="2"/>
  <c r="O215" i="2"/>
  <c r="M215" i="2"/>
  <c r="AO215" i="2"/>
  <c r="F215" i="2"/>
  <c r="E215" i="2"/>
  <c r="H215" i="2" s="1"/>
  <c r="B215" i="2"/>
  <c r="N215" i="2" s="1"/>
  <c r="AS214" i="2"/>
  <c r="AQ214" i="2"/>
  <c r="AL214" i="2"/>
  <c r="AK214" i="2"/>
  <c r="AO214" i="2" s="1"/>
  <c r="O214" i="2"/>
  <c r="M214" i="2"/>
  <c r="F214" i="2"/>
  <c r="E214" i="2"/>
  <c r="B214" i="2"/>
  <c r="N214" i="2" s="1"/>
  <c r="AU213" i="2"/>
  <c r="AQ213" i="2"/>
  <c r="AO213" i="2"/>
  <c r="AP213" i="2" s="1"/>
  <c r="AR213" i="2" s="1"/>
  <c r="O213" i="2"/>
  <c r="N213" i="2"/>
  <c r="M213" i="2"/>
  <c r="H213" i="2"/>
  <c r="AQ211" i="2"/>
  <c r="AK211" i="2"/>
  <c r="AO211" i="2" s="1"/>
  <c r="M211" i="2"/>
  <c r="B211" i="2"/>
  <c r="AQ210" i="2"/>
  <c r="AL210" i="2"/>
  <c r="AK210" i="2"/>
  <c r="O210" i="2"/>
  <c r="M210" i="2"/>
  <c r="B210" i="2"/>
  <c r="N210" i="2" s="1"/>
  <c r="AQ209" i="2"/>
  <c r="AL209" i="2"/>
  <c r="AK209" i="2"/>
  <c r="O209" i="2"/>
  <c r="M209" i="2"/>
  <c r="B209" i="2"/>
  <c r="N209" i="2" s="1"/>
  <c r="AQ208" i="2"/>
  <c r="AK208" i="2"/>
  <c r="O208" i="2"/>
  <c r="M208" i="2"/>
  <c r="B208" i="2"/>
  <c r="N208" i="2" s="1"/>
  <c r="AS207" i="2"/>
  <c r="AQ207" i="2"/>
  <c r="AL207" i="2"/>
  <c r="AL208" i="2" s="1"/>
  <c r="AK207" i="2"/>
  <c r="O207" i="2"/>
  <c r="M207" i="2"/>
  <c r="E207" i="2"/>
  <c r="E210" i="2" s="1"/>
  <c r="B207" i="2"/>
  <c r="N207" i="2" s="1"/>
  <c r="AQ206" i="2"/>
  <c r="AL206" i="2"/>
  <c r="O206" i="2"/>
  <c r="M206" i="2"/>
  <c r="H206" i="2"/>
  <c r="B206" i="2"/>
  <c r="N206" i="2" s="1"/>
  <c r="AQ205" i="2"/>
  <c r="AO205" i="2"/>
  <c r="AL205" i="2"/>
  <c r="AK205" i="2"/>
  <c r="O205" i="2"/>
  <c r="M205" i="2"/>
  <c r="H205" i="2"/>
  <c r="E205" i="2"/>
  <c r="B205" i="2"/>
  <c r="N205" i="2" s="1"/>
  <c r="AS204" i="2"/>
  <c r="AQ204" i="2"/>
  <c r="AL204" i="2"/>
  <c r="AK204" i="2"/>
  <c r="AK206" i="2" s="1"/>
  <c r="O204" i="2"/>
  <c r="M204" i="2"/>
  <c r="H204" i="2"/>
  <c r="F204" i="2"/>
  <c r="E204" i="2"/>
  <c r="B204" i="2"/>
  <c r="N204" i="2" s="1"/>
  <c r="AU203" i="2"/>
  <c r="AQ203" i="2"/>
  <c r="AO203" i="2"/>
  <c r="O203" i="2"/>
  <c r="N203" i="2"/>
  <c r="M203" i="2"/>
  <c r="H203" i="2"/>
  <c r="AV203" i="2" s="1"/>
  <c r="I34" i="32"/>
  <c r="I30" i="32"/>
  <c r="I28" i="32"/>
  <c r="I24" i="32"/>
  <c r="I20" i="32"/>
  <c r="I17" i="32"/>
  <c r="B15" i="32"/>
  <c r="B14" i="32"/>
  <c r="I13" i="32"/>
  <c r="I9" i="32"/>
  <c r="I5" i="32"/>
  <c r="I3" i="32"/>
  <c r="I34" i="31"/>
  <c r="I30" i="31"/>
  <c r="I28" i="31"/>
  <c r="I24" i="31"/>
  <c r="I20" i="31"/>
  <c r="I17" i="31"/>
  <c r="B15" i="31"/>
  <c r="B14" i="31"/>
  <c r="I13" i="31"/>
  <c r="I9" i="31"/>
  <c r="I5" i="31"/>
  <c r="I3" i="31"/>
  <c r="I152" i="30"/>
  <c r="I156" i="30" s="1"/>
  <c r="AQ157" i="30"/>
  <c r="AL157" i="30"/>
  <c r="AK157" i="30"/>
  <c r="O157" i="30"/>
  <c r="M157" i="30"/>
  <c r="F157" i="30"/>
  <c r="E157" i="30"/>
  <c r="B157" i="30"/>
  <c r="N157" i="30" s="1"/>
  <c r="AQ156" i="30"/>
  <c r="AL156" i="30"/>
  <c r="AK156" i="30"/>
  <c r="O156" i="30"/>
  <c r="M156" i="30"/>
  <c r="J156" i="30"/>
  <c r="AS157" i="30" s="1"/>
  <c r="F156" i="30"/>
  <c r="E156" i="30"/>
  <c r="B156" i="30"/>
  <c r="N156" i="30" s="1"/>
  <c r="AQ155" i="30"/>
  <c r="AL155" i="30"/>
  <c r="AK155" i="30"/>
  <c r="AJ155" i="30"/>
  <c r="O155" i="30"/>
  <c r="M155" i="30"/>
  <c r="F155" i="30"/>
  <c r="H155" i="30" s="1"/>
  <c r="B155" i="30"/>
  <c r="N155" i="30" s="1"/>
  <c r="AS154" i="30"/>
  <c r="AQ154" i="30"/>
  <c r="AL154" i="30"/>
  <c r="AK154" i="30"/>
  <c r="AJ154" i="30"/>
  <c r="AJ157" i="30" s="1"/>
  <c r="O154" i="30"/>
  <c r="M154" i="30"/>
  <c r="F154" i="30"/>
  <c r="E154" i="30"/>
  <c r="B154" i="30"/>
  <c r="N154" i="30" s="1"/>
  <c r="AS153" i="30"/>
  <c r="AQ153" i="30"/>
  <c r="AL153" i="30"/>
  <c r="AK153" i="30"/>
  <c r="AJ153" i="30"/>
  <c r="AJ156" i="30" s="1"/>
  <c r="O153" i="30"/>
  <c r="M153" i="30"/>
  <c r="F153" i="30"/>
  <c r="E153" i="30"/>
  <c r="B153" i="30"/>
  <c r="N153" i="30" s="1"/>
  <c r="AQ152" i="30"/>
  <c r="O152" i="30"/>
  <c r="N152" i="30"/>
  <c r="M152" i="30"/>
  <c r="H152" i="30"/>
  <c r="AU152" i="30" s="1"/>
  <c r="I142" i="30"/>
  <c r="AO142" i="30" s="1"/>
  <c r="AP142" i="30" s="1"/>
  <c r="AQ147" i="30"/>
  <c r="AL147" i="30"/>
  <c r="AK147" i="30"/>
  <c r="AJ147" i="30"/>
  <c r="O147" i="30"/>
  <c r="M147" i="30"/>
  <c r="F147" i="30"/>
  <c r="E147" i="30"/>
  <c r="B147" i="30"/>
  <c r="N147" i="30" s="1"/>
  <c r="AQ146" i="30"/>
  <c r="AL146" i="30"/>
  <c r="AK146" i="30"/>
  <c r="AJ146" i="30"/>
  <c r="O146" i="30"/>
  <c r="M146" i="30"/>
  <c r="F146" i="30"/>
  <c r="E146" i="30"/>
  <c r="B146" i="30"/>
  <c r="N146" i="30" s="1"/>
  <c r="AQ145" i="30"/>
  <c r="AL145" i="30"/>
  <c r="AK145" i="30"/>
  <c r="AJ145" i="30"/>
  <c r="O145" i="30"/>
  <c r="M145" i="30"/>
  <c r="F145" i="30"/>
  <c r="H145" i="30" s="1"/>
  <c r="B145" i="30"/>
  <c r="N145" i="30" s="1"/>
  <c r="AQ144" i="30"/>
  <c r="AL144" i="30"/>
  <c r="AK144" i="30"/>
  <c r="AJ144" i="30"/>
  <c r="O144" i="30"/>
  <c r="M144" i="30"/>
  <c r="F144" i="30"/>
  <c r="E144" i="30"/>
  <c r="B144" i="30"/>
  <c r="N144" i="30" s="1"/>
  <c r="AQ143" i="30"/>
  <c r="AL143" i="30"/>
  <c r="AK143" i="30"/>
  <c r="AJ143" i="30"/>
  <c r="O143" i="30"/>
  <c r="M143" i="30"/>
  <c r="F143" i="30"/>
  <c r="E143" i="30"/>
  <c r="B143" i="30"/>
  <c r="N143" i="30" s="1"/>
  <c r="AQ142" i="30"/>
  <c r="O142" i="30"/>
  <c r="N142" i="30"/>
  <c r="M142" i="30"/>
  <c r="H142" i="30"/>
  <c r="AU142" i="30" s="1"/>
  <c r="I132" i="30"/>
  <c r="I136" i="30" s="1"/>
  <c r="AQ137" i="30"/>
  <c r="AL137" i="30"/>
  <c r="AK137" i="30"/>
  <c r="O137" i="30"/>
  <c r="M137" i="30"/>
  <c r="F137" i="30"/>
  <c r="E137" i="30"/>
  <c r="B137" i="30"/>
  <c r="N137" i="30" s="1"/>
  <c r="AQ136" i="30"/>
  <c r="AL136" i="30"/>
  <c r="AK136" i="30"/>
  <c r="O136" i="30"/>
  <c r="M136" i="30"/>
  <c r="J136" i="30"/>
  <c r="AS137" i="30" s="1"/>
  <c r="F136" i="30"/>
  <c r="E136" i="30"/>
  <c r="B136" i="30"/>
  <c r="N136" i="30" s="1"/>
  <c r="AQ135" i="30"/>
  <c r="AL135" i="30"/>
  <c r="AK135" i="30"/>
  <c r="AJ135" i="30"/>
  <c r="O135" i="30"/>
  <c r="M135" i="30"/>
  <c r="F135" i="30"/>
  <c r="H135" i="30" s="1"/>
  <c r="B135" i="30"/>
  <c r="N135" i="30" s="1"/>
  <c r="AS134" i="30"/>
  <c r="AQ134" i="30"/>
  <c r="AL134" i="30"/>
  <c r="AK134" i="30"/>
  <c r="AJ134" i="30"/>
  <c r="AJ137" i="30" s="1"/>
  <c r="O134" i="30"/>
  <c r="M134" i="30"/>
  <c r="F134" i="30"/>
  <c r="E134" i="30"/>
  <c r="B134" i="30"/>
  <c r="N134" i="30" s="1"/>
  <c r="AS133" i="30"/>
  <c r="AQ133" i="30"/>
  <c r="AL133" i="30"/>
  <c r="AK133" i="30"/>
  <c r="AJ133" i="30"/>
  <c r="AJ136" i="30" s="1"/>
  <c r="O133" i="30"/>
  <c r="M133" i="30"/>
  <c r="F133" i="30"/>
  <c r="E133" i="30"/>
  <c r="B133" i="30"/>
  <c r="N133" i="30" s="1"/>
  <c r="AQ132" i="30"/>
  <c r="O132" i="30"/>
  <c r="N132" i="30"/>
  <c r="M132" i="30"/>
  <c r="H132" i="30"/>
  <c r="AU132" i="30" s="1"/>
  <c r="AQ129" i="30"/>
  <c r="AL129" i="30"/>
  <c r="AK129" i="30"/>
  <c r="AJ129" i="30"/>
  <c r="O129" i="30"/>
  <c r="M129" i="30"/>
  <c r="I129" i="30"/>
  <c r="F129" i="30"/>
  <c r="E129" i="30"/>
  <c r="B129" i="30"/>
  <c r="N129" i="30" s="1"/>
  <c r="AQ128" i="30"/>
  <c r="AL128" i="30"/>
  <c r="AK128" i="30"/>
  <c r="AJ128" i="30"/>
  <c r="O128" i="30"/>
  <c r="M128" i="30"/>
  <c r="I128" i="30"/>
  <c r="F128" i="30"/>
  <c r="E128" i="30"/>
  <c r="H128" i="30" s="1"/>
  <c r="B128" i="30"/>
  <c r="N128" i="30" s="1"/>
  <c r="AQ127" i="30"/>
  <c r="AK127" i="30"/>
  <c r="AJ127" i="30"/>
  <c r="O127" i="30"/>
  <c r="M127" i="30"/>
  <c r="F127" i="30"/>
  <c r="E127" i="30"/>
  <c r="B127" i="30"/>
  <c r="N127" i="30" s="1"/>
  <c r="AQ126" i="30"/>
  <c r="AL126" i="30"/>
  <c r="AL127" i="30" s="1"/>
  <c r="AK126" i="30"/>
  <c r="AJ126" i="30"/>
  <c r="O126" i="30"/>
  <c r="M126" i="30"/>
  <c r="I126" i="30"/>
  <c r="I127" i="30" s="1"/>
  <c r="F126" i="30"/>
  <c r="H126" i="30" s="1"/>
  <c r="AU126" i="30" s="1"/>
  <c r="B126" i="30"/>
  <c r="N126" i="30" s="1"/>
  <c r="AQ125" i="30"/>
  <c r="AL125" i="30"/>
  <c r="AK125" i="30"/>
  <c r="AJ125" i="30"/>
  <c r="O125" i="30"/>
  <c r="M125" i="30"/>
  <c r="I125" i="30"/>
  <c r="F125" i="30"/>
  <c r="E125" i="30"/>
  <c r="B125" i="30"/>
  <c r="N125" i="30" s="1"/>
  <c r="AQ124" i="30"/>
  <c r="AL124" i="30"/>
  <c r="AK124" i="30"/>
  <c r="AJ124" i="30"/>
  <c r="O124" i="30"/>
  <c r="M124" i="30"/>
  <c r="J124" i="30"/>
  <c r="J128" i="30" s="1"/>
  <c r="AS129" i="30" s="1"/>
  <c r="I124" i="30"/>
  <c r="F124" i="30"/>
  <c r="E124" i="30"/>
  <c r="B124" i="30"/>
  <c r="N124" i="30" s="1"/>
  <c r="AQ123" i="30"/>
  <c r="AL123" i="30"/>
  <c r="AK123" i="30"/>
  <c r="AJ123" i="30"/>
  <c r="O123" i="30"/>
  <c r="M123" i="30"/>
  <c r="J123" i="30"/>
  <c r="J127" i="30" s="1"/>
  <c r="AS127" i="30" s="1"/>
  <c r="I123" i="30"/>
  <c r="F123" i="30"/>
  <c r="E123" i="30"/>
  <c r="B123" i="30"/>
  <c r="N123" i="30" s="1"/>
  <c r="AQ122" i="30"/>
  <c r="AO122" i="30"/>
  <c r="AP122" i="30" s="1"/>
  <c r="O122" i="30"/>
  <c r="N122" i="30"/>
  <c r="M122" i="30"/>
  <c r="J122" i="30"/>
  <c r="AS122" i="30" s="1"/>
  <c r="H122" i="30"/>
  <c r="AU122" i="30" s="1"/>
  <c r="L112" i="30"/>
  <c r="J114" i="30"/>
  <c r="E99" i="30"/>
  <c r="E98" i="30"/>
  <c r="E97" i="30"/>
  <c r="H97" i="30" s="1"/>
  <c r="E95" i="30"/>
  <c r="E94" i="30"/>
  <c r="E93" i="30"/>
  <c r="AQ117" i="30"/>
  <c r="AL117" i="30"/>
  <c r="AK117" i="30"/>
  <c r="AJ117" i="30"/>
  <c r="O117" i="30"/>
  <c r="M117" i="30"/>
  <c r="I117" i="30"/>
  <c r="F117" i="30"/>
  <c r="E117" i="30"/>
  <c r="B117" i="30"/>
  <c r="N117" i="30" s="1"/>
  <c r="AQ116" i="30"/>
  <c r="AL116" i="30"/>
  <c r="AK116" i="30"/>
  <c r="AJ116" i="30"/>
  <c r="O116" i="30"/>
  <c r="M116" i="30"/>
  <c r="J116" i="30"/>
  <c r="AS117" i="30" s="1"/>
  <c r="I116" i="30"/>
  <c r="F116" i="30"/>
  <c r="E116" i="30"/>
  <c r="B116" i="30"/>
  <c r="N116" i="30" s="1"/>
  <c r="AQ115" i="30"/>
  <c r="AL115" i="30"/>
  <c r="AK115" i="30"/>
  <c r="AJ115" i="30"/>
  <c r="O115" i="30"/>
  <c r="M115" i="30"/>
  <c r="I115" i="30"/>
  <c r="J115" i="30" s="1"/>
  <c r="AS115" i="30" s="1"/>
  <c r="F115" i="30"/>
  <c r="H115" i="30" s="1"/>
  <c r="B115" i="30"/>
  <c r="N115" i="30" s="1"/>
  <c r="AS114" i="30"/>
  <c r="AQ114" i="30"/>
  <c r="AL114" i="30"/>
  <c r="AK114" i="30"/>
  <c r="AJ114" i="30"/>
  <c r="O114" i="30"/>
  <c r="M114" i="30"/>
  <c r="I114" i="30"/>
  <c r="F114" i="30"/>
  <c r="E114" i="30"/>
  <c r="B114" i="30"/>
  <c r="N114" i="30" s="1"/>
  <c r="AS113" i="30"/>
  <c r="AQ113" i="30"/>
  <c r="AL113" i="30"/>
  <c r="AK113" i="30"/>
  <c r="AJ113" i="30"/>
  <c r="O113" i="30"/>
  <c r="M113" i="30"/>
  <c r="I113" i="30"/>
  <c r="F113" i="30"/>
  <c r="E113" i="30"/>
  <c r="B113" i="30"/>
  <c r="N113" i="30" s="1"/>
  <c r="AQ112" i="30"/>
  <c r="AO112" i="30"/>
  <c r="AP112" i="30" s="1"/>
  <c r="O112" i="30"/>
  <c r="N112" i="30"/>
  <c r="M112" i="30"/>
  <c r="J112" i="30"/>
  <c r="AS112" i="30" s="1"/>
  <c r="H112" i="30"/>
  <c r="AQ109" i="30"/>
  <c r="AL109" i="30"/>
  <c r="AK109" i="30"/>
  <c r="AJ109" i="30"/>
  <c r="O109" i="30"/>
  <c r="M109" i="30"/>
  <c r="I109" i="30"/>
  <c r="F109" i="30"/>
  <c r="E109" i="30"/>
  <c r="B109" i="30"/>
  <c r="N109" i="30" s="1"/>
  <c r="AQ108" i="30"/>
  <c r="AL108" i="30"/>
  <c r="AK108" i="30"/>
  <c r="AJ108" i="30"/>
  <c r="O108" i="30"/>
  <c r="M108" i="30"/>
  <c r="F108" i="30"/>
  <c r="E108" i="30"/>
  <c r="B108" i="30"/>
  <c r="N108" i="30" s="1"/>
  <c r="AQ107" i="30"/>
  <c r="AK107" i="30"/>
  <c r="AJ107" i="30"/>
  <c r="O107" i="30"/>
  <c r="M107" i="30"/>
  <c r="F107" i="30"/>
  <c r="E107" i="30"/>
  <c r="B107" i="30"/>
  <c r="N107" i="30" s="1"/>
  <c r="AQ106" i="30"/>
  <c r="AL106" i="30"/>
  <c r="AL107" i="30" s="1"/>
  <c r="AK106" i="30"/>
  <c r="AJ106" i="30"/>
  <c r="O106" i="30"/>
  <c r="M106" i="30"/>
  <c r="I106" i="30"/>
  <c r="F106" i="30"/>
  <c r="H106" i="30" s="1"/>
  <c r="AU106" i="30" s="1"/>
  <c r="B106" i="30"/>
  <c r="N106" i="30" s="1"/>
  <c r="AQ105" i="30"/>
  <c r="AL105" i="30"/>
  <c r="AK105" i="30"/>
  <c r="AJ105" i="30"/>
  <c r="O105" i="30"/>
  <c r="M105" i="30"/>
  <c r="F105" i="30"/>
  <c r="E105" i="30"/>
  <c r="B105" i="30"/>
  <c r="N105" i="30" s="1"/>
  <c r="AQ104" i="30"/>
  <c r="AL104" i="30"/>
  <c r="AK104" i="30"/>
  <c r="AJ104" i="30"/>
  <c r="O104" i="30"/>
  <c r="M104" i="30"/>
  <c r="I104" i="30"/>
  <c r="F104" i="30"/>
  <c r="E104" i="30"/>
  <c r="B104" i="30"/>
  <c r="N104" i="30" s="1"/>
  <c r="AQ103" i="30"/>
  <c r="AL103" i="30"/>
  <c r="AK103" i="30"/>
  <c r="AJ103" i="30"/>
  <c r="O103" i="30"/>
  <c r="M103" i="30"/>
  <c r="J103" i="30"/>
  <c r="J107" i="30" s="1"/>
  <c r="AS107" i="30" s="1"/>
  <c r="I103" i="30"/>
  <c r="F103" i="30"/>
  <c r="E103" i="30"/>
  <c r="B103" i="30"/>
  <c r="N103" i="30" s="1"/>
  <c r="AQ102" i="30"/>
  <c r="O102" i="30"/>
  <c r="N102" i="30"/>
  <c r="M102" i="30"/>
  <c r="I108" i="30"/>
  <c r="H102" i="30"/>
  <c r="I92" i="30"/>
  <c r="J94" i="30" s="1"/>
  <c r="AQ99" i="30"/>
  <c r="AL99" i="30"/>
  <c r="AK99" i="30"/>
  <c r="AJ99" i="30"/>
  <c r="O99" i="30"/>
  <c r="M99" i="30"/>
  <c r="F99" i="30"/>
  <c r="B99" i="30"/>
  <c r="N99" i="30" s="1"/>
  <c r="AQ98" i="30"/>
  <c r="AL98" i="30"/>
  <c r="AK98" i="30"/>
  <c r="AJ98" i="30"/>
  <c r="O98" i="30"/>
  <c r="M98" i="30"/>
  <c r="F98" i="30"/>
  <c r="B98" i="30"/>
  <c r="N98" i="30" s="1"/>
  <c r="AQ97" i="30"/>
  <c r="AK97" i="30"/>
  <c r="AJ97" i="30"/>
  <c r="O97" i="30"/>
  <c r="M97" i="30"/>
  <c r="B97" i="30"/>
  <c r="N97" i="30" s="1"/>
  <c r="AQ96" i="30"/>
  <c r="AL96" i="30"/>
  <c r="AL97" i="30" s="1"/>
  <c r="AK96" i="30"/>
  <c r="AJ96" i="30"/>
  <c r="O96" i="30"/>
  <c r="M96" i="30"/>
  <c r="F96" i="30"/>
  <c r="H96" i="30" s="1"/>
  <c r="B96" i="30"/>
  <c r="N96" i="30" s="1"/>
  <c r="AQ95" i="30"/>
  <c r="AL95" i="30"/>
  <c r="AK95" i="30"/>
  <c r="AJ95" i="30"/>
  <c r="O95" i="30"/>
  <c r="M95" i="30"/>
  <c r="F95" i="30"/>
  <c r="H95" i="30" s="1"/>
  <c r="B95" i="30"/>
  <c r="N95" i="30" s="1"/>
  <c r="AQ94" i="30"/>
  <c r="AL94" i="30"/>
  <c r="AK94" i="30"/>
  <c r="AJ94" i="30"/>
  <c r="O94" i="30"/>
  <c r="M94" i="30"/>
  <c r="F94" i="30"/>
  <c r="B94" i="30"/>
  <c r="N94" i="30" s="1"/>
  <c r="AQ93" i="30"/>
  <c r="AL93" i="30"/>
  <c r="AK93" i="30"/>
  <c r="AJ93" i="30"/>
  <c r="O93" i="30"/>
  <c r="M93" i="30"/>
  <c r="F93" i="30"/>
  <c r="B93" i="30"/>
  <c r="N93" i="30" s="1"/>
  <c r="AQ92" i="30"/>
  <c r="O92" i="30"/>
  <c r="N92" i="30"/>
  <c r="M92" i="30"/>
  <c r="H92" i="30"/>
  <c r="AV92" i="30" s="1"/>
  <c r="J195" i="2"/>
  <c r="J185" i="2"/>
  <c r="I82" i="30"/>
  <c r="I86" i="30" s="1"/>
  <c r="J86" i="30" s="1"/>
  <c r="AS86" i="30" s="1"/>
  <c r="AQ89" i="30"/>
  <c r="AL89" i="30"/>
  <c r="AK89" i="30"/>
  <c r="AJ89" i="30"/>
  <c r="O89" i="30"/>
  <c r="M89" i="30"/>
  <c r="F89" i="30"/>
  <c r="E89" i="30"/>
  <c r="B89" i="30"/>
  <c r="N89" i="30" s="1"/>
  <c r="AQ88" i="30"/>
  <c r="AL88" i="30"/>
  <c r="AK88" i="30"/>
  <c r="AJ88" i="30"/>
  <c r="O88" i="30"/>
  <c r="M88" i="30"/>
  <c r="F88" i="30"/>
  <c r="E88" i="30"/>
  <c r="B88" i="30"/>
  <c r="N88" i="30" s="1"/>
  <c r="AQ87" i="30"/>
  <c r="AK87" i="30"/>
  <c r="AJ87" i="30"/>
  <c r="O87" i="30"/>
  <c r="M87" i="30"/>
  <c r="E87" i="30"/>
  <c r="H87" i="30" s="1"/>
  <c r="B87" i="30"/>
  <c r="N87" i="30" s="1"/>
  <c r="AQ86" i="30"/>
  <c r="AL86" i="30"/>
  <c r="AL87" i="30" s="1"/>
  <c r="AK86" i="30"/>
  <c r="AJ86" i="30"/>
  <c r="O86" i="30"/>
  <c r="M86" i="30"/>
  <c r="F86" i="30"/>
  <c r="H86" i="30" s="1"/>
  <c r="B86" i="30"/>
  <c r="N86" i="30" s="1"/>
  <c r="AQ85" i="30"/>
  <c r="AL85" i="30"/>
  <c r="AK85" i="30"/>
  <c r="AJ85" i="30"/>
  <c r="O85" i="30"/>
  <c r="M85" i="30"/>
  <c r="F85" i="30"/>
  <c r="E85" i="30"/>
  <c r="B85" i="30"/>
  <c r="N85" i="30" s="1"/>
  <c r="AQ84" i="30"/>
  <c r="AL84" i="30"/>
  <c r="AK84" i="30"/>
  <c r="AJ84" i="30"/>
  <c r="O84" i="30"/>
  <c r="M84" i="30"/>
  <c r="F84" i="30"/>
  <c r="E84" i="30"/>
  <c r="B84" i="30"/>
  <c r="N84" i="30" s="1"/>
  <c r="AQ83" i="30"/>
  <c r="AL83" i="30"/>
  <c r="AK83" i="30"/>
  <c r="AJ83" i="30"/>
  <c r="O83" i="30"/>
  <c r="M83" i="30"/>
  <c r="F83" i="30"/>
  <c r="E83" i="30"/>
  <c r="B83" i="30"/>
  <c r="N83" i="30" s="1"/>
  <c r="AQ82" i="30"/>
  <c r="O82" i="30"/>
  <c r="N82" i="30"/>
  <c r="M82" i="30"/>
  <c r="H82" i="30"/>
  <c r="AV82" i="30" s="1"/>
  <c r="H72" i="30"/>
  <c r="AU72" i="30" s="1"/>
  <c r="I72" i="30"/>
  <c r="J72" i="30" s="1"/>
  <c r="M72" i="30"/>
  <c r="N72" i="30"/>
  <c r="O72" i="30"/>
  <c r="AQ72" i="30"/>
  <c r="B73" i="30"/>
  <c r="N73" i="30" s="1"/>
  <c r="E73" i="30"/>
  <c r="F73" i="30"/>
  <c r="J73" i="30"/>
  <c r="J77" i="30" s="1"/>
  <c r="AS77" i="30" s="1"/>
  <c r="M73" i="30"/>
  <c r="O73" i="30"/>
  <c r="AJ73" i="30"/>
  <c r="AK73" i="30"/>
  <c r="AL73" i="30"/>
  <c r="AQ73" i="30"/>
  <c r="B74" i="30"/>
  <c r="N74" i="30" s="1"/>
  <c r="E74" i="30"/>
  <c r="F74" i="30"/>
  <c r="M74" i="30"/>
  <c r="O74" i="30"/>
  <c r="AJ74" i="30"/>
  <c r="AK74" i="30"/>
  <c r="AL74" i="30"/>
  <c r="AQ74" i="30"/>
  <c r="B75" i="30"/>
  <c r="N75" i="30" s="1"/>
  <c r="E75" i="30"/>
  <c r="F75" i="30"/>
  <c r="M75" i="30"/>
  <c r="O75" i="30"/>
  <c r="AJ75" i="30"/>
  <c r="AK75" i="30"/>
  <c r="AL75" i="30"/>
  <c r="AQ75" i="30"/>
  <c r="B76" i="30"/>
  <c r="N76" i="30" s="1"/>
  <c r="F76" i="30"/>
  <c r="H76" i="30" s="1"/>
  <c r="AV76" i="30" s="1"/>
  <c r="M76" i="30"/>
  <c r="O76" i="30"/>
  <c r="AJ76" i="30"/>
  <c r="AK76" i="30"/>
  <c r="AL76" i="30"/>
  <c r="AL77" i="30" s="1"/>
  <c r="AQ76" i="30"/>
  <c r="B77" i="30"/>
  <c r="N77" i="30" s="1"/>
  <c r="E77" i="30"/>
  <c r="F77" i="30"/>
  <c r="M77" i="30"/>
  <c r="O77" i="30"/>
  <c r="AJ77" i="30"/>
  <c r="AK77" i="30"/>
  <c r="AQ77" i="30"/>
  <c r="B78" i="30"/>
  <c r="N78" i="30" s="1"/>
  <c r="E78" i="30"/>
  <c r="F78" i="30"/>
  <c r="M78" i="30"/>
  <c r="O78" i="30"/>
  <c r="AJ78" i="30"/>
  <c r="AK78" i="30"/>
  <c r="AL78" i="30"/>
  <c r="AQ78" i="30"/>
  <c r="B79" i="30"/>
  <c r="N79" i="30" s="1"/>
  <c r="E79" i="30"/>
  <c r="F79" i="30"/>
  <c r="M79" i="30"/>
  <c r="O79" i="30"/>
  <c r="AJ79" i="30"/>
  <c r="AK79" i="30"/>
  <c r="AL79" i="30"/>
  <c r="AQ79" i="30"/>
  <c r="I200" i="2"/>
  <c r="I199" i="2"/>
  <c r="J198" i="2"/>
  <c r="AS198" i="2" s="1"/>
  <c r="I197" i="2"/>
  <c r="I198" i="2" s="1"/>
  <c r="I196" i="2"/>
  <c r="J199" i="2"/>
  <c r="AS200" i="2" s="1"/>
  <c r="I195" i="2"/>
  <c r="J194" i="2"/>
  <c r="I194" i="2"/>
  <c r="AO194" i="2" s="1"/>
  <c r="J193" i="2"/>
  <c r="H56" i="22"/>
  <c r="H54" i="22"/>
  <c r="H50" i="22"/>
  <c r="H46" i="22"/>
  <c r="H43" i="22"/>
  <c r="H41" i="22"/>
  <c r="H37" i="22"/>
  <c r="H33" i="22"/>
  <c r="H57" i="21"/>
  <c r="H55" i="21"/>
  <c r="H51" i="21"/>
  <c r="H47" i="21"/>
  <c r="H44" i="21"/>
  <c r="H42" i="21"/>
  <c r="H38" i="21"/>
  <c r="H34" i="21"/>
  <c r="AQ200" i="2"/>
  <c r="AL200" i="2"/>
  <c r="AK200" i="2"/>
  <c r="AO200" i="2" s="1"/>
  <c r="AJ200" i="2"/>
  <c r="O200" i="2"/>
  <c r="M200" i="2"/>
  <c r="F200" i="2"/>
  <c r="E200" i="2"/>
  <c r="H200" i="2" s="1"/>
  <c r="B200" i="2"/>
  <c r="N200" i="2" s="1"/>
  <c r="AQ199" i="2"/>
  <c r="AL199" i="2"/>
  <c r="AK199" i="2"/>
  <c r="AJ199" i="2"/>
  <c r="O199" i="2"/>
  <c r="N199" i="2"/>
  <c r="M199" i="2"/>
  <c r="F199" i="2"/>
  <c r="E199" i="2"/>
  <c r="H199" i="2" s="1"/>
  <c r="B199" i="2"/>
  <c r="AQ198" i="2"/>
  <c r="AK198" i="2"/>
  <c r="AJ198" i="2"/>
  <c r="O198" i="2"/>
  <c r="M198" i="2"/>
  <c r="H198" i="2"/>
  <c r="AV198" i="2" s="1"/>
  <c r="E198" i="2"/>
  <c r="B198" i="2"/>
  <c r="N198" i="2" s="1"/>
  <c r="AQ197" i="2"/>
  <c r="AL197" i="2"/>
  <c r="AL198" i="2" s="1"/>
  <c r="AK197" i="2"/>
  <c r="AJ197" i="2"/>
  <c r="O197" i="2"/>
  <c r="M197" i="2"/>
  <c r="F197" i="2"/>
  <c r="H197" i="2" s="1"/>
  <c r="B197" i="2"/>
  <c r="N197" i="2" s="1"/>
  <c r="AQ196" i="2"/>
  <c r="AL196" i="2"/>
  <c r="AK196" i="2"/>
  <c r="AJ196" i="2"/>
  <c r="O196" i="2"/>
  <c r="M196" i="2"/>
  <c r="F196" i="2"/>
  <c r="E196" i="2"/>
  <c r="H196" i="2" s="1"/>
  <c r="B196" i="2"/>
  <c r="N196" i="2" s="1"/>
  <c r="AQ195" i="2"/>
  <c r="AL195" i="2"/>
  <c r="AK195" i="2"/>
  <c r="AO195" i="2" s="1"/>
  <c r="AJ195" i="2"/>
  <c r="O195" i="2"/>
  <c r="M195" i="2"/>
  <c r="F195" i="2"/>
  <c r="H195" i="2" s="1"/>
  <c r="E195" i="2"/>
  <c r="B195" i="2"/>
  <c r="N195" i="2" s="1"/>
  <c r="AS194" i="2"/>
  <c r="AQ194" i="2"/>
  <c r="AL194" i="2"/>
  <c r="AK194" i="2"/>
  <c r="AJ194" i="2"/>
  <c r="O194" i="2"/>
  <c r="N194" i="2"/>
  <c r="M194" i="2"/>
  <c r="H194" i="2"/>
  <c r="AU194" i="2" s="1"/>
  <c r="F194" i="2"/>
  <c r="E194" i="2"/>
  <c r="B194" i="2"/>
  <c r="AU193" i="2"/>
  <c r="AQ193" i="2"/>
  <c r="AO193" i="2"/>
  <c r="O193" i="2"/>
  <c r="N193" i="2"/>
  <c r="M193" i="2"/>
  <c r="AS195" i="2"/>
  <c r="H193" i="2"/>
  <c r="AV193" i="2" s="1"/>
  <c r="AQ190" i="2"/>
  <c r="AL190" i="2"/>
  <c r="AK190" i="2"/>
  <c r="AO190" i="2" s="1"/>
  <c r="AJ190" i="2"/>
  <c r="O190" i="2"/>
  <c r="M190" i="2"/>
  <c r="I190" i="2"/>
  <c r="F190" i="2"/>
  <c r="E190" i="2"/>
  <c r="H190" i="2" s="1"/>
  <c r="B190" i="2"/>
  <c r="N190" i="2" s="1"/>
  <c r="AQ189" i="2"/>
  <c r="AL189" i="2"/>
  <c r="AK189" i="2"/>
  <c r="AO189" i="2" s="1"/>
  <c r="AJ189" i="2"/>
  <c r="O189" i="2"/>
  <c r="M189" i="2"/>
  <c r="I189" i="2"/>
  <c r="F189" i="2"/>
  <c r="H189" i="2" s="1"/>
  <c r="E189" i="2"/>
  <c r="B189" i="2"/>
  <c r="N189" i="2" s="1"/>
  <c r="AQ188" i="2"/>
  <c r="AK188" i="2"/>
  <c r="AJ188" i="2"/>
  <c r="O188" i="2"/>
  <c r="M188" i="2"/>
  <c r="H188" i="2"/>
  <c r="AU188" i="2" s="1"/>
  <c r="E188" i="2"/>
  <c r="B188" i="2"/>
  <c r="N188" i="2" s="1"/>
  <c r="AQ187" i="2"/>
  <c r="AL187" i="2"/>
  <c r="AL188" i="2" s="1"/>
  <c r="AK187" i="2"/>
  <c r="AJ187" i="2"/>
  <c r="O187" i="2"/>
  <c r="M187" i="2"/>
  <c r="I187" i="2"/>
  <c r="AO187" i="2" s="1"/>
  <c r="H187" i="2"/>
  <c r="AU187" i="2" s="1"/>
  <c r="F187" i="2"/>
  <c r="B187" i="2"/>
  <c r="N187" i="2" s="1"/>
  <c r="AQ186" i="2"/>
  <c r="AO186" i="2"/>
  <c r="AP186" i="2" s="1"/>
  <c r="AR186" i="2" s="1"/>
  <c r="AL186" i="2"/>
  <c r="AK186" i="2"/>
  <c r="AJ186" i="2"/>
  <c r="O186" i="2"/>
  <c r="M186" i="2"/>
  <c r="I186" i="2"/>
  <c r="F186" i="2"/>
  <c r="H186" i="2" s="1"/>
  <c r="E186" i="2"/>
  <c r="B186" i="2"/>
  <c r="N186" i="2" s="1"/>
  <c r="AS185" i="2"/>
  <c r="AQ185" i="2"/>
  <c r="AL185" i="2"/>
  <c r="AK185" i="2"/>
  <c r="AJ185" i="2"/>
  <c r="O185" i="2"/>
  <c r="M185" i="2"/>
  <c r="J189" i="2"/>
  <c r="I185" i="2"/>
  <c r="AO185" i="2" s="1"/>
  <c r="H185" i="2"/>
  <c r="AU185" i="2" s="1"/>
  <c r="F185" i="2"/>
  <c r="E185" i="2"/>
  <c r="B185" i="2"/>
  <c r="N185" i="2" s="1"/>
  <c r="AS184" i="2"/>
  <c r="AQ184" i="2"/>
  <c r="AL184" i="2"/>
  <c r="AK184" i="2"/>
  <c r="AJ184" i="2"/>
  <c r="O184" i="2"/>
  <c r="M184" i="2"/>
  <c r="J184" i="2"/>
  <c r="AS186" i="2" s="1"/>
  <c r="AT186" i="2" s="1"/>
  <c r="I184" i="2"/>
  <c r="AO184" i="2" s="1"/>
  <c r="F184" i="2"/>
  <c r="E184" i="2"/>
  <c r="H184" i="2" s="1"/>
  <c r="B184" i="2"/>
  <c r="N184" i="2" s="1"/>
  <c r="AU183" i="2"/>
  <c r="AQ183" i="2"/>
  <c r="AP183" i="2"/>
  <c r="AR183" i="2" s="1"/>
  <c r="AO183" i="2"/>
  <c r="O183" i="2"/>
  <c r="N183" i="2"/>
  <c r="M183" i="2"/>
  <c r="J183" i="2"/>
  <c r="AS183" i="2" s="1"/>
  <c r="AT183" i="2" s="1"/>
  <c r="H183" i="2"/>
  <c r="J33" i="2"/>
  <c r="H62" i="30"/>
  <c r="AU62" i="30" s="1"/>
  <c r="I62" i="30"/>
  <c r="L62" i="30" s="1"/>
  <c r="M62" i="30"/>
  <c r="N62" i="30"/>
  <c r="O62" i="30"/>
  <c r="AQ62" i="30"/>
  <c r="B63" i="30"/>
  <c r="N63" i="30" s="1"/>
  <c r="E63" i="30"/>
  <c r="F63" i="30"/>
  <c r="M63" i="30"/>
  <c r="O63" i="30"/>
  <c r="AJ63" i="30"/>
  <c r="AJ66" i="30" s="1"/>
  <c r="AK63" i="30"/>
  <c r="AL63" i="30"/>
  <c r="AQ63" i="30"/>
  <c r="AS63" i="30"/>
  <c r="AQ67" i="30"/>
  <c r="AL67" i="30"/>
  <c r="AK67" i="30"/>
  <c r="O67" i="30"/>
  <c r="M67" i="30"/>
  <c r="F67" i="30"/>
  <c r="E67" i="30"/>
  <c r="B67" i="30"/>
  <c r="N67" i="30" s="1"/>
  <c r="AQ66" i="30"/>
  <c r="AL66" i="30"/>
  <c r="AK66" i="30"/>
  <c r="O66" i="30"/>
  <c r="M66" i="30"/>
  <c r="J66" i="30"/>
  <c r="AS67" i="30" s="1"/>
  <c r="F66" i="30"/>
  <c r="E66" i="30"/>
  <c r="B66" i="30"/>
  <c r="N66" i="30" s="1"/>
  <c r="AQ65" i="30"/>
  <c r="AL65" i="30"/>
  <c r="AK65" i="30"/>
  <c r="AJ65" i="30"/>
  <c r="O65" i="30"/>
  <c r="M65" i="30"/>
  <c r="F65" i="30"/>
  <c r="H65" i="30" s="1"/>
  <c r="B65" i="30"/>
  <c r="N65" i="30" s="1"/>
  <c r="AS64" i="30"/>
  <c r="AQ64" i="30"/>
  <c r="AL64" i="30"/>
  <c r="AK64" i="30"/>
  <c r="AJ64" i="30"/>
  <c r="AJ67" i="30" s="1"/>
  <c r="O64" i="30"/>
  <c r="M64" i="30"/>
  <c r="F64" i="30"/>
  <c r="E64" i="30"/>
  <c r="B64" i="30"/>
  <c r="N64" i="30" s="1"/>
  <c r="I52" i="30"/>
  <c r="I56" i="30" s="1"/>
  <c r="AQ57" i="30"/>
  <c r="AL57" i="30"/>
  <c r="AK57" i="30"/>
  <c r="O57" i="30"/>
  <c r="M57" i="30"/>
  <c r="F57" i="30"/>
  <c r="E57" i="30"/>
  <c r="B57" i="30"/>
  <c r="N57" i="30" s="1"/>
  <c r="AQ56" i="30"/>
  <c r="AL56" i="30"/>
  <c r="AK56" i="30"/>
  <c r="O56" i="30"/>
  <c r="M56" i="30"/>
  <c r="J56" i="30"/>
  <c r="AS57" i="30" s="1"/>
  <c r="F56" i="30"/>
  <c r="E56" i="30"/>
  <c r="B56" i="30"/>
  <c r="N56" i="30" s="1"/>
  <c r="AQ55" i="30"/>
  <c r="AL55" i="30"/>
  <c r="AK55" i="30"/>
  <c r="AJ55" i="30"/>
  <c r="O55" i="30"/>
  <c r="M55" i="30"/>
  <c r="F55" i="30"/>
  <c r="H55" i="30" s="1"/>
  <c r="B55" i="30"/>
  <c r="N55" i="30" s="1"/>
  <c r="AS54" i="30"/>
  <c r="AQ54" i="30"/>
  <c r="AL54" i="30"/>
  <c r="AK54" i="30"/>
  <c r="AJ54" i="30"/>
  <c r="AJ57" i="30" s="1"/>
  <c r="O54" i="30"/>
  <c r="M54" i="30"/>
  <c r="F54" i="30"/>
  <c r="E54" i="30"/>
  <c r="B54" i="30"/>
  <c r="N54" i="30" s="1"/>
  <c r="AS53" i="30"/>
  <c r="AQ53" i="30"/>
  <c r="AL53" i="30"/>
  <c r="AK53" i="30"/>
  <c r="AJ53" i="30"/>
  <c r="AJ56" i="30" s="1"/>
  <c r="O53" i="30"/>
  <c r="M53" i="30"/>
  <c r="F53" i="30"/>
  <c r="E53" i="30"/>
  <c r="B53" i="30"/>
  <c r="N53" i="30" s="1"/>
  <c r="AQ52" i="30"/>
  <c r="O52" i="30"/>
  <c r="N52" i="30"/>
  <c r="M52" i="30"/>
  <c r="H52" i="30"/>
  <c r="AU52" i="30" s="1"/>
  <c r="I42" i="30"/>
  <c r="I46" i="30" s="1"/>
  <c r="AQ47" i="30"/>
  <c r="AL47" i="30"/>
  <c r="AK47" i="30"/>
  <c r="O47" i="30"/>
  <c r="M47" i="30"/>
  <c r="F47" i="30"/>
  <c r="E47" i="30"/>
  <c r="B47" i="30"/>
  <c r="N47" i="30" s="1"/>
  <c r="AQ46" i="30"/>
  <c r="AL46" i="30"/>
  <c r="AK46" i="30"/>
  <c r="O46" i="30"/>
  <c r="M46" i="30"/>
  <c r="J46" i="30"/>
  <c r="AS47" i="30" s="1"/>
  <c r="F46" i="30"/>
  <c r="E46" i="30"/>
  <c r="B46" i="30"/>
  <c r="N46" i="30" s="1"/>
  <c r="AQ45" i="30"/>
  <c r="AL45" i="30"/>
  <c r="AK45" i="30"/>
  <c r="AJ45" i="30"/>
  <c r="O45" i="30"/>
  <c r="M45" i="30"/>
  <c r="F45" i="30"/>
  <c r="H45" i="30" s="1"/>
  <c r="B45" i="30"/>
  <c r="N45" i="30" s="1"/>
  <c r="AS44" i="30"/>
  <c r="AQ44" i="30"/>
  <c r="AL44" i="30"/>
  <c r="AK44" i="30"/>
  <c r="AJ44" i="30"/>
  <c r="AJ47" i="30" s="1"/>
  <c r="O44" i="30"/>
  <c r="M44" i="30"/>
  <c r="F44" i="30"/>
  <c r="E44" i="30"/>
  <c r="B44" i="30"/>
  <c r="N44" i="30" s="1"/>
  <c r="AS43" i="30"/>
  <c r="AQ43" i="30"/>
  <c r="AL43" i="30"/>
  <c r="AK43" i="30"/>
  <c r="AJ43" i="30"/>
  <c r="AJ46" i="30" s="1"/>
  <c r="O43" i="30"/>
  <c r="M43" i="30"/>
  <c r="F43" i="30"/>
  <c r="E43" i="30"/>
  <c r="B43" i="30"/>
  <c r="N43" i="30" s="1"/>
  <c r="AQ42" i="30"/>
  <c r="O42" i="30"/>
  <c r="N42" i="30"/>
  <c r="M42" i="30"/>
  <c r="H42" i="30"/>
  <c r="AU42" i="30" s="1"/>
  <c r="AJ35" i="30"/>
  <c r="I32" i="30"/>
  <c r="I35" i="30" s="1"/>
  <c r="J35" i="30" s="1"/>
  <c r="AS35" i="30" s="1"/>
  <c r="AQ37" i="30"/>
  <c r="AL37" i="30"/>
  <c r="AK37" i="30"/>
  <c r="O37" i="30"/>
  <c r="M37" i="30"/>
  <c r="F37" i="30"/>
  <c r="E37" i="30"/>
  <c r="B37" i="30"/>
  <c r="N37" i="30" s="1"/>
  <c r="AQ36" i="30"/>
  <c r="AL36" i="30"/>
  <c r="AK36" i="30"/>
  <c r="O36" i="30"/>
  <c r="M36" i="30"/>
  <c r="J36" i="30"/>
  <c r="AS37" i="30" s="1"/>
  <c r="F36" i="30"/>
  <c r="E36" i="30"/>
  <c r="B36" i="30"/>
  <c r="N36" i="30" s="1"/>
  <c r="AQ35" i="30"/>
  <c r="AL35" i="30"/>
  <c r="AK35" i="30"/>
  <c r="O35" i="30"/>
  <c r="M35" i="30"/>
  <c r="F35" i="30"/>
  <c r="H35" i="30" s="1"/>
  <c r="B35" i="30"/>
  <c r="N35" i="30" s="1"/>
  <c r="AS34" i="30"/>
  <c r="AQ34" i="30"/>
  <c r="AL34" i="30"/>
  <c r="AK34" i="30"/>
  <c r="AJ34" i="30"/>
  <c r="AJ37" i="30" s="1"/>
  <c r="O34" i="30"/>
  <c r="M34" i="30"/>
  <c r="F34" i="30"/>
  <c r="E34" i="30"/>
  <c r="B34" i="30"/>
  <c r="N34" i="30" s="1"/>
  <c r="AS33" i="30"/>
  <c r="AQ33" i="30"/>
  <c r="AL33" i="30"/>
  <c r="AK33" i="30"/>
  <c r="AJ33" i="30"/>
  <c r="AJ36" i="30" s="1"/>
  <c r="O33" i="30"/>
  <c r="M33" i="30"/>
  <c r="F33" i="30"/>
  <c r="E33" i="30"/>
  <c r="B33" i="30"/>
  <c r="N33" i="30" s="1"/>
  <c r="AQ32" i="30"/>
  <c r="O32" i="30"/>
  <c r="N32" i="30"/>
  <c r="M32" i="30"/>
  <c r="H32" i="30"/>
  <c r="AU32" i="30" s="1"/>
  <c r="AJ25" i="30"/>
  <c r="AJ24" i="30"/>
  <c r="AJ27" i="30" s="1"/>
  <c r="AJ23" i="30"/>
  <c r="AJ26" i="30" s="1"/>
  <c r="AJ16" i="30"/>
  <c r="AJ17" i="30"/>
  <c r="AJ15" i="30"/>
  <c r="I22" i="30"/>
  <c r="I27" i="30" s="1"/>
  <c r="AQ27" i="30"/>
  <c r="AL27" i="30"/>
  <c r="AK27" i="30"/>
  <c r="O27" i="30"/>
  <c r="M27" i="30"/>
  <c r="F27" i="30"/>
  <c r="E27" i="30"/>
  <c r="B27" i="30"/>
  <c r="N27" i="30" s="1"/>
  <c r="AQ26" i="30"/>
  <c r="AL26" i="30"/>
  <c r="AK26" i="30"/>
  <c r="O26" i="30"/>
  <c r="M26" i="30"/>
  <c r="F26" i="30"/>
  <c r="E26" i="30"/>
  <c r="B26" i="30"/>
  <c r="N26" i="30" s="1"/>
  <c r="AQ25" i="30"/>
  <c r="AL25" i="30"/>
  <c r="AK25" i="30"/>
  <c r="O25" i="30"/>
  <c r="M25" i="30"/>
  <c r="F25" i="30"/>
  <c r="H25" i="30" s="1"/>
  <c r="B25" i="30"/>
  <c r="N25" i="30" s="1"/>
  <c r="AQ24" i="30"/>
  <c r="AL24" i="30"/>
  <c r="AK24" i="30"/>
  <c r="O24" i="30"/>
  <c r="M24" i="30"/>
  <c r="F24" i="30"/>
  <c r="E24" i="30"/>
  <c r="B24" i="30"/>
  <c r="N24" i="30" s="1"/>
  <c r="AQ23" i="30"/>
  <c r="AL23" i="30"/>
  <c r="AK23" i="30"/>
  <c r="O23" i="30"/>
  <c r="M23" i="30"/>
  <c r="F23" i="30"/>
  <c r="E23" i="30"/>
  <c r="B23" i="30"/>
  <c r="N23" i="30" s="1"/>
  <c r="AQ22" i="30"/>
  <c r="O22" i="30"/>
  <c r="N22" i="30"/>
  <c r="M22" i="30"/>
  <c r="H22" i="30"/>
  <c r="AU22" i="30" s="1"/>
  <c r="I12" i="30"/>
  <c r="I17" i="30" s="1"/>
  <c r="I2" i="30"/>
  <c r="I6" i="30" s="1"/>
  <c r="AQ17" i="30"/>
  <c r="AL17" i="30"/>
  <c r="AK17" i="30"/>
  <c r="O17" i="30"/>
  <c r="M17" i="30"/>
  <c r="F17" i="30"/>
  <c r="E17" i="30"/>
  <c r="B17" i="30"/>
  <c r="N17" i="30" s="1"/>
  <c r="AQ16" i="30"/>
  <c r="AL16" i="30"/>
  <c r="AK16" i="30"/>
  <c r="O16" i="30"/>
  <c r="M16" i="30"/>
  <c r="F16" i="30"/>
  <c r="E16" i="30"/>
  <c r="B16" i="30"/>
  <c r="N16" i="30" s="1"/>
  <c r="AQ15" i="30"/>
  <c r="AL15" i="30"/>
  <c r="AK15" i="30"/>
  <c r="O15" i="30"/>
  <c r="M15" i="30"/>
  <c r="F15" i="30"/>
  <c r="H15" i="30" s="1"/>
  <c r="B15" i="30"/>
  <c r="N15" i="30" s="1"/>
  <c r="AQ14" i="30"/>
  <c r="AL14" i="30"/>
  <c r="AK14" i="30"/>
  <c r="AJ14" i="30"/>
  <c r="O14" i="30"/>
  <c r="M14" i="30"/>
  <c r="F14" i="30"/>
  <c r="E14" i="30"/>
  <c r="B14" i="30"/>
  <c r="N14" i="30" s="1"/>
  <c r="AQ13" i="30"/>
  <c r="AL13" i="30"/>
  <c r="AK13" i="30"/>
  <c r="AJ13" i="30"/>
  <c r="O13" i="30"/>
  <c r="M13" i="30"/>
  <c r="F13" i="30"/>
  <c r="E13" i="30"/>
  <c r="B13" i="30"/>
  <c r="N13" i="30" s="1"/>
  <c r="AQ12" i="30"/>
  <c r="O12" i="30"/>
  <c r="N12" i="30"/>
  <c r="M12" i="30"/>
  <c r="H12" i="30"/>
  <c r="AU12" i="30" s="1"/>
  <c r="AJ6" i="30"/>
  <c r="AJ7" i="30"/>
  <c r="AJ5" i="30"/>
  <c r="AQ7" i="30"/>
  <c r="AL7" i="30"/>
  <c r="AK7" i="30"/>
  <c r="O7" i="30"/>
  <c r="M7" i="30"/>
  <c r="F7" i="30"/>
  <c r="E7" i="30"/>
  <c r="B7" i="30"/>
  <c r="N7" i="30" s="1"/>
  <c r="AQ6" i="30"/>
  <c r="AL6" i="30"/>
  <c r="AK6" i="30"/>
  <c r="O6" i="30"/>
  <c r="M6" i="30"/>
  <c r="F6" i="30"/>
  <c r="E6" i="30"/>
  <c r="B6" i="30"/>
  <c r="N6" i="30" s="1"/>
  <c r="AQ5" i="30"/>
  <c r="AL5" i="30"/>
  <c r="AK5" i="30"/>
  <c r="O5" i="30"/>
  <c r="M5" i="30"/>
  <c r="F5" i="30"/>
  <c r="H5" i="30" s="1"/>
  <c r="B5" i="30"/>
  <c r="N5" i="30" s="1"/>
  <c r="AQ4" i="30"/>
  <c r="AL4" i="30"/>
  <c r="AK4" i="30"/>
  <c r="AJ4" i="30"/>
  <c r="O4" i="30"/>
  <c r="M4" i="30"/>
  <c r="F4" i="30"/>
  <c r="E4" i="30"/>
  <c r="B4" i="30"/>
  <c r="N4" i="30" s="1"/>
  <c r="AQ3" i="30"/>
  <c r="AL3" i="30"/>
  <c r="AK3" i="30"/>
  <c r="AJ3" i="30"/>
  <c r="O3" i="30"/>
  <c r="M3" i="30"/>
  <c r="F3" i="30"/>
  <c r="E3" i="30"/>
  <c r="B3" i="30"/>
  <c r="N3" i="30" s="1"/>
  <c r="AQ2" i="30"/>
  <c r="O2" i="30"/>
  <c r="N2" i="30"/>
  <c r="M2" i="30"/>
  <c r="H2" i="30"/>
  <c r="O1" i="30"/>
  <c r="N1" i="30"/>
  <c r="M1" i="30"/>
  <c r="H113" i="30" l="1"/>
  <c r="AU113" i="30" s="1"/>
  <c r="J281" i="30"/>
  <c r="AS283" i="30" s="1"/>
  <c r="AO281" i="30"/>
  <c r="H282" i="30"/>
  <c r="AU282" i="30" s="1"/>
  <c r="H402" i="30"/>
  <c r="AU402" i="30" s="1"/>
  <c r="AO433" i="30"/>
  <c r="AO476" i="30"/>
  <c r="I66" i="30"/>
  <c r="H63" i="30"/>
  <c r="AU63" i="30" s="1"/>
  <c r="AO485" i="30"/>
  <c r="AP485" i="30" s="1"/>
  <c r="J256" i="30"/>
  <c r="AS257" i="30" s="1"/>
  <c r="H257" i="30"/>
  <c r="H264" i="30"/>
  <c r="AV264" i="30" s="1"/>
  <c r="H292" i="30"/>
  <c r="H303" i="30"/>
  <c r="AU303" i="30" s="1"/>
  <c r="AR361" i="30"/>
  <c r="H392" i="30"/>
  <c r="AU392" i="30" s="1"/>
  <c r="J424" i="30"/>
  <c r="AO403" i="30"/>
  <c r="H422" i="30"/>
  <c r="AV422" i="30" s="1"/>
  <c r="AO244" i="30"/>
  <c r="AP244" i="30" s="1"/>
  <c r="AR244" i="30" s="1"/>
  <c r="AT244" i="30" s="1"/>
  <c r="AR461" i="30"/>
  <c r="H476" i="30"/>
  <c r="AU476" i="30" s="1"/>
  <c r="H485" i="30"/>
  <c r="AU485" i="30" s="1"/>
  <c r="AO503" i="30"/>
  <c r="AP503" i="30" s="1"/>
  <c r="AR503" i="30" s="1"/>
  <c r="AT503" i="30" s="1"/>
  <c r="J62" i="30"/>
  <c r="AS62" i="30" s="1"/>
  <c r="H108" i="30"/>
  <c r="AR262" i="30"/>
  <c r="H263" i="30"/>
  <c r="AV263" i="30" s="1"/>
  <c r="AS253" i="30"/>
  <c r="H273" i="30"/>
  <c r="AU273" i="30" s="1"/>
  <c r="I294" i="30"/>
  <c r="J294" i="30" s="1"/>
  <c r="AS294" i="30" s="1"/>
  <c r="J296" i="30"/>
  <c r="AO305" i="30"/>
  <c r="H307" i="30"/>
  <c r="H315" i="30"/>
  <c r="AV315" i="30" s="1"/>
  <c r="AU321" i="30"/>
  <c r="H412" i="30"/>
  <c r="E428" i="30"/>
  <c r="H432" i="30"/>
  <c r="AV432" i="30" s="1"/>
  <c r="AO453" i="30"/>
  <c r="AP453" i="30" s="1"/>
  <c r="AR453" i="30" s="1"/>
  <c r="AT453" i="30" s="1"/>
  <c r="AR471" i="30"/>
  <c r="AT471" i="30" s="1"/>
  <c r="AW471" i="30" s="1"/>
  <c r="H483" i="30"/>
  <c r="AV483" i="30" s="1"/>
  <c r="H57" i="30"/>
  <c r="AV57" i="30" s="1"/>
  <c r="AR192" i="30"/>
  <c r="AS242" i="30"/>
  <c r="AR252" i="30"/>
  <c r="AT252" i="30" s="1"/>
  <c r="AW252" i="30" s="1"/>
  <c r="H253" i="30"/>
  <c r="AV253" i="30" s="1"/>
  <c r="H266" i="30"/>
  <c r="AV266" i="30" s="1"/>
  <c r="AS256" i="30"/>
  <c r="H283" i="30"/>
  <c r="AU283" i="30" s="1"/>
  <c r="H284" i="30"/>
  <c r="AU284" i="30" s="1"/>
  <c r="L291" i="30"/>
  <c r="AO302" i="30"/>
  <c r="AO303" i="30"/>
  <c r="H308" i="30"/>
  <c r="AV308" i="30" s="1"/>
  <c r="H316" i="30"/>
  <c r="AU316" i="30" s="1"/>
  <c r="H342" i="30"/>
  <c r="AV342" i="30" s="1"/>
  <c r="H352" i="30"/>
  <c r="AU352" i="30" s="1"/>
  <c r="H397" i="30"/>
  <c r="AR411" i="30"/>
  <c r="AO424" i="30"/>
  <c r="AP424" i="30" s="1"/>
  <c r="AR424" i="30" s="1"/>
  <c r="AV431" i="30"/>
  <c r="AO439" i="30"/>
  <c r="AR441" i="30"/>
  <c r="H442" i="30"/>
  <c r="E458" i="30"/>
  <c r="H465" i="30"/>
  <c r="H472" i="30"/>
  <c r="AV472" i="30" s="1"/>
  <c r="AO475" i="30"/>
  <c r="AP475" i="30" s="1"/>
  <c r="AR475" i="30" s="1"/>
  <c r="I497" i="30"/>
  <c r="AO497" i="30" s="1"/>
  <c r="AP497" i="30" s="1"/>
  <c r="AR497" i="30" s="1"/>
  <c r="AV501" i="30"/>
  <c r="H502" i="30"/>
  <c r="AV502" i="30" s="1"/>
  <c r="AO509" i="30"/>
  <c r="AP509" i="30" s="1"/>
  <c r="AR509" i="30" s="1"/>
  <c r="AT509" i="30" s="1"/>
  <c r="AV421" i="30"/>
  <c r="H443" i="30"/>
  <c r="AU443" i="30" s="1"/>
  <c r="AS449" i="30"/>
  <c r="AO223" i="30"/>
  <c r="AR321" i="30"/>
  <c r="AT321" i="30" s="1"/>
  <c r="AW321" i="30" s="1"/>
  <c r="H322" i="30"/>
  <c r="AV322" i="30" s="1"/>
  <c r="AR341" i="30"/>
  <c r="AT341" i="30" s="1"/>
  <c r="AW341" i="30" s="1"/>
  <c r="AR351" i="30"/>
  <c r="AT351" i="30" s="1"/>
  <c r="AW351" i="30" s="1"/>
  <c r="AO419" i="30"/>
  <c r="AS431" i="30"/>
  <c r="I447" i="30"/>
  <c r="AO447" i="30" s="1"/>
  <c r="AP447" i="30" s="1"/>
  <c r="J444" i="30"/>
  <c r="AS444" i="30" s="1"/>
  <c r="I496" i="30"/>
  <c r="J496" i="30" s="1"/>
  <c r="J497" i="30" s="1"/>
  <c r="AS497" i="30" s="1"/>
  <c r="AO504" i="30"/>
  <c r="E508" i="30"/>
  <c r="AS459" i="30"/>
  <c r="H168" i="30"/>
  <c r="AV168" i="30" s="1"/>
  <c r="AO183" i="30"/>
  <c r="H194" i="30"/>
  <c r="AU194" i="30" s="1"/>
  <c r="J165" i="30"/>
  <c r="AO224" i="30"/>
  <c r="H256" i="30"/>
  <c r="AV256" i="30" s="1"/>
  <c r="H267" i="30"/>
  <c r="AU267" i="30" s="1"/>
  <c r="H295" i="30"/>
  <c r="AV295" i="30" s="1"/>
  <c r="AR301" i="30"/>
  <c r="AT301" i="30" s="1"/>
  <c r="AW301" i="30" s="1"/>
  <c r="H302" i="30"/>
  <c r="AV302" i="30" s="1"/>
  <c r="H304" i="30"/>
  <c r="AU304" i="30" s="1"/>
  <c r="H306" i="30"/>
  <c r="AU306" i="30" s="1"/>
  <c r="AT361" i="30"/>
  <c r="H362" i="30"/>
  <c r="AU362" i="30" s="1"/>
  <c r="H373" i="30"/>
  <c r="AU373" i="30" s="1"/>
  <c r="H375" i="30"/>
  <c r="AV375" i="30" s="1"/>
  <c r="H383" i="30"/>
  <c r="AV383" i="30" s="1"/>
  <c r="H385" i="30"/>
  <c r="AV385" i="30" s="1"/>
  <c r="H386" i="30"/>
  <c r="AU386" i="30" s="1"/>
  <c r="AU401" i="30"/>
  <c r="AO402" i="30"/>
  <c r="AP402" i="30" s="1"/>
  <c r="AR402" i="30" s="1"/>
  <c r="AS419" i="30"/>
  <c r="E437" i="30"/>
  <c r="E438" i="30"/>
  <c r="AS439" i="30"/>
  <c r="AO449" i="30"/>
  <c r="AP449" i="30" s="1"/>
  <c r="AO452" i="30"/>
  <c r="AP452" i="30" s="1"/>
  <c r="AR452" i="30" s="1"/>
  <c r="AT452" i="30" s="1"/>
  <c r="AW452" i="30" s="1"/>
  <c r="AO459" i="30"/>
  <c r="J429" i="30"/>
  <c r="AS429" i="30" s="1"/>
  <c r="J434" i="30"/>
  <c r="AS434" i="30" s="1"/>
  <c r="H462" i="30"/>
  <c r="AU462" i="30" s="1"/>
  <c r="AO465" i="30"/>
  <c r="H475" i="30"/>
  <c r="AV475" i="30" s="1"/>
  <c r="AO482" i="30"/>
  <c r="AP482" i="30" s="1"/>
  <c r="AR482" i="30" s="1"/>
  <c r="AT482" i="30" s="1"/>
  <c r="AW482" i="30" s="1"/>
  <c r="H487" i="30"/>
  <c r="AU487" i="30" s="1"/>
  <c r="AS481" i="30"/>
  <c r="AO484" i="30"/>
  <c r="AP484" i="30" s="1"/>
  <c r="AR484" i="30" s="1"/>
  <c r="AT484" i="30" s="1"/>
  <c r="AW484" i="30" s="1"/>
  <c r="I486" i="30"/>
  <c r="J486" i="30" s="1"/>
  <c r="J488" i="30" s="1"/>
  <c r="AR485" i="30"/>
  <c r="AT485" i="30" s="1"/>
  <c r="AW485" i="30" s="1"/>
  <c r="AO493" i="30"/>
  <c r="AP504" i="30"/>
  <c r="AR504" i="30" s="1"/>
  <c r="F504" i="30"/>
  <c r="H503" i="30"/>
  <c r="AJ508" i="30"/>
  <c r="AO508" i="30" s="1"/>
  <c r="AO505" i="30"/>
  <c r="AP501" i="30"/>
  <c r="AR501" i="30" s="1"/>
  <c r="AT501" i="30" s="1"/>
  <c r="AW501" i="30" s="1"/>
  <c r="AP502" i="30"/>
  <c r="AR502" i="30" s="1"/>
  <c r="AT502" i="30" s="1"/>
  <c r="AW502" i="30" s="1"/>
  <c r="J504" i="30"/>
  <c r="AS504" i="30" s="1"/>
  <c r="I506" i="30"/>
  <c r="AU502" i="30"/>
  <c r="E506" i="30"/>
  <c r="I507" i="30"/>
  <c r="J507" i="30" s="1"/>
  <c r="AS507" i="30" s="1"/>
  <c r="H493" i="30"/>
  <c r="AV493" i="30" s="1"/>
  <c r="H492" i="30"/>
  <c r="AU492" i="30" s="1"/>
  <c r="AS496" i="30"/>
  <c r="AV489" i="30"/>
  <c r="AO489" i="30"/>
  <c r="AV499" i="30"/>
  <c r="AU499" i="30"/>
  <c r="H494" i="30"/>
  <c r="AO483" i="30"/>
  <c r="AO492" i="30"/>
  <c r="AK494" i="30"/>
  <c r="AO494" i="30" s="1"/>
  <c r="AU493" i="30"/>
  <c r="AO495" i="30"/>
  <c r="AV482" i="30"/>
  <c r="AU482" i="30"/>
  <c r="AJ488" i="30"/>
  <c r="AR491" i="30"/>
  <c r="AP493" i="30"/>
  <c r="AR493" i="30" s="1"/>
  <c r="E498" i="30"/>
  <c r="H498" i="30" s="1"/>
  <c r="E497" i="30"/>
  <c r="H497" i="30" s="1"/>
  <c r="H495" i="30"/>
  <c r="E496" i="30"/>
  <c r="H496" i="30" s="1"/>
  <c r="AV484" i="30"/>
  <c r="AU484" i="30"/>
  <c r="AV485" i="30"/>
  <c r="AR481" i="30"/>
  <c r="I488" i="30"/>
  <c r="I487" i="30"/>
  <c r="AO487" i="30" s="1"/>
  <c r="H488" i="30"/>
  <c r="AS493" i="30"/>
  <c r="AS491" i="30"/>
  <c r="AU491" i="30"/>
  <c r="AO499" i="30"/>
  <c r="AU481" i="30"/>
  <c r="I498" i="30"/>
  <c r="AO498" i="30" s="1"/>
  <c r="E486" i="30"/>
  <c r="H486" i="30" s="1"/>
  <c r="J465" i="30"/>
  <c r="AS466" i="30" s="1"/>
  <c r="AT461" i="30"/>
  <c r="AW461" i="30" s="1"/>
  <c r="AO462" i="30"/>
  <c r="AP462" i="30" s="1"/>
  <c r="AR462" i="30" s="1"/>
  <c r="AO464" i="30"/>
  <c r="AP464" i="30" s="1"/>
  <c r="AR464" i="30" s="1"/>
  <c r="AT464" i="30" s="1"/>
  <c r="AW464" i="30" s="1"/>
  <c r="AO463" i="30"/>
  <c r="AO473" i="30"/>
  <c r="J475" i="30"/>
  <c r="AS476" i="30" s="1"/>
  <c r="AO472" i="30"/>
  <c r="AP472" i="30" s="1"/>
  <c r="AR472" i="30" s="1"/>
  <c r="AO474" i="30"/>
  <c r="AP474" i="30" s="1"/>
  <c r="AR474" i="30" s="1"/>
  <c r="AT474" i="30" s="1"/>
  <c r="AW474" i="30" s="1"/>
  <c r="AP463" i="30"/>
  <c r="AR463" i="30" s="1"/>
  <c r="AT463" i="30" s="1"/>
  <c r="AW463" i="30" s="1"/>
  <c r="AV464" i="30"/>
  <c r="AU464" i="30"/>
  <c r="AP465" i="30"/>
  <c r="AR465" i="30" s="1"/>
  <c r="AP466" i="30"/>
  <c r="AR466" i="30" s="1"/>
  <c r="AT466" i="30" s="1"/>
  <c r="AW466" i="30" s="1"/>
  <c r="AV474" i="30"/>
  <c r="AU474" i="30"/>
  <c r="AP476" i="30"/>
  <c r="AR476" i="30" s="1"/>
  <c r="AU472" i="30"/>
  <c r="AV463" i="30"/>
  <c r="AU463" i="30"/>
  <c r="AV465" i="30"/>
  <c r="AU465" i="30"/>
  <c r="AV473" i="30"/>
  <c r="AU473" i="30"/>
  <c r="AU475" i="30"/>
  <c r="AV461" i="30"/>
  <c r="AV471" i="30"/>
  <c r="AU466" i="30"/>
  <c r="AS462" i="30"/>
  <c r="AV466" i="30"/>
  <c r="AS472" i="30"/>
  <c r="AS451" i="30"/>
  <c r="AO454" i="30"/>
  <c r="AP454" i="30" s="1"/>
  <c r="AR454" i="30" s="1"/>
  <c r="AO442" i="30"/>
  <c r="AO443" i="30"/>
  <c r="AP443" i="30" s="1"/>
  <c r="I448" i="30"/>
  <c r="AO448" i="30" s="1"/>
  <c r="AP448" i="30" s="1"/>
  <c r="AR448" i="30" s="1"/>
  <c r="AS446" i="30"/>
  <c r="AS448" i="30"/>
  <c r="H444" i="30"/>
  <c r="F445" i="30"/>
  <c r="F446" i="30" s="1"/>
  <c r="F447" i="30" s="1"/>
  <c r="F448" i="30" s="1"/>
  <c r="F449" i="30" s="1"/>
  <c r="H449" i="30" s="1"/>
  <c r="F455" i="30"/>
  <c r="H454" i="30"/>
  <c r="AU442" i="30"/>
  <c r="AK444" i="30"/>
  <c r="AO444" i="30" s="1"/>
  <c r="AO446" i="30"/>
  <c r="AP451" i="30"/>
  <c r="AR451" i="30" s="1"/>
  <c r="H453" i="30"/>
  <c r="I458" i="30"/>
  <c r="AO458" i="30" s="1"/>
  <c r="I456" i="30"/>
  <c r="J456" i="30" s="1"/>
  <c r="I457" i="30"/>
  <c r="AS454" i="30"/>
  <c r="AV443" i="30"/>
  <c r="E447" i="30"/>
  <c r="E448" i="30"/>
  <c r="E446" i="30"/>
  <c r="AV452" i="30"/>
  <c r="AU452" i="30"/>
  <c r="AP459" i="30"/>
  <c r="AR459" i="30" s="1"/>
  <c r="AT459" i="30" s="1"/>
  <c r="AS443" i="30"/>
  <c r="AS441" i="30"/>
  <c r="AT441" i="30" s="1"/>
  <c r="AW441" i="30" s="1"/>
  <c r="AU441" i="30"/>
  <c r="AV442" i="30"/>
  <c r="AO445" i="30"/>
  <c r="AO455" i="30"/>
  <c r="AU451" i="30"/>
  <c r="E456" i="30"/>
  <c r="AO432" i="30"/>
  <c r="AO422" i="30"/>
  <c r="AO423" i="30"/>
  <c r="AP423" i="30" s="1"/>
  <c r="AR423" i="30" s="1"/>
  <c r="AO429" i="30"/>
  <c r="AP429" i="30" s="1"/>
  <c r="AR429" i="30" s="1"/>
  <c r="AP431" i="30"/>
  <c r="AR431" i="30" s="1"/>
  <c r="AO434" i="30"/>
  <c r="AP434" i="30" s="1"/>
  <c r="AR434" i="30" s="1"/>
  <c r="I436" i="30"/>
  <c r="F434" i="30"/>
  <c r="H433" i="30"/>
  <c r="AP433" i="30"/>
  <c r="AR433" i="30" s="1"/>
  <c r="AT433" i="30" s="1"/>
  <c r="AP439" i="30"/>
  <c r="AR439" i="30" s="1"/>
  <c r="AT439" i="30" s="1"/>
  <c r="AO438" i="30"/>
  <c r="AP432" i="30"/>
  <c r="AR432" i="30" s="1"/>
  <c r="AT432" i="30" s="1"/>
  <c r="AO435" i="30"/>
  <c r="AU432" i="30"/>
  <c r="I437" i="30"/>
  <c r="AS423" i="30"/>
  <c r="AO413" i="30"/>
  <c r="AP413" i="30" s="1"/>
  <c r="AR413" i="30" s="1"/>
  <c r="AT413" i="30" s="1"/>
  <c r="AO414" i="30"/>
  <c r="AP414" i="30" s="1"/>
  <c r="AR414" i="30" s="1"/>
  <c r="J414" i="30"/>
  <c r="AS414" i="30" s="1"/>
  <c r="I417" i="30"/>
  <c r="J417" i="30" s="1"/>
  <c r="AS417" i="30" s="1"/>
  <c r="I418" i="30"/>
  <c r="AO418" i="30" s="1"/>
  <c r="AP418" i="30" s="1"/>
  <c r="AR418" i="30" s="1"/>
  <c r="AP419" i="30"/>
  <c r="AR419" i="30" s="1"/>
  <c r="F424" i="30"/>
  <c r="H423" i="30"/>
  <c r="F415" i="30"/>
  <c r="F416" i="30" s="1"/>
  <c r="F417" i="30" s="1"/>
  <c r="F418" i="30" s="1"/>
  <c r="F419" i="30" s="1"/>
  <c r="H419" i="30" s="1"/>
  <c r="H414" i="30"/>
  <c r="AS416" i="30"/>
  <c r="AS418" i="30"/>
  <c r="AV412" i="30"/>
  <c r="AU412" i="30"/>
  <c r="H413" i="30"/>
  <c r="AO415" i="30"/>
  <c r="AO416" i="30"/>
  <c r="AJ428" i="30"/>
  <c r="AO428" i="30" s="1"/>
  <c r="AO425" i="30"/>
  <c r="AU411" i="30"/>
  <c r="AO417" i="30"/>
  <c r="AV411" i="30"/>
  <c r="E417" i="30"/>
  <c r="AP421" i="30"/>
  <c r="AR421" i="30" s="1"/>
  <c r="AT421" i="30" s="1"/>
  <c r="AW421" i="30" s="1"/>
  <c r="AP422" i="30"/>
  <c r="AR422" i="30" s="1"/>
  <c r="AT422" i="30" s="1"/>
  <c r="AW422" i="30" s="1"/>
  <c r="AS424" i="30"/>
  <c r="I426" i="30"/>
  <c r="J426" i="30" s="1"/>
  <c r="AS411" i="30"/>
  <c r="AO412" i="30"/>
  <c r="E418" i="30"/>
  <c r="AU422" i="30"/>
  <c r="E426" i="30"/>
  <c r="I427" i="30"/>
  <c r="AO408" i="30"/>
  <c r="AO404" i="30"/>
  <c r="AP404" i="30" s="1"/>
  <c r="AR404" i="30" s="1"/>
  <c r="AO405" i="30"/>
  <c r="AP405" i="30" s="1"/>
  <c r="AR405" i="30" s="1"/>
  <c r="AT405" i="30" s="1"/>
  <c r="AW405" i="30" s="1"/>
  <c r="AO407" i="30"/>
  <c r="AP407" i="30" s="1"/>
  <c r="AR407" i="30" s="1"/>
  <c r="H407" i="30"/>
  <c r="AV407" i="30" s="1"/>
  <c r="H408" i="30"/>
  <c r="AU408" i="30" s="1"/>
  <c r="AU405" i="30"/>
  <c r="AV405" i="30"/>
  <c r="AP408" i="30"/>
  <c r="AR408" i="30" s="1"/>
  <c r="AT408" i="30" s="1"/>
  <c r="AU403" i="30"/>
  <c r="AV403" i="30"/>
  <c r="AP403" i="30"/>
  <c r="AR403" i="30" s="1"/>
  <c r="AT403" i="30" s="1"/>
  <c r="AW403" i="30" s="1"/>
  <c r="AU404" i="30"/>
  <c r="AV404" i="30"/>
  <c r="AU406" i="30"/>
  <c r="AV406" i="30"/>
  <c r="AS401" i="30"/>
  <c r="AP401" i="30"/>
  <c r="AR401" i="30" s="1"/>
  <c r="AS402" i="30"/>
  <c r="AS404" i="30"/>
  <c r="I406" i="30"/>
  <c r="AO406" i="30" s="1"/>
  <c r="AS407" i="30"/>
  <c r="AO393" i="30"/>
  <c r="AO398" i="30"/>
  <c r="AV393" i="30"/>
  <c r="AU393" i="30"/>
  <c r="AP393" i="30"/>
  <c r="AV394" i="30"/>
  <c r="AU394" i="30"/>
  <c r="AP392" i="30"/>
  <c r="AR392" i="30" s="1"/>
  <c r="AT392" i="30" s="1"/>
  <c r="AW392" i="30" s="1"/>
  <c r="AV395" i="30"/>
  <c r="AU395" i="30"/>
  <c r="AV396" i="30"/>
  <c r="AU396" i="30"/>
  <c r="AU397" i="30"/>
  <c r="AV397" i="30"/>
  <c r="AP398" i="30"/>
  <c r="AO397" i="30"/>
  <c r="AU398" i="30"/>
  <c r="AV398" i="30"/>
  <c r="AS391" i="30"/>
  <c r="AP391" i="30"/>
  <c r="AR391" i="30" s="1"/>
  <c r="AU391" i="30"/>
  <c r="AS394" i="30"/>
  <c r="I395" i="30"/>
  <c r="AO395" i="30" s="1"/>
  <c r="AV392" i="30"/>
  <c r="J397" i="30"/>
  <c r="I394" i="30"/>
  <c r="AO394" i="30" s="1"/>
  <c r="AO383" i="30"/>
  <c r="AO386" i="30"/>
  <c r="AP386" i="30" s="1"/>
  <c r="AR386" i="30" s="1"/>
  <c r="AT386" i="30" s="1"/>
  <c r="AW386" i="30" s="1"/>
  <c r="AO382" i="30"/>
  <c r="AP382" i="30" s="1"/>
  <c r="AO384" i="30"/>
  <c r="AP384" i="30" s="1"/>
  <c r="AO385" i="30"/>
  <c r="AP385" i="30" s="1"/>
  <c r="AR385" i="30" s="1"/>
  <c r="AU382" i="30"/>
  <c r="AV382" i="30"/>
  <c r="AU383" i="30"/>
  <c r="AU384" i="30"/>
  <c r="AV384" i="30"/>
  <c r="AU385" i="30"/>
  <c r="AV386" i="30"/>
  <c r="AR381" i="30"/>
  <c r="AT381" i="30" s="1"/>
  <c r="AW381" i="30" s="1"/>
  <c r="AV381" i="30"/>
  <c r="AS385" i="30"/>
  <c r="AO374" i="30"/>
  <c r="AO376" i="30"/>
  <c r="AP376" i="30" s="1"/>
  <c r="AR376" i="30" s="1"/>
  <c r="AT376" i="30" s="1"/>
  <c r="AO373" i="30"/>
  <c r="AP373" i="30" s="1"/>
  <c r="AR373" i="30" s="1"/>
  <c r="AT373" i="30" s="1"/>
  <c r="AO372" i="30"/>
  <c r="AP372" i="30" s="1"/>
  <c r="AR372" i="30" s="1"/>
  <c r="AT372" i="30" s="1"/>
  <c r="AW372" i="30" s="1"/>
  <c r="AO375" i="30"/>
  <c r="H376" i="30"/>
  <c r="AV376" i="30" s="1"/>
  <c r="AU372" i="30"/>
  <c r="AV372" i="30"/>
  <c r="AU374" i="30"/>
  <c r="AV374" i="30"/>
  <c r="AP374" i="30"/>
  <c r="AR374" i="30" s="1"/>
  <c r="AT374" i="30" s="1"/>
  <c r="AW374" i="30" s="1"/>
  <c r="AU375" i="30"/>
  <c r="AP375" i="30"/>
  <c r="AR375" i="30" s="1"/>
  <c r="AU371" i="30"/>
  <c r="AR371" i="30"/>
  <c r="AT371" i="30" s="1"/>
  <c r="AW371" i="30" s="1"/>
  <c r="AV371" i="30"/>
  <c r="AS375" i="30"/>
  <c r="AO363" i="30"/>
  <c r="AP363" i="30" s="1"/>
  <c r="AR363" i="30" s="1"/>
  <c r="AT363" i="30" s="1"/>
  <c r="AO366" i="30"/>
  <c r="AP366" i="30" s="1"/>
  <c r="AR366" i="30" s="1"/>
  <c r="AT366" i="30" s="1"/>
  <c r="AO362" i="30"/>
  <c r="AP362" i="30" s="1"/>
  <c r="AR362" i="30" s="1"/>
  <c r="AT362" i="30" s="1"/>
  <c r="AO364" i="30"/>
  <c r="AP364" i="30" s="1"/>
  <c r="AR364" i="30" s="1"/>
  <c r="AT364" i="30" s="1"/>
  <c r="AW364" i="30" s="1"/>
  <c r="AO365" i="30"/>
  <c r="AP365" i="30" s="1"/>
  <c r="AR365" i="30" s="1"/>
  <c r="H363" i="30"/>
  <c r="AU363" i="30" s="1"/>
  <c r="H365" i="30"/>
  <c r="AV365" i="30" s="1"/>
  <c r="H366" i="30"/>
  <c r="AV366" i="30" s="1"/>
  <c r="AV362" i="30"/>
  <c r="AU364" i="30"/>
  <c r="AV364" i="30"/>
  <c r="AU365" i="30"/>
  <c r="AV361" i="30"/>
  <c r="AW361" i="30"/>
  <c r="AS365" i="30"/>
  <c r="AO352" i="30"/>
  <c r="AP352" i="30" s="1"/>
  <c r="AO353" i="30"/>
  <c r="AP353" i="30" s="1"/>
  <c r="AR353" i="30" s="1"/>
  <c r="AT353" i="30" s="1"/>
  <c r="AO356" i="30"/>
  <c r="AP356" i="30" s="1"/>
  <c r="AR356" i="30" s="1"/>
  <c r="AT356" i="30" s="1"/>
  <c r="AO354" i="30"/>
  <c r="AO355" i="30"/>
  <c r="AP355" i="30" s="1"/>
  <c r="AR355" i="30" s="1"/>
  <c r="H353" i="30"/>
  <c r="AU353" i="30" s="1"/>
  <c r="H355" i="30"/>
  <c r="AV355" i="30" s="1"/>
  <c r="H356" i="30"/>
  <c r="AV356" i="30" s="1"/>
  <c r="AV352" i="30"/>
  <c r="AU354" i="30"/>
  <c r="AV354" i="30"/>
  <c r="AP354" i="30"/>
  <c r="AV351" i="30"/>
  <c r="AU351" i="30"/>
  <c r="AS355" i="30"/>
  <c r="AO342" i="30"/>
  <c r="AP342" i="30" s="1"/>
  <c r="AR342" i="30" s="1"/>
  <c r="AT342" i="30" s="1"/>
  <c r="AO343" i="30"/>
  <c r="AO346" i="30"/>
  <c r="AP346" i="30" s="1"/>
  <c r="AR346" i="30" s="1"/>
  <c r="AT346" i="30" s="1"/>
  <c r="AO344" i="30"/>
  <c r="AP344" i="30" s="1"/>
  <c r="AR344" i="30" s="1"/>
  <c r="AT344" i="30" s="1"/>
  <c r="AW344" i="30" s="1"/>
  <c r="AO345" i="30"/>
  <c r="H343" i="30"/>
  <c r="AU343" i="30" s="1"/>
  <c r="H345" i="30"/>
  <c r="AV345" i="30" s="1"/>
  <c r="H346" i="30"/>
  <c r="AV346" i="30" s="1"/>
  <c r="AU342" i="30"/>
  <c r="AU344" i="30"/>
  <c r="AV344" i="30"/>
  <c r="AP343" i="30"/>
  <c r="AR343" i="30" s="1"/>
  <c r="AT343" i="30" s="1"/>
  <c r="AU345" i="30"/>
  <c r="AV341" i="30"/>
  <c r="AU341" i="30"/>
  <c r="AS345" i="30"/>
  <c r="AO333" i="30"/>
  <c r="AP333" i="30" s="1"/>
  <c r="AR333" i="30" s="1"/>
  <c r="AT333" i="30" s="1"/>
  <c r="AW333" i="30" s="1"/>
  <c r="AO336" i="30"/>
  <c r="AO332" i="30"/>
  <c r="AP332" i="30" s="1"/>
  <c r="AO334" i="30"/>
  <c r="AP334" i="30" s="1"/>
  <c r="AR334" i="30" s="1"/>
  <c r="AT334" i="30" s="1"/>
  <c r="AW334" i="30" s="1"/>
  <c r="AO335" i="30"/>
  <c r="AP335" i="30" s="1"/>
  <c r="AR335" i="30" s="1"/>
  <c r="H333" i="30"/>
  <c r="AU333" i="30" s="1"/>
  <c r="H335" i="30"/>
  <c r="AV335" i="30" s="1"/>
  <c r="H336" i="30"/>
  <c r="AV336" i="30" s="1"/>
  <c r="AU332" i="30"/>
  <c r="AV332" i="30"/>
  <c r="AU334" i="30"/>
  <c r="AV334" i="30"/>
  <c r="AP336" i="30"/>
  <c r="AR336" i="30" s="1"/>
  <c r="AT336" i="30" s="1"/>
  <c r="AR331" i="30"/>
  <c r="AT331" i="30" s="1"/>
  <c r="AW331" i="30" s="1"/>
  <c r="AV331" i="30"/>
  <c r="AS335" i="30"/>
  <c r="AO323" i="30"/>
  <c r="AO326" i="30"/>
  <c r="AP326" i="30" s="1"/>
  <c r="AR326" i="30" s="1"/>
  <c r="AT326" i="30" s="1"/>
  <c r="AO322" i="30"/>
  <c r="AP322" i="30" s="1"/>
  <c r="AO324" i="30"/>
  <c r="AO325" i="30"/>
  <c r="H323" i="30"/>
  <c r="AV323" i="30" s="1"/>
  <c r="H325" i="30"/>
  <c r="AV325" i="30" s="1"/>
  <c r="H326" i="30"/>
  <c r="AU326" i="30" s="1"/>
  <c r="AP323" i="30"/>
  <c r="AR323" i="30" s="1"/>
  <c r="AT323" i="30" s="1"/>
  <c r="AV324" i="30"/>
  <c r="AU324" i="30"/>
  <c r="AP324" i="30"/>
  <c r="AR324" i="30" s="1"/>
  <c r="AT324" i="30" s="1"/>
  <c r="AW324" i="30" s="1"/>
  <c r="AP325" i="30"/>
  <c r="AR325" i="30" s="1"/>
  <c r="AS325" i="30"/>
  <c r="AS315" i="30"/>
  <c r="J316" i="30"/>
  <c r="AO316" i="30"/>
  <c r="AU315" i="30"/>
  <c r="AV316" i="30"/>
  <c r="AP311" i="30"/>
  <c r="AR311" i="30" s="1"/>
  <c r="I312" i="30"/>
  <c r="AO312" i="30" s="1"/>
  <c r="I313" i="30"/>
  <c r="AO313" i="30" s="1"/>
  <c r="I314" i="30"/>
  <c r="AV313" i="30"/>
  <c r="AU311" i="30"/>
  <c r="AU312" i="30"/>
  <c r="I315" i="30"/>
  <c r="AO315" i="30" s="1"/>
  <c r="AV314" i="30"/>
  <c r="J311" i="30"/>
  <c r="AS311" i="30" s="1"/>
  <c r="AO304" i="30"/>
  <c r="AP304" i="30" s="1"/>
  <c r="AR304" i="30" s="1"/>
  <c r="AS303" i="30"/>
  <c r="AO308" i="30"/>
  <c r="AS302" i="30"/>
  <c r="AO307" i="30"/>
  <c r="AP307" i="30" s="1"/>
  <c r="AR307" i="30" s="1"/>
  <c r="AP303" i="30"/>
  <c r="AR303" i="30" s="1"/>
  <c r="AT303" i="30" s="1"/>
  <c r="AW303" i="30" s="1"/>
  <c r="AU302" i="30"/>
  <c r="AP305" i="30"/>
  <c r="AR305" i="30" s="1"/>
  <c r="AP308" i="30"/>
  <c r="AR308" i="30"/>
  <c r="AT308" i="30" s="1"/>
  <c r="AP302" i="30"/>
  <c r="AR302" i="30" s="1"/>
  <c r="AT302" i="30" s="1"/>
  <c r="AW302" i="30" s="1"/>
  <c r="AV306" i="30"/>
  <c r="AU307" i="30"/>
  <c r="AV307" i="30"/>
  <c r="AU308" i="30"/>
  <c r="AV303" i="30"/>
  <c r="AV305" i="30"/>
  <c r="AV301" i="30"/>
  <c r="J305" i="30"/>
  <c r="AS305" i="30" s="1"/>
  <c r="I306" i="30"/>
  <c r="AO306" i="30" s="1"/>
  <c r="AS304" i="30"/>
  <c r="AS307" i="30"/>
  <c r="H205" i="30"/>
  <c r="AV205" i="30" s="1"/>
  <c r="F206" i="30"/>
  <c r="F207" i="30" s="1"/>
  <c r="F208" i="30" s="1"/>
  <c r="F209" i="30" s="1"/>
  <c r="F210" i="30" s="1"/>
  <c r="H210" i="30" s="1"/>
  <c r="AV210" i="30" s="1"/>
  <c r="AT262" i="30"/>
  <c r="AW262" i="30" s="1"/>
  <c r="E239" i="30"/>
  <c r="H243" i="30"/>
  <c r="AV243" i="30" s="1"/>
  <c r="AO250" i="30"/>
  <c r="AO273" i="30"/>
  <c r="I283" i="30"/>
  <c r="AO283" i="30" s="1"/>
  <c r="I288" i="30"/>
  <c r="AO288" i="30" s="1"/>
  <c r="AP288" i="30" s="1"/>
  <c r="AR288" i="30" s="1"/>
  <c r="I296" i="30"/>
  <c r="AO296" i="30" s="1"/>
  <c r="AP296" i="30" s="1"/>
  <c r="AR296" i="30" s="1"/>
  <c r="AT296" i="30" s="1"/>
  <c r="AS194" i="30"/>
  <c r="I146" i="30"/>
  <c r="AO146" i="30" s="1"/>
  <c r="AP146" i="30" s="1"/>
  <c r="AR146" i="30" s="1"/>
  <c r="I143" i="30"/>
  <c r="H206" i="30"/>
  <c r="AV206" i="30" s="1"/>
  <c r="H223" i="30"/>
  <c r="AV223" i="30" s="1"/>
  <c r="H98" i="30"/>
  <c r="AV98" i="30" s="1"/>
  <c r="E219" i="30"/>
  <c r="AO243" i="30"/>
  <c r="AP243" i="30" s="1"/>
  <c r="AR243" i="30" s="1"/>
  <c r="AT243" i="30" s="1"/>
  <c r="AO245" i="30"/>
  <c r="AP245" i="30" s="1"/>
  <c r="AR245" i="30" s="1"/>
  <c r="E249" i="30"/>
  <c r="AS263" i="30"/>
  <c r="H274" i="30"/>
  <c r="AU274" i="30" s="1"/>
  <c r="I279" i="30"/>
  <c r="AO279" i="30" s="1"/>
  <c r="I282" i="30"/>
  <c r="AO282" i="30" s="1"/>
  <c r="AP282" i="30" s="1"/>
  <c r="AR282" i="30" s="1"/>
  <c r="J291" i="30"/>
  <c r="AS291" i="30" s="1"/>
  <c r="AO291" i="30"/>
  <c r="AP291" i="30" s="1"/>
  <c r="AR291" i="30" s="1"/>
  <c r="I293" i="30"/>
  <c r="AO293" i="30" s="1"/>
  <c r="I295" i="30"/>
  <c r="AS210" i="30"/>
  <c r="J185" i="30"/>
  <c r="AS185" i="30" s="1"/>
  <c r="H74" i="30"/>
  <c r="AV74" i="30" s="1"/>
  <c r="H93" i="30"/>
  <c r="AU93" i="30" s="1"/>
  <c r="H94" i="30"/>
  <c r="AV94" i="30" s="1"/>
  <c r="H133" i="30"/>
  <c r="AV133" i="30" s="1"/>
  <c r="H136" i="30"/>
  <c r="AV136" i="30" s="1"/>
  <c r="I145" i="30"/>
  <c r="J145" i="30" s="1"/>
  <c r="AS145" i="30" s="1"/>
  <c r="H197" i="30"/>
  <c r="AV197" i="30" s="1"/>
  <c r="E229" i="30"/>
  <c r="AO235" i="30"/>
  <c r="AP235" i="30" s="1"/>
  <c r="AR235" i="30" s="1"/>
  <c r="H254" i="30"/>
  <c r="AU254" i="30" s="1"/>
  <c r="H278" i="30"/>
  <c r="AV278" i="30" s="1"/>
  <c r="I287" i="30"/>
  <c r="AO287" i="30" s="1"/>
  <c r="H288" i="30"/>
  <c r="AV288" i="30" s="1"/>
  <c r="J12" i="2"/>
  <c r="I15" i="2"/>
  <c r="J15" i="2" s="1"/>
  <c r="I17" i="2"/>
  <c r="AO292" i="30"/>
  <c r="AP292" i="30" s="1"/>
  <c r="AO295" i="30"/>
  <c r="AP295" i="30" s="1"/>
  <c r="AR295" i="30" s="1"/>
  <c r="AO294" i="30"/>
  <c r="AP294" i="30" s="1"/>
  <c r="AR294" i="30" s="1"/>
  <c r="AT294" i="30" s="1"/>
  <c r="AW294" i="30" s="1"/>
  <c r="H296" i="30"/>
  <c r="AU296" i="30" s="1"/>
  <c r="AU291" i="30"/>
  <c r="AU292" i="30"/>
  <c r="AV292" i="30"/>
  <c r="AU293" i="30"/>
  <c r="AV293" i="30"/>
  <c r="AV294" i="30"/>
  <c r="AU294" i="30"/>
  <c r="AU295" i="30"/>
  <c r="AV291" i="30"/>
  <c r="AS295" i="30"/>
  <c r="H287" i="30"/>
  <c r="AV287" i="30" s="1"/>
  <c r="AU286" i="30"/>
  <c r="AV286" i="30"/>
  <c r="AU287" i="30"/>
  <c r="AU285" i="30"/>
  <c r="AV285" i="30"/>
  <c r="AU288" i="30"/>
  <c r="AS281" i="30"/>
  <c r="AP281" i="30"/>
  <c r="AR281" i="30" s="1"/>
  <c r="AS282" i="30"/>
  <c r="AV282" i="30"/>
  <c r="AU281" i="30"/>
  <c r="AS284" i="30"/>
  <c r="I285" i="30"/>
  <c r="AO285" i="30" s="1"/>
  <c r="J283" i="30"/>
  <c r="J287" i="30" s="1"/>
  <c r="I284" i="30"/>
  <c r="AO284" i="30" s="1"/>
  <c r="H279" i="30"/>
  <c r="AV279" i="30" s="1"/>
  <c r="AP273" i="30"/>
  <c r="AR273" i="30" s="1"/>
  <c r="AV277" i="30"/>
  <c r="AU277" i="30"/>
  <c r="AV276" i="30"/>
  <c r="AU276" i="30"/>
  <c r="AV275" i="30"/>
  <c r="AU275" i="30"/>
  <c r="AO278" i="30"/>
  <c r="AU279" i="30"/>
  <c r="AP272" i="30"/>
  <c r="AR272" i="30" s="1"/>
  <c r="AT272" i="30" s="1"/>
  <c r="AW272" i="30" s="1"/>
  <c r="AU272" i="30"/>
  <c r="J273" i="30"/>
  <c r="I274" i="30"/>
  <c r="AO274" i="30" s="1"/>
  <c r="AS274" i="30"/>
  <c r="I276" i="30"/>
  <c r="AV273" i="30"/>
  <c r="J274" i="30"/>
  <c r="J278" i="30" s="1"/>
  <c r="I275" i="30"/>
  <c r="AO275" i="30" s="1"/>
  <c r="AO264" i="30"/>
  <c r="AP264" i="30" s="1"/>
  <c r="AR264" i="30" s="1"/>
  <c r="AT264" i="30" s="1"/>
  <c r="AO267" i="30"/>
  <c r="AO263" i="30"/>
  <c r="AP263" i="30" s="1"/>
  <c r="AR263" i="30" s="1"/>
  <c r="AT263" i="30" s="1"/>
  <c r="J266" i="30"/>
  <c r="AO265" i="30"/>
  <c r="AP265" i="30" s="1"/>
  <c r="AR265" i="30" s="1"/>
  <c r="AT265" i="30" s="1"/>
  <c r="AW265" i="30" s="1"/>
  <c r="AO266" i="30"/>
  <c r="AP266" i="30" s="1"/>
  <c r="AR266" i="30" s="1"/>
  <c r="AU264" i="30"/>
  <c r="AU265" i="30"/>
  <c r="AV265" i="30"/>
  <c r="AP267" i="30"/>
  <c r="AR267" i="30" s="1"/>
  <c r="AV267" i="30"/>
  <c r="AV262" i="30"/>
  <c r="AO254" i="30"/>
  <c r="AP254" i="30" s="1"/>
  <c r="AR254" i="30" s="1"/>
  <c r="AT254" i="30" s="1"/>
  <c r="AO257" i="30"/>
  <c r="AP257" i="30" s="1"/>
  <c r="AR257" i="30" s="1"/>
  <c r="AT257" i="30" s="1"/>
  <c r="AW257" i="30" s="1"/>
  <c r="AO253" i="30"/>
  <c r="AP253" i="30" s="1"/>
  <c r="AO255" i="30"/>
  <c r="AO256" i="30"/>
  <c r="AP256" i="30" s="1"/>
  <c r="AR256" i="30" s="1"/>
  <c r="AU253" i="30"/>
  <c r="AU255" i="30"/>
  <c r="AV255" i="30"/>
  <c r="AP255" i="30"/>
  <c r="AR255" i="30" s="1"/>
  <c r="AT255" i="30" s="1"/>
  <c r="AW255" i="30" s="1"/>
  <c r="AU256" i="30"/>
  <c r="AV257" i="30"/>
  <c r="AU257" i="30"/>
  <c r="AV252" i="30"/>
  <c r="F245" i="30"/>
  <c r="H244" i="30"/>
  <c r="AP250" i="30"/>
  <c r="AJ249" i="30"/>
  <c r="AO249" i="30" s="1"/>
  <c r="AO246" i="30"/>
  <c r="AP242" i="30"/>
  <c r="AR242" i="30" s="1"/>
  <c r="AT242" i="30" s="1"/>
  <c r="AW242" i="30" s="1"/>
  <c r="J245" i="30"/>
  <c r="AS245" i="30" s="1"/>
  <c r="I247" i="30"/>
  <c r="AU242" i="30"/>
  <c r="E247" i="30"/>
  <c r="I248" i="30"/>
  <c r="J248" i="30" s="1"/>
  <c r="AS248" i="30" s="1"/>
  <c r="AO233" i="30"/>
  <c r="AP233" i="30" s="1"/>
  <c r="AR233" i="30" s="1"/>
  <c r="AT233" i="30" s="1"/>
  <c r="AW233" i="30" s="1"/>
  <c r="AO234" i="30"/>
  <c r="AP234" i="30" s="1"/>
  <c r="AR234" i="30" s="1"/>
  <c r="AT234" i="30" s="1"/>
  <c r="AO240" i="30"/>
  <c r="AO225" i="30"/>
  <c r="AP225" i="30" s="1"/>
  <c r="AR225" i="30" s="1"/>
  <c r="AO230" i="30"/>
  <c r="AP230" i="30" s="1"/>
  <c r="AP240" i="30"/>
  <c r="AJ239" i="30"/>
  <c r="AO239" i="30" s="1"/>
  <c r="AO236" i="30"/>
  <c r="F235" i="30"/>
  <c r="H234" i="30"/>
  <c r="AP232" i="30"/>
  <c r="AR232" i="30" s="1"/>
  <c r="J235" i="30"/>
  <c r="AS235" i="30" s="1"/>
  <c r="I237" i="30"/>
  <c r="AU232" i="30"/>
  <c r="AU233" i="30"/>
  <c r="E237" i="30"/>
  <c r="I238" i="30"/>
  <c r="J238" i="30" s="1"/>
  <c r="AS238" i="30" s="1"/>
  <c r="AS232" i="30"/>
  <c r="AJ229" i="30"/>
  <c r="AO229" i="30" s="1"/>
  <c r="AO226" i="30"/>
  <c r="F225" i="30"/>
  <c r="H224" i="30"/>
  <c r="AS224" i="30"/>
  <c r="AU222" i="30"/>
  <c r="AU223" i="30"/>
  <c r="E227" i="30"/>
  <c r="I228" i="30"/>
  <c r="J228" i="30" s="1"/>
  <c r="AS228" i="30" s="1"/>
  <c r="AP222" i="30"/>
  <c r="AR222" i="30" s="1"/>
  <c r="AT222" i="30" s="1"/>
  <c r="AW222" i="30" s="1"/>
  <c r="AP223" i="30"/>
  <c r="AR223" i="30" s="1"/>
  <c r="AT223" i="30" s="1"/>
  <c r="AW223" i="30" s="1"/>
  <c r="AP224" i="30"/>
  <c r="AR224" i="30" s="1"/>
  <c r="J225" i="30"/>
  <c r="AS225" i="30" s="1"/>
  <c r="I227" i="30"/>
  <c r="AO213" i="30"/>
  <c r="AP213" i="30" s="1"/>
  <c r="AR213" i="30" s="1"/>
  <c r="AT213" i="30" s="1"/>
  <c r="AW213" i="30" s="1"/>
  <c r="AO214" i="30"/>
  <c r="AP214" i="30" s="1"/>
  <c r="AR214" i="30" s="1"/>
  <c r="AO220" i="30"/>
  <c r="AP220" i="30" s="1"/>
  <c r="AR220" i="30" s="1"/>
  <c r="AT220" i="30" s="1"/>
  <c r="AO215" i="30"/>
  <c r="AP215" i="30" s="1"/>
  <c r="AR215" i="30" s="1"/>
  <c r="AJ219" i="30"/>
  <c r="AO219" i="30" s="1"/>
  <c r="AO216" i="30"/>
  <c r="F215" i="30"/>
  <c r="H214" i="30"/>
  <c r="AS214" i="30"/>
  <c r="AP212" i="30"/>
  <c r="AR212" i="30" s="1"/>
  <c r="AT212" i="30" s="1"/>
  <c r="AW212" i="30" s="1"/>
  <c r="J215" i="30"/>
  <c r="AS215" i="30" s="1"/>
  <c r="I217" i="30"/>
  <c r="AU212" i="30"/>
  <c r="AU213" i="30"/>
  <c r="E217" i="30"/>
  <c r="I218" i="30"/>
  <c r="J218" i="30" s="1"/>
  <c r="AS218" i="30" s="1"/>
  <c r="AU211" i="2"/>
  <c r="AV211" i="2"/>
  <c r="H210" i="2"/>
  <c r="AV210" i="2" s="1"/>
  <c r="H220" i="2"/>
  <c r="H214" i="2"/>
  <c r="AV214" i="2" s="1"/>
  <c r="H219" i="2"/>
  <c r="AU219" i="2" s="1"/>
  <c r="H204" i="30"/>
  <c r="AU204" i="30" s="1"/>
  <c r="AO210" i="30"/>
  <c r="AP210" i="30" s="1"/>
  <c r="AR210" i="30" s="1"/>
  <c r="AR202" i="30"/>
  <c r="J206" i="2"/>
  <c r="I220" i="2"/>
  <c r="I219" i="2"/>
  <c r="I218" i="2"/>
  <c r="J218" i="2" s="1"/>
  <c r="AO204" i="30"/>
  <c r="AP204" i="30" s="1"/>
  <c r="AR204" i="30" s="1"/>
  <c r="AT204" i="30" s="1"/>
  <c r="AW204" i="30" s="1"/>
  <c r="AO203" i="30"/>
  <c r="I209" i="30"/>
  <c r="AO209" i="30" s="1"/>
  <c r="AO206" i="30"/>
  <c r="AO208" i="30"/>
  <c r="AV203" i="30"/>
  <c r="AU203" i="30"/>
  <c r="AP203" i="30"/>
  <c r="AU205" i="30"/>
  <c r="AK205" i="30"/>
  <c r="AO205" i="30" s="1"/>
  <c r="E207" i="30"/>
  <c r="H207" i="30" s="1"/>
  <c r="E208" i="30"/>
  <c r="H208" i="30" s="1"/>
  <c r="AV202" i="30"/>
  <c r="E209" i="30"/>
  <c r="AU210" i="30"/>
  <c r="AS202" i="30"/>
  <c r="I207" i="30"/>
  <c r="J207" i="30" s="1"/>
  <c r="J205" i="30"/>
  <c r="AS205" i="30" s="1"/>
  <c r="AO194" i="30"/>
  <c r="J196" i="30"/>
  <c r="AT192" i="30"/>
  <c r="AW192" i="30" s="1"/>
  <c r="AO193" i="30"/>
  <c r="AP193" i="30" s="1"/>
  <c r="AR193" i="30" s="1"/>
  <c r="AT193" i="30" s="1"/>
  <c r="AO197" i="30"/>
  <c r="AO195" i="30"/>
  <c r="AP195" i="30" s="1"/>
  <c r="AR195" i="30" s="1"/>
  <c r="AT195" i="30" s="1"/>
  <c r="AW195" i="30" s="1"/>
  <c r="AO196" i="30"/>
  <c r="AP196" i="30" s="1"/>
  <c r="AR196" i="30" s="1"/>
  <c r="H193" i="30"/>
  <c r="AV193" i="30" s="1"/>
  <c r="AU195" i="30"/>
  <c r="AV195" i="30"/>
  <c r="AP197" i="30"/>
  <c r="AP194" i="30"/>
  <c r="AR194" i="30" s="1"/>
  <c r="AT194" i="30" s="1"/>
  <c r="AV196" i="30"/>
  <c r="AU196" i="30"/>
  <c r="AU197" i="30"/>
  <c r="AV192" i="30"/>
  <c r="F176" i="30"/>
  <c r="F177" i="30" s="1"/>
  <c r="F178" i="30" s="1"/>
  <c r="F179" i="30" s="1"/>
  <c r="F180" i="30" s="1"/>
  <c r="H180" i="30" s="1"/>
  <c r="AV180" i="30" s="1"/>
  <c r="H175" i="30"/>
  <c r="AU175" i="30" s="1"/>
  <c r="AV62" i="30"/>
  <c r="H183" i="30"/>
  <c r="AV183" i="30" s="1"/>
  <c r="H117" i="30"/>
  <c r="AV117" i="30" s="1"/>
  <c r="AS182" i="30"/>
  <c r="H123" i="30"/>
  <c r="AV123" i="30" s="1"/>
  <c r="F184" i="30"/>
  <c r="F185" i="30" s="1"/>
  <c r="H78" i="30"/>
  <c r="AU78" i="30" s="1"/>
  <c r="AO190" i="30"/>
  <c r="AP190" i="30" s="1"/>
  <c r="J175" i="30"/>
  <c r="AS175" i="30" s="1"/>
  <c r="L2" i="30"/>
  <c r="J32" i="30"/>
  <c r="AS32" i="30" s="1"/>
  <c r="AO32" i="30"/>
  <c r="AP32" i="30" s="1"/>
  <c r="I84" i="30"/>
  <c r="AO84" i="30" s="1"/>
  <c r="AP84" i="30" s="1"/>
  <c r="H85" i="30"/>
  <c r="H105" i="30"/>
  <c r="AU105" i="30" s="1"/>
  <c r="AO123" i="30"/>
  <c r="AP123" i="30" s="1"/>
  <c r="AR123" i="30" s="1"/>
  <c r="AS123" i="30"/>
  <c r="AO125" i="30"/>
  <c r="AP125" i="30" s="1"/>
  <c r="AR125" i="30" s="1"/>
  <c r="H157" i="30"/>
  <c r="AV157" i="30" s="1"/>
  <c r="E179" i="30"/>
  <c r="AO184" i="30"/>
  <c r="AS190" i="30"/>
  <c r="AO185" i="30"/>
  <c r="AP185" i="30" s="1"/>
  <c r="AR185" i="30" s="1"/>
  <c r="AO186" i="30"/>
  <c r="AO189" i="30"/>
  <c r="E189" i="30"/>
  <c r="AP182" i="30"/>
  <c r="AR182" i="30" s="1"/>
  <c r="AP183" i="30"/>
  <c r="AR183" i="30" s="1"/>
  <c r="AT183" i="30" s="1"/>
  <c r="I187" i="30"/>
  <c r="J187" i="30" s="1"/>
  <c r="J189" i="30" s="1"/>
  <c r="AU182" i="30"/>
  <c r="I188" i="30"/>
  <c r="E187" i="30"/>
  <c r="AS211" i="2"/>
  <c r="AS203" i="2"/>
  <c r="AS205" i="2"/>
  <c r="AR112" i="30"/>
  <c r="AT112" i="30" s="1"/>
  <c r="AW112" i="30" s="1"/>
  <c r="J117" i="30"/>
  <c r="AR122" i="30"/>
  <c r="AT122" i="30" s="1"/>
  <c r="AW122" i="30" s="1"/>
  <c r="AV152" i="30"/>
  <c r="H154" i="30"/>
  <c r="AV154" i="30" s="1"/>
  <c r="H164" i="30"/>
  <c r="AV164" i="30" s="1"/>
  <c r="AS180" i="30"/>
  <c r="AR172" i="30"/>
  <c r="I15" i="30"/>
  <c r="J15" i="30" s="1"/>
  <c r="AS15" i="30" s="1"/>
  <c r="AS73" i="30"/>
  <c r="H104" i="30"/>
  <c r="AU104" i="30" s="1"/>
  <c r="H79" i="30"/>
  <c r="AU79" i="30" s="1"/>
  <c r="H73" i="30"/>
  <c r="AV73" i="30" s="1"/>
  <c r="I83" i="30"/>
  <c r="AO103" i="30"/>
  <c r="AP103" i="30" s="1"/>
  <c r="AR103" i="30" s="1"/>
  <c r="AS103" i="30"/>
  <c r="AO104" i="30"/>
  <c r="AP104" i="30" s="1"/>
  <c r="AR104" i="30" s="1"/>
  <c r="H143" i="30"/>
  <c r="AU143" i="30" s="1"/>
  <c r="H153" i="30"/>
  <c r="AU153" i="30" s="1"/>
  <c r="H156" i="30"/>
  <c r="AV156" i="30" s="1"/>
  <c r="AS170" i="30"/>
  <c r="AO164" i="30"/>
  <c r="AP164" i="30" s="1"/>
  <c r="AR164" i="30" s="1"/>
  <c r="AT164" i="30" s="1"/>
  <c r="H53" i="30"/>
  <c r="AU53" i="30" s="1"/>
  <c r="H56" i="30"/>
  <c r="AV56" i="30" s="1"/>
  <c r="I63" i="30"/>
  <c r="AO63" i="30" s="1"/>
  <c r="AP63" i="30" s="1"/>
  <c r="AO62" i="30"/>
  <c r="AP62" i="30" s="1"/>
  <c r="I98" i="30"/>
  <c r="AO98" i="30" s="1"/>
  <c r="H166" i="30"/>
  <c r="AU166" i="30" s="1"/>
  <c r="AO174" i="30"/>
  <c r="AP174" i="30" s="1"/>
  <c r="AR174" i="30" s="1"/>
  <c r="AT174" i="30" s="1"/>
  <c r="AO176" i="30"/>
  <c r="AP176" i="30" s="1"/>
  <c r="AR176" i="30" s="1"/>
  <c r="AT176" i="30" s="1"/>
  <c r="AO166" i="30"/>
  <c r="AP166" i="30" s="1"/>
  <c r="AR166" i="30" s="1"/>
  <c r="AT166" i="30" s="1"/>
  <c r="AO207" i="2"/>
  <c r="AP207" i="2" s="1"/>
  <c r="AR207" i="2" s="1"/>
  <c r="AT207" i="2" s="1"/>
  <c r="AW207" i="2" s="1"/>
  <c r="AJ210" i="2"/>
  <c r="AO204" i="2"/>
  <c r="AP204" i="2" s="1"/>
  <c r="AR204" i="2" s="1"/>
  <c r="AT204" i="2" s="1"/>
  <c r="AW204" i="2" s="1"/>
  <c r="AO220" i="2"/>
  <c r="AO169" i="30"/>
  <c r="AP169" i="30" s="1"/>
  <c r="AR169" i="30" s="1"/>
  <c r="AO170" i="30"/>
  <c r="AP170" i="30" s="1"/>
  <c r="AR170" i="30" s="1"/>
  <c r="AS74" i="30"/>
  <c r="AS72" i="30"/>
  <c r="I76" i="30"/>
  <c r="AO76" i="30" s="1"/>
  <c r="AP76" i="30" s="1"/>
  <c r="AR76" i="30" s="1"/>
  <c r="J74" i="30"/>
  <c r="J78" i="30" s="1"/>
  <c r="AS78" i="30" s="1"/>
  <c r="I73" i="30"/>
  <c r="AO73" i="30" s="1"/>
  <c r="I89" i="30"/>
  <c r="AO89" i="30" s="1"/>
  <c r="AP89" i="30" s="1"/>
  <c r="AR89" i="30" s="1"/>
  <c r="AO180" i="30"/>
  <c r="AP180" i="30" s="1"/>
  <c r="AR180" i="30" s="1"/>
  <c r="H6" i="30"/>
  <c r="AU6" i="30" s="1"/>
  <c r="J12" i="30"/>
  <c r="AS12" i="30" s="1"/>
  <c r="I13" i="30"/>
  <c r="AO13" i="30" s="1"/>
  <c r="AP13" i="30" s="1"/>
  <c r="AR13" i="30" s="1"/>
  <c r="I16" i="30"/>
  <c r="AO16" i="30" s="1"/>
  <c r="AP16" i="30" s="1"/>
  <c r="AR16" i="30" s="1"/>
  <c r="I36" i="30"/>
  <c r="AO36" i="30" s="1"/>
  <c r="AP36" i="30" s="1"/>
  <c r="AR36" i="30" s="1"/>
  <c r="I79" i="30"/>
  <c r="AO79" i="30" s="1"/>
  <c r="AP79" i="30" s="1"/>
  <c r="AR79" i="30" s="1"/>
  <c r="I78" i="30"/>
  <c r="AO78" i="30" s="1"/>
  <c r="AP78" i="30" s="1"/>
  <c r="AR78" i="30" s="1"/>
  <c r="H77" i="30"/>
  <c r="AV77" i="30" s="1"/>
  <c r="I74" i="30"/>
  <c r="AO74" i="30" s="1"/>
  <c r="AP74" i="30" s="1"/>
  <c r="AR74" i="30" s="1"/>
  <c r="AT74" i="30" s="1"/>
  <c r="AW74" i="30" s="1"/>
  <c r="AV72" i="30"/>
  <c r="I85" i="30"/>
  <c r="AO85" i="30" s="1"/>
  <c r="AP85" i="30" s="1"/>
  <c r="J92" i="30"/>
  <c r="AS92" i="30" s="1"/>
  <c r="AO92" i="30"/>
  <c r="AP92" i="30" s="1"/>
  <c r="AR92" i="30" s="1"/>
  <c r="I93" i="30"/>
  <c r="AO93" i="30" s="1"/>
  <c r="AP93" i="30" s="1"/>
  <c r="AR93" i="30" s="1"/>
  <c r="I99" i="30"/>
  <c r="AO99" i="30" s="1"/>
  <c r="AP99" i="30" s="1"/>
  <c r="AO106" i="30"/>
  <c r="AP106" i="30" s="1"/>
  <c r="AO124" i="30"/>
  <c r="AP124" i="30" s="1"/>
  <c r="AR124" i="30" s="1"/>
  <c r="H127" i="30"/>
  <c r="AU127" i="30" s="1"/>
  <c r="AO127" i="30"/>
  <c r="AP127" i="30" s="1"/>
  <c r="J142" i="30"/>
  <c r="AS142" i="30" s="1"/>
  <c r="H144" i="30"/>
  <c r="AV144" i="30" s="1"/>
  <c r="J2" i="30"/>
  <c r="AS2" i="30" s="1"/>
  <c r="AO2" i="30"/>
  <c r="AP2" i="30" s="1"/>
  <c r="AS75" i="30"/>
  <c r="I75" i="30"/>
  <c r="AO75" i="30" s="1"/>
  <c r="J83" i="30"/>
  <c r="J87" i="30" s="1"/>
  <c r="AS87" i="30" s="1"/>
  <c r="I88" i="30"/>
  <c r="AO88" i="30" s="1"/>
  <c r="AP88" i="30" s="1"/>
  <c r="AR88" i="30" s="1"/>
  <c r="J84" i="30"/>
  <c r="J88" i="30" s="1"/>
  <c r="AS89" i="30" s="1"/>
  <c r="H99" i="30"/>
  <c r="AV99" i="30" s="1"/>
  <c r="H124" i="30"/>
  <c r="AU124" i="30" s="1"/>
  <c r="H125" i="30"/>
  <c r="AU125" i="30" s="1"/>
  <c r="H146" i="30"/>
  <c r="AV146" i="30" s="1"/>
  <c r="I4" i="30"/>
  <c r="AO4" i="30" s="1"/>
  <c r="AP4" i="30" s="1"/>
  <c r="AR4" i="30" s="1"/>
  <c r="J13" i="30"/>
  <c r="AS13" i="30" s="1"/>
  <c r="I26" i="30"/>
  <c r="AO26" i="30" s="1"/>
  <c r="I23" i="30"/>
  <c r="AO23" i="30" s="1"/>
  <c r="AP23" i="30" s="1"/>
  <c r="I25" i="30"/>
  <c r="J25" i="30" s="1"/>
  <c r="AS25" i="30" s="1"/>
  <c r="H54" i="30"/>
  <c r="AV54" i="30" s="1"/>
  <c r="H75" i="30"/>
  <c r="AU75" i="30" s="1"/>
  <c r="AO72" i="30"/>
  <c r="J82" i="30"/>
  <c r="AS84" i="30" s="1"/>
  <c r="AO82" i="30"/>
  <c r="AP82" i="30" s="1"/>
  <c r="AR82" i="30" s="1"/>
  <c r="H88" i="30"/>
  <c r="AV88" i="30" s="1"/>
  <c r="H89" i="30"/>
  <c r="AV89" i="30" s="1"/>
  <c r="J93" i="30"/>
  <c r="AS93" i="30" s="1"/>
  <c r="H103" i="30"/>
  <c r="AU103" i="30" s="1"/>
  <c r="H107" i="30"/>
  <c r="AU107" i="30" s="1"/>
  <c r="H109" i="30"/>
  <c r="AU109" i="30" s="1"/>
  <c r="H114" i="30"/>
  <c r="AV114" i="30" s="1"/>
  <c r="H116" i="30"/>
  <c r="AV116" i="30" s="1"/>
  <c r="AV132" i="30"/>
  <c r="H134" i="30"/>
  <c r="AU134" i="30" s="1"/>
  <c r="H137" i="30"/>
  <c r="AV137" i="30" s="1"/>
  <c r="L142" i="30"/>
  <c r="AR162" i="30"/>
  <c r="H163" i="30"/>
  <c r="AV163" i="30" s="1"/>
  <c r="E169" i="30"/>
  <c r="H169" i="30" s="1"/>
  <c r="AU169" i="30" s="1"/>
  <c r="H174" i="30"/>
  <c r="AV174" i="30" s="1"/>
  <c r="AO179" i="30"/>
  <c r="AP179" i="30" s="1"/>
  <c r="AR179" i="30" s="1"/>
  <c r="AO163" i="30"/>
  <c r="AP163" i="30" s="1"/>
  <c r="AR163" i="30" s="1"/>
  <c r="AT163" i="30" s="1"/>
  <c r="AW163" i="30" s="1"/>
  <c r="AO173" i="30"/>
  <c r="AV173" i="30"/>
  <c r="AU173" i="30"/>
  <c r="AV175" i="30"/>
  <c r="I177" i="30"/>
  <c r="AV172" i="30"/>
  <c r="AK175" i="30"/>
  <c r="AO175" i="30" s="1"/>
  <c r="I178" i="30"/>
  <c r="AS172" i="30"/>
  <c r="E177" i="30"/>
  <c r="AV165" i="30"/>
  <c r="AU165" i="30"/>
  <c r="AV162" i="30"/>
  <c r="AK165" i="30"/>
  <c r="AO165" i="30" s="1"/>
  <c r="I168" i="30"/>
  <c r="AV170" i="30"/>
  <c r="AS165" i="30"/>
  <c r="I167" i="30"/>
  <c r="J167" i="30" s="1"/>
  <c r="J169" i="30" s="1"/>
  <c r="AU170" i="30"/>
  <c r="AS162" i="30"/>
  <c r="E167" i="30"/>
  <c r="H167" i="30" s="1"/>
  <c r="AV205" i="2"/>
  <c r="AU205" i="2"/>
  <c r="AS206" i="2"/>
  <c r="AO210" i="2"/>
  <c r="AP203" i="2"/>
  <c r="AR203" i="2" s="1"/>
  <c r="AT203" i="2" s="1"/>
  <c r="AW203" i="2" s="1"/>
  <c r="AV204" i="2"/>
  <c r="AU204" i="2"/>
  <c r="AO206" i="2"/>
  <c r="AP211" i="2"/>
  <c r="AR211" i="2" s="1"/>
  <c r="AT211" i="2" s="1"/>
  <c r="AW211" i="2" s="1"/>
  <c r="AV215" i="2"/>
  <c r="AU215" i="2"/>
  <c r="AV216" i="2"/>
  <c r="AU216" i="2"/>
  <c r="AP220" i="2"/>
  <c r="AR220" i="2" s="1"/>
  <c r="AP221" i="2"/>
  <c r="AR221" i="2" s="1"/>
  <c r="AT221" i="2" s="1"/>
  <c r="AW221" i="2" s="1"/>
  <c r="AV206" i="2"/>
  <c r="AU206" i="2"/>
  <c r="AP215" i="2"/>
  <c r="AR215" i="2" s="1"/>
  <c r="AT215" i="2" s="1"/>
  <c r="AW215" i="2" s="1"/>
  <c r="AU220" i="2"/>
  <c r="AV220" i="2"/>
  <c r="AV207" i="2"/>
  <c r="AU207" i="2"/>
  <c r="AP214" i="2"/>
  <c r="AR214" i="2" s="1"/>
  <c r="AT214" i="2" s="1"/>
  <c r="AW214" i="2" s="1"/>
  <c r="AP217" i="2"/>
  <c r="AR217" i="2" s="1"/>
  <c r="AT217" i="2" s="1"/>
  <c r="AW217" i="2" s="1"/>
  <c r="AP205" i="2"/>
  <c r="AR205" i="2" s="1"/>
  <c r="AT205" i="2" s="1"/>
  <c r="AW205" i="2" s="1"/>
  <c r="AU210" i="2"/>
  <c r="AU214" i="2"/>
  <c r="E208" i="2"/>
  <c r="H208" i="2" s="1"/>
  <c r="E209" i="2"/>
  <c r="H209" i="2" s="1"/>
  <c r="AV213" i="2"/>
  <c r="AK216" i="2"/>
  <c r="AO216" i="2" s="1"/>
  <c r="AV221" i="2"/>
  <c r="AV217" i="2"/>
  <c r="AS216" i="2"/>
  <c r="AU221" i="2"/>
  <c r="AS213" i="2"/>
  <c r="AT213" i="2" s="1"/>
  <c r="AW213" i="2" s="1"/>
  <c r="E218" i="2"/>
  <c r="H218" i="2" s="1"/>
  <c r="AO156" i="30"/>
  <c r="AP156" i="30" s="1"/>
  <c r="AR156" i="30" s="1"/>
  <c r="AU155" i="30"/>
  <c r="AV155" i="30"/>
  <c r="J152" i="30"/>
  <c r="AS152" i="30" s="1"/>
  <c r="L152" i="30"/>
  <c r="AO152" i="30"/>
  <c r="I155" i="30"/>
  <c r="J155" i="30" s="1"/>
  <c r="AS155" i="30" s="1"/>
  <c r="I157" i="30"/>
  <c r="AO157" i="30" s="1"/>
  <c r="I153" i="30"/>
  <c r="AO153" i="30" s="1"/>
  <c r="I154" i="30"/>
  <c r="AO154" i="30" s="1"/>
  <c r="AS156" i="30"/>
  <c r="H147" i="30"/>
  <c r="AU147" i="30" s="1"/>
  <c r="AO143" i="30"/>
  <c r="AP143" i="30" s="1"/>
  <c r="AR143" i="30" s="1"/>
  <c r="AR142" i="30"/>
  <c r="AV142" i="30"/>
  <c r="AU145" i="30"/>
  <c r="I147" i="30"/>
  <c r="AO147" i="30" s="1"/>
  <c r="AV145" i="30"/>
  <c r="J143" i="30"/>
  <c r="I144" i="30"/>
  <c r="AO144" i="30" s="1"/>
  <c r="AO136" i="30"/>
  <c r="AP136" i="30" s="1"/>
  <c r="AR136" i="30" s="1"/>
  <c r="AU136" i="30"/>
  <c r="AU135" i="30"/>
  <c r="AV135" i="30"/>
  <c r="AU133" i="30"/>
  <c r="J132" i="30"/>
  <c r="AS132" i="30" s="1"/>
  <c r="L132" i="30"/>
  <c r="AO132" i="30"/>
  <c r="I135" i="30"/>
  <c r="J135" i="30" s="1"/>
  <c r="AS135" i="30" s="1"/>
  <c r="I137" i="30"/>
  <c r="AO137" i="30" s="1"/>
  <c r="I133" i="30"/>
  <c r="AO133" i="30" s="1"/>
  <c r="I134" i="30"/>
  <c r="AO134" i="30" s="1"/>
  <c r="AS136" i="30"/>
  <c r="H129" i="30"/>
  <c r="AU129" i="30" s="1"/>
  <c r="AS124" i="30"/>
  <c r="J126" i="30"/>
  <c r="AS126" i="30" s="1"/>
  <c r="AO129" i="30"/>
  <c r="AP129" i="30" s="1"/>
  <c r="AR129" i="30" s="1"/>
  <c r="AT129" i="30" s="1"/>
  <c r="AO128" i="30"/>
  <c r="AP128" i="30" s="1"/>
  <c r="AR128" i="30" s="1"/>
  <c r="AV127" i="30"/>
  <c r="AV128" i="30"/>
  <c r="AU128" i="30"/>
  <c r="AS125" i="30"/>
  <c r="AO126" i="30"/>
  <c r="AV122" i="30"/>
  <c r="AV126" i="30"/>
  <c r="AS128" i="30"/>
  <c r="AO114" i="30"/>
  <c r="AP114" i="30" s="1"/>
  <c r="AR114" i="30" s="1"/>
  <c r="AT114" i="30" s="1"/>
  <c r="AO113" i="30"/>
  <c r="AP113" i="30" s="1"/>
  <c r="AR113" i="30" s="1"/>
  <c r="AT113" i="30" s="1"/>
  <c r="AO116" i="30"/>
  <c r="AP116" i="30" s="1"/>
  <c r="AO115" i="30"/>
  <c r="AP115" i="30" s="1"/>
  <c r="AR115" i="30" s="1"/>
  <c r="AT115" i="30" s="1"/>
  <c r="AW115" i="30" s="1"/>
  <c r="AO117" i="30"/>
  <c r="AP117" i="30" s="1"/>
  <c r="AR117" i="30" s="1"/>
  <c r="AT117" i="30" s="1"/>
  <c r="H83" i="30"/>
  <c r="AU83" i="30" s="1"/>
  <c r="AU112" i="30"/>
  <c r="AU82" i="30"/>
  <c r="H84" i="30"/>
  <c r="AU84" i="30" s="1"/>
  <c r="AV113" i="30"/>
  <c r="AU114" i="30"/>
  <c r="AU115" i="30"/>
  <c r="AV115" i="30"/>
  <c r="AU116" i="30"/>
  <c r="AV112" i="30"/>
  <c r="AS116" i="30"/>
  <c r="AO109" i="30"/>
  <c r="AP109" i="30" s="1"/>
  <c r="AR109" i="30" s="1"/>
  <c r="AU108" i="30"/>
  <c r="AV108" i="30"/>
  <c r="AO108" i="30"/>
  <c r="AU102" i="30"/>
  <c r="AV102" i="30"/>
  <c r="J104" i="30"/>
  <c r="J108" i="30" s="1"/>
  <c r="I105" i="30"/>
  <c r="AO105" i="30" s="1"/>
  <c r="J106" i="30"/>
  <c r="AS106" i="30" s="1"/>
  <c r="I107" i="30"/>
  <c r="AO107" i="30" s="1"/>
  <c r="AV106" i="30"/>
  <c r="AS105" i="30"/>
  <c r="J102" i="30"/>
  <c r="AO102" i="30"/>
  <c r="AO83" i="30"/>
  <c r="AP83" i="30" s="1"/>
  <c r="AR83" i="30" s="1"/>
  <c r="AU96" i="30"/>
  <c r="AV96" i="30"/>
  <c r="AU94" i="30"/>
  <c r="AU97" i="30"/>
  <c r="AV97" i="30"/>
  <c r="AU95" i="30"/>
  <c r="AV95" i="30"/>
  <c r="AU92" i="30"/>
  <c r="I94" i="30"/>
  <c r="AO94" i="30" s="1"/>
  <c r="I96" i="30"/>
  <c r="J98" i="30"/>
  <c r="I95" i="30"/>
  <c r="AO95" i="30" s="1"/>
  <c r="AO86" i="30"/>
  <c r="AP86" i="30" s="1"/>
  <c r="AV86" i="30"/>
  <c r="AU86" i="30"/>
  <c r="AU85" i="30"/>
  <c r="AV85" i="30"/>
  <c r="AU87" i="30"/>
  <c r="AV87" i="30"/>
  <c r="I87" i="30"/>
  <c r="AO87" i="30" s="1"/>
  <c r="AV78" i="30"/>
  <c r="AU76" i="30"/>
  <c r="AO196" i="2"/>
  <c r="AO199" i="2"/>
  <c r="J197" i="2"/>
  <c r="AS197" i="2" s="1"/>
  <c r="AO197" i="2"/>
  <c r="AP197" i="2" s="1"/>
  <c r="AW183" i="2"/>
  <c r="AP184" i="2"/>
  <c r="AR184" i="2" s="1"/>
  <c r="AT184" i="2" s="1"/>
  <c r="AW184" i="2" s="1"/>
  <c r="AP195" i="2"/>
  <c r="AR195" i="2" s="1"/>
  <c r="AT195" i="2" s="1"/>
  <c r="AW195" i="2" s="1"/>
  <c r="AV196" i="2"/>
  <c r="AU196" i="2"/>
  <c r="AP200" i="2"/>
  <c r="AR200" i="2" s="1"/>
  <c r="AT200" i="2" s="1"/>
  <c r="AW200" i="2" s="1"/>
  <c r="AR185" i="2"/>
  <c r="AP185" i="2"/>
  <c r="AU186" i="2"/>
  <c r="AV186" i="2"/>
  <c r="AW186" i="2"/>
  <c r="AV189" i="2"/>
  <c r="AU189" i="2"/>
  <c r="AP194" i="2"/>
  <c r="AR194" i="2" s="1"/>
  <c r="AT194" i="2" s="1"/>
  <c r="AW194" i="2" s="1"/>
  <c r="AV195" i="2"/>
  <c r="AU195" i="2"/>
  <c r="AP189" i="2"/>
  <c r="AR189" i="2" s="1"/>
  <c r="AV190" i="2"/>
  <c r="AU190" i="2"/>
  <c r="AP196" i="2"/>
  <c r="AR196" i="2"/>
  <c r="AV197" i="2"/>
  <c r="AU197" i="2"/>
  <c r="AV184" i="2"/>
  <c r="AU184" i="2"/>
  <c r="AS190" i="2"/>
  <c r="AS189" i="2"/>
  <c r="AT185" i="2"/>
  <c r="AW185" i="2" s="1"/>
  <c r="AP187" i="2"/>
  <c r="AR187" i="2"/>
  <c r="AP190" i="2"/>
  <c r="AR190" i="2" s="1"/>
  <c r="AU199" i="2"/>
  <c r="AV199" i="2"/>
  <c r="AP199" i="2"/>
  <c r="AR199" i="2" s="1"/>
  <c r="AU200" i="2"/>
  <c r="AV200" i="2"/>
  <c r="AV187" i="2"/>
  <c r="AV188" i="2"/>
  <c r="AS193" i="2"/>
  <c r="AV194" i="2"/>
  <c r="AU198" i="2"/>
  <c r="AV185" i="2"/>
  <c r="I188" i="2"/>
  <c r="AO188" i="2" s="1"/>
  <c r="AP193" i="2"/>
  <c r="AR193" i="2" s="1"/>
  <c r="AV183" i="2"/>
  <c r="J187" i="2"/>
  <c r="AS187" i="2" s="1"/>
  <c r="J188" i="2"/>
  <c r="AS188" i="2" s="1"/>
  <c r="AS196" i="2"/>
  <c r="AT196" i="2" s="1"/>
  <c r="AW196" i="2" s="1"/>
  <c r="AO198" i="2"/>
  <c r="AS199" i="2"/>
  <c r="I5" i="30"/>
  <c r="J6" i="30" s="1"/>
  <c r="AS6" i="30" s="1"/>
  <c r="AV52" i="30"/>
  <c r="I3" i="30"/>
  <c r="AO3" i="30" s="1"/>
  <c r="AP3" i="30" s="1"/>
  <c r="AR3" i="30" s="1"/>
  <c r="J3" i="30"/>
  <c r="AS4" i="30" s="1"/>
  <c r="I7" i="30"/>
  <c r="AO7" i="30" s="1"/>
  <c r="AP7" i="30" s="1"/>
  <c r="AR7" i="30" s="1"/>
  <c r="L12" i="30"/>
  <c r="AO12" i="30"/>
  <c r="AP12" i="30" s="1"/>
  <c r="I14" i="30"/>
  <c r="AO14" i="30" s="1"/>
  <c r="AP14" i="30" s="1"/>
  <c r="AR14" i="30" s="1"/>
  <c r="H43" i="30"/>
  <c r="AU43" i="30" s="1"/>
  <c r="H46" i="30"/>
  <c r="AV46" i="30" s="1"/>
  <c r="H64" i="30"/>
  <c r="AV64" i="30" s="1"/>
  <c r="H67" i="30"/>
  <c r="AV67" i="30" s="1"/>
  <c r="AV63" i="30"/>
  <c r="H66" i="30"/>
  <c r="AU66" i="30" s="1"/>
  <c r="AO66" i="30"/>
  <c r="AP66" i="30" s="1"/>
  <c r="AU65" i="30"/>
  <c r="AV65" i="30"/>
  <c r="I65" i="30"/>
  <c r="J65" i="30" s="1"/>
  <c r="AS65" i="30" s="1"/>
  <c r="I67" i="30"/>
  <c r="AO67" i="30" s="1"/>
  <c r="I64" i="30"/>
  <c r="AO64" i="30" s="1"/>
  <c r="AS66" i="30"/>
  <c r="AO56" i="30"/>
  <c r="AP56" i="30" s="1"/>
  <c r="AR56" i="30" s="1"/>
  <c r="AU55" i="30"/>
  <c r="AV55" i="30"/>
  <c r="AU54" i="30"/>
  <c r="J52" i="30"/>
  <c r="AS52" i="30" s="1"/>
  <c r="L52" i="30"/>
  <c r="AO52" i="30"/>
  <c r="I55" i="30"/>
  <c r="J55" i="30" s="1"/>
  <c r="AS55" i="30" s="1"/>
  <c r="I57" i="30"/>
  <c r="AO57" i="30" s="1"/>
  <c r="I53" i="30"/>
  <c r="AO53" i="30" s="1"/>
  <c r="I54" i="30"/>
  <c r="AO54" i="30" s="1"/>
  <c r="AS56" i="30"/>
  <c r="L32" i="30"/>
  <c r="I34" i="30"/>
  <c r="AO34" i="30" s="1"/>
  <c r="AP34" i="30" s="1"/>
  <c r="AR34" i="30" s="1"/>
  <c r="AT34" i="30" s="1"/>
  <c r="I33" i="30"/>
  <c r="AO33" i="30" s="1"/>
  <c r="AP33" i="30" s="1"/>
  <c r="AR33" i="30" s="1"/>
  <c r="AT33" i="30" s="1"/>
  <c r="I37" i="30"/>
  <c r="AO37" i="30" s="1"/>
  <c r="H4" i="30"/>
  <c r="AV4" i="30" s="1"/>
  <c r="AV42" i="30"/>
  <c r="H44" i="30"/>
  <c r="AU44" i="30" s="1"/>
  <c r="H47" i="30"/>
  <c r="AV47" i="30" s="1"/>
  <c r="AO46" i="30"/>
  <c r="AP46" i="30" s="1"/>
  <c r="AR46" i="30" s="1"/>
  <c r="AV45" i="30"/>
  <c r="AU45" i="30"/>
  <c r="J42" i="30"/>
  <c r="AS42" i="30" s="1"/>
  <c r="AO42" i="30"/>
  <c r="I45" i="30"/>
  <c r="J45" i="30" s="1"/>
  <c r="AS45" i="30" s="1"/>
  <c r="I47" i="30"/>
  <c r="AO47" i="30" s="1"/>
  <c r="L42" i="30"/>
  <c r="I43" i="30"/>
  <c r="AO43" i="30" s="1"/>
  <c r="I44" i="30"/>
  <c r="AO44" i="30" s="1"/>
  <c r="AS46" i="30"/>
  <c r="J22" i="30"/>
  <c r="AS22" i="30" s="1"/>
  <c r="L22" i="30"/>
  <c r="AO22" i="30"/>
  <c r="AP22" i="30" s="1"/>
  <c r="AR22" i="30" s="1"/>
  <c r="H24" i="30"/>
  <c r="AU24" i="30" s="1"/>
  <c r="H26" i="30"/>
  <c r="AV26" i="30" s="1"/>
  <c r="H33" i="30"/>
  <c r="AU33" i="30" s="1"/>
  <c r="AO35" i="30"/>
  <c r="AP35" i="30" s="1"/>
  <c r="AR35" i="30" s="1"/>
  <c r="AT35" i="30" s="1"/>
  <c r="AW35" i="30" s="1"/>
  <c r="H34" i="30"/>
  <c r="AV34" i="30" s="1"/>
  <c r="H36" i="30"/>
  <c r="AU36" i="30" s="1"/>
  <c r="H37" i="30"/>
  <c r="AU37" i="30" s="1"/>
  <c r="AU35" i="30"/>
  <c r="AV35" i="30"/>
  <c r="AV32" i="30"/>
  <c r="AS36" i="30"/>
  <c r="AO27" i="30"/>
  <c r="AP27" i="30" s="1"/>
  <c r="AR27" i="30" s="1"/>
  <c r="H23" i="30"/>
  <c r="AU23" i="30" s="1"/>
  <c r="H13" i="30"/>
  <c r="AU13" i="30" s="1"/>
  <c r="AV12" i="30"/>
  <c r="AV22" i="30"/>
  <c r="H27" i="30"/>
  <c r="AV27" i="30" s="1"/>
  <c r="AV25" i="30"/>
  <c r="AU25" i="30"/>
  <c r="J23" i="30"/>
  <c r="I24" i="30"/>
  <c r="AO24" i="30" s="1"/>
  <c r="AO17" i="30"/>
  <c r="AP17" i="30" s="1"/>
  <c r="AR17" i="30" s="1"/>
  <c r="H14" i="30"/>
  <c r="AU14" i="30" s="1"/>
  <c r="H16" i="30"/>
  <c r="AV16" i="30" s="1"/>
  <c r="H17" i="30"/>
  <c r="AU17" i="30" s="1"/>
  <c r="AU15" i="30"/>
  <c r="AV15" i="30"/>
  <c r="AV17" i="30"/>
  <c r="AO6" i="30"/>
  <c r="AP6" i="30" s="1"/>
  <c r="H3" i="30"/>
  <c r="AU3" i="30" s="1"/>
  <c r="H7" i="30"/>
  <c r="AU7" i="30" s="1"/>
  <c r="AV5" i="30"/>
  <c r="AU5" i="30"/>
  <c r="AU2" i="30"/>
  <c r="AV2" i="30"/>
  <c r="AW113" i="30" l="1"/>
  <c r="AU73" i="30"/>
  <c r="AT182" i="30"/>
  <c r="AW182" i="30" s="1"/>
  <c r="AW194" i="30"/>
  <c r="AV194" i="30"/>
  <c r="AU266" i="30"/>
  <c r="AV304" i="30"/>
  <c r="AP345" i="30"/>
  <c r="AR345" i="30" s="1"/>
  <c r="AT345" i="30" s="1"/>
  <c r="AW345" i="30" s="1"/>
  <c r="AW356" i="30"/>
  <c r="AW373" i="30"/>
  <c r="AV402" i="30"/>
  <c r="AT411" i="30"/>
  <c r="AW411" i="30" s="1"/>
  <c r="AV83" i="30"/>
  <c r="AT210" i="30"/>
  <c r="AW210" i="30" s="1"/>
  <c r="AW264" i="30"/>
  <c r="AU278" i="30"/>
  <c r="AT304" i="30"/>
  <c r="AW304" i="30" s="1"/>
  <c r="AV373" i="30"/>
  <c r="AP383" i="30"/>
  <c r="AR383" i="30" s="1"/>
  <c r="AT383" i="30" s="1"/>
  <c r="AW383" i="30" s="1"/>
  <c r="AV462" i="30"/>
  <c r="AR63" i="30"/>
  <c r="AT63" i="30" s="1"/>
  <c r="AW63" i="30" s="1"/>
  <c r="AU263" i="30"/>
  <c r="AR250" i="30"/>
  <c r="AT250" i="30" s="1"/>
  <c r="AV333" i="30"/>
  <c r="AU366" i="30"/>
  <c r="H418" i="30"/>
  <c r="AT414" i="30"/>
  <c r="AW414" i="30" s="1"/>
  <c r="AT476" i="30"/>
  <c r="AW476" i="30" s="1"/>
  <c r="AV487" i="30"/>
  <c r="AS82" i="30"/>
  <c r="AS95" i="30"/>
  <c r="AV169" i="30"/>
  <c r="AU180" i="30"/>
  <c r="H178" i="30"/>
  <c r="AU355" i="30"/>
  <c r="AU57" i="30"/>
  <c r="AS83" i="30"/>
  <c r="AT83" i="30" s="1"/>
  <c r="AW83" i="30" s="1"/>
  <c r="AU137" i="30"/>
  <c r="AU168" i="30"/>
  <c r="AV326" i="30"/>
  <c r="AS498" i="30"/>
  <c r="AT481" i="30"/>
  <c r="AW481" i="30" s="1"/>
  <c r="AU157" i="30"/>
  <c r="AW263" i="30"/>
  <c r="AV284" i="30"/>
  <c r="AW308" i="30"/>
  <c r="AV353" i="30"/>
  <c r="AW376" i="30"/>
  <c r="H415" i="30"/>
  <c r="AV415" i="30" s="1"/>
  <c r="H417" i="30"/>
  <c r="AW432" i="30"/>
  <c r="H448" i="30"/>
  <c r="AT451" i="30"/>
  <c r="AW451" i="30" s="1"/>
  <c r="AS465" i="30"/>
  <c r="AU483" i="30"/>
  <c r="J498" i="30"/>
  <c r="AV296" i="30"/>
  <c r="AO496" i="30"/>
  <c r="AP496" i="30" s="1"/>
  <c r="AR496" i="30" s="1"/>
  <c r="AT496" i="30" s="1"/>
  <c r="AW496" i="30" s="1"/>
  <c r="AU74" i="30"/>
  <c r="AU98" i="30"/>
  <c r="AV105" i="30"/>
  <c r="AU117" i="30"/>
  <c r="AV124" i="30"/>
  <c r="AS85" i="30"/>
  <c r="AW117" i="30"/>
  <c r="AW114" i="30"/>
  <c r="AV147" i="30"/>
  <c r="H177" i="30"/>
  <c r="AU177" i="30" s="1"/>
  <c r="AT89" i="30"/>
  <c r="H179" i="30"/>
  <c r="AV179" i="30" s="1"/>
  <c r="H209" i="30"/>
  <c r="AW323" i="30"/>
  <c r="AR393" i="30"/>
  <c r="AT393" i="30" s="1"/>
  <c r="AW393" i="30" s="1"/>
  <c r="AT429" i="30"/>
  <c r="AV476" i="30"/>
  <c r="AO488" i="30"/>
  <c r="AP488" i="30" s="1"/>
  <c r="AR488" i="30" s="1"/>
  <c r="J457" i="30"/>
  <c r="AS457" i="30" s="1"/>
  <c r="AU46" i="30"/>
  <c r="AV93" i="30"/>
  <c r="AV103" i="30"/>
  <c r="AU123" i="30"/>
  <c r="H176" i="30"/>
  <c r="AW176" i="30" s="1"/>
  <c r="AR240" i="30"/>
  <c r="AT240" i="30" s="1"/>
  <c r="AV254" i="30"/>
  <c r="AW254" i="30"/>
  <c r="AU322" i="30"/>
  <c r="AW343" i="30"/>
  <c r="AR354" i="30"/>
  <c r="AT354" i="30" s="1"/>
  <c r="AW354" i="30" s="1"/>
  <c r="AT365" i="30"/>
  <c r="AW365" i="30" s="1"/>
  <c r="AW363" i="30"/>
  <c r="AT431" i="30"/>
  <c r="AW431" i="30" s="1"/>
  <c r="H447" i="30"/>
  <c r="AR449" i="30"/>
  <c r="AT449" i="30" s="1"/>
  <c r="AV129" i="30"/>
  <c r="J146" i="30"/>
  <c r="AS147" i="30" s="1"/>
  <c r="AW193" i="30"/>
  <c r="AU243" i="30"/>
  <c r="AV283" i="30"/>
  <c r="AU325" i="30"/>
  <c r="AU323" i="30"/>
  <c r="AW342" i="30"/>
  <c r="AV343" i="30"/>
  <c r="AR352" i="30"/>
  <c r="AT352" i="30" s="1"/>
  <c r="AW352" i="30" s="1"/>
  <c r="AW362" i="30"/>
  <c r="AV363" i="30"/>
  <c r="AU376" i="30"/>
  <c r="AU407" i="30"/>
  <c r="J427" i="30"/>
  <c r="AS427" i="30" s="1"/>
  <c r="J436" i="30"/>
  <c r="AS438" i="30" s="1"/>
  <c r="H446" i="30"/>
  <c r="AU446" i="30" s="1"/>
  <c r="AR447" i="30"/>
  <c r="AV492" i="30"/>
  <c r="AV408" i="30"/>
  <c r="AR32" i="30"/>
  <c r="AT32" i="30" s="1"/>
  <c r="AW32" i="30" s="1"/>
  <c r="AU47" i="30"/>
  <c r="AV23" i="30"/>
  <c r="AO145" i="30"/>
  <c r="AP145" i="30" s="1"/>
  <c r="AV204" i="30"/>
  <c r="AR230" i="30"/>
  <c r="AT230" i="30" s="1"/>
  <c r="AW243" i="30"/>
  <c r="AP279" i="30"/>
  <c r="AR279" i="30" s="1"/>
  <c r="AU346" i="30"/>
  <c r="AW353" i="30"/>
  <c r="AR398" i="30"/>
  <c r="AT419" i="30"/>
  <c r="AW419" i="30" s="1"/>
  <c r="J437" i="30"/>
  <c r="AS437" i="30" s="1"/>
  <c r="AR443" i="30"/>
  <c r="H445" i="30"/>
  <c r="AU445" i="30" s="1"/>
  <c r="AP473" i="30"/>
  <c r="AR473" i="30" s="1"/>
  <c r="AT473" i="30" s="1"/>
  <c r="AW473" i="30" s="1"/>
  <c r="J487" i="30"/>
  <c r="AS487" i="30" s="1"/>
  <c r="J447" i="30"/>
  <c r="AS447" i="30" s="1"/>
  <c r="AS488" i="30"/>
  <c r="AS486" i="30"/>
  <c r="AO486" i="30"/>
  <c r="AP508" i="30"/>
  <c r="AR508" i="30" s="1"/>
  <c r="AP505" i="30"/>
  <c r="AR505" i="30" s="1"/>
  <c r="AT505" i="30" s="1"/>
  <c r="AT504" i="30"/>
  <c r="F505" i="30"/>
  <c r="H504" i="30"/>
  <c r="J506" i="30"/>
  <c r="AO506" i="30"/>
  <c r="AO507" i="30"/>
  <c r="AV503" i="30"/>
  <c r="AU503" i="30"/>
  <c r="AW503" i="30"/>
  <c r="AP498" i="30"/>
  <c r="AR498" i="30" s="1"/>
  <c r="AP487" i="30"/>
  <c r="AR487" i="30"/>
  <c r="AT487" i="30" s="1"/>
  <c r="AW487" i="30" s="1"/>
  <c r="AT493" i="30"/>
  <c r="AW493" i="30" s="1"/>
  <c r="AU497" i="30"/>
  <c r="AV497" i="30"/>
  <c r="AP492" i="30"/>
  <c r="AR492" i="30" s="1"/>
  <c r="AT492" i="30" s="1"/>
  <c r="AW492" i="30" s="1"/>
  <c r="AV488" i="30"/>
  <c r="AU488" i="30"/>
  <c r="AU498" i="30"/>
  <c r="AV498" i="30"/>
  <c r="AU486" i="30"/>
  <c r="AV486" i="30"/>
  <c r="AV496" i="30"/>
  <c r="AU496" i="30"/>
  <c r="AP483" i="30"/>
  <c r="AR483" i="30" s="1"/>
  <c r="AT483" i="30" s="1"/>
  <c r="AW483" i="30" s="1"/>
  <c r="AV494" i="30"/>
  <c r="AU494" i="30"/>
  <c r="AP489" i="30"/>
  <c r="AR489" i="30" s="1"/>
  <c r="AT489" i="30" s="1"/>
  <c r="AW489" i="30" s="1"/>
  <c r="AT497" i="30"/>
  <c r="AW497" i="30" s="1"/>
  <c r="AP499" i="30"/>
  <c r="AR499" i="30" s="1"/>
  <c r="AT499" i="30" s="1"/>
  <c r="AW499" i="30" s="1"/>
  <c r="AT491" i="30"/>
  <c r="AW491" i="30" s="1"/>
  <c r="AV495" i="30"/>
  <c r="AU495" i="30"/>
  <c r="AP495" i="30"/>
  <c r="AR495" i="30" s="1"/>
  <c r="AT495" i="30" s="1"/>
  <c r="AW495" i="30" s="1"/>
  <c r="AP494" i="30"/>
  <c r="AR494" i="30" s="1"/>
  <c r="AT494" i="30" s="1"/>
  <c r="AW494" i="30" s="1"/>
  <c r="AS475" i="30"/>
  <c r="AT475" i="30" s="1"/>
  <c r="AW475" i="30" s="1"/>
  <c r="AT465" i="30"/>
  <c r="AW465" i="30" s="1"/>
  <c r="AT462" i="30"/>
  <c r="AW462" i="30" s="1"/>
  <c r="AT472" i="30"/>
  <c r="AW472" i="30" s="1"/>
  <c r="AT434" i="30"/>
  <c r="AP442" i="30"/>
  <c r="AR442" i="30" s="1"/>
  <c r="AT442" i="30" s="1"/>
  <c r="AW442" i="30" s="1"/>
  <c r="AV447" i="30"/>
  <c r="AU447" i="30"/>
  <c r="AP446" i="30"/>
  <c r="AR446" i="30" s="1"/>
  <c r="AT446" i="30" s="1"/>
  <c r="AV454" i="30"/>
  <c r="AU454" i="30"/>
  <c r="AV444" i="30"/>
  <c r="AU444" i="30"/>
  <c r="AT448" i="30"/>
  <c r="AW448" i="30" s="1"/>
  <c r="AP458" i="30"/>
  <c r="AR458" i="30" s="1"/>
  <c r="AV446" i="30"/>
  <c r="AO456" i="30"/>
  <c r="AP444" i="30"/>
  <c r="AR444" i="30"/>
  <c r="AT444" i="30" s="1"/>
  <c r="AW444" i="30" s="1"/>
  <c r="F456" i="30"/>
  <c r="F457" i="30" s="1"/>
  <c r="H455" i="30"/>
  <c r="AP445" i="30"/>
  <c r="AR445" i="30" s="1"/>
  <c r="AT445" i="30" s="1"/>
  <c r="AO457" i="30"/>
  <c r="AP455" i="30"/>
  <c r="AR455" i="30" s="1"/>
  <c r="AT455" i="30" s="1"/>
  <c r="AT443" i="30"/>
  <c r="AW443" i="30" s="1"/>
  <c r="AV448" i="30"/>
  <c r="AU448" i="30"/>
  <c r="AT454" i="30"/>
  <c r="AW454" i="30" s="1"/>
  <c r="AV453" i="30"/>
  <c r="AU453" i="30"/>
  <c r="AW453" i="30"/>
  <c r="AU449" i="30"/>
  <c r="AW449" i="30"/>
  <c r="AV449" i="30"/>
  <c r="AO436" i="30"/>
  <c r="AO437" i="30"/>
  <c r="AP435" i="30"/>
  <c r="AR435" i="30" s="1"/>
  <c r="AT435" i="30" s="1"/>
  <c r="AP438" i="30"/>
  <c r="AR438" i="30" s="1"/>
  <c r="AV433" i="30"/>
  <c r="AU433" i="30"/>
  <c r="AW433" i="30"/>
  <c r="F435" i="30"/>
  <c r="H434" i="30"/>
  <c r="AT423" i="30"/>
  <c r="AW423" i="30" s="1"/>
  <c r="AP412" i="30"/>
  <c r="AR412" i="30" s="1"/>
  <c r="AT412" i="30" s="1"/>
  <c r="AW412" i="30" s="1"/>
  <c r="AP428" i="30"/>
  <c r="AR428" i="30" s="1"/>
  <c r="AV418" i="30"/>
  <c r="AU418" i="30"/>
  <c r="AO426" i="30"/>
  <c r="AP417" i="30"/>
  <c r="AR417" i="30" s="1"/>
  <c r="AT417" i="30" s="1"/>
  <c r="AW417" i="30" s="1"/>
  <c r="AP425" i="30"/>
  <c r="AR425" i="30" s="1"/>
  <c r="AT425" i="30" s="1"/>
  <c r="AW413" i="30"/>
  <c r="AV413" i="30"/>
  <c r="AU413" i="30"/>
  <c r="AU419" i="30"/>
  <c r="AV419" i="30"/>
  <c r="AV423" i="30"/>
  <c r="AU423" i="30"/>
  <c r="H416" i="30"/>
  <c r="AP416" i="30"/>
  <c r="AR416" i="30" s="1"/>
  <c r="AT416" i="30" s="1"/>
  <c r="AP415" i="30"/>
  <c r="AR415" i="30" s="1"/>
  <c r="AT415" i="30" s="1"/>
  <c r="AT418" i="30"/>
  <c r="AW418" i="30" s="1"/>
  <c r="AU414" i="30"/>
  <c r="AV414" i="30"/>
  <c r="AU415" i="30"/>
  <c r="AT424" i="30"/>
  <c r="AV417" i="30"/>
  <c r="AU417" i="30"/>
  <c r="AO427" i="30"/>
  <c r="F425" i="30"/>
  <c r="H424" i="30"/>
  <c r="AT402" i="30"/>
  <c r="AW402" i="30" s="1"/>
  <c r="AT401" i="30"/>
  <c r="AW401" i="30" s="1"/>
  <c r="AW408" i="30"/>
  <c r="AP406" i="30"/>
  <c r="AR406" i="30" s="1"/>
  <c r="AT406" i="30" s="1"/>
  <c r="AW406" i="30" s="1"/>
  <c r="AT407" i="30"/>
  <c r="AW407" i="30" s="1"/>
  <c r="AT404" i="30"/>
  <c r="AW404" i="30" s="1"/>
  <c r="AP395" i="30"/>
  <c r="AR395" i="30" s="1"/>
  <c r="AP394" i="30"/>
  <c r="AR394" i="30"/>
  <c r="AT394" i="30" s="1"/>
  <c r="AW394" i="30" s="1"/>
  <c r="J395" i="30"/>
  <c r="AS395" i="30" s="1"/>
  <c r="I396" i="30"/>
  <c r="AO396" i="30" s="1"/>
  <c r="AS398" i="30"/>
  <c r="AT398" i="30" s="1"/>
  <c r="AW398" i="30" s="1"/>
  <c r="AS397" i="30"/>
  <c r="AT391" i="30"/>
  <c r="AW391" i="30" s="1"/>
  <c r="AP397" i="30"/>
  <c r="AR397" i="30" s="1"/>
  <c r="AR384" i="30"/>
  <c r="AT384" i="30" s="1"/>
  <c r="AW384" i="30" s="1"/>
  <c r="AR382" i="30"/>
  <c r="AT382" i="30" s="1"/>
  <c r="AW382" i="30" s="1"/>
  <c r="AT385" i="30"/>
  <c r="AW385" i="30" s="1"/>
  <c r="AT375" i="30"/>
  <c r="AW375" i="30" s="1"/>
  <c r="AW366" i="30"/>
  <c r="AU356" i="30"/>
  <c r="AT355" i="30"/>
  <c r="AW355" i="30" s="1"/>
  <c r="AW346" i="30"/>
  <c r="AR332" i="30"/>
  <c r="AT332" i="30" s="1"/>
  <c r="AW332" i="30" s="1"/>
  <c r="AW336" i="30"/>
  <c r="AU336" i="30"/>
  <c r="AU335" i="30"/>
  <c r="AT335" i="30"/>
  <c r="AW335" i="30" s="1"/>
  <c r="AR322" i="30"/>
  <c r="AT322" i="30" s="1"/>
  <c r="AW322" i="30" s="1"/>
  <c r="AW326" i="30"/>
  <c r="AT325" i="30"/>
  <c r="AW325" i="30" s="1"/>
  <c r="AP315" i="30"/>
  <c r="AR315" i="30"/>
  <c r="AT315" i="30" s="1"/>
  <c r="AW315" i="30" s="1"/>
  <c r="J314" i="30"/>
  <c r="AS314" i="30" s="1"/>
  <c r="AO314" i="30"/>
  <c r="AT311" i="30"/>
  <c r="AW311" i="30" s="1"/>
  <c r="AP312" i="30"/>
  <c r="AR312" i="30" s="1"/>
  <c r="AT312" i="30" s="1"/>
  <c r="AW312" i="30" s="1"/>
  <c r="AP316" i="30"/>
  <c r="AR316" i="30" s="1"/>
  <c r="AT316" i="30" s="1"/>
  <c r="AW316" i="30" s="1"/>
  <c r="AP313" i="30"/>
  <c r="AR313" i="30" s="1"/>
  <c r="AT313" i="30" s="1"/>
  <c r="AW313" i="30" s="1"/>
  <c r="AT307" i="30"/>
  <c r="AW307" i="30" s="1"/>
  <c r="AP306" i="30"/>
  <c r="AR306" i="30" s="1"/>
  <c r="AT306" i="30" s="1"/>
  <c r="AW306" i="30" s="1"/>
  <c r="AT305" i="30"/>
  <c r="AW305" i="30" s="1"/>
  <c r="AR292" i="30"/>
  <c r="AT292" i="30" s="1"/>
  <c r="AW292" i="30" s="1"/>
  <c r="AP283" i="30"/>
  <c r="AR283" i="30"/>
  <c r="AT283" i="30" s="1"/>
  <c r="AW283" i="30" s="1"/>
  <c r="AR2" i="30"/>
  <c r="AT2" i="30" s="1"/>
  <c r="AW2" i="30" s="1"/>
  <c r="AV107" i="30"/>
  <c r="AV125" i="30"/>
  <c r="AV143" i="30"/>
  <c r="AU174" i="30"/>
  <c r="AU206" i="30"/>
  <c r="J188" i="30"/>
  <c r="AV274" i="30"/>
  <c r="AP293" i="30"/>
  <c r="AR293" i="30" s="1"/>
  <c r="AT293" i="30" s="1"/>
  <c r="AW293" i="30" s="1"/>
  <c r="AW296" i="30"/>
  <c r="AT291" i="30"/>
  <c r="AW291" i="30" s="1"/>
  <c r="AT92" i="30"/>
  <c r="AW92" i="30" s="1"/>
  <c r="AU193" i="30"/>
  <c r="AS197" i="30"/>
  <c r="AS196" i="30"/>
  <c r="J168" i="30"/>
  <c r="AS168" i="30" s="1"/>
  <c r="J177" i="30"/>
  <c r="J178" i="30" s="1"/>
  <c r="AS178" i="30" s="1"/>
  <c r="AO15" i="30"/>
  <c r="AP15" i="30" s="1"/>
  <c r="AR15" i="30" s="1"/>
  <c r="AT15" i="30" s="1"/>
  <c r="AW15" i="30" s="1"/>
  <c r="AU154" i="30"/>
  <c r="AR197" i="30"/>
  <c r="AS267" i="30"/>
  <c r="AT267" i="30" s="1"/>
  <c r="AW267" i="30" s="1"/>
  <c r="AS266" i="30"/>
  <c r="AT266" i="30" s="1"/>
  <c r="AW266" i="30" s="1"/>
  <c r="AT295" i="30"/>
  <c r="AW295" i="30" s="1"/>
  <c r="J285" i="30"/>
  <c r="AS285" i="30" s="1"/>
  <c r="I286" i="30"/>
  <c r="AO286" i="30" s="1"/>
  <c r="AS288" i="30"/>
  <c r="AT288" i="30" s="1"/>
  <c r="AW288" i="30" s="1"/>
  <c r="AS287" i="30"/>
  <c r="AT282" i="30"/>
  <c r="AW282" i="30" s="1"/>
  <c r="AP284" i="30"/>
  <c r="AR284" i="30" s="1"/>
  <c r="AT284" i="30" s="1"/>
  <c r="AW284" i="30" s="1"/>
  <c r="AT281" i="30"/>
  <c r="AW281" i="30" s="1"/>
  <c r="AP287" i="30"/>
  <c r="AR287" i="30" s="1"/>
  <c r="AP285" i="30"/>
  <c r="AR285" i="30" s="1"/>
  <c r="AP275" i="30"/>
  <c r="AR275" i="30" s="1"/>
  <c r="AP274" i="30"/>
  <c r="AR274" i="30" s="1"/>
  <c r="AT274" i="30" s="1"/>
  <c r="AW274" i="30" s="1"/>
  <c r="J276" i="30"/>
  <c r="AS276" i="30" s="1"/>
  <c r="I277" i="30"/>
  <c r="AO277" i="30" s="1"/>
  <c r="AS279" i="30"/>
  <c r="AS278" i="30"/>
  <c r="AP278" i="30"/>
  <c r="AR278" i="30" s="1"/>
  <c r="AO276" i="30"/>
  <c r="J277" i="30"/>
  <c r="AS277" i="30" s="1"/>
  <c r="AS273" i="30"/>
  <c r="AT273" i="30" s="1"/>
  <c r="AW273" i="30" s="1"/>
  <c r="AS275" i="30"/>
  <c r="AR253" i="30"/>
  <c r="AT253" i="30" s="1"/>
  <c r="AW253" i="30" s="1"/>
  <c r="AT256" i="30"/>
  <c r="AW256" i="30" s="1"/>
  <c r="AT245" i="30"/>
  <c r="AV244" i="30"/>
  <c r="AW244" i="30"/>
  <c r="AU244" i="30"/>
  <c r="AP249" i="30"/>
  <c r="AR249" i="30" s="1"/>
  <c r="F246" i="30"/>
  <c r="H245" i="30"/>
  <c r="AP246" i="30"/>
  <c r="AR246" i="30" s="1"/>
  <c r="AT246" i="30" s="1"/>
  <c r="J247" i="30"/>
  <c r="AO247" i="30"/>
  <c r="AO248" i="30"/>
  <c r="AO238" i="30"/>
  <c r="AP239" i="30"/>
  <c r="AR239" i="30" s="1"/>
  <c r="AT235" i="30"/>
  <c r="J237" i="30"/>
  <c r="AO237" i="30"/>
  <c r="F236" i="30"/>
  <c r="H235" i="30"/>
  <c r="AT232" i="30"/>
  <c r="AW232" i="30" s="1"/>
  <c r="AP238" i="30"/>
  <c r="AV234" i="30"/>
  <c r="AU234" i="30"/>
  <c r="AW234" i="30"/>
  <c r="AP236" i="30"/>
  <c r="AR236" i="30" s="1"/>
  <c r="AT236" i="30" s="1"/>
  <c r="AT224" i="30"/>
  <c r="AW224" i="30" s="1"/>
  <c r="AO228" i="30"/>
  <c r="F226" i="30"/>
  <c r="H225" i="30"/>
  <c r="AO227" i="30"/>
  <c r="J227" i="30"/>
  <c r="AP229" i="30"/>
  <c r="AR229" i="30" s="1"/>
  <c r="AP226" i="30"/>
  <c r="AR226" i="30" s="1"/>
  <c r="AT226" i="30" s="1"/>
  <c r="AT225" i="30"/>
  <c r="AV224" i="30"/>
  <c r="AU224" i="30"/>
  <c r="AO218" i="30"/>
  <c r="AP218" i="30" s="1"/>
  <c r="AR218" i="30" s="1"/>
  <c r="AT218" i="30" s="1"/>
  <c r="AP219" i="30"/>
  <c r="AR219" i="30" s="1"/>
  <c r="AT215" i="30"/>
  <c r="F216" i="30"/>
  <c r="H215" i="30"/>
  <c r="AT214" i="30"/>
  <c r="AW214" i="30" s="1"/>
  <c r="J217" i="30"/>
  <c r="AO217" i="30"/>
  <c r="AV214" i="30"/>
  <c r="AU214" i="30"/>
  <c r="AP216" i="30"/>
  <c r="AR216" i="30" s="1"/>
  <c r="AT216" i="30" s="1"/>
  <c r="AV219" i="2"/>
  <c r="AR203" i="30"/>
  <c r="AT203" i="30" s="1"/>
  <c r="AW203" i="30" s="1"/>
  <c r="AT202" i="30"/>
  <c r="AW202" i="30" s="1"/>
  <c r="J219" i="2"/>
  <c r="AS219" i="2" s="1"/>
  <c r="J220" i="2"/>
  <c r="AO207" i="30"/>
  <c r="AP207" i="30" s="1"/>
  <c r="AR207" i="30" s="1"/>
  <c r="AV207" i="30"/>
  <c r="AU207" i="30"/>
  <c r="AP206" i="30"/>
  <c r="AR206" i="30" s="1"/>
  <c r="AT206" i="30" s="1"/>
  <c r="AW206" i="30" s="1"/>
  <c r="AV209" i="30"/>
  <c r="AU209" i="30"/>
  <c r="AP205" i="30"/>
  <c r="AR205" i="30" s="1"/>
  <c r="AT205" i="30" s="1"/>
  <c r="AW205" i="30" s="1"/>
  <c r="AP209" i="30"/>
  <c r="AR209" i="30" s="1"/>
  <c r="AV208" i="30"/>
  <c r="AU208" i="30"/>
  <c r="AS209" i="30"/>
  <c r="AS207" i="30"/>
  <c r="AP208" i="30"/>
  <c r="AR208" i="30" s="1"/>
  <c r="AT208" i="30" s="1"/>
  <c r="AW208" i="30" s="1"/>
  <c r="AT196" i="30"/>
  <c r="AW196" i="30" s="1"/>
  <c r="AW183" i="30"/>
  <c r="AU183" i="30"/>
  <c r="AU146" i="30"/>
  <c r="AT172" i="30"/>
  <c r="AW172" i="30" s="1"/>
  <c r="H185" i="30"/>
  <c r="F186" i="30"/>
  <c r="H184" i="30"/>
  <c r="AR190" i="30"/>
  <c r="AT190" i="30" s="1"/>
  <c r="AU179" i="30"/>
  <c r="J16" i="30"/>
  <c r="AS17" i="30" s="1"/>
  <c r="AU89" i="30"/>
  <c r="AP184" i="30"/>
  <c r="AR184" i="30" s="1"/>
  <c r="AT184" i="30" s="1"/>
  <c r="AV166" i="30"/>
  <c r="AO25" i="30"/>
  <c r="AP25" i="30" s="1"/>
  <c r="AU56" i="30"/>
  <c r="AV13" i="30"/>
  <c r="AT123" i="30"/>
  <c r="AW123" i="30" s="1"/>
  <c r="AW129" i="30"/>
  <c r="AW166" i="30"/>
  <c r="AT185" i="30"/>
  <c r="AT170" i="30"/>
  <c r="AW170" i="30" s="1"/>
  <c r="AO187" i="30"/>
  <c r="AP189" i="30"/>
  <c r="AR189" i="30" s="1"/>
  <c r="AS188" i="30"/>
  <c r="AO188" i="30"/>
  <c r="AP186" i="30"/>
  <c r="AR186" i="30" s="1"/>
  <c r="AT186" i="30" s="1"/>
  <c r="AT103" i="30"/>
  <c r="AW103" i="30" s="1"/>
  <c r="AV104" i="30"/>
  <c r="AU144" i="30"/>
  <c r="AV153" i="30"/>
  <c r="AU156" i="30"/>
  <c r="AU164" i="30"/>
  <c r="AW164" i="30"/>
  <c r="AR127" i="30"/>
  <c r="AT127" i="30" s="1"/>
  <c r="AW127" i="30" s="1"/>
  <c r="AR99" i="30"/>
  <c r="AT180" i="30"/>
  <c r="AW180" i="30" s="1"/>
  <c r="AV53" i="30"/>
  <c r="AW89" i="30"/>
  <c r="AR85" i="30"/>
  <c r="AT85" i="30" s="1"/>
  <c r="AW85" i="30" s="1"/>
  <c r="AV6" i="30"/>
  <c r="J26" i="30"/>
  <c r="AS27" i="30" s="1"/>
  <c r="AT27" i="30" s="1"/>
  <c r="AW27" i="30" s="1"/>
  <c r="AV66" i="30"/>
  <c r="AR62" i="30"/>
  <c r="AT62" i="30" s="1"/>
  <c r="AW62" i="30" s="1"/>
  <c r="AS88" i="30"/>
  <c r="AT88" i="30" s="1"/>
  <c r="AW88" i="30" s="1"/>
  <c r="AU88" i="30"/>
  <c r="AU99" i="30"/>
  <c r="AV33" i="30"/>
  <c r="AU64" i="30"/>
  <c r="AV79" i="30"/>
  <c r="AV134" i="30"/>
  <c r="AT78" i="30"/>
  <c r="AW78" i="30" s="1"/>
  <c r="AW174" i="30"/>
  <c r="AT162" i="30"/>
  <c r="AW162" i="30" s="1"/>
  <c r="AP73" i="30"/>
  <c r="AR73" i="30" s="1"/>
  <c r="AT73" i="30" s="1"/>
  <c r="AW73" i="30" s="1"/>
  <c r="AP75" i="30"/>
  <c r="AR75" i="30" s="1"/>
  <c r="AT75" i="30" s="1"/>
  <c r="AW75" i="30" s="1"/>
  <c r="AP72" i="30"/>
  <c r="AR72" i="30" s="1"/>
  <c r="AT72" i="30" s="1"/>
  <c r="AW72" i="30" s="1"/>
  <c r="AO5" i="30"/>
  <c r="AP5" i="30" s="1"/>
  <c r="AR5" i="30" s="1"/>
  <c r="AR106" i="30"/>
  <c r="AT106" i="30" s="1"/>
  <c r="AW106" i="30" s="1"/>
  <c r="AU163" i="30"/>
  <c r="J5" i="30"/>
  <c r="AS5" i="30" s="1"/>
  <c r="AS7" i="30"/>
  <c r="AT7" i="30" s="1"/>
  <c r="AW7" i="30" s="1"/>
  <c r="AS14" i="30"/>
  <c r="AT14" i="30" s="1"/>
  <c r="AW14" i="30" s="1"/>
  <c r="AU26" i="30"/>
  <c r="AV43" i="30"/>
  <c r="AV44" i="30"/>
  <c r="AV75" i="30"/>
  <c r="AU77" i="30"/>
  <c r="AV109" i="30"/>
  <c r="I77" i="30"/>
  <c r="AO77" i="30" s="1"/>
  <c r="AP77" i="30" s="1"/>
  <c r="AR77" i="30" s="1"/>
  <c r="AT77" i="30" s="1"/>
  <c r="AW77" i="30" s="1"/>
  <c r="J76" i="30"/>
  <c r="AS76" i="30" s="1"/>
  <c r="AT76" i="30" s="1"/>
  <c r="AW76" i="30" s="1"/>
  <c r="AT13" i="30"/>
  <c r="AW13" i="30" s="1"/>
  <c r="AT93" i="30"/>
  <c r="AW93" i="30" s="1"/>
  <c r="AV3" i="30"/>
  <c r="AS79" i="30"/>
  <c r="AT79" i="30" s="1"/>
  <c r="AW79" i="30" s="1"/>
  <c r="AS94" i="30"/>
  <c r="AT124" i="30"/>
  <c r="AW124" i="30" s="1"/>
  <c r="AT142" i="30"/>
  <c r="AW142" i="30" s="1"/>
  <c r="J97" i="30"/>
  <c r="AS97" i="30" s="1"/>
  <c r="AO178" i="30"/>
  <c r="AP178" i="30" s="1"/>
  <c r="AR178" i="30" s="1"/>
  <c r="AO177" i="30"/>
  <c r="AV177" i="30"/>
  <c r="AP175" i="30"/>
  <c r="AR175" i="30" s="1"/>
  <c r="AT175" i="30" s="1"/>
  <c r="AW175" i="30" s="1"/>
  <c r="AP173" i="30"/>
  <c r="AR173" i="30" s="1"/>
  <c r="AT173" i="30" s="1"/>
  <c r="AW173" i="30" s="1"/>
  <c r="AO167" i="30"/>
  <c r="AU167" i="30"/>
  <c r="AV167" i="30"/>
  <c r="AP165" i="30"/>
  <c r="AR165" i="30" s="1"/>
  <c r="AT165" i="30" s="1"/>
  <c r="AW165" i="30" s="1"/>
  <c r="AO168" i="30"/>
  <c r="AU209" i="2"/>
  <c r="AV209" i="2"/>
  <c r="AO208" i="2"/>
  <c r="AP216" i="2"/>
  <c r="AR216" i="2" s="1"/>
  <c r="AT216" i="2" s="1"/>
  <c r="AW216" i="2" s="1"/>
  <c r="AO218" i="2"/>
  <c r="AO219" i="2"/>
  <c r="AV208" i="2"/>
  <c r="AU208" i="2"/>
  <c r="AP206" i="2"/>
  <c r="AR206" i="2" s="1"/>
  <c r="AT206" i="2" s="1"/>
  <c r="AW206" i="2" s="1"/>
  <c r="AP210" i="2"/>
  <c r="AR210" i="2"/>
  <c r="AU218" i="2"/>
  <c r="AV218" i="2"/>
  <c r="AO209" i="2"/>
  <c r="AS209" i="2"/>
  <c r="AT156" i="30"/>
  <c r="AW156" i="30" s="1"/>
  <c r="AP153" i="30"/>
  <c r="AR153" i="30" s="1"/>
  <c r="AT153" i="30" s="1"/>
  <c r="AW153" i="30" s="1"/>
  <c r="AP154" i="30"/>
  <c r="AR154" i="30" s="1"/>
  <c r="AT154" i="30" s="1"/>
  <c r="AW154" i="30" s="1"/>
  <c r="AP152" i="30"/>
  <c r="AR152" i="30" s="1"/>
  <c r="AT152" i="30" s="1"/>
  <c r="AW152" i="30" s="1"/>
  <c r="AP157" i="30"/>
  <c r="AR157" i="30" s="1"/>
  <c r="AT157" i="30" s="1"/>
  <c r="AW157" i="30" s="1"/>
  <c r="AO155" i="30"/>
  <c r="AP147" i="30"/>
  <c r="AR147" i="30" s="1"/>
  <c r="AP144" i="30"/>
  <c r="AR144" i="30" s="1"/>
  <c r="AS144" i="30"/>
  <c r="AS143" i="30"/>
  <c r="AT143" i="30" s="1"/>
  <c r="AW143" i="30" s="1"/>
  <c r="AS146" i="30"/>
  <c r="AT146" i="30" s="1"/>
  <c r="AW146" i="30" s="1"/>
  <c r="AT136" i="30"/>
  <c r="AW136" i="30" s="1"/>
  <c r="AP133" i="30"/>
  <c r="AR133" i="30" s="1"/>
  <c r="AT133" i="30" s="1"/>
  <c r="AW133" i="30" s="1"/>
  <c r="AP134" i="30"/>
  <c r="AR134" i="30" s="1"/>
  <c r="AT134" i="30" s="1"/>
  <c r="AW134" i="30" s="1"/>
  <c r="AP132" i="30"/>
  <c r="AR132" i="30" s="1"/>
  <c r="AT132" i="30" s="1"/>
  <c r="AW132" i="30" s="1"/>
  <c r="AP137" i="30"/>
  <c r="AR137" i="30" s="1"/>
  <c r="AT137" i="30" s="1"/>
  <c r="AW137" i="30" s="1"/>
  <c r="AO135" i="30"/>
  <c r="AP126" i="30"/>
  <c r="AR126" i="30" s="1"/>
  <c r="AT126" i="30" s="1"/>
  <c r="AW126" i="30" s="1"/>
  <c r="AT125" i="30"/>
  <c r="AW125" i="30" s="1"/>
  <c r="AT128" i="30"/>
  <c r="AW128" i="30" s="1"/>
  <c r="AR116" i="30"/>
  <c r="AT116" i="30" s="1"/>
  <c r="AW116" i="30" s="1"/>
  <c r="AV84" i="30"/>
  <c r="AP107" i="30"/>
  <c r="AR107" i="30" s="1"/>
  <c r="AT107" i="30" s="1"/>
  <c r="AW107" i="30" s="1"/>
  <c r="AS102" i="30"/>
  <c r="AS104" i="30"/>
  <c r="AT104" i="30" s="1"/>
  <c r="AW104" i="30" s="1"/>
  <c r="AP105" i="30"/>
  <c r="AR105" i="30" s="1"/>
  <c r="AT105" i="30" s="1"/>
  <c r="AW105" i="30" s="1"/>
  <c r="AP102" i="30"/>
  <c r="AR102" i="30" s="1"/>
  <c r="AS109" i="30"/>
  <c r="AT109" i="30" s="1"/>
  <c r="AW109" i="30" s="1"/>
  <c r="AS108" i="30"/>
  <c r="AP108" i="30"/>
  <c r="AR108" i="30" s="1"/>
  <c r="AR84" i="30"/>
  <c r="AT84" i="30" s="1"/>
  <c r="AW84" i="30" s="1"/>
  <c r="AP95" i="30"/>
  <c r="AR95" i="30"/>
  <c r="AT95" i="30" s="1"/>
  <c r="AW95" i="30" s="1"/>
  <c r="AP94" i="30"/>
  <c r="AR94" i="30" s="1"/>
  <c r="J96" i="30"/>
  <c r="AS96" i="30" s="1"/>
  <c r="I97" i="30"/>
  <c r="AO97" i="30" s="1"/>
  <c r="AS99" i="30"/>
  <c r="AS98" i="30"/>
  <c r="AP98" i="30"/>
  <c r="AR98" i="30" s="1"/>
  <c r="AO96" i="30"/>
  <c r="AR86" i="30"/>
  <c r="AT86" i="30" s="1"/>
  <c r="AW86" i="30" s="1"/>
  <c r="AP87" i="30"/>
  <c r="AR87" i="30" s="1"/>
  <c r="AT87" i="30" s="1"/>
  <c r="AW87" i="30" s="1"/>
  <c r="AT82" i="30"/>
  <c r="AW82" i="30" s="1"/>
  <c r="AT193" i="2"/>
  <c r="AW193" i="2" s="1"/>
  <c r="AT199" i="2"/>
  <c r="AW199" i="2" s="1"/>
  <c r="AR197" i="2"/>
  <c r="AT197" i="2" s="1"/>
  <c r="AW197" i="2" s="1"/>
  <c r="AP198" i="2"/>
  <c r="AR198" i="2" s="1"/>
  <c r="AT198" i="2" s="1"/>
  <c r="AW198" i="2" s="1"/>
  <c r="AT190" i="2"/>
  <c r="AW190" i="2" s="1"/>
  <c r="AT188" i="2"/>
  <c r="AW188" i="2" s="1"/>
  <c r="AP188" i="2"/>
  <c r="AR188" i="2"/>
  <c r="AT189" i="2"/>
  <c r="AW189" i="2" s="1"/>
  <c r="AT187" i="2"/>
  <c r="AW187" i="2" s="1"/>
  <c r="AS3" i="30"/>
  <c r="AT3" i="30" s="1"/>
  <c r="AW3" i="30" s="1"/>
  <c r="AT4" i="30"/>
  <c r="AW4" i="30" s="1"/>
  <c r="AU67" i="30"/>
  <c r="AR66" i="30"/>
  <c r="AT66" i="30" s="1"/>
  <c r="AW66" i="30" s="1"/>
  <c r="AU4" i="30"/>
  <c r="AR12" i="30"/>
  <c r="AT12" i="30" s="1"/>
  <c r="AW12" i="30" s="1"/>
  <c r="AP64" i="30"/>
  <c r="AR64" i="30" s="1"/>
  <c r="AT64" i="30" s="1"/>
  <c r="AW64" i="30" s="1"/>
  <c r="AP67" i="30"/>
  <c r="AR67" i="30" s="1"/>
  <c r="AT67" i="30" s="1"/>
  <c r="AW67" i="30" s="1"/>
  <c r="AO65" i="30"/>
  <c r="AP54" i="30"/>
  <c r="AR54" i="30" s="1"/>
  <c r="AT54" i="30" s="1"/>
  <c r="AW54" i="30" s="1"/>
  <c r="AP57" i="30"/>
  <c r="AR57" i="30" s="1"/>
  <c r="AT57" i="30" s="1"/>
  <c r="AW57" i="30" s="1"/>
  <c r="AP53" i="30"/>
  <c r="AR53" i="30" s="1"/>
  <c r="AT53" i="30" s="1"/>
  <c r="AW53" i="30" s="1"/>
  <c r="AT56" i="30"/>
  <c r="AW56" i="30" s="1"/>
  <c r="AP52" i="30"/>
  <c r="AR52" i="30" s="1"/>
  <c r="AT52" i="30" s="1"/>
  <c r="AW52" i="30" s="1"/>
  <c r="AO55" i="30"/>
  <c r="AU27" i="30"/>
  <c r="AV24" i="30"/>
  <c r="AT22" i="30"/>
  <c r="AW22" i="30" s="1"/>
  <c r="AV37" i="30"/>
  <c r="AV14" i="30"/>
  <c r="AV36" i="30"/>
  <c r="AP47" i="30"/>
  <c r="AR47" i="30" s="1"/>
  <c r="AT47" i="30" s="1"/>
  <c r="AW47" i="30" s="1"/>
  <c r="AP44" i="30"/>
  <c r="AR44" i="30" s="1"/>
  <c r="AT44" i="30" s="1"/>
  <c r="AW44" i="30" s="1"/>
  <c r="AP43" i="30"/>
  <c r="AR43" i="30" s="1"/>
  <c r="AT43" i="30" s="1"/>
  <c r="AW43" i="30" s="1"/>
  <c r="AT46" i="30"/>
  <c r="AW46" i="30" s="1"/>
  <c r="AO45" i="30"/>
  <c r="AP42" i="30"/>
  <c r="AR42" i="30" s="1"/>
  <c r="AT42" i="30" s="1"/>
  <c r="AW42" i="30" s="1"/>
  <c r="AU34" i="30"/>
  <c r="AW34" i="30"/>
  <c r="AT17" i="30"/>
  <c r="AW17" i="30" s="1"/>
  <c r="AP37" i="30"/>
  <c r="AR37" i="30" s="1"/>
  <c r="AT37" i="30" s="1"/>
  <c r="AW37" i="30" s="1"/>
  <c r="AW33" i="30"/>
  <c r="AT36" i="30"/>
  <c r="AW36" i="30" s="1"/>
  <c r="AR23" i="30"/>
  <c r="AU16" i="30"/>
  <c r="AP24" i="30"/>
  <c r="AR24" i="30" s="1"/>
  <c r="AS24" i="30"/>
  <c r="AS23" i="30"/>
  <c r="AP26" i="30"/>
  <c r="AR26" i="30" s="1"/>
  <c r="AR6" i="30"/>
  <c r="AT6" i="30" s="1"/>
  <c r="AW6" i="30" s="1"/>
  <c r="AV7" i="30"/>
  <c r="AW184" i="30" l="1"/>
  <c r="AT197" i="30"/>
  <c r="AW197" i="30" s="1"/>
  <c r="J179" i="30"/>
  <c r="AV445" i="30"/>
  <c r="AT5" i="30"/>
  <c r="AW5" i="30" s="1"/>
  <c r="AR145" i="30"/>
  <c r="AT145" i="30" s="1"/>
  <c r="AW145" i="30" s="1"/>
  <c r="AW445" i="30"/>
  <c r="AW415" i="30"/>
  <c r="AT498" i="30"/>
  <c r="AW498" i="30" s="1"/>
  <c r="AT438" i="30"/>
  <c r="AV178" i="30"/>
  <c r="AU178" i="30"/>
  <c r="AT279" i="30"/>
  <c r="AW279" i="30" s="1"/>
  <c r="AS436" i="30"/>
  <c r="AW446" i="30"/>
  <c r="AT488" i="30"/>
  <c r="AW488" i="30" s="1"/>
  <c r="AT447" i="30"/>
  <c r="AW447" i="30" s="1"/>
  <c r="AU176" i="30"/>
  <c r="AV176" i="30"/>
  <c r="AP486" i="30"/>
  <c r="AR486" i="30" s="1"/>
  <c r="AT486" i="30" s="1"/>
  <c r="AW486" i="30" s="1"/>
  <c r="AP506" i="30"/>
  <c r="AR506" i="30" s="1"/>
  <c r="AS508" i="30"/>
  <c r="AT508" i="30" s="1"/>
  <c r="AS506" i="30"/>
  <c r="AP507" i="30"/>
  <c r="AR507" i="30" s="1"/>
  <c r="AT507" i="30" s="1"/>
  <c r="F506" i="30"/>
  <c r="H505" i="30"/>
  <c r="AV504" i="30"/>
  <c r="AW504" i="30"/>
  <c r="AU504" i="30"/>
  <c r="AP457" i="30"/>
  <c r="AR457" i="30" s="1"/>
  <c r="AT457" i="30" s="1"/>
  <c r="AV455" i="30"/>
  <c r="AU455" i="30"/>
  <c r="AW455" i="30"/>
  <c r="AS456" i="30"/>
  <c r="AS458" i="30"/>
  <c r="AT458" i="30" s="1"/>
  <c r="F458" i="30"/>
  <c r="H457" i="30"/>
  <c r="AP456" i="30"/>
  <c r="AR456" i="30"/>
  <c r="H456" i="30"/>
  <c r="AP436" i="30"/>
  <c r="AR436" i="30" s="1"/>
  <c r="AT436" i="30" s="1"/>
  <c r="F436" i="30"/>
  <c r="H435" i="30"/>
  <c r="AP437" i="30"/>
  <c r="AR437" i="30" s="1"/>
  <c r="AT437" i="30" s="1"/>
  <c r="AV434" i="30"/>
  <c r="AU434" i="30"/>
  <c r="AW434" i="30"/>
  <c r="AV424" i="30"/>
  <c r="AU424" i="30"/>
  <c r="AW424" i="30"/>
  <c r="AW416" i="30"/>
  <c r="AV416" i="30"/>
  <c r="AU416" i="30"/>
  <c r="AS428" i="30"/>
  <c r="AT428" i="30" s="1"/>
  <c r="AS426" i="30"/>
  <c r="F426" i="30"/>
  <c r="H425" i="30"/>
  <c r="AP427" i="30"/>
  <c r="AR427" i="30"/>
  <c r="AT427" i="30" s="1"/>
  <c r="AP426" i="30"/>
  <c r="AR426" i="30" s="1"/>
  <c r="AP396" i="30"/>
  <c r="AR396" i="30"/>
  <c r="AT396" i="30" s="1"/>
  <c r="AW396" i="30" s="1"/>
  <c r="AT397" i="30"/>
  <c r="AW397" i="30" s="1"/>
  <c r="AT395" i="30"/>
  <c r="AW395" i="30" s="1"/>
  <c r="AP314" i="30"/>
  <c r="AR314" i="30" s="1"/>
  <c r="AT314" i="30" s="1"/>
  <c r="AW314" i="30" s="1"/>
  <c r="AT99" i="30"/>
  <c r="AW99" i="30" s="1"/>
  <c r="AR25" i="30"/>
  <c r="AT25" i="30" s="1"/>
  <c r="AW25" i="30" s="1"/>
  <c r="AS16" i="30"/>
  <c r="AT16" i="30" s="1"/>
  <c r="AW16" i="30" s="1"/>
  <c r="AR238" i="30"/>
  <c r="AT238" i="30" s="1"/>
  <c r="AT287" i="30"/>
  <c r="AW287" i="30" s="1"/>
  <c r="AP286" i="30"/>
  <c r="AR286" i="30" s="1"/>
  <c r="AT286" i="30" s="1"/>
  <c r="AW286" i="30" s="1"/>
  <c r="AT285" i="30"/>
  <c r="AW285" i="30" s="1"/>
  <c r="AT278" i="30"/>
  <c r="AW278" i="30" s="1"/>
  <c r="AT275" i="30"/>
  <c r="AW275" i="30" s="1"/>
  <c r="AP277" i="30"/>
  <c r="AR277" i="30" s="1"/>
  <c r="AT277" i="30" s="1"/>
  <c r="AW277" i="30" s="1"/>
  <c r="AP276" i="30"/>
  <c r="AR276" i="30" s="1"/>
  <c r="AT276" i="30" s="1"/>
  <c r="AW276" i="30" s="1"/>
  <c r="AP248" i="30"/>
  <c r="AR248" i="30"/>
  <c r="AT248" i="30" s="1"/>
  <c r="F247" i="30"/>
  <c r="H246" i="30"/>
  <c r="AP247" i="30"/>
  <c r="AR247" i="30"/>
  <c r="AV245" i="30"/>
  <c r="AU245" i="30"/>
  <c r="AW245" i="30"/>
  <c r="AS249" i="30"/>
  <c r="AT249" i="30" s="1"/>
  <c r="AS247" i="30"/>
  <c r="AV235" i="30"/>
  <c r="AU235" i="30"/>
  <c r="AW235" i="30"/>
  <c r="AS239" i="30"/>
  <c r="AT239" i="30" s="1"/>
  <c r="AS237" i="30"/>
  <c r="F237" i="30"/>
  <c r="H236" i="30"/>
  <c r="AP237" i="30"/>
  <c r="AR237" i="30" s="1"/>
  <c r="AV225" i="30"/>
  <c r="AU225" i="30"/>
  <c r="AW225" i="30"/>
  <c r="AP227" i="30"/>
  <c r="AR227" i="30" s="1"/>
  <c r="AP228" i="30"/>
  <c r="AR228" i="30" s="1"/>
  <c r="AT228" i="30" s="1"/>
  <c r="AS227" i="30"/>
  <c r="AS229" i="30"/>
  <c r="AT229" i="30" s="1"/>
  <c r="F227" i="30"/>
  <c r="H226" i="30"/>
  <c r="AS219" i="30"/>
  <c r="AT219" i="30" s="1"/>
  <c r="AS217" i="30"/>
  <c r="AP217" i="30"/>
  <c r="AR217" i="30" s="1"/>
  <c r="F217" i="30"/>
  <c r="H216" i="30"/>
  <c r="AV215" i="30"/>
  <c r="AU215" i="30"/>
  <c r="AW215" i="30"/>
  <c r="AT209" i="30"/>
  <c r="AW209" i="30" s="1"/>
  <c r="AT207" i="30"/>
  <c r="AW207" i="30" s="1"/>
  <c r="F187" i="30"/>
  <c r="H186" i="30"/>
  <c r="AU185" i="30"/>
  <c r="AV185" i="30"/>
  <c r="AW185" i="30"/>
  <c r="AV184" i="30"/>
  <c r="AU184" i="30"/>
  <c r="AT178" i="30"/>
  <c r="AW178" i="30" s="1"/>
  <c r="AP188" i="30"/>
  <c r="AR188" i="30" s="1"/>
  <c r="AT188" i="30" s="1"/>
  <c r="AP187" i="30"/>
  <c r="AR187" i="30" s="1"/>
  <c r="AS189" i="30"/>
  <c r="AT189" i="30" s="1"/>
  <c r="AS187" i="30"/>
  <c r="AS26" i="30"/>
  <c r="AT26" i="30" s="1"/>
  <c r="AW26" i="30" s="1"/>
  <c r="AT94" i="30"/>
  <c r="AW94" i="30" s="1"/>
  <c r="AS179" i="30"/>
  <c r="AT179" i="30" s="1"/>
  <c r="AW179" i="30" s="1"/>
  <c r="AS177" i="30"/>
  <c r="AP177" i="30"/>
  <c r="AR177" i="30" s="1"/>
  <c r="AS169" i="30"/>
  <c r="AT169" i="30" s="1"/>
  <c r="AW169" i="30" s="1"/>
  <c r="AS167" i="30"/>
  <c r="AP168" i="30"/>
  <c r="AR168" i="30" s="1"/>
  <c r="AT168" i="30" s="1"/>
  <c r="AW168" i="30" s="1"/>
  <c r="AP167" i="30"/>
  <c r="AR167" i="30" s="1"/>
  <c r="AP209" i="2"/>
  <c r="AR209" i="2" s="1"/>
  <c r="AT209" i="2" s="1"/>
  <c r="AW209" i="2" s="1"/>
  <c r="AS220" i="2"/>
  <c r="AT220" i="2" s="1"/>
  <c r="AW220" i="2" s="1"/>
  <c r="AS218" i="2"/>
  <c r="AS210" i="2"/>
  <c r="AT210" i="2" s="1"/>
  <c r="AW210" i="2" s="1"/>
  <c r="AS208" i="2"/>
  <c r="AP218" i="2"/>
  <c r="AR218" i="2" s="1"/>
  <c r="AP219" i="2"/>
  <c r="AR219" i="2" s="1"/>
  <c r="AT219" i="2" s="1"/>
  <c r="AW219" i="2" s="1"/>
  <c r="AP208" i="2"/>
  <c r="AR208" i="2" s="1"/>
  <c r="AP155" i="30"/>
  <c r="AR155" i="30" s="1"/>
  <c r="AT155" i="30" s="1"/>
  <c r="AW155" i="30" s="1"/>
  <c r="AT144" i="30"/>
  <c r="AW144" i="30" s="1"/>
  <c r="AT147" i="30"/>
  <c r="AW147" i="30" s="1"/>
  <c r="AP135" i="30"/>
  <c r="AR135" i="30" s="1"/>
  <c r="AT135" i="30" s="1"/>
  <c r="AW135" i="30" s="1"/>
  <c r="AT102" i="30"/>
  <c r="AW102" i="30" s="1"/>
  <c r="AT108" i="30"/>
  <c r="AW108" i="30" s="1"/>
  <c r="AT98" i="30"/>
  <c r="AW98" i="30" s="1"/>
  <c r="AP97" i="30"/>
  <c r="AR97" i="30" s="1"/>
  <c r="AT97" i="30" s="1"/>
  <c r="AW97" i="30" s="1"/>
  <c r="AP96" i="30"/>
  <c r="AR96" i="30" s="1"/>
  <c r="AT96" i="30" s="1"/>
  <c r="AW96" i="30" s="1"/>
  <c r="AP65" i="30"/>
  <c r="AR65" i="30" s="1"/>
  <c r="AT65" i="30" s="1"/>
  <c r="AW65" i="30" s="1"/>
  <c r="AP55" i="30"/>
  <c r="AR55" i="30" s="1"/>
  <c r="AT55" i="30" s="1"/>
  <c r="AW55" i="30" s="1"/>
  <c r="AP45" i="30"/>
  <c r="AR45" i="30" s="1"/>
  <c r="AT45" i="30" s="1"/>
  <c r="AW45" i="30" s="1"/>
  <c r="AT23" i="30"/>
  <c r="AW23" i="30" s="1"/>
  <c r="AT24" i="30"/>
  <c r="AW24" i="30" s="1"/>
  <c r="AT247" i="30" l="1"/>
  <c r="AT506" i="30"/>
  <c r="F507" i="30"/>
  <c r="H506" i="30"/>
  <c r="AV505" i="30"/>
  <c r="AU505" i="30"/>
  <c r="AW505" i="30"/>
  <c r="AU456" i="30"/>
  <c r="AV456" i="30"/>
  <c r="F459" i="30"/>
  <c r="H459" i="30" s="1"/>
  <c r="H458" i="30"/>
  <c r="AT456" i="30"/>
  <c r="AW456" i="30" s="1"/>
  <c r="AV457" i="30"/>
  <c r="AW457" i="30"/>
  <c r="AU457" i="30"/>
  <c r="AV435" i="30"/>
  <c r="AU435" i="30"/>
  <c r="AW435" i="30"/>
  <c r="F437" i="30"/>
  <c r="H436" i="30"/>
  <c r="AT426" i="30"/>
  <c r="AV425" i="30"/>
  <c r="AW425" i="30"/>
  <c r="AU425" i="30"/>
  <c r="F427" i="30"/>
  <c r="H426" i="30"/>
  <c r="F248" i="30"/>
  <c r="H247" i="30"/>
  <c r="AV246" i="30"/>
  <c r="AW246" i="30"/>
  <c r="AU246" i="30"/>
  <c r="AT227" i="30"/>
  <c r="AV236" i="30"/>
  <c r="AW236" i="30"/>
  <c r="AU236" i="30"/>
  <c r="F238" i="30"/>
  <c r="H237" i="30"/>
  <c r="AT237" i="30"/>
  <c r="AV226" i="30"/>
  <c r="AU226" i="30"/>
  <c r="AW226" i="30"/>
  <c r="F228" i="30"/>
  <c r="H227" i="30"/>
  <c r="AV216" i="30"/>
  <c r="AU216" i="30"/>
  <c r="AW216" i="30"/>
  <c r="AT217" i="30"/>
  <c r="F218" i="30"/>
  <c r="H217" i="30"/>
  <c r="AU186" i="30"/>
  <c r="AV186" i="30"/>
  <c r="F188" i="30"/>
  <c r="H187" i="30"/>
  <c r="AW186" i="30"/>
  <c r="AT187" i="30"/>
  <c r="AT177" i="30"/>
  <c r="AW177" i="30" s="1"/>
  <c r="AT167" i="30"/>
  <c r="AW167" i="30" s="1"/>
  <c r="AT218" i="2"/>
  <c r="AW218" i="2" s="1"/>
  <c r="AT208" i="2"/>
  <c r="AW208" i="2" s="1"/>
  <c r="AU506" i="30" l="1"/>
  <c r="AV506" i="30"/>
  <c r="AW506" i="30"/>
  <c r="F508" i="30"/>
  <c r="H507" i="30"/>
  <c r="AW459" i="30"/>
  <c r="AU459" i="30"/>
  <c r="AV459" i="30"/>
  <c r="AV458" i="30"/>
  <c r="AW458" i="30"/>
  <c r="AU458" i="30"/>
  <c r="H437" i="30"/>
  <c r="F438" i="30"/>
  <c r="AU436" i="30"/>
  <c r="AW436" i="30"/>
  <c r="AV436" i="30"/>
  <c r="AU426" i="30"/>
  <c r="AW426" i="30"/>
  <c r="AV426" i="30"/>
  <c r="F428" i="30"/>
  <c r="H427" i="30"/>
  <c r="AU247" i="30"/>
  <c r="AV247" i="30"/>
  <c r="AW247" i="30"/>
  <c r="F249" i="30"/>
  <c r="H248" i="30"/>
  <c r="F239" i="30"/>
  <c r="H238" i="30"/>
  <c r="AU237" i="30"/>
  <c r="AV237" i="30"/>
  <c r="AW237" i="30"/>
  <c r="F229" i="30"/>
  <c r="H228" i="30"/>
  <c r="AU227" i="30"/>
  <c r="AW227" i="30"/>
  <c r="AV227" i="30"/>
  <c r="AU217" i="30"/>
  <c r="AV217" i="30"/>
  <c r="AW217" i="30"/>
  <c r="F219" i="30"/>
  <c r="H218" i="30"/>
  <c r="AU187" i="30"/>
  <c r="AV187" i="30"/>
  <c r="AW187" i="30"/>
  <c r="F189" i="30"/>
  <c r="H188" i="30"/>
  <c r="F509" i="30" l="1"/>
  <c r="H509" i="30" s="1"/>
  <c r="H508" i="30"/>
  <c r="AW507" i="30"/>
  <c r="AU507" i="30"/>
  <c r="AV507" i="30"/>
  <c r="F439" i="30"/>
  <c r="H439" i="30" s="1"/>
  <c r="H438" i="30"/>
  <c r="AW437" i="30"/>
  <c r="AV437" i="30"/>
  <c r="AU437" i="30"/>
  <c r="F429" i="30"/>
  <c r="H429" i="30" s="1"/>
  <c r="H428" i="30"/>
  <c r="AW427" i="30"/>
  <c r="AV427" i="30"/>
  <c r="AU427" i="30"/>
  <c r="F250" i="30"/>
  <c r="H250" i="30" s="1"/>
  <c r="H249" i="30"/>
  <c r="AU248" i="30"/>
  <c r="AW248" i="30"/>
  <c r="AV248" i="30"/>
  <c r="AW238" i="30"/>
  <c r="AU238" i="30"/>
  <c r="AV238" i="30"/>
  <c r="F240" i="30"/>
  <c r="H240" i="30" s="1"/>
  <c r="H239" i="30"/>
  <c r="AV228" i="30"/>
  <c r="AU228" i="30"/>
  <c r="AW228" i="30"/>
  <c r="F230" i="30"/>
  <c r="H230" i="30" s="1"/>
  <c r="H229" i="30"/>
  <c r="F220" i="30"/>
  <c r="H220" i="30" s="1"/>
  <c r="H219" i="30"/>
  <c r="AW218" i="30"/>
  <c r="AU218" i="30"/>
  <c r="AV218" i="30"/>
  <c r="F190" i="30"/>
  <c r="H190" i="30" s="1"/>
  <c r="H189" i="30"/>
  <c r="AV188" i="30"/>
  <c r="AU188" i="30"/>
  <c r="AW188" i="30"/>
  <c r="AW508" i="30" l="1"/>
  <c r="AU508" i="30"/>
  <c r="AV508" i="30"/>
  <c r="AW509" i="30"/>
  <c r="AV509" i="30"/>
  <c r="AU509" i="30"/>
  <c r="AW438" i="30"/>
  <c r="AV438" i="30"/>
  <c r="AU438" i="30"/>
  <c r="AW439" i="30"/>
  <c r="AV439" i="30"/>
  <c r="AU439" i="30"/>
  <c r="AW428" i="30"/>
  <c r="AV428" i="30"/>
  <c r="AU428" i="30"/>
  <c r="AW429" i="30"/>
  <c r="AV429" i="30"/>
  <c r="AU429" i="30"/>
  <c r="AW249" i="30"/>
  <c r="AU249" i="30"/>
  <c r="AV249" i="30"/>
  <c r="AW250" i="30"/>
  <c r="AV250" i="30"/>
  <c r="AU250" i="30"/>
  <c r="AW240" i="30"/>
  <c r="AV240" i="30"/>
  <c r="AU240" i="30"/>
  <c r="AW239" i="30"/>
  <c r="AU239" i="30"/>
  <c r="AV239" i="30"/>
  <c r="AW230" i="30"/>
  <c r="AU230" i="30"/>
  <c r="AV230" i="30"/>
  <c r="AV229" i="30"/>
  <c r="AW229" i="30"/>
  <c r="AU229" i="30"/>
  <c r="AW219" i="30"/>
  <c r="AU219" i="30"/>
  <c r="AV219" i="30"/>
  <c r="AW220" i="30"/>
  <c r="AV220" i="30"/>
  <c r="AU220" i="30"/>
  <c r="AU189" i="30"/>
  <c r="AV189" i="30"/>
  <c r="AW189" i="30"/>
  <c r="AU190" i="30"/>
  <c r="AV190" i="30"/>
  <c r="AW190" i="30"/>
  <c r="N2" i="1" l="1"/>
  <c r="D5" i="24"/>
  <c r="I6" i="24"/>
  <c r="D6" i="24"/>
  <c r="E6" i="24" s="1"/>
  <c r="L28" i="8" l="1"/>
  <c r="J121" i="2" l="1"/>
  <c r="AS121" i="2" s="1"/>
  <c r="J131" i="2"/>
  <c r="AS131" i="2" s="1"/>
  <c r="AQ121" i="2"/>
  <c r="AK121" i="2"/>
  <c r="AO121" i="2" s="1"/>
  <c r="AJ121" i="2"/>
  <c r="M121" i="2"/>
  <c r="I121" i="2"/>
  <c r="H121" i="2"/>
  <c r="AV121" i="2" s="1"/>
  <c r="B121" i="2"/>
  <c r="AQ131" i="2"/>
  <c r="AK131" i="2"/>
  <c r="AO131" i="2" s="1"/>
  <c r="AJ131" i="2"/>
  <c r="M131" i="2"/>
  <c r="I131" i="2"/>
  <c r="H131" i="2"/>
  <c r="B131" i="2"/>
  <c r="AQ178" i="2"/>
  <c r="AL178" i="2"/>
  <c r="AK178" i="2"/>
  <c r="AO178" i="2" s="1"/>
  <c r="AJ178" i="2"/>
  <c r="O178" i="2"/>
  <c r="M178" i="2"/>
  <c r="I178" i="2"/>
  <c r="F178" i="2"/>
  <c r="B178" i="2"/>
  <c r="N178" i="2" s="1"/>
  <c r="AQ177" i="2"/>
  <c r="AL177" i="2"/>
  <c r="AK177" i="2"/>
  <c r="AJ177" i="2"/>
  <c r="O177" i="2"/>
  <c r="M177" i="2"/>
  <c r="J177" i="2"/>
  <c r="AS177" i="2" s="1"/>
  <c r="I177" i="2"/>
  <c r="AO177" i="2" s="1"/>
  <c r="F177" i="2"/>
  <c r="B177" i="2"/>
  <c r="N177" i="2" s="1"/>
  <c r="AQ176" i="2"/>
  <c r="AL176" i="2"/>
  <c r="AK176" i="2"/>
  <c r="AJ176" i="2"/>
  <c r="AO176" i="2" s="1"/>
  <c r="O176" i="2"/>
  <c r="M176" i="2"/>
  <c r="J176" i="2"/>
  <c r="AS176" i="2" s="1"/>
  <c r="I176" i="2"/>
  <c r="F176" i="2"/>
  <c r="B176" i="2"/>
  <c r="N176" i="2" s="1"/>
  <c r="AQ175" i="2"/>
  <c r="AO175" i="2"/>
  <c r="AL175" i="2"/>
  <c r="AK175" i="2"/>
  <c r="AJ175" i="2"/>
  <c r="O175" i="2"/>
  <c r="M175" i="2"/>
  <c r="I175" i="2"/>
  <c r="F175" i="2"/>
  <c r="E175" i="2"/>
  <c r="E177" i="2" s="1"/>
  <c r="H177" i="2" s="1"/>
  <c r="B175" i="2"/>
  <c r="N175" i="2" s="1"/>
  <c r="AS174" i="2"/>
  <c r="AQ174" i="2"/>
  <c r="AL174" i="2"/>
  <c r="AK174" i="2"/>
  <c r="AO174" i="2" s="1"/>
  <c r="AJ174" i="2"/>
  <c r="O174" i="2"/>
  <c r="N174" i="2"/>
  <c r="M174" i="2"/>
  <c r="J174" i="2"/>
  <c r="AS175" i="2" s="1"/>
  <c r="I174" i="2"/>
  <c r="F174" i="2"/>
  <c r="E174" i="2"/>
  <c r="E176" i="2" s="1"/>
  <c r="B174" i="2"/>
  <c r="AS173" i="2"/>
  <c r="AQ173" i="2"/>
  <c r="AP173" i="2"/>
  <c r="AR173" i="2" s="1"/>
  <c r="AO173" i="2"/>
  <c r="O173" i="2"/>
  <c r="N173" i="2"/>
  <c r="M173" i="2"/>
  <c r="J173" i="2"/>
  <c r="H173" i="2"/>
  <c r="AQ168" i="2"/>
  <c r="AL168" i="2"/>
  <c r="AK168" i="2"/>
  <c r="AJ168" i="2"/>
  <c r="O168" i="2"/>
  <c r="M168" i="2"/>
  <c r="I168" i="2"/>
  <c r="AO168" i="2" s="1"/>
  <c r="F168" i="2"/>
  <c r="B168" i="2"/>
  <c r="N168" i="2" s="1"/>
  <c r="AQ167" i="2"/>
  <c r="AL167" i="2"/>
  <c r="AK167" i="2"/>
  <c r="AO167" i="2" s="1"/>
  <c r="AJ167" i="2"/>
  <c r="O167" i="2"/>
  <c r="M167" i="2"/>
  <c r="J167" i="2"/>
  <c r="AS167" i="2" s="1"/>
  <c r="I167" i="2"/>
  <c r="F167" i="2"/>
  <c r="B167" i="2"/>
  <c r="N167" i="2" s="1"/>
  <c r="AQ166" i="2"/>
  <c r="AL166" i="2"/>
  <c r="AK166" i="2"/>
  <c r="AO166" i="2" s="1"/>
  <c r="AJ166" i="2"/>
  <c r="O166" i="2"/>
  <c r="M166" i="2"/>
  <c r="J166" i="2"/>
  <c r="AS166" i="2" s="1"/>
  <c r="I166" i="2"/>
  <c r="F166" i="2"/>
  <c r="E166" i="2"/>
  <c r="E168" i="2" s="1"/>
  <c r="H168" i="2" s="1"/>
  <c r="B166" i="2"/>
  <c r="N166" i="2" s="1"/>
  <c r="AS165" i="2"/>
  <c r="AQ165" i="2"/>
  <c r="AL165" i="2"/>
  <c r="AK165" i="2"/>
  <c r="AO165" i="2" s="1"/>
  <c r="AJ165" i="2"/>
  <c r="O165" i="2"/>
  <c r="N165" i="2"/>
  <c r="M165" i="2"/>
  <c r="I165" i="2"/>
  <c r="H165" i="2"/>
  <c r="F165" i="2"/>
  <c r="E165" i="2"/>
  <c r="E167" i="2" s="1"/>
  <c r="H167" i="2" s="1"/>
  <c r="B165" i="2"/>
  <c r="AS164" i="2"/>
  <c r="AQ164" i="2"/>
  <c r="AO164" i="2"/>
  <c r="AL164" i="2"/>
  <c r="AK164" i="2"/>
  <c r="AJ164" i="2"/>
  <c r="O164" i="2"/>
  <c r="M164" i="2"/>
  <c r="J164" i="2"/>
  <c r="I164" i="2"/>
  <c r="H164" i="2"/>
  <c r="AU164" i="2" s="1"/>
  <c r="F164" i="2"/>
  <c r="E164" i="2"/>
  <c r="B164" i="2"/>
  <c r="N164" i="2" s="1"/>
  <c r="AS163" i="2"/>
  <c r="AQ163" i="2"/>
  <c r="AP163" i="2"/>
  <c r="AO163" i="2"/>
  <c r="AR163" i="2" s="1"/>
  <c r="O163" i="2"/>
  <c r="N163" i="2"/>
  <c r="M163" i="2"/>
  <c r="J163" i="2"/>
  <c r="H163" i="2"/>
  <c r="J144" i="2"/>
  <c r="AQ145" i="2"/>
  <c r="AL145" i="2"/>
  <c r="AK145" i="2"/>
  <c r="AJ145" i="2"/>
  <c r="O145" i="2"/>
  <c r="M145" i="2"/>
  <c r="I145" i="2"/>
  <c r="F145" i="2"/>
  <c r="E145" i="2"/>
  <c r="B145" i="2"/>
  <c r="N145" i="2" s="1"/>
  <c r="AS144" i="2"/>
  <c r="AQ144" i="2"/>
  <c r="AL144" i="2"/>
  <c r="AK144" i="2"/>
  <c r="AJ144" i="2"/>
  <c r="O144" i="2"/>
  <c r="M144" i="2"/>
  <c r="I144" i="2"/>
  <c r="F144" i="2"/>
  <c r="E144" i="2"/>
  <c r="H144" i="2" s="1"/>
  <c r="B144" i="2"/>
  <c r="N144" i="2" s="1"/>
  <c r="AU143" i="2"/>
  <c r="AS143" i="2"/>
  <c r="AQ143" i="2"/>
  <c r="AO143" i="2"/>
  <c r="AP143" i="2" s="1"/>
  <c r="AR143" i="2" s="1"/>
  <c r="O143" i="2"/>
  <c r="N143" i="2"/>
  <c r="M143" i="2"/>
  <c r="J143" i="2"/>
  <c r="AS145" i="2" s="1"/>
  <c r="H143" i="2"/>
  <c r="G37" i="27"/>
  <c r="G33" i="27"/>
  <c r="G29" i="27"/>
  <c r="G25" i="27"/>
  <c r="G23" i="27"/>
  <c r="F154" i="2"/>
  <c r="AQ158" i="2"/>
  <c r="AL158" i="2"/>
  <c r="AK158" i="2"/>
  <c r="AJ158" i="2"/>
  <c r="O158" i="2"/>
  <c r="M158" i="2"/>
  <c r="I158" i="2"/>
  <c r="F158" i="2"/>
  <c r="B158" i="2"/>
  <c r="N158" i="2" s="1"/>
  <c r="AQ157" i="2"/>
  <c r="AL157" i="2"/>
  <c r="AK157" i="2"/>
  <c r="AJ157" i="2"/>
  <c r="O157" i="2"/>
  <c r="M157" i="2"/>
  <c r="I157" i="2"/>
  <c r="F157" i="2"/>
  <c r="B157" i="2"/>
  <c r="N157" i="2" s="1"/>
  <c r="AQ156" i="2"/>
  <c r="AL156" i="2"/>
  <c r="AK156" i="2"/>
  <c r="AJ156" i="2"/>
  <c r="O156" i="2"/>
  <c r="M156" i="2"/>
  <c r="I156" i="2"/>
  <c r="J157" i="2" s="1"/>
  <c r="AS157" i="2" s="1"/>
  <c r="F156" i="2"/>
  <c r="B156" i="2"/>
  <c r="N156" i="2" s="1"/>
  <c r="AQ155" i="2"/>
  <c r="AL155" i="2"/>
  <c r="AK155" i="2"/>
  <c r="AJ155" i="2"/>
  <c r="O155" i="2"/>
  <c r="M155" i="2"/>
  <c r="I155" i="2"/>
  <c r="F155" i="2"/>
  <c r="E155" i="2"/>
  <c r="E157" i="2" s="1"/>
  <c r="B155" i="2"/>
  <c r="N155" i="2" s="1"/>
  <c r="AQ154" i="2"/>
  <c r="AL154" i="2"/>
  <c r="AK154" i="2"/>
  <c r="AJ154" i="2"/>
  <c r="O154" i="2"/>
  <c r="M154" i="2"/>
  <c r="J154" i="2"/>
  <c r="AS154" i="2" s="1"/>
  <c r="I154" i="2"/>
  <c r="E154" i="2"/>
  <c r="E156" i="2" s="1"/>
  <c r="B154" i="2"/>
  <c r="N154" i="2" s="1"/>
  <c r="AQ153" i="2"/>
  <c r="AO153" i="2"/>
  <c r="AP153" i="2" s="1"/>
  <c r="O153" i="2"/>
  <c r="N153" i="2"/>
  <c r="M153" i="2"/>
  <c r="J153" i="2"/>
  <c r="AS153" i="2" s="1"/>
  <c r="H153" i="2"/>
  <c r="F134" i="2"/>
  <c r="F135" i="2"/>
  <c r="H22" i="2"/>
  <c r="AU22" i="2" s="1"/>
  <c r="J22" i="2"/>
  <c r="AS22" i="2" s="1"/>
  <c r="M22" i="2"/>
  <c r="N22" i="2"/>
  <c r="O22" i="2"/>
  <c r="AO22" i="2"/>
  <c r="AP22" i="2" s="1"/>
  <c r="AQ22" i="2"/>
  <c r="AQ135" i="2"/>
  <c r="AL135" i="2"/>
  <c r="AK135" i="2"/>
  <c r="AJ135" i="2"/>
  <c r="O135" i="2"/>
  <c r="M135" i="2"/>
  <c r="I135" i="2"/>
  <c r="E135" i="2"/>
  <c r="B135" i="2"/>
  <c r="N135" i="2" s="1"/>
  <c r="AS134" i="2"/>
  <c r="AQ134" i="2"/>
  <c r="AL134" i="2"/>
  <c r="AK134" i="2"/>
  <c r="AJ134" i="2"/>
  <c r="O134" i="2"/>
  <c r="M134" i="2"/>
  <c r="I134" i="2"/>
  <c r="E134" i="2"/>
  <c r="B134" i="2"/>
  <c r="N134" i="2" s="1"/>
  <c r="AQ133" i="2"/>
  <c r="AO133" i="2"/>
  <c r="O133" i="2"/>
  <c r="N133" i="2"/>
  <c r="M133" i="2"/>
  <c r="J133" i="2"/>
  <c r="AS133" i="2" s="1"/>
  <c r="H133" i="2"/>
  <c r="AV133" i="2" s="1"/>
  <c r="G17" i="27"/>
  <c r="G13" i="27"/>
  <c r="G9" i="27"/>
  <c r="G5" i="27"/>
  <c r="G3" i="27"/>
  <c r="N28" i="8"/>
  <c r="M28" i="8" s="1"/>
  <c r="AP121" i="2" l="1"/>
  <c r="AR121" i="2" s="1"/>
  <c r="AT121" i="2" s="1"/>
  <c r="AW121" i="2" s="1"/>
  <c r="AU121" i="2"/>
  <c r="AP131" i="2"/>
  <c r="AR131" i="2" s="1"/>
  <c r="AT131" i="2" s="1"/>
  <c r="AW131" i="2" s="1"/>
  <c r="AU131" i="2"/>
  <c r="AV131" i="2"/>
  <c r="E178" i="2"/>
  <c r="H178" i="2" s="1"/>
  <c r="H176" i="2"/>
  <c r="AP176" i="2"/>
  <c r="AR176" i="2"/>
  <c r="AP174" i="2"/>
  <c r="AR174" i="2" s="1"/>
  <c r="AT174" i="2" s="1"/>
  <c r="AR175" i="2"/>
  <c r="AT173" i="2"/>
  <c r="AW173" i="2" s="1"/>
  <c r="AP177" i="2"/>
  <c r="AR177" i="2" s="1"/>
  <c r="AT177" i="2" s="1"/>
  <c r="AW177" i="2" s="1"/>
  <c r="AV177" i="2"/>
  <c r="AU177" i="2"/>
  <c r="AP178" i="2"/>
  <c r="AR178" i="2" s="1"/>
  <c r="AT176" i="2"/>
  <c r="AT175" i="2"/>
  <c r="AU173" i="2"/>
  <c r="AP175" i="2"/>
  <c r="AV173" i="2"/>
  <c r="H175" i="2"/>
  <c r="AS178" i="2"/>
  <c r="H174" i="2"/>
  <c r="AV164" i="2"/>
  <c r="AR165" i="2"/>
  <c r="AP165" i="2"/>
  <c r="AP166" i="2"/>
  <c r="AR166" i="2"/>
  <c r="AT166" i="2" s="1"/>
  <c r="AT165" i="2"/>
  <c r="AW165" i="2" s="1"/>
  <c r="AV167" i="2"/>
  <c r="AU167" i="2"/>
  <c r="AP168" i="2"/>
  <c r="AR168" i="2" s="1"/>
  <c r="AV168" i="2"/>
  <c r="AU168" i="2"/>
  <c r="AT163" i="2"/>
  <c r="AW163" i="2" s="1"/>
  <c r="AR164" i="2"/>
  <c r="AT164" i="2" s="1"/>
  <c r="AW164" i="2" s="1"/>
  <c r="AR167" i="2"/>
  <c r="AT167" i="2" s="1"/>
  <c r="AW167" i="2" s="1"/>
  <c r="AP167" i="2"/>
  <c r="H166" i="2"/>
  <c r="AU163" i="2"/>
  <c r="AV163" i="2"/>
  <c r="AP164" i="2"/>
  <c r="AU165" i="2"/>
  <c r="AS168" i="2"/>
  <c r="AV165" i="2"/>
  <c r="H145" i="2"/>
  <c r="AO145" i="2"/>
  <c r="AO144" i="2"/>
  <c r="AP144" i="2" s="1"/>
  <c r="AR144" i="2" s="1"/>
  <c r="AT144" i="2" s="1"/>
  <c r="AW144" i="2" s="1"/>
  <c r="AT143" i="2"/>
  <c r="AV145" i="2"/>
  <c r="AU145" i="2"/>
  <c r="AV144" i="2"/>
  <c r="AU144" i="2"/>
  <c r="AW143" i="2"/>
  <c r="AP145" i="2"/>
  <c r="AR145" i="2" s="1"/>
  <c r="AT145" i="2" s="1"/>
  <c r="AW145" i="2" s="1"/>
  <c r="AV143" i="2"/>
  <c r="H157" i="2"/>
  <c r="AU157" i="2" s="1"/>
  <c r="J156" i="2"/>
  <c r="AS156" i="2" s="1"/>
  <c r="AV22" i="2"/>
  <c r="AO157" i="2"/>
  <c r="AP157" i="2" s="1"/>
  <c r="AR157" i="2" s="1"/>
  <c r="AT157" i="2" s="1"/>
  <c r="AR153" i="2"/>
  <c r="AT153" i="2" s="1"/>
  <c r="AW153" i="2" s="1"/>
  <c r="AO155" i="2"/>
  <c r="AP155" i="2" s="1"/>
  <c r="AO154" i="2"/>
  <c r="AP154" i="2" s="1"/>
  <c r="AR154" i="2" s="1"/>
  <c r="AT154" i="2" s="1"/>
  <c r="AO158" i="2"/>
  <c r="AP158" i="2" s="1"/>
  <c r="AR158" i="2" s="1"/>
  <c r="AO156" i="2"/>
  <c r="AP156" i="2" s="1"/>
  <c r="AR156" i="2" s="1"/>
  <c r="E158" i="2"/>
  <c r="H158" i="2" s="1"/>
  <c r="H156" i="2"/>
  <c r="AU153" i="2"/>
  <c r="AV153" i="2"/>
  <c r="H155" i="2"/>
  <c r="AS155" i="2"/>
  <c r="AS158" i="2"/>
  <c r="H154" i="2"/>
  <c r="AR22" i="2"/>
  <c r="AT22" i="2" s="1"/>
  <c r="AW22" i="2" s="1"/>
  <c r="H135" i="2"/>
  <c r="AV135" i="2" s="1"/>
  <c r="H134" i="2"/>
  <c r="AV134" i="2" s="1"/>
  <c r="AO134" i="2"/>
  <c r="AP134" i="2" s="1"/>
  <c r="AR134" i="2" s="1"/>
  <c r="AT134" i="2" s="1"/>
  <c r="AO135" i="2"/>
  <c r="AP135" i="2" s="1"/>
  <c r="AR135" i="2" s="1"/>
  <c r="AU133" i="2"/>
  <c r="AS135" i="2"/>
  <c r="AP133" i="2"/>
  <c r="AR133" i="2" s="1"/>
  <c r="AT133" i="2" s="1"/>
  <c r="AW133" i="2" s="1"/>
  <c r="AO123" i="2"/>
  <c r="AW175" i="2" l="1"/>
  <c r="AV175" i="2"/>
  <c r="AU175" i="2"/>
  <c r="AU174" i="2"/>
  <c r="AW174" i="2"/>
  <c r="AV174" i="2"/>
  <c r="AW176" i="2"/>
  <c r="AV176" i="2"/>
  <c r="AU176" i="2"/>
  <c r="AT178" i="2"/>
  <c r="AW178" i="2" s="1"/>
  <c r="AV178" i="2"/>
  <c r="AU178" i="2"/>
  <c r="AW166" i="2"/>
  <c r="AV166" i="2"/>
  <c r="AU166" i="2"/>
  <c r="AT168" i="2"/>
  <c r="AW168" i="2" s="1"/>
  <c r="AV157" i="2"/>
  <c r="AW157" i="2"/>
  <c r="AT156" i="2"/>
  <c r="AR155" i="2"/>
  <c r="AT155" i="2" s="1"/>
  <c r="AW155" i="2" s="1"/>
  <c r="AT158" i="2"/>
  <c r="AW158" i="2" s="1"/>
  <c r="AV155" i="2"/>
  <c r="AU155" i="2"/>
  <c r="AW156" i="2"/>
  <c r="AV156" i="2"/>
  <c r="AU156" i="2"/>
  <c r="AV158" i="2"/>
  <c r="AU158" i="2"/>
  <c r="AU154" i="2"/>
  <c r="AV154" i="2"/>
  <c r="AW154" i="2"/>
  <c r="AU135" i="2"/>
  <c r="AU134" i="2"/>
  <c r="AW134" i="2"/>
  <c r="AT135" i="2"/>
  <c r="AW135" i="2" s="1"/>
  <c r="J127" i="2"/>
  <c r="J125" i="2"/>
  <c r="AQ130" i="2"/>
  <c r="AL130" i="2"/>
  <c r="AK130" i="2"/>
  <c r="AJ130" i="2"/>
  <c r="O130" i="2"/>
  <c r="M130" i="2"/>
  <c r="F130" i="2"/>
  <c r="B130" i="2"/>
  <c r="N130" i="2" s="1"/>
  <c r="AQ129" i="2"/>
  <c r="AL129" i="2"/>
  <c r="AK129" i="2"/>
  <c r="AJ129" i="2"/>
  <c r="O129" i="2"/>
  <c r="M129" i="2"/>
  <c r="F129" i="2"/>
  <c r="B129" i="2"/>
  <c r="N129" i="2" s="1"/>
  <c r="AQ128" i="2"/>
  <c r="AK128" i="2"/>
  <c r="AJ128" i="2"/>
  <c r="O128" i="2"/>
  <c r="M128" i="2"/>
  <c r="B128" i="2"/>
  <c r="N128" i="2" s="1"/>
  <c r="AS127" i="2"/>
  <c r="AQ127" i="2"/>
  <c r="AL127" i="2"/>
  <c r="AL128" i="2" s="1"/>
  <c r="AK127" i="2"/>
  <c r="AJ127" i="2"/>
  <c r="O127" i="2"/>
  <c r="M127" i="2"/>
  <c r="I127" i="2"/>
  <c r="F127" i="2"/>
  <c r="E127" i="2"/>
  <c r="B127" i="2"/>
  <c r="N127" i="2" s="1"/>
  <c r="AQ126" i="2"/>
  <c r="AL126" i="2"/>
  <c r="AJ126" i="2"/>
  <c r="O126" i="2"/>
  <c r="M126" i="2"/>
  <c r="I126" i="2"/>
  <c r="I129" i="2" s="1"/>
  <c r="J129" i="2" s="1"/>
  <c r="AS129" i="2" s="1"/>
  <c r="F126" i="2"/>
  <c r="H126" i="2" s="1"/>
  <c r="B126" i="2"/>
  <c r="N126" i="2" s="1"/>
  <c r="AQ125" i="2"/>
  <c r="AL125" i="2"/>
  <c r="AK125" i="2"/>
  <c r="AJ125" i="2"/>
  <c r="O125" i="2"/>
  <c r="M125" i="2"/>
  <c r="I125" i="2"/>
  <c r="F125" i="2"/>
  <c r="E125" i="2"/>
  <c r="B125" i="2"/>
  <c r="N125" i="2" s="1"/>
  <c r="AS124" i="2"/>
  <c r="AQ124" i="2"/>
  <c r="AL124" i="2"/>
  <c r="AK124" i="2"/>
  <c r="AK126" i="2" s="1"/>
  <c r="AJ124" i="2"/>
  <c r="O124" i="2"/>
  <c r="M124" i="2"/>
  <c r="I124" i="2"/>
  <c r="F124" i="2"/>
  <c r="E124" i="2"/>
  <c r="B124" i="2"/>
  <c r="N124" i="2" s="1"/>
  <c r="AQ123" i="2"/>
  <c r="AP123" i="2"/>
  <c r="O123" i="2"/>
  <c r="N123" i="2"/>
  <c r="M123" i="2"/>
  <c r="J123" i="2"/>
  <c r="AS125" i="2" s="1"/>
  <c r="H123" i="2"/>
  <c r="AU123" i="2" s="1"/>
  <c r="AS117" i="2"/>
  <c r="AJ116" i="2"/>
  <c r="AO113" i="2"/>
  <c r="J56" i="2"/>
  <c r="J34" i="2"/>
  <c r="I117" i="2"/>
  <c r="I116" i="2"/>
  <c r="I119" i="2" s="1"/>
  <c r="J119" i="2" s="1"/>
  <c r="AS119" i="2" s="1"/>
  <c r="E117" i="2"/>
  <c r="E119" i="2" s="1"/>
  <c r="AQ120" i="2"/>
  <c r="AL120" i="2"/>
  <c r="AK120" i="2"/>
  <c r="AJ120" i="2"/>
  <c r="O120" i="2"/>
  <c r="M120" i="2"/>
  <c r="F120" i="2"/>
  <c r="B120" i="2"/>
  <c r="N120" i="2" s="1"/>
  <c r="AQ119" i="2"/>
  <c r="AL119" i="2"/>
  <c r="AK119" i="2"/>
  <c r="AJ119" i="2"/>
  <c r="O119" i="2"/>
  <c r="M119" i="2"/>
  <c r="F119" i="2"/>
  <c r="B119" i="2"/>
  <c r="N119" i="2" s="1"/>
  <c r="AQ118" i="2"/>
  <c r="AK118" i="2"/>
  <c r="AJ118" i="2"/>
  <c r="O118" i="2"/>
  <c r="M118" i="2"/>
  <c r="B118" i="2"/>
  <c r="N118" i="2" s="1"/>
  <c r="AQ117" i="2"/>
  <c r="AL117" i="2"/>
  <c r="AL118" i="2" s="1"/>
  <c r="AK117" i="2"/>
  <c r="AJ117" i="2"/>
  <c r="O117" i="2"/>
  <c r="M117" i="2"/>
  <c r="F117" i="2"/>
  <c r="B117" i="2"/>
  <c r="N117" i="2" s="1"/>
  <c r="AQ116" i="2"/>
  <c r="AL116" i="2"/>
  <c r="O116" i="2"/>
  <c r="M116" i="2"/>
  <c r="F116" i="2"/>
  <c r="B116" i="2"/>
  <c r="N116" i="2" s="1"/>
  <c r="AQ115" i="2"/>
  <c r="AL115" i="2"/>
  <c r="AK115" i="2"/>
  <c r="AJ115" i="2"/>
  <c r="O115" i="2"/>
  <c r="M115" i="2"/>
  <c r="I115" i="2"/>
  <c r="F115" i="2"/>
  <c r="E115" i="2"/>
  <c r="B115" i="2"/>
  <c r="N115" i="2" s="1"/>
  <c r="AQ114" i="2"/>
  <c r="AL114" i="2"/>
  <c r="AK114" i="2"/>
  <c r="AK116" i="2" s="1"/>
  <c r="AJ114" i="2"/>
  <c r="O114" i="2"/>
  <c r="M114" i="2"/>
  <c r="I114" i="2"/>
  <c r="F114" i="2"/>
  <c r="E114" i="2"/>
  <c r="B114" i="2"/>
  <c r="N114" i="2" s="1"/>
  <c r="AQ113" i="2"/>
  <c r="O113" i="2"/>
  <c r="N113" i="2"/>
  <c r="M113" i="2"/>
  <c r="J113" i="2"/>
  <c r="AS113" i="2" s="1"/>
  <c r="H113" i="2"/>
  <c r="AV113" i="2" s="1"/>
  <c r="H125" i="2" l="1"/>
  <c r="AV125" i="2" s="1"/>
  <c r="H127" i="2"/>
  <c r="AV127" i="2" s="1"/>
  <c r="H115" i="2"/>
  <c r="AU115" i="2" s="1"/>
  <c r="I118" i="2"/>
  <c r="J118" i="2" s="1"/>
  <c r="AS118" i="2" s="1"/>
  <c r="I120" i="2"/>
  <c r="AO120" i="2" s="1"/>
  <c r="AP120" i="2" s="1"/>
  <c r="AR120" i="2" s="1"/>
  <c r="H117" i="2"/>
  <c r="AV117" i="2" s="1"/>
  <c r="AO115" i="2"/>
  <c r="AP115" i="2" s="1"/>
  <c r="AR115" i="2" s="1"/>
  <c r="E118" i="2"/>
  <c r="H118" i="2" s="1"/>
  <c r="AV118" i="2" s="1"/>
  <c r="H119" i="2"/>
  <c r="AU119" i="2" s="1"/>
  <c r="AO114" i="2"/>
  <c r="AP114" i="2" s="1"/>
  <c r="AR114" i="2" s="1"/>
  <c r="E120" i="2"/>
  <c r="H120" i="2" s="1"/>
  <c r="AV120" i="2" s="1"/>
  <c r="J116" i="2"/>
  <c r="AS116" i="2" s="1"/>
  <c r="AO125" i="2"/>
  <c r="AP125" i="2" s="1"/>
  <c r="AO127" i="2"/>
  <c r="AP127" i="2" s="1"/>
  <c r="AR127" i="2" s="1"/>
  <c r="AT127" i="2" s="1"/>
  <c r="I130" i="2"/>
  <c r="AO130" i="2" s="1"/>
  <c r="AP130" i="2" s="1"/>
  <c r="AR130" i="2" s="1"/>
  <c r="AO126" i="2"/>
  <c r="AP126" i="2" s="1"/>
  <c r="H114" i="2"/>
  <c r="AU114" i="2" s="1"/>
  <c r="AR123" i="2"/>
  <c r="H124" i="2"/>
  <c r="AV124" i="2" s="1"/>
  <c r="AO129" i="2"/>
  <c r="AV126" i="2"/>
  <c r="AU126" i="2"/>
  <c r="E129" i="2"/>
  <c r="H129" i="2" s="1"/>
  <c r="AV123" i="2"/>
  <c r="E130" i="2"/>
  <c r="H130" i="2" s="1"/>
  <c r="AS123" i="2"/>
  <c r="AO124" i="2"/>
  <c r="I128" i="2"/>
  <c r="J128" i="2" s="1"/>
  <c r="J130" i="2" s="1"/>
  <c r="E128" i="2"/>
  <c r="H128" i="2" s="1"/>
  <c r="J126" i="2"/>
  <c r="AS126" i="2" s="1"/>
  <c r="AO116" i="2"/>
  <c r="AP116" i="2" s="1"/>
  <c r="AR116" i="2" s="1"/>
  <c r="AS115" i="2"/>
  <c r="AP113" i="2"/>
  <c r="AR113" i="2" s="1"/>
  <c r="AT113" i="2" s="1"/>
  <c r="AW113" i="2" s="1"/>
  <c r="AO119" i="2"/>
  <c r="AP119" i="2" s="1"/>
  <c r="AR119" i="2" s="1"/>
  <c r="AU113" i="2"/>
  <c r="AS114" i="2"/>
  <c r="H116" i="2"/>
  <c r="AV116" i="2" s="1"/>
  <c r="AO117" i="2"/>
  <c r="E108" i="2"/>
  <c r="E107" i="2"/>
  <c r="E105" i="2"/>
  <c r="E104" i="2"/>
  <c r="E98" i="2"/>
  <c r="E97" i="2"/>
  <c r="E95" i="2"/>
  <c r="E94" i="2"/>
  <c r="AQ108" i="2"/>
  <c r="AL108" i="2"/>
  <c r="AK108" i="2"/>
  <c r="AJ108" i="2"/>
  <c r="O108" i="2"/>
  <c r="M108" i="2"/>
  <c r="I108" i="2"/>
  <c r="F108" i="2"/>
  <c r="B108" i="2"/>
  <c r="N108" i="2" s="1"/>
  <c r="AQ107" i="2"/>
  <c r="AL107" i="2"/>
  <c r="AK107" i="2"/>
  <c r="AJ107" i="2"/>
  <c r="O107" i="2"/>
  <c r="M107" i="2"/>
  <c r="I107" i="2"/>
  <c r="F107" i="2"/>
  <c r="B107" i="2"/>
  <c r="N107" i="2" s="1"/>
  <c r="AQ106" i="2"/>
  <c r="AL106" i="2"/>
  <c r="AK106" i="2"/>
  <c r="AJ106" i="2"/>
  <c r="O106" i="2"/>
  <c r="M106" i="2"/>
  <c r="I106" i="2"/>
  <c r="J106" i="2" s="1"/>
  <c r="AS106" i="2" s="1"/>
  <c r="F106" i="2"/>
  <c r="H106" i="2" s="1"/>
  <c r="B106" i="2"/>
  <c r="N106" i="2" s="1"/>
  <c r="AQ105" i="2"/>
  <c r="AL105" i="2"/>
  <c r="AK105" i="2"/>
  <c r="AJ105" i="2"/>
  <c r="O105" i="2"/>
  <c r="M105" i="2"/>
  <c r="I105" i="2"/>
  <c r="F105" i="2"/>
  <c r="B105" i="2"/>
  <c r="N105" i="2" s="1"/>
  <c r="AQ104" i="2"/>
  <c r="AL104" i="2"/>
  <c r="AK104" i="2"/>
  <c r="AJ104" i="2"/>
  <c r="O104" i="2"/>
  <c r="M104" i="2"/>
  <c r="J104" i="2"/>
  <c r="AS105" i="2" s="1"/>
  <c r="I104" i="2"/>
  <c r="F104" i="2"/>
  <c r="B104" i="2"/>
  <c r="N104" i="2" s="1"/>
  <c r="AQ103" i="2"/>
  <c r="AO103" i="2"/>
  <c r="AP103" i="2" s="1"/>
  <c r="O103" i="2"/>
  <c r="N103" i="2"/>
  <c r="M103" i="2"/>
  <c r="J103" i="2"/>
  <c r="AS103" i="2" s="1"/>
  <c r="H103" i="2"/>
  <c r="AU103" i="2" s="1"/>
  <c r="AQ98" i="2"/>
  <c r="AL98" i="2"/>
  <c r="AK98" i="2"/>
  <c r="AJ98" i="2"/>
  <c r="O98" i="2"/>
  <c r="M98" i="2"/>
  <c r="I98" i="2"/>
  <c r="F98" i="2"/>
  <c r="B98" i="2"/>
  <c r="N98" i="2" s="1"/>
  <c r="AQ97" i="2"/>
  <c r="AL97" i="2"/>
  <c r="AK97" i="2"/>
  <c r="AJ97" i="2"/>
  <c r="O97" i="2"/>
  <c r="M97" i="2"/>
  <c r="J97" i="2"/>
  <c r="AS98" i="2" s="1"/>
  <c r="I97" i="2"/>
  <c r="F97" i="2"/>
  <c r="B97" i="2"/>
  <c r="N97" i="2" s="1"/>
  <c r="AQ96" i="2"/>
  <c r="AL96" i="2"/>
  <c r="AK96" i="2"/>
  <c r="AJ96" i="2"/>
  <c r="O96" i="2"/>
  <c r="M96" i="2"/>
  <c r="I96" i="2"/>
  <c r="J96" i="2" s="1"/>
  <c r="AS96" i="2" s="1"/>
  <c r="F96" i="2"/>
  <c r="H96" i="2" s="1"/>
  <c r="B96" i="2"/>
  <c r="N96" i="2" s="1"/>
  <c r="AS95" i="2"/>
  <c r="AQ95" i="2"/>
  <c r="AL95" i="2"/>
  <c r="AK95" i="2"/>
  <c r="AJ95" i="2"/>
  <c r="O95" i="2"/>
  <c r="M95" i="2"/>
  <c r="I95" i="2"/>
  <c r="F95" i="2"/>
  <c r="B95" i="2"/>
  <c r="N95" i="2" s="1"/>
  <c r="AS94" i="2"/>
  <c r="AQ94" i="2"/>
  <c r="AL94" i="2"/>
  <c r="AK94" i="2"/>
  <c r="AJ94" i="2"/>
  <c r="O94" i="2"/>
  <c r="M94" i="2"/>
  <c r="I94" i="2"/>
  <c r="F94" i="2"/>
  <c r="B94" i="2"/>
  <c r="N94" i="2" s="1"/>
  <c r="AQ93" i="2"/>
  <c r="AO93" i="2"/>
  <c r="AP93" i="2" s="1"/>
  <c r="O93" i="2"/>
  <c r="N93" i="2"/>
  <c r="M93" i="2"/>
  <c r="J93" i="2"/>
  <c r="AS93" i="2" s="1"/>
  <c r="H93" i="2"/>
  <c r="AU93" i="2" s="1"/>
  <c r="AQ87" i="2"/>
  <c r="AL87" i="2"/>
  <c r="AK87" i="2"/>
  <c r="AJ87" i="2"/>
  <c r="O87" i="2"/>
  <c r="M87" i="2"/>
  <c r="I87" i="2"/>
  <c r="F87" i="2"/>
  <c r="E87" i="2"/>
  <c r="B87" i="2"/>
  <c r="N87" i="2" s="1"/>
  <c r="AQ86" i="2"/>
  <c r="AL86" i="2"/>
  <c r="AK86" i="2"/>
  <c r="AJ86" i="2"/>
  <c r="O86" i="2"/>
  <c r="M86" i="2"/>
  <c r="J86" i="2"/>
  <c r="AS87" i="2" s="1"/>
  <c r="I86" i="2"/>
  <c r="F86" i="2"/>
  <c r="E86" i="2"/>
  <c r="B86" i="2"/>
  <c r="N86" i="2" s="1"/>
  <c r="AQ85" i="2"/>
  <c r="AL85" i="2"/>
  <c r="AK85" i="2"/>
  <c r="AJ85" i="2"/>
  <c r="O85" i="2"/>
  <c r="M85" i="2"/>
  <c r="I85" i="2"/>
  <c r="J85" i="2" s="1"/>
  <c r="AS85" i="2" s="1"/>
  <c r="F85" i="2"/>
  <c r="H85" i="2" s="1"/>
  <c r="B85" i="2"/>
  <c r="N85" i="2" s="1"/>
  <c r="AS84" i="2"/>
  <c r="AQ84" i="2"/>
  <c r="AL84" i="2"/>
  <c r="AK84" i="2"/>
  <c r="AJ84" i="2"/>
  <c r="O84" i="2"/>
  <c r="M84" i="2"/>
  <c r="I84" i="2"/>
  <c r="F84" i="2"/>
  <c r="E84" i="2"/>
  <c r="B84" i="2"/>
  <c r="N84" i="2" s="1"/>
  <c r="AS83" i="2"/>
  <c r="AQ83" i="2"/>
  <c r="AL83" i="2"/>
  <c r="AK83" i="2"/>
  <c r="AJ83" i="2"/>
  <c r="O83" i="2"/>
  <c r="M83" i="2"/>
  <c r="I83" i="2"/>
  <c r="F83" i="2"/>
  <c r="E83" i="2"/>
  <c r="B83" i="2"/>
  <c r="N83" i="2" s="1"/>
  <c r="AQ82" i="2"/>
  <c r="AO82" i="2"/>
  <c r="AP82" i="2" s="1"/>
  <c r="O82" i="2"/>
  <c r="N82" i="2"/>
  <c r="M82" i="2"/>
  <c r="J82" i="2"/>
  <c r="AS82" i="2" s="1"/>
  <c r="H82" i="2"/>
  <c r="AS53" i="2"/>
  <c r="AO52" i="2"/>
  <c r="AP52" i="2" s="1"/>
  <c r="E77" i="2"/>
  <c r="E76" i="2"/>
  <c r="E74" i="2"/>
  <c r="E73" i="2"/>
  <c r="E67" i="2"/>
  <c r="E66" i="2"/>
  <c r="E64" i="2"/>
  <c r="E63" i="2"/>
  <c r="AQ77" i="2"/>
  <c r="AL77" i="2"/>
  <c r="AK77" i="2"/>
  <c r="AJ77" i="2"/>
  <c r="O77" i="2"/>
  <c r="M77" i="2"/>
  <c r="I77" i="2"/>
  <c r="F77" i="2"/>
  <c r="B77" i="2"/>
  <c r="N77" i="2" s="1"/>
  <c r="AQ76" i="2"/>
  <c r="AL76" i="2"/>
  <c r="AK76" i="2"/>
  <c r="AJ76" i="2"/>
  <c r="O76" i="2"/>
  <c r="M76" i="2"/>
  <c r="I76" i="2"/>
  <c r="F76" i="2"/>
  <c r="B76" i="2"/>
  <c r="N76" i="2" s="1"/>
  <c r="AQ75" i="2"/>
  <c r="AL75" i="2"/>
  <c r="AK75" i="2"/>
  <c r="AJ75" i="2"/>
  <c r="O75" i="2"/>
  <c r="M75" i="2"/>
  <c r="I75" i="2"/>
  <c r="J76" i="2" s="1"/>
  <c r="F75" i="2"/>
  <c r="H75" i="2" s="1"/>
  <c r="B75" i="2"/>
  <c r="N75" i="2" s="1"/>
  <c r="AQ74" i="2"/>
  <c r="AL74" i="2"/>
  <c r="AK74" i="2"/>
  <c r="AJ74" i="2"/>
  <c r="O74" i="2"/>
  <c r="M74" i="2"/>
  <c r="I74" i="2"/>
  <c r="F74" i="2"/>
  <c r="B74" i="2"/>
  <c r="N74" i="2" s="1"/>
  <c r="AQ73" i="2"/>
  <c r="AL73" i="2"/>
  <c r="AK73" i="2"/>
  <c r="AJ73" i="2"/>
  <c r="O73" i="2"/>
  <c r="M73" i="2"/>
  <c r="J73" i="2"/>
  <c r="I73" i="2"/>
  <c r="F73" i="2"/>
  <c r="B73" i="2"/>
  <c r="N73" i="2" s="1"/>
  <c r="AQ72" i="2"/>
  <c r="AO72" i="2"/>
  <c r="AP72" i="2" s="1"/>
  <c r="O72" i="2"/>
  <c r="N72" i="2"/>
  <c r="M72" i="2"/>
  <c r="J72" i="2"/>
  <c r="H72" i="2"/>
  <c r="AU72" i="2" s="1"/>
  <c r="AQ67" i="2"/>
  <c r="AL67" i="2"/>
  <c r="AK67" i="2"/>
  <c r="AJ67" i="2"/>
  <c r="O67" i="2"/>
  <c r="M67" i="2"/>
  <c r="I67" i="2"/>
  <c r="F67" i="2"/>
  <c r="B67" i="2"/>
  <c r="N67" i="2" s="1"/>
  <c r="AQ66" i="2"/>
  <c r="AL66" i="2"/>
  <c r="AK66" i="2"/>
  <c r="AJ66" i="2"/>
  <c r="O66" i="2"/>
  <c r="M66" i="2"/>
  <c r="J66" i="2"/>
  <c r="AS67" i="2" s="1"/>
  <c r="I66" i="2"/>
  <c r="F66" i="2"/>
  <c r="B66" i="2"/>
  <c r="N66" i="2" s="1"/>
  <c r="AQ65" i="2"/>
  <c r="AL65" i="2"/>
  <c r="AK65" i="2"/>
  <c r="AJ65" i="2"/>
  <c r="O65" i="2"/>
  <c r="M65" i="2"/>
  <c r="I65" i="2"/>
  <c r="J65" i="2" s="1"/>
  <c r="AS65" i="2" s="1"/>
  <c r="F65" i="2"/>
  <c r="H65" i="2" s="1"/>
  <c r="AU65" i="2" s="1"/>
  <c r="B65" i="2"/>
  <c r="N65" i="2" s="1"/>
  <c r="AS64" i="2"/>
  <c r="AQ64" i="2"/>
  <c r="AL64" i="2"/>
  <c r="AK64" i="2"/>
  <c r="AJ64" i="2"/>
  <c r="O64" i="2"/>
  <c r="M64" i="2"/>
  <c r="I64" i="2"/>
  <c r="F64" i="2"/>
  <c r="B64" i="2"/>
  <c r="N64" i="2" s="1"/>
  <c r="AS63" i="2"/>
  <c r="AQ63" i="2"/>
  <c r="AL63" i="2"/>
  <c r="AK63" i="2"/>
  <c r="AJ63" i="2"/>
  <c r="O63" i="2"/>
  <c r="M63" i="2"/>
  <c r="I63" i="2"/>
  <c r="F63" i="2"/>
  <c r="B63" i="2"/>
  <c r="N63" i="2" s="1"/>
  <c r="AQ62" i="2"/>
  <c r="AO62" i="2"/>
  <c r="AP62" i="2" s="1"/>
  <c r="O62" i="2"/>
  <c r="N62" i="2"/>
  <c r="M62" i="2"/>
  <c r="J62" i="2"/>
  <c r="AS62" i="2" s="1"/>
  <c r="H62" i="2"/>
  <c r="AU62" i="2" s="1"/>
  <c r="AQ57" i="2"/>
  <c r="AL57" i="2"/>
  <c r="AK57" i="2"/>
  <c r="AJ57" i="2"/>
  <c r="O57" i="2"/>
  <c r="M57" i="2"/>
  <c r="I57" i="2"/>
  <c r="F57" i="2"/>
  <c r="E57" i="2"/>
  <c r="B57" i="2"/>
  <c r="N57" i="2" s="1"/>
  <c r="AQ56" i="2"/>
  <c r="AL56" i="2"/>
  <c r="AK56" i="2"/>
  <c r="AJ56" i="2"/>
  <c r="O56" i="2"/>
  <c r="M56" i="2"/>
  <c r="AS57" i="2"/>
  <c r="I56" i="2"/>
  <c r="F56" i="2"/>
  <c r="E56" i="2"/>
  <c r="B56" i="2"/>
  <c r="N56" i="2" s="1"/>
  <c r="AQ55" i="2"/>
  <c r="AL55" i="2"/>
  <c r="AK55" i="2"/>
  <c r="AJ55" i="2"/>
  <c r="O55" i="2"/>
  <c r="M55" i="2"/>
  <c r="I55" i="2"/>
  <c r="J55" i="2" s="1"/>
  <c r="AS55" i="2" s="1"/>
  <c r="F55" i="2"/>
  <c r="H55" i="2" s="1"/>
  <c r="B55" i="2"/>
  <c r="N55" i="2" s="1"/>
  <c r="AS54" i="2"/>
  <c r="AQ54" i="2"/>
  <c r="AL54" i="2"/>
  <c r="AK54" i="2"/>
  <c r="AJ54" i="2"/>
  <c r="O54" i="2"/>
  <c r="M54" i="2"/>
  <c r="I54" i="2"/>
  <c r="F54" i="2"/>
  <c r="E54" i="2"/>
  <c r="B54" i="2"/>
  <c r="N54" i="2" s="1"/>
  <c r="AQ53" i="2"/>
  <c r="AL53" i="2"/>
  <c r="AK53" i="2"/>
  <c r="AJ53" i="2"/>
  <c r="O53" i="2"/>
  <c r="M53" i="2"/>
  <c r="I53" i="2"/>
  <c r="F53" i="2"/>
  <c r="E53" i="2"/>
  <c r="B53" i="2"/>
  <c r="N53" i="2" s="1"/>
  <c r="AQ52" i="2"/>
  <c r="O52" i="2"/>
  <c r="N52" i="2"/>
  <c r="M52" i="2"/>
  <c r="J52" i="2"/>
  <c r="AS52" i="2" s="1"/>
  <c r="H52" i="2"/>
  <c r="AV52" i="2" s="1"/>
  <c r="AQ49" i="2"/>
  <c r="AL49" i="2"/>
  <c r="AK49" i="2"/>
  <c r="AJ49" i="2"/>
  <c r="O49" i="2"/>
  <c r="M49" i="2"/>
  <c r="F49" i="2"/>
  <c r="E49" i="2"/>
  <c r="B49" i="2"/>
  <c r="N49" i="2" s="1"/>
  <c r="AQ48" i="2"/>
  <c r="AL48" i="2"/>
  <c r="AK48" i="2"/>
  <c r="AJ48" i="2"/>
  <c r="O48" i="2"/>
  <c r="M48" i="2"/>
  <c r="F48" i="2"/>
  <c r="E48" i="2"/>
  <c r="B48" i="2"/>
  <c r="N48" i="2" s="1"/>
  <c r="AQ47" i="2"/>
  <c r="AK47" i="2"/>
  <c r="AJ47" i="2"/>
  <c r="O47" i="2"/>
  <c r="M47" i="2"/>
  <c r="E47" i="2"/>
  <c r="H47" i="2" s="1"/>
  <c r="B47" i="2"/>
  <c r="N47" i="2" s="1"/>
  <c r="AQ46" i="2"/>
  <c r="AL46" i="2"/>
  <c r="AL47" i="2" s="1"/>
  <c r="AK46" i="2"/>
  <c r="AJ46" i="2"/>
  <c r="O46" i="2"/>
  <c r="M46" i="2"/>
  <c r="AS46" i="2"/>
  <c r="F46" i="2"/>
  <c r="H46" i="2" s="1"/>
  <c r="B46" i="2"/>
  <c r="N46" i="2" s="1"/>
  <c r="AQ45" i="2"/>
  <c r="AL45" i="2"/>
  <c r="AK45" i="2"/>
  <c r="AJ45" i="2"/>
  <c r="O45" i="2"/>
  <c r="M45" i="2"/>
  <c r="F45" i="2"/>
  <c r="E45" i="2"/>
  <c r="B45" i="2"/>
  <c r="N45" i="2" s="1"/>
  <c r="AQ44" i="2"/>
  <c r="AL44" i="2"/>
  <c r="AK44" i="2"/>
  <c r="AJ44" i="2"/>
  <c r="O44" i="2"/>
  <c r="M44" i="2"/>
  <c r="F44" i="2"/>
  <c r="E44" i="2"/>
  <c r="B44" i="2"/>
  <c r="N44" i="2" s="1"/>
  <c r="AQ43" i="2"/>
  <c r="AL43" i="2"/>
  <c r="AK43" i="2"/>
  <c r="AJ43" i="2"/>
  <c r="O43" i="2"/>
  <c r="M43" i="2"/>
  <c r="AS47" i="2"/>
  <c r="F43" i="2"/>
  <c r="E43" i="2"/>
  <c r="B43" i="2"/>
  <c r="N43" i="2" s="1"/>
  <c r="AQ42" i="2"/>
  <c r="AO42" i="2"/>
  <c r="O42" i="2"/>
  <c r="N42" i="2"/>
  <c r="M42" i="2"/>
  <c r="AS44" i="2"/>
  <c r="H42" i="2"/>
  <c r="AV42" i="2" s="1"/>
  <c r="AL34" i="2"/>
  <c r="AK37" i="2"/>
  <c r="AJ34" i="2"/>
  <c r="AK34" i="2"/>
  <c r="AO32" i="2"/>
  <c r="AP32" i="2" s="1"/>
  <c r="J37" i="2"/>
  <c r="AS37" i="2" s="1"/>
  <c r="E39" i="2"/>
  <c r="E38" i="2"/>
  <c r="E37" i="2"/>
  <c r="H37" i="2" s="1"/>
  <c r="B37" i="2"/>
  <c r="N37" i="2" s="1"/>
  <c r="AS3" i="2"/>
  <c r="AQ37" i="2"/>
  <c r="AJ37" i="2"/>
  <c r="O37" i="2"/>
  <c r="M37" i="2"/>
  <c r="I34" i="2"/>
  <c r="F34" i="2"/>
  <c r="E34" i="2"/>
  <c r="B34" i="2"/>
  <c r="N34" i="2" s="1"/>
  <c r="AQ34" i="2"/>
  <c r="O34" i="2"/>
  <c r="M34" i="2"/>
  <c r="I5" i="2"/>
  <c r="AQ39" i="2"/>
  <c r="AL39" i="2"/>
  <c r="AK39" i="2"/>
  <c r="AJ39" i="2"/>
  <c r="O39" i="2"/>
  <c r="M39" i="2"/>
  <c r="I39" i="2"/>
  <c r="F39" i="2"/>
  <c r="B39" i="2"/>
  <c r="N39" i="2" s="1"/>
  <c r="AQ38" i="2"/>
  <c r="AL38" i="2"/>
  <c r="AK38" i="2"/>
  <c r="AJ38" i="2"/>
  <c r="O38" i="2"/>
  <c r="M38" i="2"/>
  <c r="I38" i="2"/>
  <c r="F38" i="2"/>
  <c r="B38" i="2"/>
  <c r="N38" i="2" s="1"/>
  <c r="AQ36" i="2"/>
  <c r="AL36" i="2"/>
  <c r="AL37" i="2" s="1"/>
  <c r="AK36" i="2"/>
  <c r="AJ36" i="2"/>
  <c r="O36" i="2"/>
  <c r="M36" i="2"/>
  <c r="I36" i="2"/>
  <c r="J36" i="2" s="1"/>
  <c r="AS36" i="2" s="1"/>
  <c r="F36" i="2"/>
  <c r="H36" i="2" s="1"/>
  <c r="AV36" i="2" s="1"/>
  <c r="B36" i="2"/>
  <c r="N36" i="2" s="1"/>
  <c r="AQ35" i="2"/>
  <c r="AL35" i="2"/>
  <c r="AK35" i="2"/>
  <c r="AJ35" i="2"/>
  <c r="O35" i="2"/>
  <c r="M35" i="2"/>
  <c r="I35" i="2"/>
  <c r="F35" i="2"/>
  <c r="E35" i="2"/>
  <c r="B35" i="2"/>
  <c r="N35" i="2" s="1"/>
  <c r="AQ33" i="2"/>
  <c r="AL33" i="2"/>
  <c r="AK33" i="2"/>
  <c r="AJ33" i="2"/>
  <c r="O33" i="2"/>
  <c r="M33" i="2"/>
  <c r="I33" i="2"/>
  <c r="F33" i="2"/>
  <c r="E33" i="2"/>
  <c r="B33" i="2"/>
  <c r="N33" i="2" s="1"/>
  <c r="AQ32" i="2"/>
  <c r="O32" i="2"/>
  <c r="N32" i="2"/>
  <c r="M32" i="2"/>
  <c r="J32" i="2"/>
  <c r="AS32" i="2" s="1"/>
  <c r="H32" i="2"/>
  <c r="AV32" i="2" s="1"/>
  <c r="J23" i="2"/>
  <c r="AS23" i="2" s="1"/>
  <c r="B7" i="2"/>
  <c r="B6" i="2"/>
  <c r="B5" i="2"/>
  <c r="B4" i="2"/>
  <c r="B3" i="2"/>
  <c r="B17" i="2"/>
  <c r="B16" i="2"/>
  <c r="B15" i="2"/>
  <c r="B14" i="2"/>
  <c r="B13" i="2"/>
  <c r="B27" i="2"/>
  <c r="N27" i="2" s="1"/>
  <c r="B26" i="2"/>
  <c r="N26" i="2" s="1"/>
  <c r="B25" i="2"/>
  <c r="N25" i="2" s="1"/>
  <c r="B24" i="2"/>
  <c r="N24" i="2" s="1"/>
  <c r="B23" i="2"/>
  <c r="N23" i="2" s="1"/>
  <c r="AQ27" i="2"/>
  <c r="AL27" i="2"/>
  <c r="AK27" i="2"/>
  <c r="AJ27" i="2"/>
  <c r="O27" i="2"/>
  <c r="M27" i="2"/>
  <c r="I27" i="2"/>
  <c r="F27" i="2"/>
  <c r="E27" i="2"/>
  <c r="AQ26" i="2"/>
  <c r="AL26" i="2"/>
  <c r="AK26" i="2"/>
  <c r="AJ26" i="2"/>
  <c r="O26" i="2"/>
  <c r="M26" i="2"/>
  <c r="I26" i="2"/>
  <c r="F26" i="2"/>
  <c r="E26" i="2"/>
  <c r="AQ25" i="2"/>
  <c r="AL25" i="2"/>
  <c r="AK25" i="2"/>
  <c r="AJ25" i="2"/>
  <c r="O25" i="2"/>
  <c r="M25" i="2"/>
  <c r="I25" i="2"/>
  <c r="J25" i="2" s="1"/>
  <c r="AS25" i="2" s="1"/>
  <c r="F25" i="2"/>
  <c r="H25" i="2" s="1"/>
  <c r="AU25" i="2" s="1"/>
  <c r="AQ24" i="2"/>
  <c r="AL24" i="2"/>
  <c r="AK24" i="2"/>
  <c r="AJ24" i="2"/>
  <c r="O24" i="2"/>
  <c r="M24" i="2"/>
  <c r="I24" i="2"/>
  <c r="F24" i="2"/>
  <c r="E24" i="2"/>
  <c r="AQ23" i="2"/>
  <c r="AL23" i="2"/>
  <c r="AK23" i="2"/>
  <c r="AJ23" i="2"/>
  <c r="O23" i="2"/>
  <c r="M23" i="2"/>
  <c r="I23" i="2"/>
  <c r="F23" i="2"/>
  <c r="E23" i="2"/>
  <c r="F7" i="2"/>
  <c r="F6" i="2"/>
  <c r="F5" i="2"/>
  <c r="F4" i="2"/>
  <c r="F3" i="2"/>
  <c r="F17" i="2"/>
  <c r="F16" i="2"/>
  <c r="F15" i="2"/>
  <c r="F14" i="2"/>
  <c r="F13" i="2"/>
  <c r="E17" i="2"/>
  <c r="E16" i="2"/>
  <c r="E14" i="2"/>
  <c r="E13" i="2"/>
  <c r="E7" i="2"/>
  <c r="E6" i="2"/>
  <c r="E4" i="2"/>
  <c r="E3" i="2"/>
  <c r="AU125" i="2" l="1"/>
  <c r="AU118" i="2"/>
  <c r="AO118" i="2"/>
  <c r="AP118" i="2" s="1"/>
  <c r="AR118" i="2" s="1"/>
  <c r="AT118" i="2" s="1"/>
  <c r="AW118" i="2" s="1"/>
  <c r="AW127" i="2"/>
  <c r="AS120" i="2"/>
  <c r="AT120" i="2" s="1"/>
  <c r="AW120" i="2" s="1"/>
  <c r="AU117" i="2"/>
  <c r="AU127" i="2"/>
  <c r="AT116" i="2"/>
  <c r="AW116" i="2" s="1"/>
  <c r="AV115" i="2"/>
  <c r="AU124" i="2"/>
  <c r="AV119" i="2"/>
  <c r="AR72" i="2"/>
  <c r="AT72" i="2" s="1"/>
  <c r="AW72" i="2" s="1"/>
  <c r="AR125" i="2"/>
  <c r="AT125" i="2" s="1"/>
  <c r="AW125" i="2" s="1"/>
  <c r="AR126" i="2"/>
  <c r="AT126" i="2" s="1"/>
  <c r="AW126" i="2" s="1"/>
  <c r="H74" i="2"/>
  <c r="AV74" i="2" s="1"/>
  <c r="AT123" i="2"/>
  <c r="AW123" i="2" s="1"/>
  <c r="AV114" i="2"/>
  <c r="H97" i="2"/>
  <c r="AU97" i="2" s="1"/>
  <c r="H38" i="2"/>
  <c r="AV38" i="2" s="1"/>
  <c r="H43" i="2"/>
  <c r="AU43" i="2" s="1"/>
  <c r="AO87" i="2"/>
  <c r="AP87" i="2" s="1"/>
  <c r="AR87" i="2" s="1"/>
  <c r="AT87" i="2" s="1"/>
  <c r="AO128" i="2"/>
  <c r="AP128" i="2" s="1"/>
  <c r="AP124" i="2"/>
  <c r="AR124" i="2" s="1"/>
  <c r="AT124" i="2" s="1"/>
  <c r="AW124" i="2" s="1"/>
  <c r="AU129" i="2"/>
  <c r="AV129" i="2"/>
  <c r="AV128" i="2"/>
  <c r="AU128" i="2"/>
  <c r="AU130" i="2"/>
  <c r="AV130" i="2"/>
  <c r="AS130" i="2"/>
  <c r="AT130" i="2" s="1"/>
  <c r="AW130" i="2" s="1"/>
  <c r="AS128" i="2"/>
  <c r="AP129" i="2"/>
  <c r="AR129" i="2" s="1"/>
  <c r="AT129" i="2" s="1"/>
  <c r="AW129" i="2" s="1"/>
  <c r="AU116" i="2"/>
  <c r="AR32" i="2"/>
  <c r="AT32" i="2" s="1"/>
  <c r="AW32" i="2" s="1"/>
  <c r="AO34" i="2"/>
  <c r="AP34" i="2" s="1"/>
  <c r="AR34" i="2" s="1"/>
  <c r="AU120" i="2"/>
  <c r="J26" i="2"/>
  <c r="AS27" i="2" s="1"/>
  <c r="AO33" i="2"/>
  <c r="AP33" i="2" s="1"/>
  <c r="AR33" i="2" s="1"/>
  <c r="AT114" i="2"/>
  <c r="AW114" i="2" s="1"/>
  <c r="H108" i="2"/>
  <c r="AV108" i="2" s="1"/>
  <c r="AT115" i="2"/>
  <c r="AW115" i="2" s="1"/>
  <c r="H45" i="2"/>
  <c r="AU45" i="2" s="1"/>
  <c r="H49" i="2"/>
  <c r="AU49" i="2" s="1"/>
  <c r="AT119" i="2"/>
  <c r="AW119" i="2" s="1"/>
  <c r="AP117" i="2"/>
  <c r="AR117" i="2" s="1"/>
  <c r="AT117" i="2" s="1"/>
  <c r="AW117" i="2" s="1"/>
  <c r="H95" i="2"/>
  <c r="AV95" i="2" s="1"/>
  <c r="H44" i="2"/>
  <c r="AU44" i="2" s="1"/>
  <c r="H67" i="2"/>
  <c r="AU67" i="2" s="1"/>
  <c r="AR82" i="2"/>
  <c r="AT82" i="2" s="1"/>
  <c r="AW82" i="2" s="1"/>
  <c r="AO86" i="2"/>
  <c r="AP86" i="2" s="1"/>
  <c r="AR86" i="2" s="1"/>
  <c r="AS86" i="2"/>
  <c r="AR103" i="2"/>
  <c r="AT103" i="2" s="1"/>
  <c r="AW103" i="2" s="1"/>
  <c r="AS104" i="2"/>
  <c r="AO44" i="2"/>
  <c r="AP44" i="2" s="1"/>
  <c r="AR44" i="2" s="1"/>
  <c r="AT44" i="2" s="1"/>
  <c r="AO57" i="2"/>
  <c r="AP57" i="2" s="1"/>
  <c r="AR57" i="2" s="1"/>
  <c r="AT57" i="2" s="1"/>
  <c r="AU32" i="2"/>
  <c r="H64" i="2"/>
  <c r="AU64" i="2" s="1"/>
  <c r="AS24" i="2"/>
  <c r="AO48" i="2"/>
  <c r="AP48" i="2" s="1"/>
  <c r="AR48" i="2" s="1"/>
  <c r="H77" i="2"/>
  <c r="AV77" i="2" s="1"/>
  <c r="H63" i="2"/>
  <c r="AU63" i="2" s="1"/>
  <c r="H35" i="2"/>
  <c r="AU35" i="2" s="1"/>
  <c r="AU36" i="2"/>
  <c r="AO43" i="2"/>
  <c r="AP43" i="2" s="1"/>
  <c r="AR43" i="2" s="1"/>
  <c r="AO56" i="2"/>
  <c r="AP56" i="2" s="1"/>
  <c r="AR56" i="2" s="1"/>
  <c r="H57" i="2"/>
  <c r="AV57" i="2" s="1"/>
  <c r="H66" i="2"/>
  <c r="AV66" i="2" s="1"/>
  <c r="H76" i="2"/>
  <c r="AV76" i="2" s="1"/>
  <c r="H83" i="2"/>
  <c r="AU83" i="2" s="1"/>
  <c r="AO85" i="2"/>
  <c r="AP85" i="2" s="1"/>
  <c r="AR85" i="2" s="1"/>
  <c r="AT85" i="2" s="1"/>
  <c r="AW85" i="2" s="1"/>
  <c r="H86" i="2"/>
  <c r="AV86" i="2" s="1"/>
  <c r="H87" i="2"/>
  <c r="AV87" i="2" s="1"/>
  <c r="AO107" i="2"/>
  <c r="AP107" i="2" s="1"/>
  <c r="AR107" i="2" s="1"/>
  <c r="H98" i="2"/>
  <c r="AV98" i="2" s="1"/>
  <c r="AO46" i="2"/>
  <c r="AP46" i="2" s="1"/>
  <c r="AR46" i="2" s="1"/>
  <c r="AT46" i="2" s="1"/>
  <c r="AW46" i="2" s="1"/>
  <c r="H48" i="2"/>
  <c r="AV48" i="2" s="1"/>
  <c r="H54" i="2"/>
  <c r="AU54" i="2" s="1"/>
  <c r="H56" i="2"/>
  <c r="AV56" i="2" s="1"/>
  <c r="AO73" i="2"/>
  <c r="AP73" i="2" s="1"/>
  <c r="AR73" i="2" s="1"/>
  <c r="J75" i="2"/>
  <c r="AO75" i="2"/>
  <c r="AP75" i="2" s="1"/>
  <c r="AR75" i="2" s="1"/>
  <c r="AO84" i="2"/>
  <c r="AP84" i="2" s="1"/>
  <c r="AR84" i="2" s="1"/>
  <c r="AT84" i="2" s="1"/>
  <c r="AR93" i="2"/>
  <c r="AT93" i="2" s="1"/>
  <c r="AW93" i="2" s="1"/>
  <c r="AO104" i="2"/>
  <c r="AP104" i="2" s="1"/>
  <c r="AO106" i="2"/>
  <c r="AP106" i="2" s="1"/>
  <c r="AR106" i="2" s="1"/>
  <c r="AT106" i="2" s="1"/>
  <c r="AW106" i="2" s="1"/>
  <c r="H94" i="2"/>
  <c r="AU94" i="2" s="1"/>
  <c r="AS56" i="2"/>
  <c r="AO95" i="2"/>
  <c r="AO98" i="2"/>
  <c r="AP98" i="2" s="1"/>
  <c r="AS35" i="2"/>
  <c r="AS43" i="2"/>
  <c r="AS33" i="2"/>
  <c r="J38" i="2"/>
  <c r="H39" i="2"/>
  <c r="AV39" i="2" s="1"/>
  <c r="AO49" i="2"/>
  <c r="AP49" i="2" s="1"/>
  <c r="AR49" i="2" s="1"/>
  <c r="AO83" i="2"/>
  <c r="AP83" i="2" s="1"/>
  <c r="AR83" i="2" s="1"/>
  <c r="AT83" i="2" s="1"/>
  <c r="AO94" i="2"/>
  <c r="AP94" i="2" s="1"/>
  <c r="AO96" i="2"/>
  <c r="AP96" i="2" s="1"/>
  <c r="AR96" i="2" s="1"/>
  <c r="AT96" i="2" s="1"/>
  <c r="AW96" i="2" s="1"/>
  <c r="AO97" i="2"/>
  <c r="AP97" i="2" s="1"/>
  <c r="AR97" i="2" s="1"/>
  <c r="AO108" i="2"/>
  <c r="AP108" i="2" s="1"/>
  <c r="AR108" i="2" s="1"/>
  <c r="H105" i="2"/>
  <c r="AV105" i="2" s="1"/>
  <c r="AO23" i="2"/>
  <c r="AP23" i="2" s="1"/>
  <c r="AR23" i="2" s="1"/>
  <c r="AT23" i="2" s="1"/>
  <c r="H34" i="2"/>
  <c r="AU34" i="2" s="1"/>
  <c r="AU42" i="2"/>
  <c r="H53" i="2"/>
  <c r="AU53" i="2" s="1"/>
  <c r="AO65" i="2"/>
  <c r="AP65" i="2" s="1"/>
  <c r="AR65" i="2" s="1"/>
  <c r="AT65" i="2" s="1"/>
  <c r="AW65" i="2" s="1"/>
  <c r="H84" i="2"/>
  <c r="AU84" i="2" s="1"/>
  <c r="H104" i="2"/>
  <c r="AU104" i="2" s="1"/>
  <c r="AO105" i="2"/>
  <c r="AP105" i="2" s="1"/>
  <c r="AR105" i="2" s="1"/>
  <c r="AT105" i="2" s="1"/>
  <c r="J107" i="2"/>
  <c r="AS108" i="2" s="1"/>
  <c r="H107" i="2"/>
  <c r="AV107" i="2" s="1"/>
  <c r="AO45" i="2"/>
  <c r="AP45" i="2" s="1"/>
  <c r="AR45" i="2" s="1"/>
  <c r="AU106" i="2"/>
  <c r="AV106" i="2"/>
  <c r="AV96" i="2"/>
  <c r="AU96" i="2"/>
  <c r="AV85" i="2"/>
  <c r="AU85" i="2"/>
  <c r="AU82" i="2"/>
  <c r="AV93" i="2"/>
  <c r="AV103" i="2"/>
  <c r="AV82" i="2"/>
  <c r="AS97" i="2"/>
  <c r="AO77" i="2"/>
  <c r="AP77" i="2" s="1"/>
  <c r="AO74" i="2"/>
  <c r="AO76" i="2"/>
  <c r="AP76" i="2" s="1"/>
  <c r="AR76" i="2" s="1"/>
  <c r="AO63" i="2"/>
  <c r="AP63" i="2" s="1"/>
  <c r="AR62" i="2"/>
  <c r="AT62" i="2" s="1"/>
  <c r="AW62" i="2" s="1"/>
  <c r="AO64" i="2"/>
  <c r="AO67" i="2"/>
  <c r="AP67" i="2" s="1"/>
  <c r="H73" i="2"/>
  <c r="AV73" i="2" s="1"/>
  <c r="AU52" i="2"/>
  <c r="AO66" i="2"/>
  <c r="AO54" i="2"/>
  <c r="AO55" i="2"/>
  <c r="AV75" i="2"/>
  <c r="AU75" i="2"/>
  <c r="AV65" i="2"/>
  <c r="AR52" i="2"/>
  <c r="AT52" i="2" s="1"/>
  <c r="AW52" i="2" s="1"/>
  <c r="AO53" i="2"/>
  <c r="AU55" i="2"/>
  <c r="AV55" i="2"/>
  <c r="AV62" i="2"/>
  <c r="AV72" i="2"/>
  <c r="AS66" i="2"/>
  <c r="AV47" i="2"/>
  <c r="AU47" i="2"/>
  <c r="AU46" i="2"/>
  <c r="AV46" i="2"/>
  <c r="AP42" i="2"/>
  <c r="AR42" i="2" s="1"/>
  <c r="AS42" i="2"/>
  <c r="AS45" i="2"/>
  <c r="AO47" i="2"/>
  <c r="AO24" i="2"/>
  <c r="AP24" i="2" s="1"/>
  <c r="AR24" i="2" s="1"/>
  <c r="AV25" i="2"/>
  <c r="AO27" i="2"/>
  <c r="AP27" i="2" s="1"/>
  <c r="AR27" i="2" s="1"/>
  <c r="AO26" i="2"/>
  <c r="AP26" i="2" s="1"/>
  <c r="AR26" i="2" s="1"/>
  <c r="H27" i="2"/>
  <c r="AU37" i="2"/>
  <c r="AV37" i="2"/>
  <c r="I37" i="2"/>
  <c r="AO37" i="2" s="1"/>
  <c r="AP37" i="2" s="1"/>
  <c r="AR37" i="2" s="1"/>
  <c r="AT37" i="2" s="1"/>
  <c r="AW37" i="2" s="1"/>
  <c r="AO35" i="2"/>
  <c r="AP35" i="2" s="1"/>
  <c r="AR35" i="2" s="1"/>
  <c r="AO38" i="2"/>
  <c r="AP38" i="2" s="1"/>
  <c r="AR38" i="2" s="1"/>
  <c r="H33" i="2"/>
  <c r="AO36" i="2"/>
  <c r="AP36" i="2" s="1"/>
  <c r="AR36" i="2" s="1"/>
  <c r="AT36" i="2" s="1"/>
  <c r="AW36" i="2" s="1"/>
  <c r="H24" i="2"/>
  <c r="H26" i="2"/>
  <c r="AO39" i="2"/>
  <c r="AP39" i="2" s="1"/>
  <c r="AR39" i="2" s="1"/>
  <c r="AS34" i="2"/>
  <c r="H23" i="2"/>
  <c r="AO25" i="2"/>
  <c r="AQ17" i="2"/>
  <c r="AL17" i="2"/>
  <c r="AK17" i="2"/>
  <c r="AJ17" i="2"/>
  <c r="O17" i="2"/>
  <c r="N17" i="2"/>
  <c r="M17" i="2"/>
  <c r="H17" i="2"/>
  <c r="AQ16" i="2"/>
  <c r="AL16" i="2"/>
  <c r="AK16" i="2"/>
  <c r="AJ16" i="2"/>
  <c r="O16" i="2"/>
  <c r="N16" i="2"/>
  <c r="M16" i="2"/>
  <c r="AS17" i="2"/>
  <c r="H16" i="2"/>
  <c r="AQ15" i="2"/>
  <c r="AL15" i="2"/>
  <c r="AK15" i="2"/>
  <c r="AJ15" i="2"/>
  <c r="O15" i="2"/>
  <c r="N15" i="2"/>
  <c r="M15" i="2"/>
  <c r="AS15" i="2"/>
  <c r="H15" i="2"/>
  <c r="AS14" i="2"/>
  <c r="AQ14" i="2"/>
  <c r="AL14" i="2"/>
  <c r="AK14" i="2"/>
  <c r="AJ14" i="2"/>
  <c r="O14" i="2"/>
  <c r="N14" i="2"/>
  <c r="M14" i="2"/>
  <c r="H14" i="2"/>
  <c r="AS13" i="2"/>
  <c r="AQ13" i="2"/>
  <c r="AL13" i="2"/>
  <c r="AK13" i="2"/>
  <c r="AJ13" i="2"/>
  <c r="O13" i="2"/>
  <c r="N13" i="2"/>
  <c r="M13" i="2"/>
  <c r="H13" i="2"/>
  <c r="AQ12" i="2"/>
  <c r="AO12" i="2"/>
  <c r="AP12" i="2" s="1"/>
  <c r="O12" i="2"/>
  <c r="N12" i="2"/>
  <c r="M12" i="2"/>
  <c r="AS12" i="2"/>
  <c r="H12" i="2"/>
  <c r="AS4" i="2"/>
  <c r="AQ3" i="2"/>
  <c r="AQ4" i="2"/>
  <c r="AQ5" i="2"/>
  <c r="AQ6" i="2"/>
  <c r="AQ7" i="2"/>
  <c r="AQ2" i="2"/>
  <c r="AO2" i="2"/>
  <c r="AL7" i="2"/>
  <c r="AL6" i="2"/>
  <c r="AL5" i="2"/>
  <c r="AL4" i="2"/>
  <c r="AL3" i="2"/>
  <c r="AJ7" i="2"/>
  <c r="AJ6" i="2"/>
  <c r="AJ5" i="2"/>
  <c r="AK7" i="2"/>
  <c r="AK6" i="2"/>
  <c r="AK5" i="2"/>
  <c r="AK4" i="2"/>
  <c r="AK3" i="2"/>
  <c r="AJ4" i="2"/>
  <c r="AJ3" i="2"/>
  <c r="J6" i="2"/>
  <c r="AS6" i="2" s="1"/>
  <c r="J2" i="2"/>
  <c r="AS2" i="2" s="1"/>
  <c r="I7" i="2"/>
  <c r="I6" i="2"/>
  <c r="J5" i="2"/>
  <c r="AS5" i="2" s="1"/>
  <c r="I4" i="2"/>
  <c r="I3" i="2"/>
  <c r="AU74" i="2" l="1"/>
  <c r="AW57" i="2"/>
  <c r="AU39" i="2"/>
  <c r="AT27" i="2"/>
  <c r="AW27" i="2" s="1"/>
  <c r="AT24" i="2"/>
  <c r="AW24" i="2" s="1"/>
  <c r="AV44" i="2"/>
  <c r="AV97" i="2"/>
  <c r="AV67" i="2"/>
  <c r="AU108" i="2"/>
  <c r="AU38" i="2"/>
  <c r="AU86" i="2"/>
  <c r="AV94" i="2"/>
  <c r="AV35" i="2"/>
  <c r="AU57" i="2"/>
  <c r="AW105" i="2"/>
  <c r="AR128" i="2"/>
  <c r="AT128" i="2" s="1"/>
  <c r="AW128" i="2" s="1"/>
  <c r="AV49" i="2"/>
  <c r="AV43" i="2"/>
  <c r="AW44" i="2"/>
  <c r="AV64" i="2"/>
  <c r="AR12" i="2"/>
  <c r="AT12" i="2" s="1"/>
  <c r="AW12" i="2" s="1"/>
  <c r="AS26" i="2"/>
  <c r="AT26" i="2" s="1"/>
  <c r="AW26" i="2" s="1"/>
  <c r="AV63" i="2"/>
  <c r="AW87" i="2"/>
  <c r="AU107" i="2"/>
  <c r="AT86" i="2"/>
  <c r="AW86" i="2" s="1"/>
  <c r="AS107" i="2"/>
  <c r="AT107" i="2" s="1"/>
  <c r="AW107" i="2" s="1"/>
  <c r="AU95" i="2"/>
  <c r="AU98" i="2"/>
  <c r="AV45" i="2"/>
  <c r="AT35" i="2"/>
  <c r="AW35" i="2" s="1"/>
  <c r="AU73" i="2"/>
  <c r="AT108" i="2"/>
  <c r="AW108" i="2" s="1"/>
  <c r="AT43" i="2"/>
  <c r="AW43" i="2" s="1"/>
  <c r="AV83" i="2"/>
  <c r="AO7" i="2"/>
  <c r="AU66" i="2"/>
  <c r="AO5" i="2"/>
  <c r="AV34" i="2"/>
  <c r="AU77" i="2"/>
  <c r="AV84" i="2"/>
  <c r="AT75" i="2"/>
  <c r="AW75" i="2" s="1"/>
  <c r="AT56" i="2"/>
  <c r="AW56" i="2" s="1"/>
  <c r="AW83" i="2"/>
  <c r="AU48" i="2"/>
  <c r="AR63" i="2"/>
  <c r="AT63" i="2" s="1"/>
  <c r="AW63" i="2" s="1"/>
  <c r="AU76" i="2"/>
  <c r="AV104" i="2"/>
  <c r="AR104" i="2"/>
  <c r="AT104" i="2" s="1"/>
  <c r="AW104" i="2" s="1"/>
  <c r="AU87" i="2"/>
  <c r="AP95" i="2"/>
  <c r="AR95" i="2" s="1"/>
  <c r="AT95" i="2" s="1"/>
  <c r="AW95" i="2" s="1"/>
  <c r="AW84" i="2"/>
  <c r="AS39" i="2"/>
  <c r="AT39" i="2" s="1"/>
  <c r="AW39" i="2" s="1"/>
  <c r="AS38" i="2"/>
  <c r="AT38" i="2" s="1"/>
  <c r="AW38" i="2" s="1"/>
  <c r="AU56" i="2"/>
  <c r="AR77" i="2"/>
  <c r="AT77" i="2" s="1"/>
  <c r="AW77" i="2" s="1"/>
  <c r="AR98" i="2"/>
  <c r="AT98" i="2" s="1"/>
  <c r="AW98" i="2" s="1"/>
  <c r="AU105" i="2"/>
  <c r="AR94" i="2"/>
  <c r="AT94" i="2" s="1"/>
  <c r="AW94" i="2" s="1"/>
  <c r="AV54" i="2"/>
  <c r="AV53" i="2"/>
  <c r="AT33" i="2"/>
  <c r="AW33" i="2" s="1"/>
  <c r="AP74" i="2"/>
  <c r="AR74" i="2" s="1"/>
  <c r="AT74" i="2" s="1"/>
  <c r="AW74" i="2" s="1"/>
  <c r="AP64" i="2"/>
  <c r="AR64" i="2" s="1"/>
  <c r="AT64" i="2" s="1"/>
  <c r="AW64" i="2" s="1"/>
  <c r="AT97" i="2"/>
  <c r="AW97" i="2" s="1"/>
  <c r="AT73" i="2"/>
  <c r="AW73" i="2" s="1"/>
  <c r="AR67" i="2"/>
  <c r="AT67" i="2" s="1"/>
  <c r="AW67" i="2" s="1"/>
  <c r="AP54" i="2"/>
  <c r="AR54" i="2" s="1"/>
  <c r="AT54" i="2" s="1"/>
  <c r="AW54" i="2" s="1"/>
  <c r="AP55" i="2"/>
  <c r="AR55" i="2" s="1"/>
  <c r="AT55" i="2" s="1"/>
  <c r="AW55" i="2" s="1"/>
  <c r="AP53" i="2"/>
  <c r="AR53" i="2" s="1"/>
  <c r="AT53" i="2" s="1"/>
  <c r="AW53" i="2" s="1"/>
  <c r="AT76" i="2"/>
  <c r="AW76" i="2" s="1"/>
  <c r="AP66" i="2"/>
  <c r="AR66" i="2" s="1"/>
  <c r="AT66" i="2" s="1"/>
  <c r="AW66" i="2" s="1"/>
  <c r="AT45" i="2"/>
  <c r="AW45" i="2" s="1"/>
  <c r="AT42" i="2"/>
  <c r="AW42" i="2" s="1"/>
  <c r="AS49" i="2"/>
  <c r="AT49" i="2" s="1"/>
  <c r="AW49" i="2" s="1"/>
  <c r="AS48" i="2"/>
  <c r="AT48" i="2" s="1"/>
  <c r="AW48" i="2" s="1"/>
  <c r="AP47" i="2"/>
  <c r="AR47" i="2" s="1"/>
  <c r="AT47" i="2" s="1"/>
  <c r="AW47" i="2" s="1"/>
  <c r="AU24" i="2"/>
  <c r="AV24" i="2"/>
  <c r="AV23" i="2"/>
  <c r="AU23" i="2"/>
  <c r="AS7" i="2"/>
  <c r="AU13" i="2"/>
  <c r="AV13" i="2"/>
  <c r="AO14" i="2"/>
  <c r="AP14" i="2" s="1"/>
  <c r="AR14" i="2" s="1"/>
  <c r="AT14" i="2" s="1"/>
  <c r="AW14" i="2" s="1"/>
  <c r="AV15" i="2"/>
  <c r="AU15" i="2"/>
  <c r="AO16" i="2"/>
  <c r="AP16" i="2" s="1"/>
  <c r="AR16" i="2" s="1"/>
  <c r="AV33" i="2"/>
  <c r="AU33" i="2"/>
  <c r="AV14" i="2"/>
  <c r="AU14" i="2"/>
  <c r="AV17" i="2"/>
  <c r="AU17" i="2"/>
  <c r="AV12" i="2"/>
  <c r="AU12" i="2"/>
  <c r="AU16" i="2"/>
  <c r="AV16" i="2"/>
  <c r="AW23" i="2"/>
  <c r="AV26" i="2"/>
  <c r="AU26" i="2"/>
  <c r="AU27" i="2"/>
  <c r="AV27" i="2"/>
  <c r="AO3" i="2"/>
  <c r="AO17" i="2"/>
  <c r="AP17" i="2" s="1"/>
  <c r="AR17" i="2" s="1"/>
  <c r="AT17" i="2" s="1"/>
  <c r="AW17" i="2" s="1"/>
  <c r="AO4" i="2"/>
  <c r="AO13" i="2"/>
  <c r="AP13" i="2" s="1"/>
  <c r="AR13" i="2" s="1"/>
  <c r="AT13" i="2" s="1"/>
  <c r="AW13" i="2" s="1"/>
  <c r="AO6" i="2"/>
  <c r="AT34" i="2"/>
  <c r="AW34" i="2" s="1"/>
  <c r="AP25" i="2"/>
  <c r="AR25" i="2" s="1"/>
  <c r="AT25" i="2" s="1"/>
  <c r="AW25" i="2" s="1"/>
  <c r="AO15" i="2"/>
  <c r="AS16" i="2"/>
  <c r="AP15" i="2" l="1"/>
  <c r="AR15" i="2" s="1"/>
  <c r="AT15" i="2" s="1"/>
  <c r="AW15" i="2" s="1"/>
  <c r="AT16" i="2"/>
  <c r="AW16" i="2" s="1"/>
  <c r="M2" i="1" l="1"/>
  <c r="I4" i="24" l="1"/>
  <c r="D4" i="24" s="1"/>
  <c r="I5" i="24"/>
  <c r="U5" i="24" s="1"/>
  <c r="U6" i="24"/>
  <c r="I3" i="24"/>
  <c r="D3" i="24" s="1"/>
  <c r="E3" i="24" l="1"/>
  <c r="U3" i="24"/>
  <c r="U4" i="24"/>
  <c r="E4" i="24"/>
  <c r="E5" i="24" l="1"/>
  <c r="H26" i="22"/>
  <c r="H24" i="22"/>
  <c r="H20" i="22"/>
  <c r="H16" i="22"/>
  <c r="H13" i="22"/>
  <c r="H11" i="22"/>
  <c r="H7" i="22"/>
  <c r="H3" i="22"/>
  <c r="H26" i="21"/>
  <c r="H24" i="21"/>
  <c r="H20" i="21"/>
  <c r="H16" i="21"/>
  <c r="H13" i="21"/>
  <c r="H11" i="21"/>
  <c r="H7" i="21"/>
  <c r="H3" i="21"/>
  <c r="I5" i="3" l="1"/>
  <c r="I5" i="18"/>
  <c r="I34" i="18"/>
  <c r="I30" i="18"/>
  <c r="I28" i="18"/>
  <c r="I24" i="18"/>
  <c r="I20" i="18"/>
  <c r="I17" i="18"/>
  <c r="B15" i="18"/>
  <c r="B14" i="18"/>
  <c r="I13" i="18"/>
  <c r="I9" i="18"/>
  <c r="I3" i="18"/>
  <c r="I9" i="3"/>
  <c r="H34" i="17"/>
  <c r="H30" i="17"/>
  <c r="H26" i="17"/>
  <c r="H22" i="17"/>
  <c r="H20" i="17"/>
  <c r="H17" i="17"/>
  <c r="H13" i="17"/>
  <c r="H9" i="17"/>
  <c r="H5" i="17"/>
  <c r="H3" i="17"/>
  <c r="H34" i="16"/>
  <c r="H30" i="16"/>
  <c r="H26" i="16"/>
  <c r="H22" i="16"/>
  <c r="H20" i="16"/>
  <c r="H17" i="16"/>
  <c r="H13" i="16"/>
  <c r="H9" i="16"/>
  <c r="H5" i="16"/>
  <c r="H3" i="16"/>
  <c r="H34" i="15"/>
  <c r="H30" i="15"/>
  <c r="H26" i="15"/>
  <c r="H22" i="15"/>
  <c r="H20" i="15"/>
  <c r="H17" i="15"/>
  <c r="H13" i="15"/>
  <c r="H9" i="15"/>
  <c r="H5" i="15"/>
  <c r="H3" i="15"/>
  <c r="G15" i="8"/>
  <c r="I34" i="14"/>
  <c r="I30" i="14"/>
  <c r="I26" i="14"/>
  <c r="I22" i="14"/>
  <c r="I20" i="14"/>
  <c r="I17" i="14"/>
  <c r="I13" i="14"/>
  <c r="I9" i="14"/>
  <c r="I5" i="14"/>
  <c r="I3" i="14"/>
  <c r="I34" i="13"/>
  <c r="I30" i="13"/>
  <c r="I26" i="13"/>
  <c r="I22" i="13"/>
  <c r="I20" i="13"/>
  <c r="I17" i="13"/>
  <c r="I13" i="13"/>
  <c r="I9" i="13"/>
  <c r="I5" i="13"/>
  <c r="I3" i="13"/>
  <c r="I22" i="5"/>
  <c r="I5" i="5"/>
  <c r="H34" i="12"/>
  <c r="H30" i="12"/>
  <c r="H26" i="12"/>
  <c r="H22" i="12"/>
  <c r="H20" i="12"/>
  <c r="H17" i="12"/>
  <c r="H13" i="12"/>
  <c r="H9" i="12"/>
  <c r="H5" i="12"/>
  <c r="H3" i="12"/>
  <c r="H34" i="11"/>
  <c r="H30" i="11"/>
  <c r="H26" i="11"/>
  <c r="H22" i="11"/>
  <c r="H20" i="11"/>
  <c r="H17" i="11"/>
  <c r="H13" i="11"/>
  <c r="H9" i="11"/>
  <c r="H5" i="11"/>
  <c r="H3" i="11"/>
  <c r="H22" i="6"/>
  <c r="H9" i="6"/>
  <c r="H5" i="6"/>
  <c r="H34" i="10"/>
  <c r="H30" i="10"/>
  <c r="H26" i="10"/>
  <c r="H22" i="10"/>
  <c r="H20" i="10"/>
  <c r="H17" i="10"/>
  <c r="H13" i="10"/>
  <c r="H9" i="10"/>
  <c r="H5" i="10"/>
  <c r="H3" i="10"/>
  <c r="H34" i="9"/>
  <c r="H30" i="9"/>
  <c r="H26" i="9"/>
  <c r="H22" i="9"/>
  <c r="H20" i="9"/>
  <c r="H17" i="9"/>
  <c r="H13" i="9"/>
  <c r="H9" i="9"/>
  <c r="H5" i="9"/>
  <c r="H3" i="9"/>
  <c r="H26" i="7"/>
  <c r="H22" i="7"/>
  <c r="H3" i="7"/>
  <c r="H5" i="7"/>
  <c r="AP2" i="2" l="1"/>
  <c r="AR2" i="2" s="1"/>
  <c r="AP3" i="2"/>
  <c r="AR3" i="2" s="1"/>
  <c r="AP4" i="2"/>
  <c r="AR4" i="2" s="1"/>
  <c r="I28" i="3"/>
  <c r="G4" i="8" l="1"/>
  <c r="G5" i="8"/>
  <c r="G6" i="8"/>
  <c r="G7" i="8"/>
  <c r="G8" i="8"/>
  <c r="G9" i="8"/>
  <c r="G10" i="8"/>
  <c r="G3" i="8"/>
  <c r="G11" i="8" l="1"/>
  <c r="AT4" i="2" l="1"/>
  <c r="H34" i="6"/>
  <c r="H30" i="6"/>
  <c r="H26" i="6"/>
  <c r="H20" i="6"/>
  <c r="H17" i="6"/>
  <c r="H13" i="6"/>
  <c r="H3" i="6"/>
  <c r="H34" i="7"/>
  <c r="H30" i="7"/>
  <c r="H20" i="7"/>
  <c r="H17" i="7"/>
  <c r="H13" i="7"/>
  <c r="H9" i="7"/>
  <c r="AP5" i="2" l="1"/>
  <c r="AR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T5" i="2" l="1"/>
  <c r="I34" i="5"/>
  <c r="I30" i="5"/>
  <c r="I26" i="5"/>
  <c r="I20" i="5"/>
  <c r="I17" i="5"/>
  <c r="I13" i="5"/>
  <c r="I9" i="5"/>
  <c r="I3" i="5"/>
  <c r="K125" i="4"/>
  <c r="K121" i="4"/>
  <c r="K119" i="4"/>
  <c r="K115" i="4"/>
  <c r="K112" i="4"/>
  <c r="K108" i="4"/>
  <c r="K106" i="4"/>
  <c r="K102" i="4"/>
  <c r="K99" i="4"/>
  <c r="K95" i="4"/>
  <c r="K91" i="4"/>
  <c r="K89" i="4"/>
  <c r="K85" i="4"/>
  <c r="K82" i="4"/>
  <c r="K78" i="4"/>
  <c r="K76" i="4"/>
  <c r="K72" i="4"/>
  <c r="K69" i="4"/>
  <c r="C66" i="4"/>
  <c r="K65" i="4"/>
  <c r="K61" i="4"/>
  <c r="K58" i="4"/>
  <c r="K54" i="4"/>
  <c r="K52" i="4"/>
  <c r="K49" i="4"/>
  <c r="K45" i="4"/>
  <c r="K42" i="4"/>
  <c r="K38" i="4"/>
  <c r="K36" i="4"/>
  <c r="K32" i="4"/>
  <c r="K28" i="4"/>
  <c r="K25" i="4"/>
  <c r="K21" i="4"/>
  <c r="K19" i="4"/>
  <c r="K16" i="4"/>
  <c r="K12" i="4"/>
  <c r="K9" i="4"/>
  <c r="K5" i="4"/>
  <c r="K3" i="4"/>
  <c r="I34" i="3"/>
  <c r="I30" i="3"/>
  <c r="I24" i="3"/>
  <c r="I20" i="3"/>
  <c r="I17" i="3"/>
  <c r="B15" i="3"/>
  <c r="B14" i="3"/>
  <c r="I13" i="3"/>
  <c r="I3" i="3"/>
  <c r="H7" i="2"/>
  <c r="H6" i="2"/>
  <c r="H5" i="2"/>
  <c r="H4" i="2"/>
  <c r="H3" i="2"/>
  <c r="H2" i="2"/>
  <c r="AV5" i="2" l="1"/>
  <c r="AU5" i="2"/>
  <c r="AU2" i="2"/>
  <c r="AV2" i="2"/>
  <c r="AV6" i="2"/>
  <c r="AU6" i="2"/>
  <c r="AV3" i="2"/>
  <c r="AU3" i="2"/>
  <c r="AU7" i="2"/>
  <c r="AV7" i="2"/>
  <c r="AU4" i="2"/>
  <c r="AV4" i="2"/>
  <c r="AP7" i="2"/>
  <c r="AR7" i="2" s="1"/>
  <c r="AP6" i="2"/>
  <c r="AR6" i="2" s="1"/>
  <c r="AW4" i="2"/>
  <c r="AW5" i="2"/>
  <c r="AT2" i="2"/>
  <c r="AW2" i="2" s="1"/>
  <c r="AT7" i="2" l="1"/>
  <c r="AW7" i="2" s="1"/>
  <c r="AT6" i="2"/>
  <c r="AW6" i="2" s="1"/>
  <c r="AT3" i="2"/>
  <c r="AW3" i="2" s="1"/>
  <c r="L2" i="1"/>
  <c r="O2" i="1" l="1"/>
</calcChain>
</file>

<file path=xl/comments1.xml><?xml version="1.0" encoding="utf-8"?>
<comments xmlns="http://schemas.openxmlformats.org/spreadsheetml/2006/main">
  <authors>
    <author>User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<sst xmlns="http://schemas.openxmlformats.org/spreadsheetml/2006/main" count="15501" uniqueCount="398">
  <si>
    <t>Оборудование</t>
  </si>
  <si>
    <t>ДТ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</si>
  <si>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</si>
  <si>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</si>
  <si>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</si>
  <si>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</si>
  <si>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</si>
  <si>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</si>
  <si>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</si>
  <si>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</si>
  <si>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</si>
  <si>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</si>
  <si>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</si>
  <si>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</si>
  <si>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</si>
  <si>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</si>
  <si>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</si>
  <si>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</si>
  <si>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</si>
  <si>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</si>
  <si>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</si>
  <si>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</si>
  <si>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</si>
  <si>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</si>
  <si>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</si>
  <si>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</si>
  <si>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</si>
  <si>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</si>
  <si>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</si>
  <si>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</si>
  <si>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</si>
  <si>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</si>
  <si>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</si>
  <si>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</si>
  <si>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</si>
  <si>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</si>
  <si>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</si>
  <si>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</si>
  <si>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</si>
  <si>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</si>
  <si>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</si>
  <si>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</si>
  <si>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</si>
  <si>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</si>
  <si>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</si>
  <si>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</si>
  <si>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</si>
  <si>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</si>
  <si>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</si>
  <si>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</si>
  <si>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</si>
  <si>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</si>
  <si>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</si>
  <si>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</si>
  <si>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</si>
  <si>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</si>
  <si>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</si>
  <si>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</si>
  <si>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</si>
  <si>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</si>
  <si>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</si>
  <si>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</si>
  <si>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</si>
  <si>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</si>
  <si>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Возможность образования капельной смеси</t>
  </si>
  <si>
    <t>да (0,3)</t>
  </si>
  <si>
    <t>нет(0,7)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</si>
  <si>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</si>
  <si>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</si>
  <si>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</si>
  <si>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</si>
  <si>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</si>
  <si>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</si>
  <si>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</si>
  <si>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</si>
  <si>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</si>
  <si>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</si>
  <si>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</si>
  <si>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</si>
  <si>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</si>
  <si>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</si>
  <si>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</si>
  <si>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</si>
  <si>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</si>
  <si>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</si>
  <si>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</si>
  <si>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</si>
  <si>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Взрыв облака ТВС</t>
  </si>
  <si>
    <t>Разрыв трубопровода на сечение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</si>
  <si>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</si>
  <si>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</si>
  <si>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</si>
  <si>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</si>
  <si>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</si>
  <si>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</si>
  <si>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</si>
  <si>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</si>
  <si>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</si>
  <si>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</si>
  <si>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</si>
  <si>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</si>
  <si>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</si>
  <si>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</si>
  <si>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</si>
  <si>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</si>
  <si>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</si>
  <si>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</si>
  <si>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</si>
  <si>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</si>
  <si>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</si>
  <si>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</si>
  <si>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</si>
  <si>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</si>
  <si>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</si>
  <si>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</si>
  <si>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</si>
  <si>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</si>
  <si>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</si>
  <si>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</si>
  <si>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Токсическое поражение</t>
  </si>
  <si>
    <t>Возможность образования токсичного и взрывоопасного облака</t>
  </si>
  <si>
    <t>да(0,1)</t>
  </si>
  <si>
    <t>нет(0,9)</t>
  </si>
  <si>
    <t>Факельное горение</t>
  </si>
  <si>
    <t>да(0,24)</t>
  </si>
  <si>
    <t>нет(0,76)</t>
  </si>
  <si>
    <t>да(0,036)</t>
  </si>
  <si>
    <t>нет(0,964)</t>
  </si>
  <si>
    <t>Сгорание с образованием избыточного давления</t>
  </si>
  <si>
    <t>да(0,6)</t>
  </si>
  <si>
    <t>нет(0,4)</t>
  </si>
  <si>
    <t>да(0,035)</t>
  </si>
  <si>
    <t>нет(0,965)</t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</si>
  <si>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</si>
  <si>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</si>
  <si>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</si>
  <si>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</si>
  <si>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</si>
  <si>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</si>
  <si>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</si>
  <si>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</si>
  <si>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</si>
  <si>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</si>
  <si>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</si>
  <si>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</si>
  <si>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</si>
  <si>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ДНС-2</t>
  </si>
  <si>
    <t>Газовый сепаратор ГС, нефть (легкие фракции)</t>
  </si>
  <si>
    <t>г.ф.+ж.ф.</t>
  </si>
  <si>
    <t>ж.ф.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</si>
  <si>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</si>
  <si>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</si>
  <si>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</si>
  <si>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</si>
  <si>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</si>
  <si>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</si>
  <si>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</si>
  <si>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</si>
  <si>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бензин</t>
  </si>
  <si>
    <t>метан</t>
  </si>
  <si>
    <t>Аппарат, Е-1, метан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</si>
  <si>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</si>
  <si>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</si>
  <si>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</si>
  <si>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</si>
  <si>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</si>
  <si>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</si>
  <si>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</si>
  <si>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</si>
  <si>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</si>
  <si>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</si>
  <si>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</si>
  <si>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</si>
  <si>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</si>
  <si>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</si>
  <si>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</si>
  <si>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</si>
  <si>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</si>
  <si>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</si>
  <si>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</si>
  <si>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</si>
  <si>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</si>
  <si>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</si>
  <si>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</si>
  <si>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</si>
  <si>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</si>
  <si>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</si>
  <si>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</si>
  <si>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</si>
  <si>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</si>
  <si>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</si>
  <si>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</si>
  <si>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</si>
  <si>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</si>
  <si>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</si>
  <si>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</si>
  <si>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</si>
  <si>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</si>
  <si>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</si>
  <si>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</si>
  <si>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</si>
  <si>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</si>
  <si>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</si>
  <si>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</si>
  <si>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</si>
  <si>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</si>
  <si>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</si>
  <si>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</si>
  <si>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</si>
  <si>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</si>
  <si>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</si>
  <si>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</si>
  <si>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</si>
  <si>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</si>
  <si>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</si>
  <si>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</si>
  <si>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</si>
  <si>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</si>
  <si>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</si>
  <si>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</si>
  <si>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</si>
  <si>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</si>
  <si>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</si>
  <si>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</si>
  <si>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</si>
  <si>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</si>
  <si>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</si>
  <si>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Емкость DP ЛВЖ+токси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</si>
  <si>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</si>
  <si>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</si>
  <si>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</si>
  <si>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</si>
  <si>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</si>
  <si>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</si>
  <si>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</si>
  <si>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</si>
  <si>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Насос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</si>
  <si>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</si>
  <si>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</si>
  <si>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</si>
  <si>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</si>
  <si>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</si>
  <si>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</si>
  <si>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</si>
  <si>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</si>
  <si>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</si>
  <si>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</si>
  <si>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</si>
  <si>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</si>
  <si>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</si>
  <si>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</si>
  <si>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</si>
  <si>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 при воздействии внешнего источника горения→ образование огненного шара</t>
  </si>
  <si>
    <t>Частичное-шар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</si>
  <si>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</si>
  <si>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</si>
  <si>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</si>
  <si>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</si>
  <si>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</si>
  <si>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</si>
  <si>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</si>
  <si>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</si>
  <si>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</si>
  <si>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</si>
  <si>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</si>
  <si>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</si>
  <si>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</si>
  <si>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</si>
  <si>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</si>
  <si>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</si>
  <si>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</si>
  <si>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</si>
  <si>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</si>
  <si>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</si>
  <si>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</si>
  <si>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</si>
  <si>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</si>
  <si>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</si>
  <si>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</si>
  <si>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</si>
  <si>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</si>
  <si>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</si>
  <si>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АО "Татех"</t>
  </si>
  <si>
    <t>Акционерное общество</t>
  </si>
  <si>
    <t>Генеральный директор</t>
  </si>
  <si>
    <t>Иванов Ильдар Ильдарович</t>
  </si>
  <si>
    <t>Альметьевск, Шоссейная 26</t>
  </si>
  <si>
    <t>8-9588-9896-36</t>
  </si>
  <si>
    <t>888fax788</t>
  </si>
  <si>
    <t>jart@ya.ru</t>
  </si>
  <si>
    <t>KU858245522254</t>
  </si>
  <si>
    <t>Система промысловых трубопроводов</t>
  </si>
  <si>
    <t>Лениногорский район</t>
  </si>
  <si>
    <t>А43-09-89-25</t>
  </si>
  <si>
    <t>II</t>
  </si>
  <si>
    <t>114-22</t>
  </si>
  <si>
    <t>114-22-ДПБ</t>
  </si>
  <si>
    <t>114-22-РПЗ</t>
  </si>
  <si>
    <t>114-22-ИФЛ</t>
  </si>
  <si>
    <t>114-22-ГОЧС</t>
  </si>
  <si>
    <t>114-22-ПБ</t>
  </si>
  <si>
    <t>Обустройство скважин Урустамакского месторождения. Обустройство нагнетательной скважины №499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</si>
  <si>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</si>
  <si>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</si>
  <si>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</si>
  <si>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</si>
  <si>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</si>
  <si>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</si>
  <si>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</si>
  <si>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</si>
  <si>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</si>
  <si>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</si>
  <si>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</si>
  <si>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</si>
  <si>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</si>
  <si>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</si>
  <si>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</si>
  <si>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</si>
  <si>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</si>
  <si>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</si>
  <si>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</si>
  <si>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</si>
  <si>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</si>
  <si>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от скв.1547 до УП</t>
  </si>
  <si>
    <t>Трубопровод вакуумный газойль 
Рег.№ТТ-491</t>
  </si>
  <si>
    <t>Трубопровод охлаждающее масло Рег.№ТТ-514</t>
  </si>
  <si>
    <t>Трубопровод гудрон 
Рег.№ТТ-511</t>
  </si>
  <si>
    <t>Трубопровод гудрон с суспензией Рег.№ТТ-508</t>
  </si>
  <si>
    <t>Трубопровод Гидрогенизат жидкофазных реакторов Рег.№ТТ-413</t>
  </si>
  <si>
    <t>Трубопровод Гидрогенизат 
Рег.№ТТ-285</t>
  </si>
  <si>
    <t>Трубопровод Гидрогенизат из R-105 Рег.№ТТ-386</t>
  </si>
  <si>
    <t>Трубопровод Верхний продукт от Е-107 до Е-108 
Рег.№ТТ-389</t>
  </si>
  <si>
    <t>Трубопровод СУГ</t>
  </si>
  <si>
    <t>Трубопровод СУГ+токси</t>
  </si>
  <si>
    <t>Полное-огненный шар</t>
  </si>
  <si>
    <t>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</si>
  <si>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</si>
  <si>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Трубопровод Верхний продукт от Е-109 до Е-110 
Рег.№ТТ-381</t>
  </si>
  <si>
    <t>Трубопровод Нижние продукты из Е-109 и Е-110 Рег.№ТТ-483</t>
  </si>
  <si>
    <t>Полное-факельное горение</t>
  </si>
  <si>
    <t>Трубопровод водород подпиточный
Рег.№ТТ-435</t>
  </si>
  <si>
    <t>Трубопровод Насыщенный амин от К-101 
Рег.№ТТ-327</t>
  </si>
  <si>
    <t>Трубопровод Система транспорта топливного газа МЕ-101 Рег.№ТТ-227</t>
  </si>
  <si>
    <t>Трубопровод Циркуляционный контур Е-700, Е- 701 Рег.№ТТ-457</t>
  </si>
  <si>
    <t>Трубопровод Линия отмывки присадки (Е-601…Е- 605) Рег.№ТТ-513</t>
  </si>
  <si>
    <t>Трубопровод Циркуляционнй коллектор от Е-102 в Е-701 Рег.№ТТ-530</t>
  </si>
  <si>
    <t>Аминовый абсорбер ВД/сепаратор аминового абсорбера ВД Поз. К-101/Е-111 Рег. № ТО-443(У) Учетный номер – 43-20-4811 ОК(НХС) Заводской №- 13С0014-03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</si>
  <si>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</si>
  <si>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</si>
  <si>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</si>
  <si>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</si>
  <si>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t>
  </si>
  <si>
    <t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t>
  </si>
  <si>
    <t>Сырьевая емкость гудрона Поз. Е-101 Рег. №ТО-425(У) Учетный номер –№43-20-4612 ОК(НХС) Заводской №- APC-D-VE-1676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</si>
  <si>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</si>
  <si>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</si>
  <si>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t>
  </si>
  <si>
    <t>Горячий сепаратор высокого давление Поз. Е-107 Рег. №ТО-7(У) Учетный номер – 43-20-4614 ОК(НХС) Заводской №- 45755</t>
  </si>
  <si>
    <t>Холодный сепаратор высокого давление Поз. Е-108 Рег. №ТО-437(У) Учетный номер – 43-20-4813 ОК(НХС) Заводской №- 13С-0014-01</t>
  </si>
  <si>
    <t>Горячий сепаратор низкого давление Поз. Е-109 Рег. №ТО-324(У) Учетный номер – 43-20-4891 ОК(НХС) Заводской №- WHC-13-036-01</t>
  </si>
  <si>
    <t>Холодный сепаратор низкого давление Поз. Е-110 Рег. №ТО-407(У) Учетный номер – 43-20-4615 ОК(НХС) Заводской №- WHC-13-036-02</t>
  </si>
  <si>
    <t>Отстойная емкость 1-й ступени Поз. Е-602 Рег. № ТО-356(У) Учетный номер – 43-20-4730 ОК(НХС) Заводской №- М4С0030-02</t>
  </si>
  <si>
    <t>Отстойная емкость 2-й ступени Поз. Е-604 Рег. № ТО-357(У) Учетный номер – 43-20-4718 ОК(НХС) Заводской №- М4С0030-04</t>
  </si>
  <si>
    <t>Трубопровод верхних продуктов от К-303 Рег.№ТТ-383</t>
  </si>
  <si>
    <t>Трубопровод бутана из К-306 Рег.№ТТ-441</t>
  </si>
  <si>
    <t>Трубопровод насыщенного амина с куба К-305 Рег.№ТТ-333</t>
  </si>
  <si>
    <t>Трубопровод топливного газа от К-304 Рег.№ТТ-377</t>
  </si>
  <si>
    <t>Трубопровод насыщенного амина от К-304, К-307 в Е-421 Рег.№ТТ-400</t>
  </si>
  <si>
    <t>Трубопровод керосиновой фракции от К-203 в К- 204 Рег.№ТТ-401</t>
  </si>
  <si>
    <t>Трубопровод рефлюкса от Е-302 в К-302 Рег.№ТТ-383</t>
  </si>
  <si>
    <t>Трубопровод верхних продуктов от К-301 и нафта из К-303 и К-203 к Е-301, возврат рефлюксной жидкости от Е-301 в К-301 Рег.№ТТ-297</t>
  </si>
  <si>
    <t>Трубопровод нестабильной нафты от К-302 в К- 303 Рег.№ТТ-396</t>
  </si>
  <si>
    <t>Трубопровод легкого вакуумного газойля от К-201 Рег.№ТТ-419</t>
  </si>
  <si>
    <t>Трубопровод гидрогенизата от К-202 в К-203 Рег.№ТТ-431</t>
  </si>
  <si>
    <t>Трубопровод дизельного топлива Рег.№ТТ-532</t>
  </si>
  <si>
    <t>Трубопровод бутановой фракции с VCC до ПАО"НКНХ" Т-9
Рег.№ТТ-118 (МЦК),</t>
  </si>
  <si>
    <t>Трубопровод пропановой фракции с VCC до ПАО"НКНХ"Т-2/2
Рег.№ТТ-106(МЦК),</t>
  </si>
  <si>
    <t>Отпарная колонна поз. К-202, Рег. №ТО-315(У),
Учетный номер – №43-20-4704 ОК(НХС) Заводской № L5CO029-00</t>
  </si>
  <si>
    <t>Колонна вакуумная поз. К-201, Рег. №ТО-251,
Заводской № WHC-13-036-08,</t>
  </si>
  <si>
    <t>Отпарная колонна поз. К-202, Рег. №ТО-315(У), Учетный номер – №43-20-4704 ОК(НХС) Заводской № L5CO029-001,</t>
  </si>
  <si>
    <t>Абсорбционная колонна СУГ / Отпарная колонна СУГ поз. К-301/К-302,
Рег. №ТО-265(У), Учетный номер – №43-20-4522 ОК(НХС) Заводской № L5CO029-003,</t>
  </si>
  <si>
    <t>Стабилизационная колонна нафты поз. К-303, Рег. №ТО-266(У),
Учетный номер – №43-20-4523 ОК(НХС) Заводской № L5CO029-006,</t>
  </si>
  <si>
    <t>Ёмкость предварительного испарения поз. Е-206, Рег. №ТО-252(У),
Учетный номер – №43-20-4496 ОК(НХС) Заводской № APC-D-VE-1679,</t>
  </si>
  <si>
    <t>Рефлюксная емкость поз. Е-207, Рег. №ТО-250(У),
Учетный номер – №43-20-4527 ОК(НХС) Заводской № APC-D-VE-1680,</t>
  </si>
  <si>
    <t>Рефлюксная емкость поз. Е-301 Рег. №ТО-343(У),
Учетный номер – №43-20-4529 ОК(НХС) Заводской № APC-D-VE-1681,</t>
  </si>
  <si>
    <t>Рефлюксная емкость поз. Е-302 Рег. №ТО-340(У),
Учетный номер – №43-20-4530 ОК(НХС) Заводской № APC-D-VE-1682,</t>
  </si>
  <si>
    <t>Рефлюксная емкость поз. Е-305 Рег. №ТО-339(У),
Учетный номер – №43-20-4531 ОК(НХС) Заводской № 105824,</t>
  </si>
  <si>
    <t>Трубопровод природный газ Рег.№ТТ-242</t>
  </si>
  <si>
    <t>Трубопровод конденсата углеводородных сбросов Рег.№ТТ-302</t>
  </si>
  <si>
    <t>Трубопровод углеводородного конденсата Рег.№ТТ-107</t>
  </si>
  <si>
    <t>Трубопровод кислого углеводородного конденсата Рег.№ТТ-108</t>
  </si>
  <si>
    <t>Перегреватель сырья поз. 6А-Т203, Заводской № 6250-101/6А-Т203 ( 6В-Т203, Заводской № 6250-501)</t>
  </si>
  <si>
    <t>Ствол факельной системы поз.Ф1, Рег. №ТО-309 (Ствол факельной системы поз.Ф2, Рег. №ТО-308)
Заводской № 22518)
Заводской № 22518,</t>
  </si>
  <si>
    <t>Трубопровод некондиционной нефти Рег. № ТТ-369</t>
  </si>
  <si>
    <t>Трубоппровод насыщенного амина Рег. № ТТ-364</t>
  </si>
  <si>
    <t>Трубопровод насыщенного амина Рег. №ТТ-336</t>
  </si>
  <si>
    <t>Трубопровод дренажа Рег. №ТТ-417</t>
  </si>
  <si>
    <t>Трубопровод насыщенного амина Рег. №ТТ-359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</si>
</sst>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2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3" fillId="0" borderId="0"/>
    <xf numFmtId="0" fontId="24" fillId="0" borderId="0" applyNumberFormat="0" applyFill="0" applyBorder="0" applyAlignment="0" applyProtection="0"/>
  </cellStyleXfs>
  <cellXfs count="36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right"/>
    </xf>
    <xf numFmtId="0" fontId="5" fillId="6" borderId="1" xfId="0" applyFont="1" applyFill="1" applyBorder="1"/>
    <xf numFmtId="0" fontId="6" fillId="6" borderId="4" xfId="0" applyFont="1" applyFill="1" applyBorder="1" applyAlignment="1">
      <alignment horizontal="left"/>
    </xf>
    <xf numFmtId="0" fontId="5" fillId="6" borderId="5" xfId="0" applyFont="1" applyFill="1" applyBorder="1"/>
    <xf numFmtId="164" fontId="0" fillId="6" borderId="0" xfId="0" applyNumberFormat="1" applyFill="1"/>
    <xf numFmtId="0" fontId="5" fillId="6" borderId="6" xfId="0" applyFont="1" applyFill="1" applyBorder="1"/>
    <xf numFmtId="0" fontId="5" fillId="6" borderId="7" xfId="0" applyFont="1" applyFill="1" applyBorder="1"/>
    <xf numFmtId="0" fontId="6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6" borderId="8" xfId="0" applyFont="1" applyFill="1" applyBorder="1"/>
    <xf numFmtId="11" fontId="7" fillId="6" borderId="6" xfId="0" applyNumberFormat="1" applyFont="1" applyFill="1" applyBorder="1"/>
    <xf numFmtId="0" fontId="5" fillId="6" borderId="9" xfId="0" applyFont="1" applyFill="1" applyBorder="1" applyAlignment="1">
      <alignment horizontal="right"/>
    </xf>
    <xf numFmtId="11" fontId="7" fillId="6" borderId="0" xfId="0" applyNumberFormat="1" applyFont="1" applyFill="1"/>
    <xf numFmtId="0" fontId="5" fillId="6" borderId="6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165" fontId="5" fillId="6" borderId="1" xfId="0" applyNumberFormat="1" applyFont="1" applyFill="1" applyBorder="1"/>
    <xf numFmtId="165" fontId="5" fillId="6" borderId="0" xfId="0" applyNumberFormat="1" applyFont="1" applyFill="1"/>
    <xf numFmtId="0" fontId="5" fillId="6" borderId="4" xfId="0" applyFont="1" applyFill="1" applyBorder="1"/>
    <xf numFmtId="0" fontId="5" fillId="6" borderId="4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5" fillId="6" borderId="10" xfId="0" applyFont="1" applyFill="1" applyBorder="1"/>
    <xf numFmtId="0" fontId="5" fillId="6" borderId="11" xfId="0" applyFont="1" applyFill="1" applyBorder="1"/>
    <xf numFmtId="0" fontId="5" fillId="6" borderId="10" xfId="0" applyFont="1" applyFill="1" applyBorder="1" applyAlignment="1">
      <alignment horizontal="right"/>
    </xf>
    <xf numFmtId="0" fontId="5" fillId="6" borderId="9" xfId="0" applyFont="1" applyFill="1" applyBorder="1"/>
    <xf numFmtId="11" fontId="5" fillId="6" borderId="11" xfId="0" applyNumberFormat="1" applyFont="1" applyFill="1" applyBorder="1"/>
    <xf numFmtId="0" fontId="5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6" fillId="6" borderId="7" xfId="0" applyFont="1" applyFill="1" applyBorder="1"/>
    <xf numFmtId="0" fontId="6" fillId="6" borderId="0" xfId="0" applyFont="1" applyFill="1"/>
    <xf numFmtId="11" fontId="6" fillId="6" borderId="6" xfId="0" applyNumberFormat="1" applyFont="1" applyFill="1" applyBorder="1"/>
    <xf numFmtId="11" fontId="6" fillId="6" borderId="0" xfId="0" applyNumberFormat="1" applyFont="1" applyFill="1"/>
    <xf numFmtId="0" fontId="5" fillId="6" borderId="11" xfId="0" applyFont="1" applyFill="1" applyBorder="1" applyAlignment="1">
      <alignment horizontal="right"/>
    </xf>
    <xf numFmtId="0" fontId="5" fillId="6" borderId="12" xfId="0" applyFont="1" applyFill="1" applyBorder="1"/>
    <xf numFmtId="0" fontId="5" fillId="6" borderId="13" xfId="0" applyFont="1" applyFill="1" applyBorder="1"/>
    <xf numFmtId="0" fontId="6" fillId="0" borderId="0" xfId="0" applyFont="1" applyAlignment="1">
      <alignment horizontal="left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8" fillId="6" borderId="0" xfId="0" applyFont="1" applyFill="1"/>
    <xf numFmtId="0" fontId="9" fillId="6" borderId="0" xfId="0" applyFont="1" applyFill="1"/>
    <xf numFmtId="0" fontId="8" fillId="0" borderId="0" xfId="0" applyFont="1"/>
    <xf numFmtId="0" fontId="8" fillId="6" borderId="1" xfId="0" applyFont="1" applyFill="1" applyBorder="1"/>
    <xf numFmtId="0" fontId="8" fillId="6" borderId="5" xfId="0" applyFont="1" applyFill="1" applyBorder="1"/>
    <xf numFmtId="164" fontId="9" fillId="6" borderId="0" xfId="0" applyNumberFormat="1" applyFont="1" applyFill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7" xfId="0" applyFont="1" applyFill="1" applyBorder="1" applyAlignment="1">
      <alignment horizontal="right"/>
    </xf>
    <xf numFmtId="0" fontId="8" fillId="6" borderId="8" xfId="0" applyFont="1" applyFill="1" applyBorder="1" applyAlignment="1">
      <alignment horizontal="right"/>
    </xf>
    <xf numFmtId="0" fontId="8" fillId="6" borderId="8" xfId="0" applyFont="1" applyFill="1" applyBorder="1"/>
    <xf numFmtId="0" fontId="8" fillId="6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6" borderId="0" xfId="0" applyFont="1" applyFill="1"/>
    <xf numFmtId="0" fontId="0" fillId="4" borderId="12" xfId="0" applyFill="1" applyBorder="1"/>
    <xf numFmtId="0" fontId="0" fillId="2" borderId="12" xfId="0" applyFill="1" applyBorder="1"/>
    <xf numFmtId="0" fontId="5" fillId="6" borderId="14" xfId="0" applyFont="1" applyFill="1" applyBorder="1" applyAlignment="1">
      <alignment wrapText="1"/>
    </xf>
    <xf numFmtId="0" fontId="5" fillId="6" borderId="15" xfId="0" applyFont="1" applyFill="1" applyBorder="1" applyAlignment="1">
      <alignment wrapText="1"/>
    </xf>
    <xf numFmtId="165" fontId="5" fillId="6" borderId="1" xfId="0" applyNumberFormat="1" applyFont="1" applyFill="1" applyBorder="1" applyAlignment="1">
      <alignment wrapText="1"/>
    </xf>
    <xf numFmtId="165" fontId="9" fillId="6" borderId="0" xfId="0" applyNumberFormat="1" applyFont="1" applyFill="1"/>
    <xf numFmtId="165" fontId="9" fillId="6" borderId="1" xfId="0" applyNumberFormat="1" applyFont="1" applyFill="1" applyBorder="1"/>
    <xf numFmtId="165" fontId="0" fillId="0" borderId="0" xfId="0" applyNumberFormat="1"/>
    <xf numFmtId="0" fontId="8" fillId="6" borderId="11" xfId="0" applyFont="1" applyFill="1" applyBorder="1"/>
    <xf numFmtId="0" fontId="8" fillId="6" borderId="11" xfId="0" applyFont="1" applyFill="1" applyBorder="1" applyAlignment="1">
      <alignment horizontal="right"/>
    </xf>
    <xf numFmtId="0" fontId="4" fillId="6" borderId="0" xfId="0" applyFont="1" applyFill="1" applyAlignment="1">
      <alignment wrapText="1"/>
    </xf>
    <xf numFmtId="0" fontId="0" fillId="0" borderId="18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11" fontId="15" fillId="6" borderId="10" xfId="0" applyNumberFormat="1" applyFont="1" applyFill="1" applyBorder="1"/>
    <xf numFmtId="11" fontId="15" fillId="6" borderId="13" xfId="0" applyNumberFormat="1" applyFont="1" applyFill="1" applyBorder="1"/>
    <xf numFmtId="0" fontId="8" fillId="0" borderId="11" xfId="0" applyFont="1" applyBorder="1"/>
    <xf numFmtId="0" fontId="8" fillId="6" borderId="1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165" fontId="8" fillId="6" borderId="1" xfId="0" applyNumberFormat="1" applyFont="1" applyFill="1" applyBorder="1" applyAlignment="1">
      <alignment wrapText="1"/>
    </xf>
    <xf numFmtId="165" fontId="9" fillId="0" borderId="0" xfId="0" applyNumberFormat="1" applyFont="1"/>
    <xf numFmtId="0" fontId="9" fillId="6" borderId="6" xfId="0" applyFont="1" applyFill="1" applyBorder="1"/>
    <xf numFmtId="0" fontId="8" fillId="6" borderId="10" xfId="0" applyFont="1" applyFill="1" applyBorder="1"/>
    <xf numFmtId="0" fontId="9" fillId="0" borderId="0" xfId="0" applyFont="1"/>
    <xf numFmtId="0" fontId="8" fillId="6" borderId="4" xfId="0" applyFont="1" applyFill="1" applyBorder="1"/>
    <xf numFmtId="0" fontId="8" fillId="6" borderId="0" xfId="0" applyFont="1" applyFill="1" applyAlignment="1">
      <alignment horizontal="left"/>
    </xf>
    <xf numFmtId="11" fontId="15" fillId="6" borderId="0" xfId="0" applyNumberFormat="1" applyFont="1" applyFill="1"/>
    <xf numFmtId="0" fontId="18" fillId="6" borderId="0" xfId="0" applyFont="1" applyFill="1"/>
    <xf numFmtId="164" fontId="16" fillId="6" borderId="0" xfId="0" applyNumberFormat="1" applyFont="1" applyFill="1"/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 wrapText="1"/>
    </xf>
    <xf numFmtId="0" fontId="8" fillId="0" borderId="15" xfId="0" applyFont="1" applyBorder="1" applyAlignment="1">
      <alignment horizontal="right" wrapText="1"/>
    </xf>
    <xf numFmtId="0" fontId="9" fillId="0" borderId="15" xfId="0" applyFont="1" applyBorder="1"/>
    <xf numFmtId="0" fontId="8" fillId="6" borderId="6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left"/>
    </xf>
    <xf numFmtId="0" fontId="9" fillId="6" borderId="7" xfId="0" applyFont="1" applyFill="1" applyBorder="1"/>
    <xf numFmtId="0" fontId="8" fillId="6" borderId="12" xfId="0" applyFont="1" applyFill="1" applyBorder="1"/>
    <xf numFmtId="0" fontId="17" fillId="6" borderId="8" xfId="0" applyFont="1" applyFill="1" applyBorder="1" applyAlignment="1">
      <alignment horizontal="left"/>
    </xf>
    <xf numFmtId="0" fontId="0" fillId="7" borderId="1" xfId="0" applyFill="1" applyBorder="1"/>
    <xf numFmtId="0" fontId="0" fillId="4" borderId="14" xfId="0" applyFill="1" applyBorder="1"/>
    <xf numFmtId="0" fontId="0" fillId="7" borderId="27" xfId="0" applyFill="1" applyBorder="1"/>
    <xf numFmtId="0" fontId="0" fillId="0" borderId="28" xfId="0" applyBorder="1"/>
    <xf numFmtId="0" fontId="0" fillId="4" borderId="31" xfId="0" applyFill="1" applyBorder="1"/>
    <xf numFmtId="0" fontId="0" fillId="0" borderId="32" xfId="0" applyBorder="1"/>
    <xf numFmtId="0" fontId="1" fillId="0" borderId="28" xfId="0" applyFont="1" applyBorder="1"/>
    <xf numFmtId="2" fontId="0" fillId="0" borderId="27" xfId="0" applyNumberFormat="1" applyBorder="1"/>
    <xf numFmtId="2" fontId="1" fillId="0" borderId="18" xfId="0" applyNumberFormat="1" applyFont="1" applyBorder="1"/>
    <xf numFmtId="2" fontId="0" fillId="0" borderId="18" xfId="0" applyNumberFormat="1" applyBorder="1"/>
    <xf numFmtId="2" fontId="0" fillId="0" borderId="12" xfId="0" applyNumberFormat="1" applyBorder="1"/>
    <xf numFmtId="2" fontId="0" fillId="0" borderId="25" xfId="0" applyNumberFormat="1" applyBorder="1"/>
    <xf numFmtId="0" fontId="0" fillId="0" borderId="2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6" xfId="0" applyBorder="1" applyAlignment="1">
      <alignment wrapText="1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5" xfId="0" applyFill="1" applyBorder="1" applyAlignment="1">
      <alignment wrapText="1"/>
    </xf>
    <xf numFmtId="2" fontId="0" fillId="6" borderId="26" xfId="0" applyNumberFormat="1" applyFill="1" applyBorder="1"/>
    <xf numFmtId="0" fontId="0" fillId="7" borderId="25" xfId="0" applyFill="1" applyBorder="1"/>
    <xf numFmtId="2" fontId="0" fillId="6" borderId="24" xfId="0" applyNumberFormat="1" applyFill="1" applyBorder="1"/>
    <xf numFmtId="0" fontId="0" fillId="7" borderId="12" xfId="0" applyFill="1" applyBorder="1"/>
    <xf numFmtId="0" fontId="0" fillId="4" borderId="30" xfId="0" applyFill="1" applyBorder="1"/>
    <xf numFmtId="0" fontId="0" fillId="4" borderId="10" xfId="0" applyFill="1" applyBorder="1"/>
    <xf numFmtId="0" fontId="0" fillId="4" borderId="8" xfId="0" applyFill="1" applyBorder="1"/>
    <xf numFmtId="0" fontId="0" fillId="4" borderId="15" xfId="0" applyFill="1" applyBorder="1"/>
    <xf numFmtId="0" fontId="0" fillId="0" borderId="38" xfId="0" applyBorder="1"/>
    <xf numFmtId="0" fontId="0" fillId="0" borderId="31" xfId="0" applyBorder="1"/>
    <xf numFmtId="0" fontId="0" fillId="2" borderId="31" xfId="0" applyFill="1" applyBorder="1"/>
    <xf numFmtId="2" fontId="0" fillId="0" borderId="38" xfId="0" applyNumberFormat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8" fillId="5" borderId="1" xfId="0" applyFont="1" applyFill="1" applyBorder="1"/>
    <xf numFmtId="2" fontId="18" fillId="5" borderId="1" xfId="0" applyNumberFormat="1" applyFont="1" applyFill="1" applyBorder="1"/>
    <xf numFmtId="0" fontId="16" fillId="5" borderId="0" xfId="0" applyFont="1" applyFill="1"/>
    <xf numFmtId="11" fontId="18" fillId="5" borderId="1" xfId="0" applyNumberFormat="1" applyFont="1" applyFill="1" applyBorder="1"/>
    <xf numFmtId="11" fontId="8" fillId="5" borderId="1" xfId="0" applyNumberFormat="1" applyFont="1" applyFill="1" applyBorder="1"/>
    <xf numFmtId="0" fontId="8" fillId="5" borderId="1" xfId="0" applyFont="1" applyFill="1" applyBorder="1"/>
    <xf numFmtId="2" fontId="5" fillId="5" borderId="15" xfId="0" applyNumberFormat="1" applyFont="1" applyFill="1" applyBorder="1"/>
    <xf numFmtId="0" fontId="18" fillId="5" borderId="15" xfId="0" applyFont="1" applyFill="1" applyBorder="1"/>
    <xf numFmtId="0" fontId="5" fillId="5" borderId="15" xfId="0" applyFont="1" applyFill="1" applyBorder="1"/>
    <xf numFmtId="2" fontId="5" fillId="5" borderId="39" xfId="0" applyNumberFormat="1" applyFont="1" applyFill="1" applyBorder="1"/>
    <xf numFmtId="0" fontId="5" fillId="5" borderId="26" xfId="0" applyFont="1" applyFill="1" applyBorder="1"/>
    <xf numFmtId="2" fontId="5" fillId="5" borderId="26" xfId="0" applyNumberFormat="1" applyFont="1" applyFill="1" applyBorder="1"/>
    <xf numFmtId="0" fontId="5" fillId="5" borderId="41" xfId="0" applyFont="1" applyFill="1" applyBorder="1"/>
    <xf numFmtId="0" fontId="5" fillId="5" borderId="42" xfId="0" applyFont="1" applyFill="1" applyBorder="1"/>
    <xf numFmtId="0" fontId="18" fillId="5" borderId="40" xfId="0" applyFont="1" applyFill="1" applyBorder="1"/>
    <xf numFmtId="0" fontId="18" fillId="5" borderId="27" xfId="0" applyFont="1" applyFill="1" applyBorder="1"/>
    <xf numFmtId="0" fontId="0" fillId="5" borderId="1" xfId="0" applyFill="1" applyBorder="1"/>
    <xf numFmtId="2" fontId="8" fillId="5" borderId="15" xfId="0" applyNumberFormat="1" applyFont="1" applyFill="1" applyBorder="1"/>
    <xf numFmtId="0" fontId="18" fillId="5" borderId="42" xfId="0" applyFont="1" applyFill="1" applyBorder="1"/>
    <xf numFmtId="0" fontId="5" fillId="8" borderId="1" xfId="0" applyFont="1" applyFill="1" applyBorder="1"/>
    <xf numFmtId="0" fontId="18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8" fillId="8" borderId="1" xfId="0" applyNumberFormat="1" applyFont="1" applyFill="1" applyBorder="1"/>
    <xf numFmtId="11" fontId="5" fillId="8" borderId="1" xfId="0" applyNumberFormat="1" applyFont="1" applyFill="1" applyBorder="1"/>
    <xf numFmtId="2" fontId="18" fillId="8" borderId="1" xfId="0" applyNumberFormat="1" applyFont="1" applyFill="1" applyBorder="1"/>
    <xf numFmtId="2" fontId="5" fillId="8" borderId="15" xfId="0" applyNumberFormat="1" applyFont="1" applyFill="1" applyBorder="1"/>
    <xf numFmtId="2" fontId="5" fillId="8" borderId="39" xfId="0" applyNumberFormat="1" applyFont="1" applyFill="1" applyBorder="1"/>
    <xf numFmtId="0" fontId="18" fillId="8" borderId="40" xfId="0" applyFont="1" applyFill="1" applyBorder="1"/>
    <xf numFmtId="0" fontId="0" fillId="8" borderId="0" xfId="0" applyFill="1"/>
    <xf numFmtId="0" fontId="5" fillId="8" borderId="0" xfId="0" applyFont="1" applyFill="1"/>
    <xf numFmtId="0" fontId="16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8" fillId="8" borderId="1" xfId="0" applyNumberFormat="1" applyFont="1" applyFill="1" applyBorder="1"/>
    <xf numFmtId="0" fontId="8" fillId="8" borderId="1" xfId="0" applyFont="1" applyFill="1" applyBorder="1"/>
    <xf numFmtId="2" fontId="5" fillId="8" borderId="1" xfId="0" applyNumberFormat="1" applyFont="1" applyFill="1" applyBorder="1"/>
    <xf numFmtId="0" fontId="18" fillId="8" borderId="15" xfId="0" applyFont="1" applyFill="1" applyBorder="1"/>
    <xf numFmtId="0" fontId="5" fillId="8" borderId="15" xfId="0" applyFont="1" applyFill="1" applyBorder="1"/>
    <xf numFmtId="2" fontId="5" fillId="8" borderId="26" xfId="0" applyNumberFormat="1" applyFont="1" applyFill="1" applyBorder="1"/>
    <xf numFmtId="0" fontId="18" fillId="8" borderId="27" xfId="0" applyFont="1" applyFill="1" applyBorder="1"/>
    <xf numFmtId="0" fontId="5" fillId="8" borderId="41" xfId="0" applyFont="1" applyFill="1" applyBorder="1"/>
    <xf numFmtId="0" fontId="5" fillId="2" borderId="1" xfId="0" applyFont="1" applyFill="1" applyBorder="1"/>
    <xf numFmtId="0" fontId="18" fillId="2" borderId="1" xfId="0" applyFont="1" applyFill="1" applyBorder="1"/>
    <xf numFmtId="0" fontId="0" fillId="2" borderId="1" xfId="0" applyFill="1" applyBorder="1" applyAlignment="1">
      <alignment wrapText="1"/>
    </xf>
    <xf numFmtId="11" fontId="18" fillId="2" borderId="1" xfId="0" applyNumberFormat="1" applyFont="1" applyFill="1" applyBorder="1"/>
    <xf numFmtId="11" fontId="5" fillId="2" borderId="1" xfId="0" applyNumberFormat="1" applyFont="1" applyFill="1" applyBorder="1"/>
    <xf numFmtId="2" fontId="18" fillId="2" borderId="1" xfId="0" applyNumberFormat="1" applyFont="1" applyFill="1" applyBorder="1"/>
    <xf numFmtId="2" fontId="5" fillId="2" borderId="15" xfId="0" applyNumberFormat="1" applyFont="1" applyFill="1" applyBorder="1"/>
    <xf numFmtId="2" fontId="5" fillId="2" borderId="39" xfId="0" applyNumberFormat="1" applyFont="1" applyFill="1" applyBorder="1"/>
    <xf numFmtId="0" fontId="18" fillId="2" borderId="40" xfId="0" applyFont="1" applyFill="1" applyBorder="1"/>
    <xf numFmtId="0" fontId="0" fillId="2" borderId="0" xfId="0" applyFill="1"/>
    <xf numFmtId="0" fontId="5" fillId="2" borderId="0" xfId="0" applyFont="1" applyFill="1"/>
    <xf numFmtId="0" fontId="16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8" fillId="2" borderId="1" xfId="0" applyNumberFormat="1" applyFont="1" applyFill="1" applyBorder="1"/>
    <xf numFmtId="0" fontId="8" fillId="2" borderId="1" xfId="0" applyFont="1" applyFill="1" applyBorder="1"/>
    <xf numFmtId="2" fontId="5" fillId="2" borderId="1" xfId="0" applyNumberFormat="1" applyFont="1" applyFill="1" applyBorder="1"/>
    <xf numFmtId="0" fontId="18" fillId="2" borderId="15" xfId="0" applyFont="1" applyFill="1" applyBorder="1"/>
    <xf numFmtId="0" fontId="5" fillId="2" borderId="15" xfId="0" applyFont="1" applyFill="1" applyBorder="1"/>
    <xf numFmtId="2" fontId="5" fillId="2" borderId="26" xfId="0" applyNumberFormat="1" applyFont="1" applyFill="1" applyBorder="1"/>
    <xf numFmtId="0" fontId="18" fillId="2" borderId="27" xfId="0" applyFont="1" applyFill="1" applyBorder="1"/>
    <xf numFmtId="0" fontId="5" fillId="2" borderId="41" xfId="0" applyFont="1" applyFill="1" applyBorder="1"/>
    <xf numFmtId="0" fontId="8" fillId="2" borderId="42" xfId="0" applyFont="1" applyFill="1" applyBorder="1"/>
    <xf numFmtId="0" fontId="8" fillId="5" borderId="27" xfId="0" applyFont="1" applyFill="1" applyBorder="1"/>
    <xf numFmtId="0" fontId="8" fillId="5" borderId="42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0" fontId="0" fillId="4" borderId="1" xfId="0" applyFill="1" applyBorder="1" applyAlignment="1">
      <alignment wrapText="1"/>
    </xf>
    <xf numFmtId="11" fontId="18" fillId="4" borderId="1" xfId="0" applyNumberFormat="1" applyFont="1" applyFill="1" applyBorder="1"/>
    <xf numFmtId="11" fontId="5" fillId="4" borderId="1" xfId="0" applyNumberFormat="1" applyFont="1" applyFill="1" applyBorder="1"/>
    <xf numFmtId="2" fontId="18" fillId="4" borderId="1" xfId="0" applyNumberFormat="1" applyFont="1" applyFill="1" applyBorder="1"/>
    <xf numFmtId="2" fontId="5" fillId="4" borderId="15" xfId="0" applyNumberFormat="1" applyFont="1" applyFill="1" applyBorder="1"/>
    <xf numFmtId="2" fontId="5" fillId="4" borderId="39" xfId="0" applyNumberFormat="1" applyFont="1" applyFill="1" applyBorder="1"/>
    <xf numFmtId="0" fontId="18" fillId="4" borderId="40" xfId="0" applyFont="1" applyFill="1" applyBorder="1"/>
    <xf numFmtId="0" fontId="0" fillId="4" borderId="0" xfId="0" applyFill="1"/>
    <xf numFmtId="0" fontId="5" fillId="4" borderId="0" xfId="0" applyFont="1" applyFill="1"/>
    <xf numFmtId="0" fontId="16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8" fillId="4" borderId="1" xfId="0" applyNumberFormat="1" applyFont="1" applyFill="1" applyBorder="1"/>
    <xf numFmtId="0" fontId="8" fillId="4" borderId="1" xfId="0" applyFont="1" applyFill="1" applyBorder="1"/>
    <xf numFmtId="2" fontId="5" fillId="4" borderId="1" xfId="0" applyNumberFormat="1" applyFont="1" applyFill="1" applyBorder="1"/>
    <xf numFmtId="2" fontId="5" fillId="4" borderId="26" xfId="0" applyNumberFormat="1" applyFont="1" applyFill="1" applyBorder="1"/>
    <xf numFmtId="0" fontId="18" fillId="4" borderId="27" xfId="0" applyFont="1" applyFill="1" applyBorder="1"/>
    <xf numFmtId="0" fontId="5" fillId="4" borderId="15" xfId="0" applyFont="1" applyFill="1" applyBorder="1"/>
    <xf numFmtId="0" fontId="5" fillId="4" borderId="26" xfId="0" applyFont="1" applyFill="1" applyBorder="1"/>
    <xf numFmtId="0" fontId="8" fillId="4" borderId="27" xfId="0" applyFont="1" applyFill="1" applyBorder="1"/>
    <xf numFmtId="0" fontId="5" fillId="4" borderId="41" xfId="0" applyFont="1" applyFill="1" applyBorder="1"/>
    <xf numFmtId="0" fontId="5" fillId="4" borderId="42" xfId="0" applyFont="1" applyFill="1" applyBorder="1"/>
    <xf numFmtId="2" fontId="18" fillId="4" borderId="15" xfId="0" applyNumberFormat="1" applyFont="1" applyFill="1" applyBorder="1"/>
    <xf numFmtId="0" fontId="21" fillId="4" borderId="2" xfId="0" applyFont="1" applyFill="1" applyBorder="1" applyAlignment="1">
      <alignment horizontal="right" vertical="center"/>
    </xf>
    <xf numFmtId="0" fontId="0" fillId="0" borderId="21" xfId="0" applyBorder="1"/>
    <xf numFmtId="0" fontId="0" fillId="0" borderId="2" xfId="0" applyBorder="1"/>
    <xf numFmtId="0" fontId="0" fillId="4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1" fillId="0" borderId="0" xfId="0" applyFont="1" applyAlignment="1">
      <alignment vertical="center"/>
    </xf>
    <xf numFmtId="0" fontId="22" fillId="10" borderId="33" xfId="0" applyFont="1" applyFill="1" applyBorder="1" applyAlignment="1">
      <alignment vertical="center"/>
    </xf>
    <xf numFmtId="0" fontId="22" fillId="10" borderId="34" xfId="0" applyFont="1" applyFill="1" applyBorder="1" applyAlignment="1">
      <alignment vertical="center"/>
    </xf>
    <xf numFmtId="0" fontId="8" fillId="4" borderId="42" xfId="0" applyFont="1" applyFill="1" applyBorder="1"/>
    <xf numFmtId="0" fontId="0" fillId="5" borderId="0" xfId="0" applyFill="1" applyAlignment="1">
      <alignment wrapText="1"/>
    </xf>
    <xf numFmtId="11" fontId="8" fillId="5" borderId="0" xfId="0" applyNumberFormat="1" applyFont="1" applyFill="1"/>
    <xf numFmtId="0" fontId="8" fillId="5" borderId="0" xfId="0" applyFont="1" applyFill="1"/>
    <xf numFmtId="0" fontId="5" fillId="5" borderId="46" xfId="0" applyFont="1" applyFill="1" applyBorder="1"/>
    <xf numFmtId="0" fontId="0" fillId="5" borderId="46" xfId="0" applyFill="1" applyBorder="1"/>
    <xf numFmtId="0" fontId="0" fillId="5" borderId="46" xfId="0" applyFill="1" applyBorder="1" applyAlignment="1">
      <alignment wrapText="1"/>
    </xf>
    <xf numFmtId="11" fontId="8" fillId="5" borderId="46" xfId="0" applyNumberFormat="1" applyFont="1" applyFill="1" applyBorder="1"/>
    <xf numFmtId="0" fontId="8" fillId="5" borderId="46" xfId="0" applyFont="1" applyFill="1" applyBorder="1"/>
    <xf numFmtId="11" fontId="5" fillId="5" borderId="46" xfId="0" applyNumberFormat="1" applyFont="1" applyFill="1" applyBorder="1"/>
    <xf numFmtId="2" fontId="5" fillId="5" borderId="46" xfId="0" applyNumberFormat="1" applyFont="1" applyFill="1" applyBorder="1"/>
    <xf numFmtId="0" fontId="5" fillId="5" borderId="4" xfId="0" applyFont="1" applyFill="1" applyBorder="1"/>
    <xf numFmtId="0" fontId="5" fillId="5" borderId="47" xfId="0" applyFont="1" applyFill="1" applyBorder="1"/>
    <xf numFmtId="0" fontId="8" fillId="5" borderId="48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8" fillId="2" borderId="0" xfId="0" applyNumberFormat="1" applyFont="1" applyFill="1"/>
    <xf numFmtId="0" fontId="8" fillId="2" borderId="0" xfId="0" applyFont="1" applyFill="1"/>
    <xf numFmtId="0" fontId="0" fillId="8" borderId="0" xfId="0" applyFill="1" applyAlignment="1">
      <alignment wrapText="1"/>
    </xf>
    <xf numFmtId="11" fontId="8" fillId="8" borderId="0" xfId="0" applyNumberFormat="1" applyFont="1" applyFill="1"/>
    <xf numFmtId="0" fontId="8" fillId="8" borderId="0" xfId="0" applyFont="1" applyFill="1"/>
    <xf numFmtId="0" fontId="0" fillId="4" borderId="0" xfId="0" applyFill="1" applyAlignment="1">
      <alignment wrapText="1"/>
    </xf>
    <xf numFmtId="11" fontId="8" fillId="4" borderId="0" xfId="0" applyNumberFormat="1" applyFont="1" applyFill="1"/>
    <xf numFmtId="0" fontId="8" fillId="4" borderId="0" xfId="0" applyFont="1" applyFill="1"/>
    <xf numFmtId="164" fontId="18" fillId="8" borderId="1" xfId="0" applyNumberFormat="1" applyFont="1" applyFill="1" applyBorder="1"/>
    <xf numFmtId="0" fontId="5" fillId="5" borderId="13" xfId="0" applyFont="1" applyFill="1" applyBorder="1"/>
    <xf numFmtId="0" fontId="8" fillId="5" borderId="4" xfId="0" applyFont="1" applyFill="1" applyBorder="1"/>
    <xf numFmtId="0" fontId="18" fillId="5" borderId="4" xfId="0" applyFont="1" applyFill="1" applyBorder="1"/>
    <xf numFmtId="2" fontId="8" fillId="4" borderId="15" xfId="0" applyNumberFormat="1" applyFont="1" applyFill="1" applyBorder="1"/>
    <xf numFmtId="0" fontId="5" fillId="4" borderId="1" xfId="1" applyFont="1" applyFill="1" applyBorder="1"/>
    <xf numFmtId="11" fontId="18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23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0" fontId="24" fillId="0" borderId="0" xfId="2"/>
    <xf numFmtId="14" fontId="0" fillId="0" borderId="0" xfId="0" applyNumberFormat="1" applyAlignment="1">
      <alignment horizontal="left"/>
    </xf>
    <xf numFmtId="0" fontId="0" fillId="11" borderId="25" xfId="0" applyFont="1" applyFill="1" applyBorder="1"/>
    <xf numFmtId="0" fontId="0" fillId="11" borderId="27" xfId="0" applyFont="1" applyFill="1" applyBorder="1"/>
    <xf numFmtId="0" fontId="0" fillId="11" borderId="18" xfId="0" applyFont="1" applyFill="1" applyBorder="1"/>
    <xf numFmtId="0" fontId="5" fillId="9" borderId="0" xfId="0" applyFont="1" applyFill="1" applyAlignment="1">
      <alignment wrapText="1"/>
    </xf>
    <xf numFmtId="0" fontId="18" fillId="5" borderId="1" xfId="0" applyFont="1" applyFill="1" applyBorder="1" applyAlignment="1">
      <alignment wrapText="1"/>
    </xf>
    <xf numFmtId="0" fontId="4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11" fontId="15" fillId="4" borderId="1" xfId="0" applyNumberFormat="1" applyFont="1" applyFill="1" applyBorder="1"/>
    <xf numFmtId="0" fontId="15" fillId="4" borderId="1" xfId="0" applyFont="1" applyFill="1" applyBorder="1"/>
    <xf numFmtId="11" fontId="4" fillId="4" borderId="1" xfId="0" applyNumberFormat="1" applyFont="1" applyFill="1" applyBorder="1"/>
    <xf numFmtId="2" fontId="4" fillId="4" borderId="1" xfId="0" applyNumberFormat="1" applyFont="1" applyFill="1" applyBorder="1"/>
    <xf numFmtId="2" fontId="25" fillId="4" borderId="15" xfId="0" applyNumberFormat="1" applyFont="1" applyFill="1" applyBorder="1"/>
    <xf numFmtId="2" fontId="4" fillId="4" borderId="26" xfId="0" applyNumberFormat="1" applyFont="1" applyFill="1" applyBorder="1"/>
    <xf numFmtId="0" fontId="25" fillId="4" borderId="27" xfId="0" applyFont="1" applyFill="1" applyBorder="1"/>
    <xf numFmtId="0" fontId="1" fillId="4" borderId="0" xfId="0" applyFont="1" applyFill="1"/>
    <xf numFmtId="0" fontId="4" fillId="4" borderId="0" xfId="0" applyFont="1" applyFill="1"/>
    <xf numFmtId="165" fontId="4" fillId="4" borderId="0" xfId="0" applyNumberFormat="1" applyFont="1" applyFill="1"/>
    <xf numFmtId="2" fontId="4" fillId="4" borderId="0" xfId="0" applyNumberFormat="1" applyFont="1" applyFill="1"/>
    <xf numFmtId="11" fontId="4" fillId="4" borderId="0" xfId="0" applyNumberFormat="1" applyFont="1" applyFill="1"/>
    <xf numFmtId="0" fontId="5" fillId="12" borderId="0" xfId="0" applyFont="1" applyFill="1"/>
    <xf numFmtId="0" fontId="0" fillId="12" borderId="0" xfId="0" applyFill="1"/>
    <xf numFmtId="0" fontId="0" fillId="12" borderId="0" xfId="0" applyFill="1" applyAlignment="1">
      <alignment wrapText="1"/>
    </xf>
    <xf numFmtId="0" fontId="18" fillId="4" borderId="1" xfId="0" applyFont="1" applyFill="1" applyBorder="1" applyAlignment="1">
      <alignment wrapText="1"/>
    </xf>
    <xf numFmtId="0" fontId="18" fillId="2" borderId="1" xfId="0" applyFont="1" applyFill="1" applyBorder="1" applyAlignment="1">
      <alignment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wrapText="1"/>
    </xf>
    <xf numFmtId="0" fontId="0" fillId="4" borderId="0" xfId="0" applyFont="1" applyFill="1"/>
    <xf numFmtId="0" fontId="23" fillId="4" borderId="0" xfId="1" applyFont="1" applyFill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29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9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7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11" borderId="29" xfId="0" applyFont="1" applyFill="1" applyBorder="1" applyAlignment="1">
      <alignment horizontal="center" vertical="top" wrapText="1"/>
    </xf>
    <xf numFmtId="0" fontId="0" fillId="11" borderId="3" xfId="0" applyFont="1" applyFill="1" applyBorder="1" applyAlignment="1">
      <alignment horizontal="center" vertical="top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25" fillId="4" borderId="1" xfId="0" applyFont="1" applyFill="1" applyBorder="1" applyAlignment="1">
      <alignment wrapText="1"/>
    </xf>
    <xf numFmtId="11" fontId="25" fillId="4" borderId="1" xfId="0" applyNumberFormat="1" applyFont="1" applyFill="1" applyBorder="1"/>
    <xf numFmtId="0" fontId="25" fillId="4" borderId="1" xfId="0" applyFont="1" applyFill="1" applyBorder="1"/>
    <xf numFmtId="2" fontId="25" fillId="4" borderId="1" xfId="0" applyNumberFormat="1" applyFont="1" applyFill="1" applyBorder="1"/>
    <xf numFmtId="2" fontId="4" fillId="4" borderId="15" xfId="0" applyNumberFormat="1" applyFont="1" applyFill="1" applyBorder="1"/>
    <xf numFmtId="2" fontId="4" fillId="4" borderId="39" xfId="0" applyNumberFormat="1" applyFont="1" applyFill="1" applyBorder="1"/>
    <xf numFmtId="0" fontId="25" fillId="4" borderId="40" xfId="0" applyFont="1" applyFill="1" applyBorder="1"/>
    <xf numFmtId="0" fontId="22" fillId="4" borderId="0" xfId="0" applyFont="1" applyFill="1"/>
  </cellXfs>
  <cellStyles count="3">
    <cellStyle name="Гиперссылка" xfId="2" builtinId="8"/>
    <cellStyle name="Обычный" xfId="0" builtinId="0"/>
    <cellStyle name="Обычный 2" xfId="1"/>
  </cellStyles>
  <dxfs count="2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3" name="F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5475" y="904875"/>
          <a:ext cx="5280670" cy="415138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5" name="F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1875" y="904875"/>
          <a:ext cx="5280670" cy="4151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jart@ya.ru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C1:K126"/>
  <sheetViews>
    <sheetView zoomScale="70" zoomScaleNormal="70" workbookViewId="0">
      <pane ySplit="1" topLeftCell="A65" activePane="bottomLeft" state="frozen"/>
      <selection pane="bottomLeft" activeCell="S140" sqref="S140"/>
    </sheetView>
  </sheetViews>
  <sheetFormatPr defaultColWidth="8.88671875" defaultRowHeight="13.8" x14ac:dyDescent="0.25"/>
  <cols>
    <col min="1" max="2" width="8.88671875" style="6"/>
    <col min="3" max="3" width="12.44140625" style="6" customWidth="1"/>
    <col min="4" max="4" width="12.5546875" style="6" customWidth="1"/>
    <col min="5" max="5" width="14.6640625" style="6" customWidth="1"/>
    <col min="6" max="6" width="11.33203125" style="6" customWidth="1"/>
    <col min="7" max="7" width="13" style="6" customWidth="1"/>
    <col min="8" max="9" width="15.33203125" style="6" customWidth="1"/>
    <col min="10" max="10" width="30.5546875" style="6" customWidth="1"/>
    <col min="11" max="11" width="11.109375" style="6" customWidth="1"/>
    <col min="12" max="16384" width="8.88671875" style="6"/>
  </cols>
  <sheetData>
    <row r="1" spans="3:11" ht="66.75" customHeight="1" x14ac:dyDescent="0.25">
      <c r="C1" s="8" t="s">
        <v>25</v>
      </c>
      <c r="D1" s="8" t="s">
        <v>47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30</v>
      </c>
      <c r="K1" s="8" t="s">
        <v>15</v>
      </c>
    </row>
    <row r="2" spans="3:11" x14ac:dyDescent="0.25">
      <c r="C2" s="9"/>
      <c r="D2" s="9"/>
      <c r="E2" s="9"/>
      <c r="F2" s="9"/>
      <c r="G2" s="9"/>
      <c r="H2" s="9"/>
      <c r="I2" s="9"/>
      <c r="J2" s="9"/>
      <c r="K2" s="9"/>
    </row>
    <row r="3" spans="3:11" ht="14.4" x14ac:dyDescent="0.3">
      <c r="C3" s="9"/>
      <c r="D3" s="9"/>
      <c r="E3" s="9"/>
      <c r="F3" s="9"/>
      <c r="G3" s="9"/>
      <c r="H3" s="9"/>
      <c r="I3" s="9"/>
      <c r="J3" s="11" t="s">
        <v>53</v>
      </c>
      <c r="K3" s="75">
        <f>G4*F8*E13*D52</f>
        <v>0</v>
      </c>
    </row>
    <row r="4" spans="3:11" x14ac:dyDescent="0.25">
      <c r="C4" s="9"/>
      <c r="D4" s="9"/>
      <c r="E4" s="9"/>
      <c r="F4" s="11" t="s">
        <v>32</v>
      </c>
      <c r="G4" s="13">
        <v>0.05</v>
      </c>
      <c r="H4" s="14"/>
      <c r="I4" s="14"/>
      <c r="J4" s="14"/>
      <c r="K4" s="29"/>
    </row>
    <row r="5" spans="3:11" ht="14.4" x14ac:dyDescent="0.3">
      <c r="C5" s="9"/>
      <c r="D5" s="9"/>
      <c r="E5" s="9"/>
      <c r="F5" s="9"/>
      <c r="G5" s="17"/>
      <c r="H5" s="9"/>
      <c r="I5" s="9"/>
      <c r="J5" s="11" t="s">
        <v>54</v>
      </c>
      <c r="K5" s="75">
        <f>J6*H8*G9*E13*D52</f>
        <v>0</v>
      </c>
    </row>
    <row r="6" spans="3:11" x14ac:dyDescent="0.25">
      <c r="C6" s="9"/>
      <c r="D6" s="9"/>
      <c r="E6" s="9"/>
      <c r="F6" s="30"/>
      <c r="G6" s="17"/>
      <c r="H6" s="9"/>
      <c r="I6" s="11" t="s">
        <v>32</v>
      </c>
      <c r="J6" s="13">
        <v>0.05</v>
      </c>
      <c r="K6" s="29"/>
    </row>
    <row r="7" spans="3:11" x14ac:dyDescent="0.25">
      <c r="C7" s="9"/>
      <c r="D7" s="9"/>
      <c r="E7" s="9"/>
      <c r="F7" s="17"/>
      <c r="G7" s="17"/>
      <c r="H7" s="9"/>
      <c r="I7" s="9"/>
      <c r="J7" s="17"/>
      <c r="K7" s="29"/>
    </row>
    <row r="8" spans="3:11" x14ac:dyDescent="0.25">
      <c r="C8" s="9"/>
      <c r="D8" s="9"/>
      <c r="E8" s="11" t="s">
        <v>37</v>
      </c>
      <c r="F8" s="18">
        <v>1</v>
      </c>
      <c r="G8" s="19" t="s">
        <v>37</v>
      </c>
      <c r="H8" s="31">
        <v>1</v>
      </c>
      <c r="I8" s="14"/>
      <c r="J8" s="17"/>
      <c r="K8" s="29"/>
    </row>
    <row r="9" spans="3:11" ht="14.4" x14ac:dyDescent="0.3">
      <c r="C9" s="9"/>
      <c r="D9" s="9"/>
      <c r="E9" s="9"/>
      <c r="F9" s="19" t="s">
        <v>35</v>
      </c>
      <c r="G9" s="27">
        <v>0.95</v>
      </c>
      <c r="H9" s="17"/>
      <c r="I9" s="11" t="s">
        <v>35</v>
      </c>
      <c r="J9" s="20" t="s">
        <v>39</v>
      </c>
      <c r="K9" s="75">
        <f>J10*H8*G9*F8*E13*D52</f>
        <v>0</v>
      </c>
    </row>
    <row r="10" spans="3:11" x14ac:dyDescent="0.25">
      <c r="C10" s="9"/>
      <c r="D10" s="9"/>
      <c r="E10" s="9"/>
      <c r="F10" s="17"/>
      <c r="G10" s="9"/>
      <c r="H10" s="17"/>
      <c r="I10" s="9"/>
      <c r="J10" s="32">
        <v>0.95</v>
      </c>
      <c r="K10" s="9"/>
    </row>
    <row r="11" spans="3:11" x14ac:dyDescent="0.25">
      <c r="C11" s="9"/>
      <c r="D11" s="9"/>
      <c r="E11" s="30"/>
      <c r="F11" s="17"/>
      <c r="G11" s="11"/>
      <c r="H11" s="17"/>
      <c r="I11" s="9"/>
      <c r="J11" s="9"/>
      <c r="K11" s="9"/>
    </row>
    <row r="12" spans="3:11" ht="14.4" x14ac:dyDescent="0.3">
      <c r="C12" s="9"/>
      <c r="D12" s="9"/>
      <c r="E12" s="17"/>
      <c r="F12" s="17"/>
      <c r="G12" s="11" t="s">
        <v>40</v>
      </c>
      <c r="H12" s="26">
        <v>0</v>
      </c>
      <c r="I12" s="9"/>
      <c r="J12" s="11" t="s">
        <v>31</v>
      </c>
      <c r="K12" s="75">
        <f>J13*H12*G9*F8*E13*D52</f>
        <v>0</v>
      </c>
    </row>
    <row r="13" spans="3:11" x14ac:dyDescent="0.25">
      <c r="C13" s="9"/>
      <c r="D13" s="11" t="s">
        <v>55</v>
      </c>
      <c r="E13" s="18">
        <v>0</v>
      </c>
      <c r="F13" s="17"/>
      <c r="G13" s="9"/>
      <c r="H13" s="17"/>
      <c r="I13" s="11" t="s">
        <v>32</v>
      </c>
      <c r="J13" s="13">
        <v>0.05</v>
      </c>
      <c r="K13" s="9"/>
    </row>
    <row r="14" spans="3:11" x14ac:dyDescent="0.25">
      <c r="C14" s="9"/>
      <c r="D14" s="16"/>
      <c r="E14" s="17"/>
      <c r="F14" s="17"/>
      <c r="G14" s="9"/>
      <c r="H14" s="21"/>
      <c r="I14" s="33"/>
      <c r="J14" s="17"/>
      <c r="K14" s="9"/>
    </row>
    <row r="15" spans="3:11" x14ac:dyDescent="0.25">
      <c r="C15" s="9"/>
      <c r="D15" s="17"/>
      <c r="E15" s="17"/>
      <c r="F15" s="17"/>
      <c r="G15" s="9"/>
      <c r="H15" s="9"/>
      <c r="I15" s="9"/>
      <c r="J15" s="17"/>
      <c r="K15" s="9"/>
    </row>
    <row r="16" spans="3:11" ht="14.4" x14ac:dyDescent="0.3">
      <c r="C16" s="9"/>
      <c r="D16" s="17"/>
      <c r="E16" s="19" t="s">
        <v>40</v>
      </c>
      <c r="F16" s="26">
        <v>0</v>
      </c>
      <c r="G16" s="9"/>
      <c r="H16" s="9"/>
      <c r="I16" s="11" t="s">
        <v>35</v>
      </c>
      <c r="J16" s="20" t="s">
        <v>39</v>
      </c>
      <c r="K16" s="75">
        <f>J17*H12*G9*F8*E13*D52</f>
        <v>0</v>
      </c>
    </row>
    <row r="17" spans="3:11" x14ac:dyDescent="0.25">
      <c r="C17" s="9"/>
      <c r="D17" s="17"/>
      <c r="E17" s="17"/>
      <c r="F17" s="17"/>
      <c r="G17" s="9"/>
      <c r="H17" s="9"/>
      <c r="I17" s="9"/>
      <c r="J17" s="32">
        <v>0.95</v>
      </c>
      <c r="K17" s="9"/>
    </row>
    <row r="18" spans="3:11" x14ac:dyDescent="0.25">
      <c r="C18" s="9"/>
      <c r="D18" s="17"/>
      <c r="E18" s="17"/>
      <c r="F18" s="17"/>
      <c r="G18" s="9"/>
      <c r="H18" s="9"/>
      <c r="I18" s="9"/>
      <c r="J18" s="9"/>
      <c r="K18" s="9"/>
    </row>
    <row r="19" spans="3:11" ht="14.4" x14ac:dyDescent="0.3">
      <c r="C19" s="34"/>
      <c r="D19" s="9"/>
      <c r="E19" s="17"/>
      <c r="F19" s="17"/>
      <c r="G19" s="16"/>
      <c r="H19" s="16"/>
      <c r="I19" s="16"/>
      <c r="J19" s="35" t="s">
        <v>53</v>
      </c>
      <c r="K19" s="75">
        <f>G20*F16*E13*D52</f>
        <v>0</v>
      </c>
    </row>
    <row r="20" spans="3:11" x14ac:dyDescent="0.25">
      <c r="C20" s="9"/>
      <c r="D20" s="17"/>
      <c r="E20" s="36"/>
      <c r="F20" s="11" t="s">
        <v>32</v>
      </c>
      <c r="G20" s="18">
        <v>0.05</v>
      </c>
      <c r="H20" s="9"/>
      <c r="I20" s="9"/>
      <c r="J20" s="9"/>
      <c r="K20" s="9"/>
    </row>
    <row r="21" spans="3:11" ht="14.4" x14ac:dyDescent="0.3">
      <c r="C21" s="9"/>
      <c r="D21" s="17"/>
      <c r="E21" s="36"/>
      <c r="F21" s="9"/>
      <c r="G21" s="17"/>
      <c r="H21" s="9"/>
      <c r="I21" s="9"/>
      <c r="J21" s="9" t="s">
        <v>54</v>
      </c>
      <c r="K21" s="75">
        <f>J22*H24*G25*F16*E13*D52</f>
        <v>0</v>
      </c>
    </row>
    <row r="22" spans="3:11" x14ac:dyDescent="0.25">
      <c r="C22" s="9"/>
      <c r="D22" s="17"/>
      <c r="E22" s="17"/>
      <c r="F22" s="14"/>
      <c r="G22" s="17"/>
      <c r="H22" s="9"/>
      <c r="I22" s="11" t="s">
        <v>32</v>
      </c>
      <c r="J22" s="13">
        <v>0.05</v>
      </c>
      <c r="K22" s="29"/>
    </row>
    <row r="23" spans="3:11" x14ac:dyDescent="0.25">
      <c r="C23" s="37"/>
      <c r="D23" s="9"/>
      <c r="E23" s="17"/>
      <c r="F23" s="9"/>
      <c r="G23" s="17"/>
      <c r="H23" s="9"/>
      <c r="I23" s="9"/>
      <c r="J23" s="17"/>
      <c r="K23" s="29"/>
    </row>
    <row r="24" spans="3:11" x14ac:dyDescent="0.25">
      <c r="C24" s="9"/>
      <c r="D24" s="17"/>
      <c r="E24" s="17"/>
      <c r="F24" s="38"/>
      <c r="G24" s="19" t="s">
        <v>37</v>
      </c>
      <c r="H24" s="13">
        <v>1</v>
      </c>
      <c r="I24" s="14"/>
      <c r="J24" s="17"/>
      <c r="K24" s="29"/>
    </row>
    <row r="25" spans="3:11" ht="14.4" x14ac:dyDescent="0.3">
      <c r="C25" s="9"/>
      <c r="D25" s="19" t="s">
        <v>56</v>
      </c>
      <c r="E25" s="18">
        <v>1</v>
      </c>
      <c r="F25" s="11" t="s">
        <v>35</v>
      </c>
      <c r="G25" s="27">
        <v>0.95</v>
      </c>
      <c r="H25" s="17"/>
      <c r="I25" s="11" t="s">
        <v>35</v>
      </c>
      <c r="J25" s="20" t="s">
        <v>39</v>
      </c>
      <c r="K25" s="75">
        <f>J26*H24*G25*F16*E13*D52</f>
        <v>0</v>
      </c>
    </row>
    <row r="26" spans="3:11" x14ac:dyDescent="0.25">
      <c r="C26" s="9"/>
      <c r="D26" s="17"/>
      <c r="E26" s="17"/>
      <c r="F26" s="9"/>
      <c r="G26" s="9"/>
      <c r="H26" s="17"/>
      <c r="I26" s="9"/>
      <c r="J26" s="32">
        <v>0.95</v>
      </c>
      <c r="K26" s="9"/>
    </row>
    <row r="27" spans="3:11" x14ac:dyDescent="0.25">
      <c r="C27" s="9"/>
      <c r="D27" s="17"/>
      <c r="E27" s="17"/>
      <c r="F27" s="9"/>
      <c r="G27" s="11"/>
      <c r="H27" s="17"/>
      <c r="I27" s="9"/>
      <c r="J27" s="9"/>
      <c r="K27" s="9"/>
    </row>
    <row r="28" spans="3:11" ht="14.4" x14ac:dyDescent="0.3">
      <c r="C28" s="9"/>
      <c r="D28" s="17"/>
      <c r="E28" s="17"/>
      <c r="F28" s="9"/>
      <c r="G28" s="11" t="s">
        <v>40</v>
      </c>
      <c r="H28" s="18">
        <v>0</v>
      </c>
      <c r="I28" s="9"/>
      <c r="J28" s="11" t="s">
        <v>31</v>
      </c>
      <c r="K28" s="75">
        <f>J29*H28*G25*F16*E13*D52</f>
        <v>0</v>
      </c>
    </row>
    <row r="29" spans="3:11" x14ac:dyDescent="0.25">
      <c r="C29" s="9"/>
      <c r="D29" s="17"/>
      <c r="E29" s="17"/>
      <c r="F29" s="9"/>
      <c r="G29" s="9"/>
      <c r="H29" s="17"/>
      <c r="I29" s="11" t="s">
        <v>32</v>
      </c>
      <c r="J29" s="13">
        <v>0.05</v>
      </c>
      <c r="K29" s="9"/>
    </row>
    <row r="30" spans="3:11" x14ac:dyDescent="0.25">
      <c r="C30" s="9"/>
      <c r="D30" s="17"/>
      <c r="E30" s="17"/>
      <c r="F30" s="9"/>
      <c r="G30" s="9"/>
      <c r="H30" s="21"/>
      <c r="I30" s="33"/>
      <c r="J30" s="17"/>
      <c r="K30" s="9"/>
    </row>
    <row r="31" spans="3:11" x14ac:dyDescent="0.25">
      <c r="C31" s="34"/>
      <c r="D31" s="9"/>
      <c r="E31" s="17"/>
      <c r="F31" s="9"/>
      <c r="G31" s="9"/>
      <c r="H31" s="9"/>
      <c r="I31" s="9"/>
      <c r="J31" s="17"/>
      <c r="K31" s="9"/>
    </row>
    <row r="32" spans="3:11" ht="14.4" x14ac:dyDescent="0.3">
      <c r="C32" s="9"/>
      <c r="D32" s="17"/>
      <c r="E32" s="17"/>
      <c r="F32" s="9"/>
      <c r="G32" s="9"/>
      <c r="H32" s="9"/>
      <c r="I32" s="11" t="s">
        <v>35</v>
      </c>
      <c r="J32" s="20" t="s">
        <v>39</v>
      </c>
      <c r="K32" s="75">
        <f>J33*H28*G25*F16*E13*D52</f>
        <v>0</v>
      </c>
    </row>
    <row r="33" spans="3:11" x14ac:dyDescent="0.25">
      <c r="C33" s="9"/>
      <c r="D33" s="17"/>
      <c r="E33" s="17"/>
      <c r="F33" s="9"/>
      <c r="G33" s="9"/>
      <c r="H33" s="9"/>
      <c r="I33" s="9"/>
      <c r="J33" s="32">
        <v>0.95</v>
      </c>
      <c r="K33" s="9"/>
    </row>
    <row r="34" spans="3:11" x14ac:dyDescent="0.25">
      <c r="C34" s="9"/>
      <c r="D34" s="17"/>
      <c r="E34" s="17"/>
      <c r="F34" s="9"/>
      <c r="G34" s="9"/>
      <c r="H34" s="9"/>
      <c r="I34" s="9"/>
      <c r="J34" s="9"/>
      <c r="K34" s="9"/>
    </row>
    <row r="35" spans="3:11" x14ac:dyDescent="0.25">
      <c r="C35" s="9"/>
      <c r="D35" s="17"/>
      <c r="E35" s="17"/>
      <c r="F35" s="9"/>
      <c r="G35" s="9"/>
      <c r="H35" s="9"/>
      <c r="I35" s="9"/>
      <c r="J35" s="9"/>
      <c r="K35" s="9"/>
    </row>
    <row r="36" spans="3:11" ht="14.4" x14ac:dyDescent="0.3">
      <c r="C36" s="9"/>
      <c r="D36" s="17"/>
      <c r="E36" s="17"/>
      <c r="F36" s="9"/>
      <c r="G36" s="9"/>
      <c r="H36" s="9"/>
      <c r="I36" s="9"/>
      <c r="J36" s="11" t="s">
        <v>53</v>
      </c>
      <c r="K36" s="75">
        <f>G37*F41*E25*D52</f>
        <v>0.05</v>
      </c>
    </row>
    <row r="37" spans="3:11" x14ac:dyDescent="0.25">
      <c r="C37" s="9"/>
      <c r="D37" s="17"/>
      <c r="E37" s="17"/>
      <c r="F37" s="11" t="s">
        <v>32</v>
      </c>
      <c r="G37" s="13">
        <v>0.05</v>
      </c>
      <c r="H37" s="14"/>
      <c r="I37" s="14"/>
      <c r="J37" s="14"/>
      <c r="K37" s="29"/>
    </row>
    <row r="38" spans="3:11" ht="14.4" x14ac:dyDescent="0.3">
      <c r="C38" s="9"/>
      <c r="D38" s="17"/>
      <c r="E38" s="17"/>
      <c r="F38" s="9"/>
      <c r="G38" s="17"/>
      <c r="H38" s="9"/>
      <c r="I38" s="9"/>
      <c r="J38" s="9" t="s">
        <v>54</v>
      </c>
      <c r="K38" s="75">
        <f>J39*H41*G42*F41*E25*D52</f>
        <v>4.7500000000000001E-2</v>
      </c>
    </row>
    <row r="39" spans="3:11" x14ac:dyDescent="0.25">
      <c r="C39" s="9"/>
      <c r="D39" s="17"/>
      <c r="E39" s="17"/>
      <c r="F39" s="30"/>
      <c r="G39" s="17"/>
      <c r="H39" s="9"/>
      <c r="I39" s="11" t="s">
        <v>32</v>
      </c>
      <c r="J39" s="13">
        <v>0.05</v>
      </c>
      <c r="K39" s="29"/>
    </row>
    <row r="40" spans="3:11" x14ac:dyDescent="0.25">
      <c r="C40" s="9"/>
      <c r="D40" s="17"/>
      <c r="E40" s="17"/>
      <c r="F40" s="17"/>
      <c r="G40" s="17"/>
      <c r="H40" s="9"/>
      <c r="I40" s="9"/>
      <c r="J40" s="17"/>
      <c r="K40" s="29"/>
    </row>
    <row r="41" spans="3:11" x14ac:dyDescent="0.25">
      <c r="C41" s="9"/>
      <c r="D41" s="17"/>
      <c r="E41" s="19" t="s">
        <v>37</v>
      </c>
      <c r="F41" s="18">
        <v>1</v>
      </c>
      <c r="G41" s="19" t="s">
        <v>37</v>
      </c>
      <c r="H41" s="13">
        <v>1</v>
      </c>
      <c r="I41" s="14"/>
      <c r="J41" s="17"/>
      <c r="K41" s="29"/>
    </row>
    <row r="42" spans="3:11" ht="14.4" x14ac:dyDescent="0.3">
      <c r="C42" s="9"/>
      <c r="D42" s="17"/>
      <c r="E42" s="17"/>
      <c r="F42" s="19" t="s">
        <v>35</v>
      </c>
      <c r="G42" s="27">
        <v>0.95</v>
      </c>
      <c r="H42" s="17"/>
      <c r="I42" s="11" t="s">
        <v>35</v>
      </c>
      <c r="J42" s="20" t="s">
        <v>39</v>
      </c>
      <c r="K42" s="75">
        <f>J43*H41*G42*F41*E25*D52</f>
        <v>0.90249999999999997</v>
      </c>
    </row>
    <row r="43" spans="3:11" x14ac:dyDescent="0.25">
      <c r="C43" s="9"/>
      <c r="D43" s="17"/>
      <c r="E43" s="21"/>
      <c r="F43" s="17"/>
      <c r="G43" s="9"/>
      <c r="H43" s="17"/>
      <c r="I43" s="9"/>
      <c r="J43" s="32">
        <v>0.95</v>
      </c>
      <c r="K43" s="9"/>
    </row>
    <row r="44" spans="3:11" x14ac:dyDescent="0.25">
      <c r="C44" s="34"/>
      <c r="D44" s="9"/>
      <c r="E44" s="14"/>
      <c r="F44" s="17"/>
      <c r="G44" s="11"/>
      <c r="H44" s="17"/>
      <c r="I44" s="9"/>
      <c r="J44" s="9"/>
      <c r="K44" s="9"/>
    </row>
    <row r="45" spans="3:11" ht="14.4" x14ac:dyDescent="0.3">
      <c r="C45" s="9"/>
      <c r="D45" s="17"/>
      <c r="E45" s="9"/>
      <c r="F45" s="17"/>
      <c r="G45" s="11" t="s">
        <v>40</v>
      </c>
      <c r="H45" s="18">
        <v>0</v>
      </c>
      <c r="I45" s="9"/>
      <c r="J45" s="11" t="s">
        <v>31</v>
      </c>
      <c r="K45" s="75">
        <f>J46*H45*G42*F41*E25*D52</f>
        <v>0</v>
      </c>
    </row>
    <row r="46" spans="3:11" x14ac:dyDescent="0.25">
      <c r="C46" s="9"/>
      <c r="D46" s="17"/>
      <c r="E46" s="38"/>
      <c r="F46" s="17"/>
      <c r="G46" s="9"/>
      <c r="H46" s="17"/>
      <c r="I46" s="11" t="s">
        <v>32</v>
      </c>
      <c r="J46" s="13">
        <v>0.05</v>
      </c>
      <c r="K46" s="9"/>
    </row>
    <row r="47" spans="3:11" x14ac:dyDescent="0.25">
      <c r="C47" s="9"/>
      <c r="D47" s="17"/>
      <c r="E47" s="9"/>
      <c r="F47" s="17"/>
      <c r="G47" s="9"/>
      <c r="H47" s="21"/>
      <c r="I47" s="33"/>
      <c r="J47" s="17"/>
      <c r="K47" s="9"/>
    </row>
    <row r="48" spans="3:11" x14ac:dyDescent="0.25">
      <c r="C48" s="9"/>
      <c r="D48" s="17"/>
      <c r="E48" s="9"/>
      <c r="F48" s="17"/>
      <c r="G48" s="9"/>
      <c r="H48" s="9"/>
      <c r="I48" s="9"/>
      <c r="J48" s="17"/>
      <c r="K48" s="9"/>
    </row>
    <row r="49" spans="3:11" ht="14.4" x14ac:dyDescent="0.3">
      <c r="C49" s="9"/>
      <c r="D49" s="17"/>
      <c r="E49" s="11" t="s">
        <v>40</v>
      </c>
      <c r="F49" s="18">
        <v>0</v>
      </c>
      <c r="G49" s="9"/>
      <c r="H49" s="9"/>
      <c r="I49" s="11" t="s">
        <v>35</v>
      </c>
      <c r="J49" s="20" t="s">
        <v>39</v>
      </c>
      <c r="K49" s="75">
        <f>J50*H45*G42*F41*E25*D52</f>
        <v>0</v>
      </c>
    </row>
    <row r="50" spans="3:11" x14ac:dyDescent="0.25">
      <c r="C50" s="9"/>
      <c r="D50" s="17"/>
      <c r="E50" s="9"/>
      <c r="F50" s="17"/>
      <c r="G50" s="9"/>
      <c r="H50" s="9"/>
      <c r="I50" s="9"/>
      <c r="J50" s="32">
        <v>0.95</v>
      </c>
      <c r="K50" s="9"/>
    </row>
    <row r="51" spans="3:11" x14ac:dyDescent="0.25">
      <c r="C51" s="9"/>
      <c r="D51" s="17"/>
      <c r="E51" s="9"/>
      <c r="F51" s="17"/>
      <c r="G51" s="9"/>
      <c r="H51" s="9"/>
      <c r="I51" s="9"/>
      <c r="J51" s="9"/>
      <c r="K51" s="9"/>
    </row>
    <row r="52" spans="3:11" ht="14.4" x14ac:dyDescent="0.3">
      <c r="C52" s="39" t="s">
        <v>57</v>
      </c>
      <c r="D52" s="18">
        <v>1</v>
      </c>
      <c r="E52" s="9"/>
      <c r="F52" s="17"/>
      <c r="G52" s="16"/>
      <c r="H52" s="16"/>
      <c r="I52" s="16"/>
      <c r="J52" s="35" t="s">
        <v>53</v>
      </c>
      <c r="K52" s="75">
        <f>G53*F49*E25*D52</f>
        <v>0</v>
      </c>
    </row>
    <row r="53" spans="3:11" x14ac:dyDescent="0.25">
      <c r="C53" s="9"/>
      <c r="D53" s="40"/>
      <c r="E53" s="34"/>
      <c r="F53" s="11" t="s">
        <v>32</v>
      </c>
      <c r="G53" s="18">
        <v>0.05</v>
      </c>
      <c r="H53" s="9"/>
      <c r="I53" s="9"/>
      <c r="J53" s="9"/>
      <c r="K53" s="9"/>
    </row>
    <row r="54" spans="3:11" ht="14.4" x14ac:dyDescent="0.3">
      <c r="C54" s="9"/>
      <c r="D54" s="40"/>
      <c r="E54" s="34"/>
      <c r="F54" s="9"/>
      <c r="G54" s="17"/>
      <c r="H54" s="9"/>
      <c r="I54" s="9"/>
      <c r="J54" s="11" t="s">
        <v>54</v>
      </c>
      <c r="K54" s="75">
        <f>J55*H57*G58*F49*E25*D52</f>
        <v>0</v>
      </c>
    </row>
    <row r="55" spans="3:11" x14ac:dyDescent="0.25">
      <c r="C55" s="9"/>
      <c r="D55" s="40"/>
      <c r="E55" s="9"/>
      <c r="F55" s="14"/>
      <c r="G55" s="17"/>
      <c r="H55" s="9"/>
      <c r="I55" s="11" t="s">
        <v>32</v>
      </c>
      <c r="J55" s="13">
        <v>0.05</v>
      </c>
      <c r="K55" s="29"/>
    </row>
    <row r="56" spans="3:11" x14ac:dyDescent="0.25">
      <c r="C56" s="9"/>
      <c r="D56" s="40"/>
      <c r="E56" s="9"/>
      <c r="F56" s="9"/>
      <c r="G56" s="17"/>
      <c r="H56" s="9"/>
      <c r="I56" s="9"/>
      <c r="J56" s="17"/>
      <c r="K56" s="29"/>
    </row>
    <row r="57" spans="3:11" x14ac:dyDescent="0.25">
      <c r="C57" s="9"/>
      <c r="D57" s="40"/>
      <c r="E57" s="9"/>
      <c r="F57" s="38"/>
      <c r="G57" s="19" t="s">
        <v>37</v>
      </c>
      <c r="H57" s="13">
        <v>1</v>
      </c>
      <c r="I57" s="14"/>
      <c r="J57" s="17"/>
      <c r="K57" s="29"/>
    </row>
    <row r="58" spans="3:11" ht="14.4" x14ac:dyDescent="0.3">
      <c r="C58" s="9"/>
      <c r="D58" s="40"/>
      <c r="E58" s="9"/>
      <c r="F58" s="11" t="s">
        <v>35</v>
      </c>
      <c r="G58" s="27">
        <v>0.95</v>
      </c>
      <c r="H58" s="17"/>
      <c r="I58" s="11" t="s">
        <v>35</v>
      </c>
      <c r="J58" s="20" t="s">
        <v>39</v>
      </c>
      <c r="K58" s="75">
        <f>J59*H57*G58*F49*E25*D52</f>
        <v>0</v>
      </c>
    </row>
    <row r="59" spans="3:11" x14ac:dyDescent="0.25">
      <c r="C59" s="9"/>
      <c r="D59" s="40"/>
      <c r="E59" s="9"/>
      <c r="F59" s="9"/>
      <c r="G59" s="9"/>
      <c r="H59" s="17"/>
      <c r="I59" s="9"/>
      <c r="J59" s="32">
        <v>0.95</v>
      </c>
      <c r="K59" s="9"/>
    </row>
    <row r="60" spans="3:11" x14ac:dyDescent="0.25">
      <c r="C60" s="9"/>
      <c r="D60" s="40"/>
      <c r="E60" s="9"/>
      <c r="F60" s="9"/>
      <c r="G60" s="11"/>
      <c r="H60" s="17"/>
      <c r="I60" s="9"/>
      <c r="J60" s="9"/>
      <c r="K60" s="9"/>
    </row>
    <row r="61" spans="3:11" ht="14.4" x14ac:dyDescent="0.3">
      <c r="C61" s="9"/>
      <c r="D61" s="40"/>
      <c r="E61" s="9"/>
      <c r="F61" s="9"/>
      <c r="G61" s="11" t="s">
        <v>40</v>
      </c>
      <c r="H61" s="18">
        <v>0</v>
      </c>
      <c r="I61" s="9"/>
      <c r="J61" s="11" t="s">
        <v>31</v>
      </c>
      <c r="K61" s="75">
        <f>J62*H61*G58*F49*E25*D52</f>
        <v>0</v>
      </c>
    </row>
    <row r="62" spans="3:11" x14ac:dyDescent="0.25">
      <c r="C62" s="9"/>
      <c r="D62" s="40"/>
      <c r="E62" s="9"/>
      <c r="F62" s="9"/>
      <c r="G62" s="9"/>
      <c r="H62" s="17"/>
      <c r="I62" s="11" t="s">
        <v>32</v>
      </c>
      <c r="J62" s="13">
        <v>0.05</v>
      </c>
      <c r="K62" s="9"/>
    </row>
    <row r="63" spans="3:11" x14ac:dyDescent="0.25">
      <c r="C63" s="9"/>
      <c r="D63" s="40"/>
      <c r="E63" s="9"/>
      <c r="F63" s="9"/>
      <c r="G63" s="9"/>
      <c r="H63" s="21"/>
      <c r="I63" s="33"/>
      <c r="J63" s="17"/>
      <c r="K63" s="9"/>
    </row>
    <row r="64" spans="3:11" x14ac:dyDescent="0.25">
      <c r="C64" s="9"/>
      <c r="D64" s="40"/>
      <c r="E64" s="9"/>
      <c r="F64" s="9"/>
      <c r="G64" s="9"/>
      <c r="H64" s="9"/>
      <c r="I64" s="9"/>
      <c r="J64" s="17"/>
      <c r="K64" s="9"/>
    </row>
    <row r="65" spans="3:11" ht="14.4" x14ac:dyDescent="0.3">
      <c r="C65" s="41"/>
      <c r="D65" s="40"/>
      <c r="E65" s="9"/>
      <c r="F65" s="9"/>
      <c r="G65" s="9"/>
      <c r="H65" s="9"/>
      <c r="I65" s="11" t="s">
        <v>35</v>
      </c>
      <c r="J65" s="20" t="s">
        <v>39</v>
      </c>
      <c r="K65" s="75">
        <f>J66*H61*G58*F49*E25*D52</f>
        <v>0</v>
      </c>
    </row>
    <row r="66" spans="3:11" x14ac:dyDescent="0.25">
      <c r="C66" s="42">
        <f>0.00001</f>
        <v>1.0000000000000001E-5</v>
      </c>
      <c r="D66" s="40"/>
      <c r="E66" s="9"/>
      <c r="F66" s="9"/>
      <c r="G66" s="9"/>
      <c r="H66" s="9"/>
      <c r="I66" s="9"/>
      <c r="J66" s="32">
        <v>0.95</v>
      </c>
      <c r="K66" s="9"/>
    </row>
    <row r="67" spans="3:11" x14ac:dyDescent="0.25">
      <c r="C67" s="43">
        <v>1E-4</v>
      </c>
      <c r="D67" s="40"/>
      <c r="E67" s="9"/>
      <c r="F67" s="9"/>
      <c r="G67" s="9"/>
      <c r="H67" s="9"/>
      <c r="I67" s="9"/>
      <c r="J67" s="9"/>
      <c r="K67" s="9"/>
    </row>
    <row r="68" spans="3:11" x14ac:dyDescent="0.25">
      <c r="C68" s="9"/>
      <c r="D68" s="40"/>
      <c r="E68" s="9"/>
      <c r="F68" s="9"/>
      <c r="G68" s="9"/>
      <c r="H68" s="9"/>
      <c r="I68" s="9"/>
      <c r="J68" s="9"/>
      <c r="K68" s="9"/>
    </row>
    <row r="69" spans="3:11" x14ac:dyDescent="0.25">
      <c r="C69" s="9"/>
      <c r="D69" s="40"/>
      <c r="E69" s="9"/>
      <c r="F69" s="9"/>
      <c r="G69" s="16"/>
      <c r="H69" s="16"/>
      <c r="I69" s="16"/>
      <c r="J69" s="35" t="s">
        <v>31</v>
      </c>
      <c r="K69" s="28">
        <f>G72*F83*D77</f>
        <v>0.05</v>
      </c>
    </row>
    <row r="70" spans="3:11" x14ac:dyDescent="0.25">
      <c r="C70" s="9"/>
      <c r="D70" s="40"/>
      <c r="E70" s="9"/>
      <c r="F70" s="9"/>
      <c r="G70" s="17"/>
      <c r="H70" s="9"/>
      <c r="I70" s="9"/>
      <c r="J70" s="9"/>
      <c r="K70" s="9"/>
    </row>
    <row r="71" spans="3:11" x14ac:dyDescent="0.25">
      <c r="C71" s="9"/>
      <c r="D71" s="40"/>
      <c r="E71" s="9"/>
      <c r="F71" s="9"/>
      <c r="G71" s="17"/>
      <c r="H71" s="9"/>
      <c r="I71" s="9"/>
      <c r="J71" s="9"/>
      <c r="K71" s="9"/>
    </row>
    <row r="72" spans="3:11" x14ac:dyDescent="0.25">
      <c r="C72" s="9"/>
      <c r="D72" s="40"/>
      <c r="E72" s="9"/>
      <c r="F72" s="11" t="s">
        <v>32</v>
      </c>
      <c r="G72" s="18">
        <v>0.05</v>
      </c>
      <c r="H72" s="9"/>
      <c r="I72" s="9"/>
      <c r="J72" s="25" t="s">
        <v>58</v>
      </c>
      <c r="K72" s="28">
        <f>J73*I75*H77*G78*F83*D77</f>
        <v>4.7500000000000001E-2</v>
      </c>
    </row>
    <row r="73" spans="3:11" x14ac:dyDescent="0.25">
      <c r="C73" s="9"/>
      <c r="D73" s="40"/>
      <c r="E73" s="9"/>
      <c r="F73" s="9"/>
      <c r="G73" s="17"/>
      <c r="H73" s="9"/>
      <c r="I73" s="11" t="s">
        <v>32</v>
      </c>
      <c r="J73" s="13">
        <v>0.05</v>
      </c>
      <c r="K73" s="9"/>
    </row>
    <row r="74" spans="3:11" x14ac:dyDescent="0.25">
      <c r="C74" s="9"/>
      <c r="D74" s="40"/>
      <c r="E74" s="9"/>
      <c r="F74" s="9"/>
      <c r="G74" s="17"/>
      <c r="H74" s="9"/>
      <c r="I74" s="16"/>
      <c r="J74" s="17"/>
      <c r="K74" s="9"/>
    </row>
    <row r="75" spans="3:11" x14ac:dyDescent="0.25">
      <c r="C75" s="9"/>
      <c r="D75" s="40"/>
      <c r="E75" s="9"/>
      <c r="F75" s="9"/>
      <c r="G75" s="26"/>
      <c r="H75" s="44" t="s">
        <v>37</v>
      </c>
      <c r="I75" s="32">
        <v>1</v>
      </c>
      <c r="J75" s="17"/>
      <c r="K75" s="9"/>
    </row>
    <row r="76" spans="3:11" x14ac:dyDescent="0.25">
      <c r="C76" s="9"/>
      <c r="D76" s="40"/>
      <c r="E76" s="9"/>
      <c r="F76" s="16"/>
      <c r="G76" s="17"/>
      <c r="H76" s="33"/>
      <c r="I76" s="19" t="s">
        <v>35</v>
      </c>
      <c r="J76" s="20" t="s">
        <v>39</v>
      </c>
      <c r="K76" s="28">
        <f>J77*I75*H77*G78*F83*D77</f>
        <v>0.90249999999999997</v>
      </c>
    </row>
    <row r="77" spans="3:11" x14ac:dyDescent="0.25">
      <c r="C77" s="39" t="s">
        <v>42</v>
      </c>
      <c r="D77" s="18">
        <v>1</v>
      </c>
      <c r="E77" s="9"/>
      <c r="F77" s="17"/>
      <c r="G77" s="19" t="s">
        <v>37</v>
      </c>
      <c r="H77" s="18">
        <v>1</v>
      </c>
      <c r="I77" s="17"/>
      <c r="J77" s="32">
        <v>0.95</v>
      </c>
      <c r="K77" s="9"/>
    </row>
    <row r="78" spans="3:11" x14ac:dyDescent="0.25">
      <c r="C78" s="9"/>
      <c r="D78" s="17"/>
      <c r="E78" s="9"/>
      <c r="F78" s="19" t="s">
        <v>35</v>
      </c>
      <c r="G78" s="27">
        <v>0.95</v>
      </c>
      <c r="H78" s="19" t="s">
        <v>40</v>
      </c>
      <c r="I78" s="18">
        <v>0</v>
      </c>
      <c r="J78" s="25" t="s">
        <v>31</v>
      </c>
      <c r="K78" s="28">
        <f>J79*I78*H77*G78*F83*D77</f>
        <v>0</v>
      </c>
    </row>
    <row r="79" spans="3:11" x14ac:dyDescent="0.25">
      <c r="C79" s="9"/>
      <c r="D79" s="17"/>
      <c r="E79" s="9"/>
      <c r="F79" s="17"/>
      <c r="G79" s="9"/>
      <c r="H79" s="17"/>
      <c r="I79" s="19" t="s">
        <v>32</v>
      </c>
      <c r="J79" s="18">
        <v>0.05</v>
      </c>
      <c r="K79" s="9"/>
    </row>
    <row r="80" spans="3:11" x14ac:dyDescent="0.25">
      <c r="C80" s="9"/>
      <c r="D80" s="17"/>
      <c r="E80" s="9"/>
      <c r="F80" s="19"/>
      <c r="G80" s="9"/>
      <c r="H80" s="17"/>
      <c r="I80" s="21"/>
      <c r="J80" s="17"/>
      <c r="K80" s="9"/>
    </row>
    <row r="81" spans="3:11" x14ac:dyDescent="0.25">
      <c r="C81" s="9"/>
      <c r="D81" s="17"/>
      <c r="E81" s="9"/>
      <c r="F81" s="17"/>
      <c r="G81" s="9"/>
      <c r="H81" s="17"/>
      <c r="I81" s="9"/>
      <c r="J81" s="17"/>
      <c r="K81" s="9"/>
    </row>
    <row r="82" spans="3:11" x14ac:dyDescent="0.25">
      <c r="C82" s="9"/>
      <c r="D82" s="17"/>
      <c r="E82" s="9"/>
      <c r="F82" s="17"/>
      <c r="G82" s="9"/>
      <c r="H82" s="17"/>
      <c r="I82" s="11" t="s">
        <v>35</v>
      </c>
      <c r="J82" s="20" t="s">
        <v>39</v>
      </c>
      <c r="K82" s="28">
        <f>J83*I78*H77*G78*F83*D77</f>
        <v>0</v>
      </c>
    </row>
    <row r="83" spans="3:11" x14ac:dyDescent="0.25">
      <c r="C83" s="9"/>
      <c r="D83" s="17"/>
      <c r="E83" s="11" t="s">
        <v>37</v>
      </c>
      <c r="F83" s="18">
        <v>1</v>
      </c>
      <c r="G83" s="9"/>
      <c r="H83" s="17"/>
      <c r="I83" s="9"/>
      <c r="J83" s="32">
        <v>0.95</v>
      </c>
      <c r="K83" s="9"/>
    </row>
    <row r="84" spans="3:11" x14ac:dyDescent="0.25">
      <c r="C84" s="9"/>
      <c r="D84" s="17"/>
      <c r="E84" s="9"/>
      <c r="F84" s="17"/>
      <c r="G84" s="9"/>
      <c r="H84" s="17"/>
      <c r="I84" s="9"/>
      <c r="J84" s="9"/>
      <c r="K84" s="9"/>
    </row>
    <row r="85" spans="3:11" x14ac:dyDescent="0.25">
      <c r="C85" s="9"/>
      <c r="D85" s="17"/>
      <c r="E85" s="9"/>
      <c r="F85" s="17"/>
      <c r="G85" s="9"/>
      <c r="H85" s="17"/>
      <c r="I85" s="9"/>
      <c r="J85" s="25" t="s">
        <v>31</v>
      </c>
      <c r="K85" s="28">
        <f>J86*I88*H86*G78*F83*D77</f>
        <v>0</v>
      </c>
    </row>
    <row r="86" spans="3:11" x14ac:dyDescent="0.25">
      <c r="C86" s="9"/>
      <c r="D86" s="17"/>
      <c r="E86" s="9"/>
      <c r="F86" s="17"/>
      <c r="G86" s="11" t="s">
        <v>40</v>
      </c>
      <c r="H86" s="18">
        <v>0</v>
      </c>
      <c r="I86" s="11" t="s">
        <v>32</v>
      </c>
      <c r="J86" s="13">
        <v>0.05</v>
      </c>
      <c r="K86" s="9"/>
    </row>
    <row r="87" spans="3:11" x14ac:dyDescent="0.25">
      <c r="C87" s="9"/>
      <c r="D87" s="17"/>
      <c r="E87" s="9"/>
      <c r="F87" s="17"/>
      <c r="G87" s="9"/>
      <c r="H87" s="17"/>
      <c r="I87" s="16"/>
      <c r="J87" s="17"/>
      <c r="K87" s="9"/>
    </row>
    <row r="88" spans="3:11" x14ac:dyDescent="0.25">
      <c r="C88" s="9"/>
      <c r="D88" s="17"/>
      <c r="E88" s="9"/>
      <c r="F88" s="17"/>
      <c r="G88" s="9"/>
      <c r="H88" s="23" t="s">
        <v>37</v>
      </c>
      <c r="I88" s="32">
        <v>1</v>
      </c>
      <c r="J88" s="17"/>
      <c r="K88" s="9"/>
    </row>
    <row r="89" spans="3:11" x14ac:dyDescent="0.25">
      <c r="C89" s="9"/>
      <c r="D89" s="17"/>
      <c r="E89" s="9"/>
      <c r="F89" s="17"/>
      <c r="G89" s="9"/>
      <c r="H89" s="45"/>
      <c r="I89" s="19" t="s">
        <v>35</v>
      </c>
      <c r="J89" s="20" t="s">
        <v>39</v>
      </c>
      <c r="K89" s="28">
        <f>J90*I88*H86*G78*F83*D77</f>
        <v>0</v>
      </c>
    </row>
    <row r="90" spans="3:11" x14ac:dyDescent="0.25">
      <c r="C90" s="9"/>
      <c r="D90" s="21"/>
      <c r="E90" s="16"/>
      <c r="F90" s="17"/>
      <c r="G90" s="9"/>
      <c r="H90" s="38"/>
      <c r="I90" s="17"/>
      <c r="J90" s="32">
        <v>0.95</v>
      </c>
      <c r="K90" s="9"/>
    </row>
    <row r="91" spans="3:11" x14ac:dyDescent="0.25">
      <c r="C91" s="9"/>
      <c r="D91" s="9"/>
      <c r="E91" s="46"/>
      <c r="F91" s="9"/>
      <c r="G91" s="9"/>
      <c r="H91" s="11" t="s">
        <v>40</v>
      </c>
      <c r="I91" s="18">
        <v>0</v>
      </c>
      <c r="J91" s="25" t="s">
        <v>31</v>
      </c>
      <c r="K91" s="28">
        <f>J92*I91*H86*G78*F83*D77</f>
        <v>0</v>
      </c>
    </row>
    <row r="92" spans="3:11" x14ac:dyDescent="0.25">
      <c r="C92" s="9"/>
      <c r="D92" s="9"/>
      <c r="E92" s="34"/>
      <c r="F92" s="9"/>
      <c r="G92" s="9"/>
      <c r="H92" s="9"/>
      <c r="I92" s="19" t="s">
        <v>32</v>
      </c>
      <c r="J92" s="18">
        <v>0.05</v>
      </c>
      <c r="K92" s="9"/>
    </row>
    <row r="93" spans="3:11" x14ac:dyDescent="0.25">
      <c r="C93" s="9"/>
      <c r="D93" s="9"/>
      <c r="E93" s="34"/>
      <c r="F93" s="9"/>
      <c r="G93" s="9"/>
      <c r="H93" s="9"/>
      <c r="I93" s="21"/>
      <c r="J93" s="17"/>
      <c r="K93" s="9"/>
    </row>
    <row r="94" spans="3:11" x14ac:dyDescent="0.25">
      <c r="C94" s="9"/>
      <c r="D94" s="9"/>
      <c r="E94" s="34"/>
      <c r="F94" s="9"/>
      <c r="G94" s="9"/>
      <c r="H94" s="9"/>
      <c r="I94" s="9"/>
      <c r="J94" s="17"/>
      <c r="K94" s="9"/>
    </row>
    <row r="95" spans="3:11" x14ac:dyDescent="0.25">
      <c r="C95" s="9"/>
      <c r="D95" s="9"/>
      <c r="E95" s="34"/>
      <c r="F95" s="9"/>
      <c r="G95" s="9"/>
      <c r="H95" s="9"/>
      <c r="I95" s="11" t="s">
        <v>35</v>
      </c>
      <c r="J95" s="20" t="s">
        <v>39</v>
      </c>
      <c r="K95" s="28">
        <f>J96*I91*H86*G78*F83*D77</f>
        <v>0</v>
      </c>
    </row>
    <row r="96" spans="3:11" x14ac:dyDescent="0.25">
      <c r="C96" s="9"/>
      <c r="D96" s="9"/>
      <c r="E96" s="34"/>
      <c r="F96" s="9"/>
      <c r="G96" s="9"/>
      <c r="H96" s="9"/>
      <c r="I96" s="9"/>
      <c r="J96" s="32">
        <v>0.95</v>
      </c>
      <c r="K96" s="9"/>
    </row>
    <row r="97" spans="3:11" x14ac:dyDescent="0.25">
      <c r="C97" s="9"/>
      <c r="D97" s="9"/>
      <c r="E97" s="11" t="s">
        <v>40</v>
      </c>
      <c r="F97" s="26">
        <v>0</v>
      </c>
      <c r="G97" s="9"/>
      <c r="H97" s="9"/>
      <c r="I97" s="9"/>
      <c r="J97" s="9"/>
      <c r="K97" s="9"/>
    </row>
    <row r="98" spans="3:11" x14ac:dyDescent="0.25">
      <c r="C98" s="9"/>
      <c r="D98" s="9"/>
      <c r="E98" s="34"/>
      <c r="F98" s="9"/>
      <c r="G98" s="9"/>
      <c r="H98" s="9"/>
      <c r="I98" s="9"/>
      <c r="J98" s="9"/>
      <c r="K98" s="9"/>
    </row>
    <row r="99" spans="3:11" x14ac:dyDescent="0.25">
      <c r="C99" s="9"/>
      <c r="D99" s="9"/>
      <c r="E99" s="34"/>
      <c r="F99" s="9"/>
      <c r="G99" s="16"/>
      <c r="H99" s="16"/>
      <c r="I99" s="16"/>
      <c r="J99" s="35" t="s">
        <v>31</v>
      </c>
      <c r="K99" s="28">
        <f>G102*F97*D77</f>
        <v>0</v>
      </c>
    </row>
    <row r="100" spans="3:11" x14ac:dyDescent="0.25">
      <c r="C100" s="9"/>
      <c r="D100" s="9"/>
      <c r="E100" s="34"/>
      <c r="F100" s="9"/>
      <c r="G100" s="17"/>
      <c r="H100" s="9"/>
      <c r="I100" s="9"/>
      <c r="J100" s="9"/>
      <c r="K100" s="9"/>
    </row>
    <row r="101" spans="3:11" x14ac:dyDescent="0.25">
      <c r="C101" s="9"/>
      <c r="D101" s="9"/>
      <c r="E101" s="34"/>
      <c r="F101" s="9"/>
      <c r="G101" s="17"/>
      <c r="H101" s="9"/>
      <c r="I101" s="9"/>
      <c r="J101" s="9"/>
      <c r="K101" s="9"/>
    </row>
    <row r="102" spans="3:11" x14ac:dyDescent="0.25">
      <c r="C102" s="9"/>
      <c r="D102" s="9"/>
      <c r="E102" s="34"/>
      <c r="F102" s="11" t="s">
        <v>32</v>
      </c>
      <c r="G102" s="18">
        <v>0.05</v>
      </c>
      <c r="H102" s="9"/>
      <c r="I102" s="9"/>
      <c r="J102" s="25" t="s">
        <v>58</v>
      </c>
      <c r="K102" s="28">
        <f>J103*I105*H107*G108*F97*D77</f>
        <v>0</v>
      </c>
    </row>
    <row r="103" spans="3:11" x14ac:dyDescent="0.25">
      <c r="C103" s="9"/>
      <c r="D103" s="9"/>
      <c r="E103" s="34"/>
      <c r="F103" s="9"/>
      <c r="G103" s="17"/>
      <c r="H103" s="9"/>
      <c r="I103" s="11" t="s">
        <v>32</v>
      </c>
      <c r="J103" s="13">
        <v>0.05</v>
      </c>
      <c r="K103" s="9"/>
    </row>
    <row r="104" spans="3:11" x14ac:dyDescent="0.25">
      <c r="C104" s="9"/>
      <c r="D104" s="9"/>
      <c r="E104" s="34"/>
      <c r="F104" s="9"/>
      <c r="G104" s="17"/>
      <c r="H104" s="9"/>
      <c r="I104" s="16"/>
      <c r="J104" s="17"/>
      <c r="K104" s="9"/>
    </row>
    <row r="105" spans="3:11" x14ac:dyDescent="0.25">
      <c r="C105" s="9"/>
      <c r="D105" s="9"/>
      <c r="E105" s="34"/>
      <c r="F105" s="9"/>
      <c r="G105" s="26"/>
      <c r="H105" s="44" t="s">
        <v>37</v>
      </c>
      <c r="I105" s="32">
        <v>1</v>
      </c>
      <c r="J105" s="17"/>
      <c r="K105" s="9"/>
    </row>
    <row r="106" spans="3:11" x14ac:dyDescent="0.25">
      <c r="C106" s="9"/>
      <c r="D106" s="9"/>
      <c r="E106" s="34"/>
      <c r="F106" s="16"/>
      <c r="G106" s="17"/>
      <c r="H106" s="33"/>
      <c r="I106" s="19" t="s">
        <v>35</v>
      </c>
      <c r="J106" s="20" t="s">
        <v>39</v>
      </c>
      <c r="K106" s="28">
        <f>J107*I105*H107*G108*F97*D77</f>
        <v>0</v>
      </c>
    </row>
    <row r="107" spans="3:11" x14ac:dyDescent="0.25">
      <c r="C107" s="9"/>
      <c r="D107" s="9"/>
      <c r="E107" s="9"/>
      <c r="F107" s="9"/>
      <c r="G107" s="19" t="s">
        <v>37</v>
      </c>
      <c r="H107" s="18">
        <v>1</v>
      </c>
      <c r="I107" s="17"/>
      <c r="J107" s="32">
        <v>0.95</v>
      </c>
      <c r="K107" s="9"/>
    </row>
    <row r="108" spans="3:11" x14ac:dyDescent="0.25">
      <c r="C108" s="9"/>
      <c r="D108" s="9"/>
      <c r="E108" s="9"/>
      <c r="F108" s="11" t="s">
        <v>35</v>
      </c>
      <c r="G108" s="27">
        <v>0.95</v>
      </c>
      <c r="H108" s="19" t="s">
        <v>40</v>
      </c>
      <c r="I108" s="18">
        <v>0</v>
      </c>
      <c r="J108" s="25" t="s">
        <v>31</v>
      </c>
      <c r="K108" s="28">
        <f>J109*I108*H107*G108*F97*D77</f>
        <v>0</v>
      </c>
    </row>
    <row r="109" spans="3:11" x14ac:dyDescent="0.25">
      <c r="C109" s="9"/>
      <c r="D109" s="9"/>
      <c r="E109" s="9"/>
      <c r="F109" s="9"/>
      <c r="G109" s="9"/>
      <c r="H109" s="17"/>
      <c r="I109" s="19" t="s">
        <v>32</v>
      </c>
      <c r="J109" s="18">
        <v>0.05</v>
      </c>
      <c r="K109" s="9"/>
    </row>
    <row r="110" spans="3:11" x14ac:dyDescent="0.25">
      <c r="C110" s="9"/>
      <c r="D110" s="9"/>
      <c r="E110" s="9"/>
      <c r="F110" s="11"/>
      <c r="G110" s="9"/>
      <c r="H110" s="17"/>
      <c r="I110" s="21"/>
      <c r="J110" s="17"/>
      <c r="K110" s="9"/>
    </row>
    <row r="111" spans="3:11" x14ac:dyDescent="0.25">
      <c r="C111" s="9"/>
      <c r="D111" s="9"/>
      <c r="E111" s="9"/>
      <c r="F111" s="9"/>
      <c r="G111" s="9"/>
      <c r="H111" s="17"/>
      <c r="I111" s="9"/>
      <c r="J111" s="17"/>
      <c r="K111" s="9"/>
    </row>
    <row r="112" spans="3:11" x14ac:dyDescent="0.25">
      <c r="C112" s="9"/>
      <c r="D112" s="9"/>
      <c r="E112" s="9"/>
      <c r="F112" s="9"/>
      <c r="G112" s="9"/>
      <c r="H112" s="17"/>
      <c r="I112" s="11" t="s">
        <v>35</v>
      </c>
      <c r="J112" s="20" t="s">
        <v>39</v>
      </c>
      <c r="K112" s="28">
        <f>J113*I108*H107*G108*F97*D77</f>
        <v>0</v>
      </c>
    </row>
    <row r="113" spans="3:11" x14ac:dyDescent="0.25">
      <c r="C113" s="9"/>
      <c r="D113" s="9"/>
      <c r="E113" s="9"/>
      <c r="F113" s="38"/>
      <c r="G113" s="9"/>
      <c r="H113" s="17"/>
      <c r="I113" s="9"/>
      <c r="J113" s="32">
        <v>0.95</v>
      </c>
      <c r="K113" s="9"/>
    </row>
    <row r="114" spans="3:11" x14ac:dyDescent="0.25">
      <c r="C114" s="9"/>
      <c r="D114" s="9"/>
      <c r="E114" s="9"/>
      <c r="F114" s="9"/>
      <c r="G114" s="9"/>
      <c r="H114" s="17"/>
      <c r="I114" s="9"/>
      <c r="J114" s="9"/>
      <c r="K114" s="9"/>
    </row>
    <row r="115" spans="3:11" x14ac:dyDescent="0.25">
      <c r="C115" s="9"/>
      <c r="D115" s="9"/>
      <c r="E115" s="9"/>
      <c r="F115" s="9"/>
      <c r="G115" s="9"/>
      <c r="H115" s="17"/>
      <c r="I115" s="9"/>
      <c r="J115" s="25" t="s">
        <v>31</v>
      </c>
      <c r="K115" s="28">
        <f>J116*I118*H116*G108*F97*D77</f>
        <v>0</v>
      </c>
    </row>
    <row r="116" spans="3:11" x14ac:dyDescent="0.25">
      <c r="C116" s="9"/>
      <c r="D116" s="9"/>
      <c r="E116" s="9"/>
      <c r="F116" s="9"/>
      <c r="G116" s="11" t="s">
        <v>40</v>
      </c>
      <c r="H116" s="18">
        <v>0</v>
      </c>
      <c r="I116" s="11" t="s">
        <v>32</v>
      </c>
      <c r="J116" s="13">
        <v>0.05</v>
      </c>
      <c r="K116" s="9"/>
    </row>
    <row r="117" spans="3:11" x14ac:dyDescent="0.25">
      <c r="C117" s="9"/>
      <c r="D117" s="9"/>
      <c r="E117" s="9"/>
      <c r="F117" s="9"/>
      <c r="G117" s="9"/>
      <c r="H117" s="17"/>
      <c r="I117" s="16"/>
      <c r="J117" s="17"/>
      <c r="K117" s="9"/>
    </row>
    <row r="118" spans="3:11" x14ac:dyDescent="0.25">
      <c r="C118" s="9"/>
      <c r="D118" s="9"/>
      <c r="E118" s="9"/>
      <c r="F118" s="9"/>
      <c r="G118" s="9"/>
      <c r="H118" s="23" t="s">
        <v>37</v>
      </c>
      <c r="I118" s="32">
        <v>1</v>
      </c>
      <c r="J118" s="17"/>
      <c r="K118" s="9"/>
    </row>
    <row r="119" spans="3:11" x14ac:dyDescent="0.25">
      <c r="C119" s="9"/>
      <c r="D119" s="9"/>
      <c r="E119" s="9"/>
      <c r="F119" s="9"/>
      <c r="G119" s="9"/>
      <c r="H119" s="45"/>
      <c r="I119" s="19" t="s">
        <v>35</v>
      </c>
      <c r="J119" s="20" t="s">
        <v>39</v>
      </c>
      <c r="K119" s="28">
        <f>J120*I118*H116*G108*F97*D77</f>
        <v>0</v>
      </c>
    </row>
    <row r="120" spans="3:11" x14ac:dyDescent="0.25">
      <c r="C120" s="9"/>
      <c r="D120" s="9"/>
      <c r="E120" s="9"/>
      <c r="F120" s="9"/>
      <c r="G120" s="9"/>
      <c r="H120" s="38"/>
      <c r="I120" s="17"/>
      <c r="J120" s="32">
        <v>0.95</v>
      </c>
      <c r="K120" s="9"/>
    </row>
    <row r="121" spans="3:11" x14ac:dyDescent="0.25">
      <c r="C121" s="9"/>
      <c r="D121" s="9"/>
      <c r="E121" s="9"/>
      <c r="F121" s="9"/>
      <c r="G121" s="9"/>
      <c r="H121" s="11" t="s">
        <v>40</v>
      </c>
      <c r="I121" s="18">
        <v>0</v>
      </c>
      <c r="J121" s="25" t="s">
        <v>31</v>
      </c>
      <c r="K121" s="28">
        <f>J122*I121*H116*G108*F97*D77</f>
        <v>0</v>
      </c>
    </row>
    <row r="122" spans="3:11" x14ac:dyDescent="0.25">
      <c r="C122" s="9"/>
      <c r="D122" s="9"/>
      <c r="E122" s="9"/>
      <c r="F122" s="9"/>
      <c r="G122" s="9"/>
      <c r="H122" s="9"/>
      <c r="I122" s="19" t="s">
        <v>32</v>
      </c>
      <c r="J122" s="18">
        <v>0.05</v>
      </c>
      <c r="K122" s="9"/>
    </row>
    <row r="123" spans="3:11" x14ac:dyDescent="0.25">
      <c r="C123" s="9"/>
      <c r="D123" s="9"/>
      <c r="E123" s="9"/>
      <c r="F123" s="9"/>
      <c r="G123" s="9"/>
      <c r="H123" s="9"/>
      <c r="I123" s="21"/>
      <c r="J123" s="17"/>
      <c r="K123" s="9"/>
    </row>
    <row r="124" spans="3:11" x14ac:dyDescent="0.25">
      <c r="C124" s="9"/>
      <c r="D124" s="9"/>
      <c r="E124" s="9"/>
      <c r="F124" s="9"/>
      <c r="G124" s="9"/>
      <c r="H124" s="9"/>
      <c r="I124" s="9"/>
      <c r="J124" s="17"/>
      <c r="K124" s="9"/>
    </row>
    <row r="125" spans="3:11" x14ac:dyDescent="0.25">
      <c r="C125" s="9"/>
      <c r="D125" s="9"/>
      <c r="E125" s="9"/>
      <c r="F125" s="9"/>
      <c r="G125" s="9"/>
      <c r="H125" s="9"/>
      <c r="I125" s="11" t="s">
        <v>35</v>
      </c>
      <c r="J125" s="20" t="s">
        <v>39</v>
      </c>
      <c r="K125" s="28">
        <f>J126*I121*H116*G108*F97*D77</f>
        <v>0</v>
      </c>
    </row>
    <row r="126" spans="3:11" x14ac:dyDescent="0.25">
      <c r="J126" s="47">
        <v>0.95</v>
      </c>
    </row>
  </sheetData>
  <conditionalFormatting sqref="K3">
    <cfRule type="cellIs" dxfId="221" priority="20" operator="greaterThan">
      <formula>0</formula>
    </cfRule>
  </conditionalFormatting>
  <conditionalFormatting sqref="K5">
    <cfRule type="cellIs" dxfId="220" priority="19" operator="greaterThan">
      <formula>0</formula>
    </cfRule>
  </conditionalFormatting>
  <conditionalFormatting sqref="K9">
    <cfRule type="cellIs" dxfId="219" priority="18" operator="greaterThan">
      <formula>0</formula>
    </cfRule>
  </conditionalFormatting>
  <conditionalFormatting sqref="K12">
    <cfRule type="cellIs" dxfId="218" priority="17" operator="greaterThan">
      <formula>0</formula>
    </cfRule>
  </conditionalFormatting>
  <conditionalFormatting sqref="K16">
    <cfRule type="cellIs" dxfId="217" priority="16" operator="greaterThan">
      <formula>0</formula>
    </cfRule>
  </conditionalFormatting>
  <conditionalFormatting sqref="K19">
    <cfRule type="cellIs" dxfId="216" priority="15" operator="greaterThan">
      <formula>0</formula>
    </cfRule>
  </conditionalFormatting>
  <conditionalFormatting sqref="K21">
    <cfRule type="cellIs" dxfId="215" priority="14" operator="greaterThan">
      <formula>0</formula>
    </cfRule>
  </conditionalFormatting>
  <conditionalFormatting sqref="K25">
    <cfRule type="cellIs" dxfId="214" priority="13" operator="greaterThan">
      <formula>0</formula>
    </cfRule>
  </conditionalFormatting>
  <conditionalFormatting sqref="K28">
    <cfRule type="cellIs" dxfId="213" priority="12" operator="greaterThan">
      <formula>0</formula>
    </cfRule>
  </conditionalFormatting>
  <conditionalFormatting sqref="K32">
    <cfRule type="cellIs" dxfId="212" priority="11" operator="greaterThan">
      <formula>0</formula>
    </cfRule>
  </conditionalFormatting>
  <conditionalFormatting sqref="K36">
    <cfRule type="cellIs" dxfId="211" priority="10" operator="greaterThan">
      <formula>0</formula>
    </cfRule>
  </conditionalFormatting>
  <conditionalFormatting sqref="K38">
    <cfRule type="cellIs" dxfId="210" priority="9" operator="greaterThan">
      <formula>0</formula>
    </cfRule>
  </conditionalFormatting>
  <conditionalFormatting sqref="K42">
    <cfRule type="cellIs" dxfId="209" priority="8" operator="greaterThan">
      <formula>0</formula>
    </cfRule>
  </conditionalFormatting>
  <conditionalFormatting sqref="K45">
    <cfRule type="cellIs" dxfId="208" priority="7" operator="greaterThan">
      <formula>0</formula>
    </cfRule>
  </conditionalFormatting>
  <conditionalFormatting sqref="K49">
    <cfRule type="cellIs" dxfId="207" priority="6" operator="greaterThan">
      <formula>0</formula>
    </cfRule>
  </conditionalFormatting>
  <conditionalFormatting sqref="K52">
    <cfRule type="cellIs" dxfId="206" priority="5" operator="greaterThan">
      <formula>0</formula>
    </cfRule>
  </conditionalFormatting>
  <conditionalFormatting sqref="K54">
    <cfRule type="cellIs" dxfId="205" priority="4" operator="greaterThan">
      <formula>0</formula>
    </cfRule>
  </conditionalFormatting>
  <conditionalFormatting sqref="K58">
    <cfRule type="cellIs" dxfId="204" priority="3" operator="greaterThan">
      <formula>0</formula>
    </cfRule>
  </conditionalFormatting>
  <conditionalFormatting sqref="K61">
    <cfRule type="cellIs" dxfId="203" priority="1" operator="greaterThan">
      <formula>0</formula>
    </cfRule>
  </conditionalFormatting>
  <conditionalFormatting sqref="K65">
    <cfRule type="cellIs" dxfId="20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N41"/>
  <sheetViews>
    <sheetView workbookViewId="0">
      <pane ySplit="1" topLeftCell="A8" activePane="bottomLeft" state="frozen"/>
      <selection pane="bottomLeft" activeCell="L10" sqref="L10:L1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12" ht="69" customHeight="1" x14ac:dyDescent="0.25">
      <c r="B1" s="72" t="s">
        <v>64</v>
      </c>
      <c r="C1" s="71"/>
      <c r="D1" s="71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12" x14ac:dyDescent="0.3">
      <c r="B2" s="54"/>
      <c r="C2" s="54"/>
      <c r="D2" s="54"/>
      <c r="E2" s="54"/>
      <c r="F2" s="54"/>
      <c r="G2" s="54"/>
      <c r="H2" s="54"/>
      <c r="I2" s="55"/>
    </row>
    <row r="3" spans="2:12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12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12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1.4249999999999999E-2</v>
      </c>
    </row>
    <row r="6" spans="2:12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12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12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12" x14ac:dyDescent="0.3">
      <c r="B9" s="39" t="s">
        <v>65</v>
      </c>
      <c r="C9" s="18">
        <v>0.3</v>
      </c>
      <c r="D9" s="54"/>
      <c r="E9" s="62" t="s">
        <v>37</v>
      </c>
      <c r="F9" s="62" t="s">
        <v>35</v>
      </c>
      <c r="G9" s="63" t="s">
        <v>39</v>
      </c>
      <c r="H9" s="57"/>
      <c r="I9" s="75">
        <f>C9*E7*F8*G8</f>
        <v>0.27074999999999999</v>
      </c>
    </row>
    <row r="10" spans="2:12" x14ac:dyDescent="0.3">
      <c r="B10" s="54"/>
      <c r="C10" s="61"/>
      <c r="D10" s="54"/>
      <c r="E10" s="61"/>
      <c r="F10" s="61"/>
      <c r="G10" s="54"/>
      <c r="H10" s="54"/>
      <c r="I10" s="59"/>
      <c r="L10" s="6">
        <v>1.4999999999999999E-2</v>
      </c>
    </row>
    <row r="11" spans="2:12" x14ac:dyDescent="0.3">
      <c r="B11" s="54"/>
      <c r="C11" s="61"/>
      <c r="D11" s="54"/>
      <c r="E11" s="64"/>
      <c r="F11" s="61"/>
      <c r="G11" s="54"/>
      <c r="H11" s="54"/>
      <c r="I11" s="59"/>
      <c r="L11" s="6">
        <v>1.4249999999999999E-2</v>
      </c>
    </row>
    <row r="12" spans="2:12" x14ac:dyDescent="0.3">
      <c r="B12" s="54"/>
      <c r="C12" s="61"/>
      <c r="D12" s="54"/>
      <c r="E12" s="54"/>
      <c r="F12" s="61"/>
      <c r="G12" s="54"/>
      <c r="H12" s="54"/>
      <c r="I12" s="59"/>
      <c r="L12" s="6">
        <v>0.27074999999999999</v>
      </c>
    </row>
    <row r="13" spans="2:12" x14ac:dyDescent="0.3">
      <c r="B13" s="54"/>
      <c r="C13" s="61"/>
      <c r="D13" s="54"/>
      <c r="E13" s="54"/>
      <c r="F13" s="18">
        <v>0</v>
      </c>
      <c r="G13" s="39" t="s">
        <v>31</v>
      </c>
      <c r="H13" s="57"/>
      <c r="I13" s="75">
        <f>G14*F13*E7*C9</f>
        <v>0</v>
      </c>
      <c r="L13" s="6">
        <v>3.4999999999999996E-2</v>
      </c>
    </row>
    <row r="14" spans="2:12" x14ac:dyDescent="0.3">
      <c r="B14" s="22"/>
      <c r="C14" s="61"/>
      <c r="D14" s="54"/>
      <c r="E14" s="39" t="s">
        <v>40</v>
      </c>
      <c r="F14" s="65" t="s">
        <v>32</v>
      </c>
      <c r="G14" s="13">
        <v>0.05</v>
      </c>
      <c r="H14" s="54"/>
      <c r="I14" s="59"/>
      <c r="L14" s="6">
        <v>3.3249999999999995E-2</v>
      </c>
    </row>
    <row r="15" spans="2:12" x14ac:dyDescent="0.3">
      <c r="B15" s="24"/>
      <c r="C15" s="61"/>
      <c r="D15" s="54"/>
      <c r="E15" s="54"/>
      <c r="F15" s="64"/>
      <c r="G15" s="61"/>
      <c r="H15" s="54"/>
      <c r="I15" s="59"/>
      <c r="L15" s="6">
        <v>0.63174999999999992</v>
      </c>
    </row>
    <row r="16" spans="2:12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37</v>
      </c>
      <c r="F26" s="62" t="s">
        <v>35</v>
      </c>
      <c r="G26" s="63" t="s">
        <v>39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31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40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12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12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</v>
      </c>
    </row>
    <row r="35" spans="2:12" x14ac:dyDescent="0.3">
      <c r="D35" s="54"/>
      <c r="E35" s="54"/>
      <c r="F35" s="54"/>
      <c r="G35" s="54"/>
      <c r="H35" s="54"/>
      <c r="I35" s="59"/>
    </row>
    <row r="37" spans="2:12" x14ac:dyDescent="0.3">
      <c r="L37" s="6">
        <v>0</v>
      </c>
    </row>
    <row r="41" spans="2:12" x14ac:dyDescent="0.3">
      <c r="L41" s="6">
        <v>0</v>
      </c>
    </row>
  </sheetData>
  <conditionalFormatting sqref="I3">
    <cfRule type="cellIs" dxfId="109" priority="10" operator="greaterThan">
      <formula>0</formula>
    </cfRule>
  </conditionalFormatting>
  <conditionalFormatting sqref="I5">
    <cfRule type="cellIs" dxfId="108" priority="9" operator="greaterThan">
      <formula>0</formula>
    </cfRule>
  </conditionalFormatting>
  <conditionalFormatting sqref="I9">
    <cfRule type="cellIs" dxfId="107" priority="8" operator="greaterThan">
      <formula>0</formula>
    </cfRule>
  </conditionalFormatting>
  <conditionalFormatting sqref="I13">
    <cfRule type="cellIs" dxfId="106" priority="7" operator="greaterThan">
      <formula>0</formula>
    </cfRule>
  </conditionalFormatting>
  <conditionalFormatting sqref="I17">
    <cfRule type="cellIs" dxfId="105" priority="6" operator="greaterThan">
      <formula>0</formula>
    </cfRule>
  </conditionalFormatting>
  <conditionalFormatting sqref="I20">
    <cfRule type="cellIs" dxfId="104" priority="5" operator="greaterThan">
      <formula>0</formula>
    </cfRule>
  </conditionalFormatting>
  <conditionalFormatting sqref="I22">
    <cfRule type="cellIs" dxfId="103" priority="4" operator="greaterThan">
      <formula>0</formula>
    </cfRule>
  </conditionalFormatting>
  <conditionalFormatting sqref="I26">
    <cfRule type="cellIs" dxfId="102" priority="3" operator="greaterThan">
      <formula>0</formula>
    </cfRule>
  </conditionalFormatting>
  <conditionalFormatting sqref="I30">
    <cfRule type="cellIs" dxfId="101" priority="2" operator="greaterThan">
      <formula>0</formula>
    </cfRule>
  </conditionalFormatting>
  <conditionalFormatting sqref="I34">
    <cfRule type="cellIs" dxfId="10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N35"/>
  <sheetViews>
    <sheetView workbookViewId="0">
      <pane ySplit="1" topLeftCell="A8" activePane="bottomLeft" state="frozen"/>
      <selection pane="bottomLeft" activeCell="E2" sqref="E2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64</v>
      </c>
      <c r="C1" s="71"/>
      <c r="D1" s="71" t="s">
        <v>27</v>
      </c>
      <c r="E1" s="8" t="s">
        <v>120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9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65</v>
      </c>
      <c r="C9" s="18">
        <v>0.3</v>
      </c>
      <c r="D9" s="54"/>
      <c r="E9" s="62" t="s">
        <v>37</v>
      </c>
      <c r="F9" s="62" t="s">
        <v>35</v>
      </c>
      <c r="G9" s="63" t="s">
        <v>119</v>
      </c>
      <c r="H9" s="57"/>
      <c r="I9" s="75">
        <f>C9*E7*F8*G8</f>
        <v>0.27074999999999999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31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40</v>
      </c>
      <c r="F14" s="65" t="s">
        <v>32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37</v>
      </c>
      <c r="F26" s="62" t="s">
        <v>35</v>
      </c>
      <c r="G26" s="63" t="s">
        <v>119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31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40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99" priority="10" operator="greaterThan">
      <formula>0</formula>
    </cfRule>
  </conditionalFormatting>
  <conditionalFormatting sqref="I5">
    <cfRule type="cellIs" dxfId="98" priority="9" operator="greaterThan">
      <formula>0</formula>
    </cfRule>
  </conditionalFormatting>
  <conditionalFormatting sqref="I9">
    <cfRule type="cellIs" dxfId="97" priority="8" operator="greaterThan">
      <formula>0</formula>
    </cfRule>
  </conditionalFormatting>
  <conditionalFormatting sqref="I13">
    <cfRule type="cellIs" dxfId="96" priority="7" operator="greaterThan">
      <formula>0</formula>
    </cfRule>
  </conditionalFormatting>
  <conditionalFormatting sqref="I17">
    <cfRule type="cellIs" dxfId="95" priority="6" operator="greaterThan">
      <formula>0</formula>
    </cfRule>
  </conditionalFormatting>
  <conditionalFormatting sqref="I20">
    <cfRule type="cellIs" dxfId="94" priority="5" operator="greaterThan">
      <formula>0</formula>
    </cfRule>
  </conditionalFormatting>
  <conditionalFormatting sqref="I22">
    <cfRule type="cellIs" dxfId="93" priority="4" operator="greaterThan">
      <formula>0</formula>
    </cfRule>
  </conditionalFormatting>
  <conditionalFormatting sqref="I26">
    <cfRule type="cellIs" dxfId="92" priority="3" operator="greaterThan">
      <formula>0</formula>
    </cfRule>
  </conditionalFormatting>
  <conditionalFormatting sqref="I30">
    <cfRule type="cellIs" dxfId="91" priority="2" operator="greaterThan">
      <formula>0</formula>
    </cfRule>
  </conditionalFormatting>
  <conditionalFormatting sqref="I34">
    <cfRule type="cellIs" dxfId="9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N35"/>
  <sheetViews>
    <sheetView workbookViewId="0">
      <pane ySplit="1" topLeftCell="A2" activePane="bottomLeft" state="frozen"/>
      <selection pane="bottomLeft" activeCell="L17" sqref="L1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64</v>
      </c>
      <c r="C1" s="71"/>
      <c r="D1" s="71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0</v>
      </c>
    </row>
    <row r="6" spans="2:9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9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0</v>
      </c>
      <c r="G8" s="18">
        <v>0.95</v>
      </c>
      <c r="H8" s="54"/>
      <c r="I8" s="59"/>
    </row>
    <row r="9" spans="2:9" x14ac:dyDescent="0.3">
      <c r="B9" s="39" t="s">
        <v>65</v>
      </c>
      <c r="C9" s="18">
        <v>0.3</v>
      </c>
      <c r="D9" s="54"/>
      <c r="E9" s="62" t="s">
        <v>55</v>
      </c>
      <c r="F9" s="62" t="s">
        <v>35</v>
      </c>
      <c r="G9" s="63" t="s">
        <v>39</v>
      </c>
      <c r="H9" s="57"/>
      <c r="I9" s="75">
        <f>C9*E7*F8*G8</f>
        <v>0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1</v>
      </c>
      <c r="G13" s="39" t="s">
        <v>31</v>
      </c>
      <c r="H13" s="57"/>
      <c r="I13" s="75">
        <f>G14*F13*E7*C9</f>
        <v>1.4249999999999999E-2</v>
      </c>
    </row>
    <row r="14" spans="2:9" x14ac:dyDescent="0.3">
      <c r="B14" s="22"/>
      <c r="C14" s="61"/>
      <c r="D14" s="54"/>
      <c r="E14" s="39" t="s">
        <v>56</v>
      </c>
      <c r="F14" s="65" t="s">
        <v>32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0.27074999999999999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0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0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55</v>
      </c>
      <c r="F26" s="62" t="s">
        <v>35</v>
      </c>
      <c r="G26" s="63" t="s">
        <v>39</v>
      </c>
      <c r="H26" s="57"/>
      <c r="I26" s="75">
        <f>C18*E24*F25*G25</f>
        <v>0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1</v>
      </c>
      <c r="G30" s="39" t="s">
        <v>31</v>
      </c>
      <c r="H30" s="57"/>
      <c r="I30" s="75">
        <f>G31*F30*E24*C18</f>
        <v>3.3249999999999995E-2</v>
      </c>
    </row>
    <row r="31" spans="2:9" x14ac:dyDescent="0.3">
      <c r="B31" s="54"/>
      <c r="C31" s="54"/>
      <c r="D31" s="54"/>
      <c r="E31" s="39" t="s">
        <v>56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0.63174999999999992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89" priority="10" operator="greaterThan">
      <formula>0</formula>
    </cfRule>
  </conditionalFormatting>
  <conditionalFormatting sqref="I5">
    <cfRule type="cellIs" dxfId="88" priority="9" operator="greaterThan">
      <formula>0</formula>
    </cfRule>
  </conditionalFormatting>
  <conditionalFormatting sqref="I9">
    <cfRule type="cellIs" dxfId="87" priority="8" operator="greaterThan">
      <formula>0</formula>
    </cfRule>
  </conditionalFormatting>
  <conditionalFormatting sqref="I13">
    <cfRule type="cellIs" dxfId="86" priority="7" operator="greaterThan">
      <formula>0</formula>
    </cfRule>
  </conditionalFormatting>
  <conditionalFormatting sqref="I17">
    <cfRule type="cellIs" dxfId="85" priority="6" operator="greaterThan">
      <formula>0</formula>
    </cfRule>
  </conditionalFormatting>
  <conditionalFormatting sqref="I20">
    <cfRule type="cellIs" dxfId="84" priority="5" operator="greaterThan">
      <formula>0</formula>
    </cfRule>
  </conditionalFormatting>
  <conditionalFormatting sqref="I22">
    <cfRule type="cellIs" dxfId="83" priority="4" operator="greaterThan">
      <formula>0</formula>
    </cfRule>
  </conditionalFormatting>
  <conditionalFormatting sqref="I26">
    <cfRule type="cellIs" dxfId="82" priority="3" operator="greaterThan">
      <formula>0</formula>
    </cfRule>
  </conditionalFormatting>
  <conditionalFormatting sqref="I30">
    <cfRule type="cellIs" dxfId="81" priority="2" operator="greaterThan">
      <formula>0</formula>
    </cfRule>
  </conditionalFormatting>
  <conditionalFormatting sqref="I34">
    <cfRule type="cellIs" dxfId="8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11" activePane="bottomLeft" state="frozen"/>
      <selection pane="bottomLeft" activeCell="N10" sqref="N10:N15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121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0.18000000000000002</v>
      </c>
    </row>
    <row r="6" spans="2:8" x14ac:dyDescent="0.3">
      <c r="B6" s="77"/>
      <c r="C6" s="54"/>
      <c r="D6" s="61"/>
      <c r="E6" s="39" t="s">
        <v>34</v>
      </c>
      <c r="F6" s="13">
        <v>0.2</v>
      </c>
      <c r="G6" s="54"/>
      <c r="H6" s="74"/>
    </row>
    <row r="7" spans="2:8" x14ac:dyDescent="0.3">
      <c r="B7" s="77"/>
      <c r="C7" s="39" t="s">
        <v>122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0.8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38</v>
      </c>
      <c r="F9" s="63" t="s">
        <v>39</v>
      </c>
      <c r="G9" s="57"/>
      <c r="H9" s="75">
        <f>C9*D7*E8*F8</f>
        <v>0.72000000000000008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121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122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79" priority="10" operator="greaterThan">
      <formula>0</formula>
    </cfRule>
  </conditionalFormatting>
  <conditionalFormatting sqref="H5">
    <cfRule type="cellIs" dxfId="78" priority="9" operator="greaterThan">
      <formula>0</formula>
    </cfRule>
  </conditionalFormatting>
  <conditionalFormatting sqref="H9">
    <cfRule type="cellIs" dxfId="77" priority="8" operator="greaterThan">
      <formula>0</formula>
    </cfRule>
  </conditionalFormatting>
  <conditionalFormatting sqref="H13">
    <cfRule type="cellIs" dxfId="76" priority="7" operator="greaterThan">
      <formula>0</formula>
    </cfRule>
  </conditionalFormatting>
  <conditionalFormatting sqref="H17">
    <cfRule type="cellIs" dxfId="75" priority="6" operator="greaterThan">
      <formula>0</formula>
    </cfRule>
  </conditionalFormatting>
  <conditionalFormatting sqref="H20">
    <cfRule type="cellIs" dxfId="74" priority="5" operator="greaterThan">
      <formula>0</formula>
    </cfRule>
  </conditionalFormatting>
  <conditionalFormatting sqref="H22">
    <cfRule type="cellIs" dxfId="73" priority="4" operator="greaterThan">
      <formula>0</formula>
    </cfRule>
  </conditionalFormatting>
  <conditionalFormatting sqref="H26">
    <cfRule type="cellIs" dxfId="72" priority="3" operator="greaterThan">
      <formula>0</formula>
    </cfRule>
  </conditionalFormatting>
  <conditionalFormatting sqref="H30">
    <cfRule type="cellIs" dxfId="71" priority="2" operator="greaterThan">
      <formula>0</formula>
    </cfRule>
  </conditionalFormatting>
  <conditionalFormatting sqref="H34">
    <cfRule type="cellIs" dxfId="7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2" activePane="bottomLeft" state="frozen"/>
      <selection pane="bottomLeft" activeCell="J23" sqref="J2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120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121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4.5000000000000005E-2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122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119</v>
      </c>
      <c r="G9" s="57"/>
      <c r="H9" s="75">
        <f>C9*D7*E8*F8</f>
        <v>0.85499999999999998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121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122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119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69" priority="10" operator="greaterThan">
      <formula>0</formula>
    </cfRule>
  </conditionalFormatting>
  <conditionalFormatting sqref="H5">
    <cfRule type="cellIs" dxfId="68" priority="9" operator="greaterThan">
      <formula>0</formula>
    </cfRule>
  </conditionalFormatting>
  <conditionalFormatting sqref="H9">
    <cfRule type="cellIs" dxfId="67" priority="8" operator="greaterThan">
      <formula>0</formula>
    </cfRule>
  </conditionalFormatting>
  <conditionalFormatting sqref="H13">
    <cfRule type="cellIs" dxfId="66" priority="7" operator="greaterThan">
      <formula>0</formula>
    </cfRule>
  </conditionalFormatting>
  <conditionalFormatting sqref="H17">
    <cfRule type="cellIs" dxfId="65" priority="6" operator="greaterThan">
      <formula>0</formula>
    </cfRule>
  </conditionalFormatting>
  <conditionalFormatting sqref="H20">
    <cfRule type="cellIs" dxfId="64" priority="5" operator="greaterThan">
      <formula>0</formula>
    </cfRule>
  </conditionalFormatting>
  <conditionalFormatting sqref="H22">
    <cfRule type="cellIs" dxfId="63" priority="4" operator="greaterThan">
      <formula>0</formula>
    </cfRule>
  </conditionalFormatting>
  <conditionalFormatting sqref="H26">
    <cfRule type="cellIs" dxfId="62" priority="3" operator="greaterThan">
      <formula>0</formula>
    </cfRule>
  </conditionalFormatting>
  <conditionalFormatting sqref="H30">
    <cfRule type="cellIs" dxfId="61" priority="2" operator="greaterThan">
      <formula>0</formula>
    </cfRule>
  </conditionalFormatting>
  <conditionalFormatting sqref="H34">
    <cfRule type="cellIs" dxfId="6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5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121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122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4.5000000000000005E-2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0.85499999999999998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121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122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4.5000000000000005E-2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0.85499999999999998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59" priority="10" operator="greaterThan">
      <formula>0</formula>
    </cfRule>
  </conditionalFormatting>
  <conditionalFormatting sqref="H5">
    <cfRule type="cellIs" dxfId="58" priority="9" operator="greaterThan">
      <formula>0</formula>
    </cfRule>
  </conditionalFormatting>
  <conditionalFormatting sqref="H9">
    <cfRule type="cellIs" dxfId="57" priority="8" operator="greaterThan">
      <formula>0</formula>
    </cfRule>
  </conditionalFormatting>
  <conditionalFormatting sqref="H13">
    <cfRule type="cellIs" dxfId="56" priority="7" operator="greaterThan">
      <formula>0</formula>
    </cfRule>
  </conditionalFormatting>
  <conditionalFormatting sqref="H17">
    <cfRule type="cellIs" dxfId="55" priority="6" operator="greaterThan">
      <formula>0</formula>
    </cfRule>
  </conditionalFormatting>
  <conditionalFormatting sqref="H20">
    <cfRule type="cellIs" dxfId="54" priority="5" operator="greaterThan">
      <formula>0</formula>
    </cfRule>
  </conditionalFormatting>
  <conditionalFormatting sqref="H22">
    <cfRule type="cellIs" dxfId="53" priority="4" operator="greaterThan">
      <formula>0</formula>
    </cfRule>
  </conditionalFormatting>
  <conditionalFormatting sqref="H26">
    <cfRule type="cellIs" dxfId="52" priority="3" operator="greaterThan">
      <formula>0</formula>
    </cfRule>
  </conditionalFormatting>
  <conditionalFormatting sqref="H30">
    <cfRule type="cellIs" dxfId="51" priority="2" operator="greaterThan">
      <formula>0</formula>
    </cfRule>
  </conditionalFormatting>
  <conditionalFormatting sqref="H34">
    <cfRule type="cellIs" dxfId="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31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39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39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39</v>
      </c>
      <c r="H34" s="12"/>
      <c r="I34" s="75">
        <f>G33*E32*D30*C22</f>
        <v>0.6080000000000001</v>
      </c>
    </row>
  </sheetData>
  <conditionalFormatting sqref="I3">
    <cfRule type="cellIs" dxfId="49" priority="10" operator="greaterThan">
      <formula>0</formula>
    </cfRule>
  </conditionalFormatting>
  <conditionalFormatting sqref="I5">
    <cfRule type="cellIs" dxfId="48" priority="9" operator="greaterThan">
      <formula>0</formula>
    </cfRule>
  </conditionalFormatting>
  <conditionalFormatting sqref="I9">
    <cfRule type="cellIs" dxfId="47" priority="8" operator="greaterThan">
      <formula>0</formula>
    </cfRule>
  </conditionalFormatting>
  <conditionalFormatting sqref="I13">
    <cfRule type="cellIs" dxfId="46" priority="7" operator="greaterThan">
      <formula>0</formula>
    </cfRule>
  </conditionalFormatting>
  <conditionalFormatting sqref="I17">
    <cfRule type="cellIs" dxfId="45" priority="6" operator="greaterThan">
      <formula>0</formula>
    </cfRule>
  </conditionalFormatting>
  <conditionalFormatting sqref="I20">
    <cfRule type="cellIs" dxfId="44" priority="5" operator="greaterThan">
      <formula>0</formula>
    </cfRule>
  </conditionalFormatting>
  <conditionalFormatting sqref="I24">
    <cfRule type="cellIs" dxfId="43" priority="4" operator="greaterThan">
      <formula>0</formula>
    </cfRule>
  </conditionalFormatting>
  <conditionalFormatting sqref="I28">
    <cfRule type="cellIs" dxfId="42" priority="3" operator="greaterThan">
      <formula>0</formula>
    </cfRule>
  </conditionalFormatting>
  <conditionalFormatting sqref="I30">
    <cfRule type="cellIs" dxfId="41" priority="2" operator="greaterThan">
      <formula>0</formula>
    </cfRule>
  </conditionalFormatting>
  <conditionalFormatting sqref="I34">
    <cfRule type="cellIs" dxfId="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I34"/>
  <sheetViews>
    <sheetView workbookViewId="0">
      <pane ySplit="1" topLeftCell="A2" activePane="bottomLeft" state="frozen"/>
      <selection pane="bottomLeft" activeCell="B1" sqref="B1:I3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120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31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119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119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119</v>
      </c>
      <c r="H34" s="12"/>
      <c r="I34" s="75">
        <f>G33*E32*D30*C22</f>
        <v>0.6080000000000001</v>
      </c>
    </row>
  </sheetData>
  <conditionalFormatting sqref="I3">
    <cfRule type="cellIs" dxfId="39" priority="10" operator="greaterThan">
      <formula>0</formula>
    </cfRule>
  </conditionalFormatting>
  <conditionalFormatting sqref="I5">
    <cfRule type="cellIs" dxfId="38" priority="9" operator="greaterThan">
      <formula>0</formula>
    </cfRule>
  </conditionalFormatting>
  <conditionalFormatting sqref="I9">
    <cfRule type="cellIs" dxfId="37" priority="8" operator="greaterThan">
      <formula>0</formula>
    </cfRule>
  </conditionalFormatting>
  <conditionalFormatting sqref="I13">
    <cfRule type="cellIs" dxfId="36" priority="7" operator="greaterThan">
      <formula>0</formula>
    </cfRule>
  </conditionalFormatting>
  <conditionalFormatting sqref="I17">
    <cfRule type="cellIs" dxfId="35" priority="6" operator="greaterThan">
      <formula>0</formula>
    </cfRule>
  </conditionalFormatting>
  <conditionalFormatting sqref="I20">
    <cfRule type="cellIs" dxfId="34" priority="5" operator="greaterThan">
      <formula>0</formula>
    </cfRule>
  </conditionalFormatting>
  <conditionalFormatting sqref="I24">
    <cfRule type="cellIs" dxfId="33" priority="4" operator="greaterThan">
      <formula>0</formula>
    </cfRule>
  </conditionalFormatting>
  <conditionalFormatting sqref="I28">
    <cfRule type="cellIs" dxfId="32" priority="3" operator="greaterThan">
      <formula>0</formula>
    </cfRule>
  </conditionalFormatting>
  <conditionalFormatting sqref="I30">
    <cfRule type="cellIs" dxfId="31" priority="2" operator="greaterThan">
      <formula>0</formula>
    </cfRule>
  </conditionalFormatting>
  <conditionalFormatting sqref="I34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G38"/>
  <sheetViews>
    <sheetView workbookViewId="0">
      <pane ySplit="1" topLeftCell="A5" activePane="bottomLeft" state="frozen"/>
      <selection pane="bottomLeft" activeCell="D29" sqref="D29"/>
    </sheetView>
  </sheetViews>
  <sheetFormatPr defaultColWidth="8.88671875" defaultRowHeight="14.4" x14ac:dyDescent="0.3"/>
  <cols>
    <col min="1" max="1" width="8.88671875" style="6"/>
    <col min="2" max="2" width="18.33203125" style="6" customWidth="1"/>
    <col min="3" max="3" width="21.6640625" style="6" customWidth="1"/>
    <col min="4" max="4" width="17.33203125" style="6" customWidth="1"/>
    <col min="5" max="5" width="28.44140625" style="6" customWidth="1"/>
    <col min="6" max="6" width="12" style="6" hidden="1" customWidth="1"/>
    <col min="7" max="7" width="12.109375" customWidth="1"/>
    <col min="8" max="16384" width="8.88671875" style="6"/>
  </cols>
  <sheetData>
    <row r="1" spans="2:7" ht="58.95" customHeight="1" x14ac:dyDescent="0.25">
      <c r="B1" s="8" t="s">
        <v>27</v>
      </c>
      <c r="C1" s="8" t="s">
        <v>28</v>
      </c>
      <c r="D1" s="8" t="s">
        <v>29</v>
      </c>
      <c r="E1" s="8" t="s">
        <v>30</v>
      </c>
      <c r="F1" s="8" t="s">
        <v>11</v>
      </c>
      <c r="G1" s="8" t="s">
        <v>15</v>
      </c>
    </row>
    <row r="2" spans="2:7" x14ac:dyDescent="0.3">
      <c r="B2" s="9"/>
      <c r="C2" s="9"/>
      <c r="D2" s="9"/>
      <c r="E2" s="9"/>
      <c r="F2" s="9"/>
      <c r="G2" s="10"/>
    </row>
    <row r="3" spans="2:7" x14ac:dyDescent="0.3">
      <c r="B3" s="9"/>
      <c r="C3" s="9"/>
      <c r="D3" s="9"/>
      <c r="E3" s="11" t="s">
        <v>31</v>
      </c>
      <c r="F3" s="12"/>
      <c r="G3" s="75">
        <f>C4</f>
        <v>0.05</v>
      </c>
    </row>
    <row r="4" spans="2:7" x14ac:dyDescent="0.3">
      <c r="B4" s="11" t="s">
        <v>32</v>
      </c>
      <c r="C4" s="13">
        <v>0.05</v>
      </c>
      <c r="D4" s="14"/>
      <c r="E4" s="14"/>
      <c r="F4" s="9"/>
      <c r="G4" s="15"/>
    </row>
    <row r="5" spans="2:7" x14ac:dyDescent="0.3">
      <c r="B5" s="16"/>
      <c r="C5" s="17"/>
      <c r="D5" s="9"/>
      <c r="E5" s="11" t="s">
        <v>33</v>
      </c>
      <c r="F5" s="12"/>
      <c r="G5" s="75">
        <f>C7*E6*D8</f>
        <v>4.7500000000000001E-2</v>
      </c>
    </row>
    <row r="6" spans="2:7" x14ac:dyDescent="0.3">
      <c r="B6" s="9"/>
      <c r="C6" s="17"/>
      <c r="D6" s="11" t="s">
        <v>32</v>
      </c>
      <c r="E6" s="13">
        <v>0.05</v>
      </c>
      <c r="F6" s="9"/>
      <c r="G6" s="15"/>
    </row>
    <row r="7" spans="2:7" x14ac:dyDescent="0.3">
      <c r="B7" s="11" t="s">
        <v>35</v>
      </c>
      <c r="C7" s="18">
        <v>0.95</v>
      </c>
      <c r="D7" s="9"/>
      <c r="E7" s="17"/>
      <c r="F7" s="9"/>
      <c r="G7" s="15"/>
    </row>
    <row r="8" spans="2:7" x14ac:dyDescent="0.3">
      <c r="B8" s="9"/>
      <c r="C8" s="17"/>
      <c r="D8" s="13">
        <v>1</v>
      </c>
      <c r="E8" s="18">
        <v>0.95</v>
      </c>
      <c r="F8" s="9"/>
      <c r="G8" s="15"/>
    </row>
    <row r="9" spans="2:7" x14ac:dyDescent="0.3">
      <c r="B9" s="9"/>
      <c r="C9" s="19" t="s">
        <v>37</v>
      </c>
      <c r="D9" s="19" t="s">
        <v>35</v>
      </c>
      <c r="E9" s="20" t="s">
        <v>39</v>
      </c>
      <c r="F9" s="12"/>
      <c r="G9" s="75">
        <f>C7*D8*E8</f>
        <v>0.90249999999999997</v>
      </c>
    </row>
    <row r="10" spans="2:7" x14ac:dyDescent="0.3">
      <c r="B10" s="9"/>
      <c r="C10" s="17"/>
      <c r="D10" s="17"/>
      <c r="E10" s="9"/>
      <c r="F10" s="9"/>
      <c r="G10" s="15"/>
    </row>
    <row r="11" spans="2:7" x14ac:dyDescent="0.3">
      <c r="B11" s="9"/>
      <c r="C11" s="21"/>
      <c r="D11" s="17"/>
      <c r="E11" s="9"/>
      <c r="F11" s="9"/>
      <c r="G11" s="15"/>
    </row>
    <row r="12" spans="2:7" x14ac:dyDescent="0.3">
      <c r="B12" s="9"/>
      <c r="C12" s="9"/>
      <c r="D12" s="17"/>
      <c r="E12" s="9"/>
      <c r="F12" s="9"/>
      <c r="G12" s="15"/>
    </row>
    <row r="13" spans="2:7" x14ac:dyDescent="0.3">
      <c r="B13" s="9"/>
      <c r="C13" s="9"/>
      <c r="D13" s="18">
        <v>0</v>
      </c>
      <c r="E13" s="11" t="s">
        <v>31</v>
      </c>
      <c r="F13" s="12"/>
      <c r="G13" s="75">
        <f>E14*D13*C7</f>
        <v>0</v>
      </c>
    </row>
    <row r="14" spans="2:7" x14ac:dyDescent="0.3">
      <c r="B14" s="9"/>
      <c r="C14" s="11" t="s">
        <v>40</v>
      </c>
      <c r="D14" s="23" t="s">
        <v>32</v>
      </c>
      <c r="E14" s="13">
        <v>0.05</v>
      </c>
      <c r="F14" s="9"/>
      <c r="G14" s="15"/>
    </row>
    <row r="15" spans="2:7" x14ac:dyDescent="0.3">
      <c r="B15" s="9"/>
      <c r="C15" s="9"/>
      <c r="D15" s="21"/>
      <c r="E15" s="17"/>
      <c r="F15" s="9"/>
      <c r="G15" s="15"/>
    </row>
    <row r="16" spans="2:7" x14ac:dyDescent="0.3">
      <c r="B16" s="9"/>
      <c r="C16" s="9"/>
      <c r="D16" s="9"/>
      <c r="E16" s="18">
        <v>0.95</v>
      </c>
      <c r="F16" s="9"/>
      <c r="G16" s="15"/>
    </row>
    <row r="17" spans="2:7" x14ac:dyDescent="0.3">
      <c r="B17" s="9"/>
      <c r="C17" s="9"/>
      <c r="D17" s="11" t="s">
        <v>35</v>
      </c>
      <c r="E17" s="20" t="s">
        <v>39</v>
      </c>
      <c r="F17" s="12"/>
      <c r="G17" s="75">
        <f>E16*D13*C7</f>
        <v>0</v>
      </c>
    </row>
    <row r="18" spans="2:7" x14ac:dyDescent="0.3">
      <c r="B18" s="9"/>
      <c r="C18" s="9"/>
      <c r="D18" s="9"/>
      <c r="E18" s="9"/>
      <c r="F18" s="9"/>
      <c r="G18" s="15"/>
    </row>
    <row r="21" spans="2:7" ht="41.4" x14ac:dyDescent="0.25">
      <c r="B21" s="8" t="s">
        <v>27</v>
      </c>
      <c r="C21" s="8" t="s">
        <v>28</v>
      </c>
      <c r="D21" s="8" t="s">
        <v>29</v>
      </c>
      <c r="E21" s="8" t="s">
        <v>30</v>
      </c>
      <c r="F21" s="8" t="s">
        <v>11</v>
      </c>
      <c r="G21" s="8" t="s">
        <v>15</v>
      </c>
    </row>
    <row r="22" spans="2:7" x14ac:dyDescent="0.3">
      <c r="B22" s="9"/>
      <c r="C22" s="9"/>
      <c r="D22" s="9"/>
      <c r="E22" s="9"/>
      <c r="F22" s="9"/>
      <c r="G22" s="10"/>
    </row>
    <row r="23" spans="2:7" x14ac:dyDescent="0.3">
      <c r="B23" s="9"/>
      <c r="C23" s="9"/>
      <c r="D23" s="9"/>
      <c r="E23" s="11" t="s">
        <v>31</v>
      </c>
      <c r="F23" s="12"/>
      <c r="G23" s="75">
        <f>C24</f>
        <v>0.05</v>
      </c>
    </row>
    <row r="24" spans="2:7" x14ac:dyDescent="0.3">
      <c r="B24" s="11" t="s">
        <v>32</v>
      </c>
      <c r="C24" s="13">
        <v>0.05</v>
      </c>
      <c r="D24" s="14"/>
      <c r="E24" s="14"/>
      <c r="F24" s="9"/>
      <c r="G24" s="15"/>
    </row>
    <row r="25" spans="2:7" x14ac:dyDescent="0.3">
      <c r="B25" s="16"/>
      <c r="C25" s="17"/>
      <c r="D25" s="9"/>
      <c r="E25" s="11" t="s">
        <v>33</v>
      </c>
      <c r="F25" s="12"/>
      <c r="G25" s="75">
        <f>C27*E26*D28</f>
        <v>0</v>
      </c>
    </row>
    <row r="26" spans="2:7" x14ac:dyDescent="0.3">
      <c r="B26" s="9"/>
      <c r="C26" s="17"/>
      <c r="D26" s="11" t="s">
        <v>32</v>
      </c>
      <c r="E26" s="13">
        <v>0.05</v>
      </c>
      <c r="F26" s="9"/>
      <c r="G26" s="15"/>
    </row>
    <row r="27" spans="2:7" x14ac:dyDescent="0.3">
      <c r="B27" s="11" t="s">
        <v>35</v>
      </c>
      <c r="C27" s="18">
        <v>0.95</v>
      </c>
      <c r="D27" s="9"/>
      <c r="E27" s="17"/>
      <c r="F27" s="9"/>
      <c r="G27" s="15"/>
    </row>
    <row r="28" spans="2:7" x14ac:dyDescent="0.3">
      <c r="B28" s="9"/>
      <c r="C28" s="17"/>
      <c r="D28" s="13">
        <v>0</v>
      </c>
      <c r="E28" s="18">
        <v>0.95</v>
      </c>
      <c r="F28" s="9"/>
      <c r="G28" s="15"/>
    </row>
    <row r="29" spans="2:7" x14ac:dyDescent="0.3">
      <c r="B29" s="9"/>
      <c r="C29" s="19" t="s">
        <v>37</v>
      </c>
      <c r="D29" s="19" t="s">
        <v>35</v>
      </c>
      <c r="E29" s="20" t="s">
        <v>39</v>
      </c>
      <c r="F29" s="12"/>
      <c r="G29" s="75">
        <f>C27*D28*E28</f>
        <v>0</v>
      </c>
    </row>
    <row r="30" spans="2:7" x14ac:dyDescent="0.3">
      <c r="B30" s="9"/>
      <c r="C30" s="17"/>
      <c r="D30" s="17"/>
      <c r="E30" s="9"/>
      <c r="F30" s="9"/>
      <c r="G30" s="15"/>
    </row>
    <row r="31" spans="2:7" x14ac:dyDescent="0.3">
      <c r="B31" s="9"/>
      <c r="C31" s="21"/>
      <c r="D31" s="17"/>
      <c r="E31" s="9"/>
      <c r="F31" s="9"/>
      <c r="G31" s="15"/>
    </row>
    <row r="32" spans="2:7" x14ac:dyDescent="0.3">
      <c r="B32" s="9"/>
      <c r="C32" s="9"/>
      <c r="D32" s="17"/>
      <c r="E32" s="9"/>
      <c r="F32" s="9"/>
      <c r="G32" s="15"/>
    </row>
    <row r="33" spans="2:7" x14ac:dyDescent="0.3">
      <c r="B33" s="9"/>
      <c r="C33" s="9"/>
      <c r="D33" s="18">
        <v>1</v>
      </c>
      <c r="E33" s="11" t="s">
        <v>31</v>
      </c>
      <c r="F33" s="12"/>
      <c r="G33" s="75">
        <f>E34*D33*C27</f>
        <v>4.7500000000000001E-2</v>
      </c>
    </row>
    <row r="34" spans="2:7" x14ac:dyDescent="0.3">
      <c r="B34" s="9"/>
      <c r="C34" s="11" t="s">
        <v>40</v>
      </c>
      <c r="D34" s="23" t="s">
        <v>32</v>
      </c>
      <c r="E34" s="13">
        <v>0.05</v>
      </c>
      <c r="F34" s="9"/>
      <c r="G34" s="15"/>
    </row>
    <row r="35" spans="2:7" x14ac:dyDescent="0.3">
      <c r="B35" s="9"/>
      <c r="C35" s="9"/>
      <c r="D35" s="21"/>
      <c r="E35" s="17"/>
      <c r="F35" s="9"/>
      <c r="G35" s="15"/>
    </row>
    <row r="36" spans="2:7" x14ac:dyDescent="0.3">
      <c r="B36" s="9"/>
      <c r="C36" s="9"/>
      <c r="D36" s="9"/>
      <c r="E36" s="18">
        <v>0.95</v>
      </c>
      <c r="F36" s="9"/>
      <c r="G36" s="15"/>
    </row>
    <row r="37" spans="2:7" x14ac:dyDescent="0.3">
      <c r="B37" s="9"/>
      <c r="C37" s="9"/>
      <c r="D37" s="11" t="s">
        <v>35</v>
      </c>
      <c r="E37" s="20" t="s">
        <v>39</v>
      </c>
      <c r="F37" s="12"/>
      <c r="G37" s="75">
        <f>E36*D33*C27</f>
        <v>0.90249999999999997</v>
      </c>
    </row>
    <row r="38" spans="2:7" x14ac:dyDescent="0.3">
      <c r="B38" s="9"/>
      <c r="C38" s="9"/>
      <c r="D38" s="9"/>
      <c r="E38" s="9"/>
      <c r="F38" s="9"/>
      <c r="G38" s="15"/>
    </row>
  </sheetData>
  <conditionalFormatting sqref="G3">
    <cfRule type="cellIs" dxfId="29" priority="15" operator="greaterThan">
      <formula>0</formula>
    </cfRule>
  </conditionalFormatting>
  <conditionalFormatting sqref="G5">
    <cfRule type="cellIs" dxfId="28" priority="14" operator="greaterThan">
      <formula>0</formula>
    </cfRule>
  </conditionalFormatting>
  <conditionalFormatting sqref="G9">
    <cfRule type="cellIs" dxfId="27" priority="13" operator="greaterThan">
      <formula>0</formula>
    </cfRule>
  </conditionalFormatting>
  <conditionalFormatting sqref="G13">
    <cfRule type="cellIs" dxfId="26" priority="12" operator="greaterThan">
      <formula>0</formula>
    </cfRule>
  </conditionalFormatting>
  <conditionalFormatting sqref="G17">
    <cfRule type="cellIs" dxfId="25" priority="11" operator="greaterThan">
      <formula>0</formula>
    </cfRule>
  </conditionalFormatting>
  <conditionalFormatting sqref="G23">
    <cfRule type="cellIs" dxfId="24" priority="5" operator="greaterThan">
      <formula>0</formula>
    </cfRule>
  </conditionalFormatting>
  <conditionalFormatting sqref="G25">
    <cfRule type="cellIs" dxfId="23" priority="4" operator="greaterThan">
      <formula>0</formula>
    </cfRule>
  </conditionalFormatting>
  <conditionalFormatting sqref="G29">
    <cfRule type="cellIs" dxfId="22" priority="3" operator="greaterThan">
      <formula>0</formula>
    </cfRule>
  </conditionalFormatting>
  <conditionalFormatting sqref="G33">
    <cfRule type="cellIs" dxfId="21" priority="2" operator="greaterThan">
      <formula>0</formula>
    </cfRule>
  </conditionalFormatting>
  <conditionalFormatting sqref="G37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34"/>
  <sheetViews>
    <sheetView workbookViewId="0">
      <pane ySplit="1" topLeftCell="A2" activePane="bottomLeft" state="frozen"/>
      <selection pane="bottomLeft" activeCell="L12" sqref="L12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9" width="11.21875" style="6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335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39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13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13" x14ac:dyDescent="0.3">
      <c r="B18" s="9"/>
      <c r="C18" s="17"/>
      <c r="D18" s="9"/>
      <c r="E18" s="9"/>
      <c r="F18" s="9"/>
      <c r="G18" s="9"/>
      <c r="H18" s="9"/>
      <c r="I18" s="15"/>
    </row>
    <row r="19" spans="2:13" x14ac:dyDescent="0.3">
      <c r="B19" s="9"/>
      <c r="C19" s="17"/>
      <c r="D19" s="9"/>
      <c r="E19" s="9"/>
      <c r="F19" s="9"/>
      <c r="G19" s="9"/>
      <c r="H19" s="9"/>
      <c r="I19" s="15"/>
    </row>
    <row r="20" spans="2:13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13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13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13" x14ac:dyDescent="0.3">
      <c r="B23" s="9"/>
      <c r="C23" s="17"/>
      <c r="D23" s="17"/>
      <c r="E23" s="26"/>
      <c r="F23" s="9"/>
      <c r="G23" s="9"/>
      <c r="H23" s="9"/>
      <c r="I23" s="15"/>
    </row>
    <row r="24" spans="2:13" x14ac:dyDescent="0.3">
      <c r="B24" s="9"/>
      <c r="C24" s="17"/>
      <c r="D24" s="23" t="s">
        <v>38</v>
      </c>
      <c r="E24" s="27">
        <v>0.8</v>
      </c>
      <c r="F24" s="16"/>
      <c r="G24" s="25" t="s">
        <v>39</v>
      </c>
      <c r="H24" s="12"/>
      <c r="I24" s="75">
        <f>E24*D25*C22</f>
        <v>0.16000000000000003</v>
      </c>
    </row>
    <row r="25" spans="2:13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13" x14ac:dyDescent="0.3">
      <c r="B26" s="9"/>
      <c r="C26" s="17"/>
      <c r="D26" s="17"/>
      <c r="E26" s="9"/>
      <c r="F26" s="9"/>
      <c r="G26" s="9"/>
      <c r="H26" s="9"/>
      <c r="I26" s="15"/>
      <c r="M26" s="6">
        <v>0.1</v>
      </c>
    </row>
    <row r="27" spans="2:13" x14ac:dyDescent="0.3">
      <c r="B27" s="9"/>
      <c r="C27" s="21"/>
      <c r="D27" s="17"/>
      <c r="E27" s="9"/>
      <c r="F27" s="9"/>
      <c r="G27" s="9"/>
      <c r="H27" s="9"/>
      <c r="I27" s="15"/>
      <c r="M27" s="6">
        <v>0.12959999999999999</v>
      </c>
    </row>
    <row r="28" spans="2:13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  <c r="M28" s="6">
        <v>8.6400000000000005E-2</v>
      </c>
    </row>
    <row r="29" spans="2:13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  <c r="M29" s="6">
        <v>0.68400000000000005</v>
      </c>
    </row>
    <row r="30" spans="2:13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  <c r="M30" s="6">
        <v>3.5000000000000003E-2</v>
      </c>
    </row>
    <row r="31" spans="2:13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  <c r="M31" s="6">
        <v>8.3375999999999988E-3</v>
      </c>
    </row>
    <row r="32" spans="2:13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  <c r="M32" s="6">
        <v>2.6402399999999999E-2</v>
      </c>
    </row>
    <row r="33" spans="2:13" x14ac:dyDescent="0.3">
      <c r="B33" s="9"/>
      <c r="C33" s="9"/>
      <c r="D33" s="9"/>
      <c r="E33" s="9"/>
      <c r="F33" s="9"/>
      <c r="G33" s="18">
        <v>0.8</v>
      </c>
      <c r="H33" s="9"/>
      <c r="I33" s="15"/>
      <c r="M33" s="6">
        <v>0.93025999999999998</v>
      </c>
    </row>
    <row r="34" spans="2:13" x14ac:dyDescent="0.3">
      <c r="B34" s="9"/>
      <c r="C34" s="9"/>
      <c r="D34" s="9"/>
      <c r="E34" s="9"/>
      <c r="F34" s="11" t="s">
        <v>38</v>
      </c>
      <c r="G34" s="20" t="s">
        <v>39</v>
      </c>
      <c r="H34" s="12"/>
      <c r="I34" s="75">
        <f>G33*E32*D30*C22</f>
        <v>0.6080000000000001</v>
      </c>
    </row>
  </sheetData>
  <conditionalFormatting sqref="I3">
    <cfRule type="cellIs" dxfId="19" priority="10" operator="greaterThan">
      <formula>0</formula>
    </cfRule>
  </conditionalFormatting>
  <conditionalFormatting sqref="I5">
    <cfRule type="cellIs" dxfId="18" priority="9" operator="greaterThan">
      <formula>0</formula>
    </cfRule>
  </conditionalFormatting>
  <conditionalFormatting sqref="I9">
    <cfRule type="cellIs" dxfId="17" priority="8" operator="greaterThan">
      <formula>0</formula>
    </cfRule>
  </conditionalFormatting>
  <conditionalFormatting sqref="I13">
    <cfRule type="cellIs" dxfId="16" priority="7" operator="greaterThan">
      <formula>0</formula>
    </cfRule>
  </conditionalFormatting>
  <conditionalFormatting sqref="I17">
    <cfRule type="cellIs" dxfId="15" priority="6" operator="greaterThan">
      <formula>0</formula>
    </cfRule>
  </conditionalFormatting>
  <conditionalFormatting sqref="I20">
    <cfRule type="cellIs" dxfId="14" priority="5" operator="greaterThan">
      <formula>0</formula>
    </cfRule>
  </conditionalFormatting>
  <conditionalFormatting sqref="I24">
    <cfRule type="cellIs" dxfId="13" priority="4" operator="greaterThan">
      <formula>0</formula>
    </cfRule>
  </conditionalFormatting>
  <conditionalFormatting sqref="I28">
    <cfRule type="cellIs" dxfId="12" priority="3" operator="greaterThan">
      <formula>0</formula>
    </cfRule>
  </conditionalFormatting>
  <conditionalFormatting sqref="I30">
    <cfRule type="cellIs" dxfId="11" priority="2" operator="greaterThan">
      <formula>0</formula>
    </cfRule>
  </conditionalFormatting>
  <conditionalFormatting sqref="I34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35"/>
  <sheetViews>
    <sheetView workbookViewId="0">
      <pane ySplit="1" topLeftCell="A2" activePane="bottomLeft" state="frozen"/>
      <selection pane="bottomLeft" activeCell="H5" sqref="H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88</v>
      </c>
      <c r="C1" s="71" t="s">
        <v>27</v>
      </c>
      <c r="D1" s="8" t="s">
        <v>28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39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201" priority="10" operator="greaterThan">
      <formula>0</formula>
    </cfRule>
  </conditionalFormatting>
  <conditionalFormatting sqref="H5">
    <cfRule type="cellIs" dxfId="200" priority="9" operator="greaterThan">
      <formula>0</formula>
    </cfRule>
  </conditionalFormatting>
  <conditionalFormatting sqref="H9">
    <cfRule type="cellIs" dxfId="199" priority="8" operator="greaterThan">
      <formula>0</formula>
    </cfRule>
  </conditionalFormatting>
  <conditionalFormatting sqref="H13">
    <cfRule type="cellIs" dxfId="198" priority="7" operator="greaterThan">
      <formula>0</formula>
    </cfRule>
  </conditionalFormatting>
  <conditionalFormatting sqref="H17">
    <cfRule type="cellIs" dxfId="197" priority="6" operator="greaterThan">
      <formula>0</formula>
    </cfRule>
  </conditionalFormatting>
  <conditionalFormatting sqref="H20">
    <cfRule type="cellIs" dxfId="196" priority="5" operator="greaterThan">
      <formula>0</formula>
    </cfRule>
  </conditionalFormatting>
  <conditionalFormatting sqref="H22">
    <cfRule type="cellIs" dxfId="195" priority="4" operator="greaterThan">
      <formula>0</formula>
    </cfRule>
  </conditionalFormatting>
  <conditionalFormatting sqref="H26">
    <cfRule type="cellIs" dxfId="194" priority="3" operator="greaterThan">
      <formula>0</formula>
    </cfRule>
  </conditionalFormatting>
  <conditionalFormatting sqref="H30">
    <cfRule type="cellIs" dxfId="193" priority="2" operator="greaterThan">
      <formula>0</formula>
    </cfRule>
  </conditionalFormatting>
  <conditionalFormatting sqref="H34">
    <cfRule type="cellIs" dxfId="19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35"/>
  <sheetViews>
    <sheetView workbookViewId="0">
      <pane ySplit="1" topLeftCell="A2" activePane="bottomLeft" state="frozen"/>
      <selection pane="bottomLeft" activeCell="M15" sqref="M1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120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335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119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119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119</v>
      </c>
      <c r="H34" s="12"/>
      <c r="I34" s="75">
        <f>G33*E32*D30*C22</f>
        <v>0.6080000000000001</v>
      </c>
    </row>
    <row r="35" spans="2:9" x14ac:dyDescent="0.3">
      <c r="F35" s="6"/>
      <c r="H35" s="6"/>
      <c r="I35"/>
    </row>
  </sheetData>
  <conditionalFormatting sqref="I9">
    <cfRule type="cellIs" dxfId="9" priority="8" operator="greaterThan">
      <formula>0</formula>
    </cfRule>
  </conditionalFormatting>
  <conditionalFormatting sqref="I13">
    <cfRule type="cellIs" dxfId="8" priority="7" operator="greaterThan">
      <formula>0</formula>
    </cfRule>
  </conditionalFormatting>
  <conditionalFormatting sqref="I17">
    <cfRule type="cellIs" dxfId="7" priority="6" operator="greaterThan">
      <formula>0</formula>
    </cfRule>
  </conditionalFormatting>
  <conditionalFormatting sqref="I20">
    <cfRule type="cellIs" dxfId="6" priority="5" operator="greaterThan">
      <formula>0</formula>
    </cfRule>
  </conditionalFormatting>
  <conditionalFormatting sqref="I24">
    <cfRule type="cellIs" dxfId="5" priority="4" operator="greaterThan">
      <formula>0</formula>
    </cfRule>
  </conditionalFormatting>
  <conditionalFormatting sqref="I28">
    <cfRule type="cellIs" dxfId="4" priority="3" operator="greaterThan">
      <formula>0</formula>
    </cfRule>
  </conditionalFormatting>
  <conditionalFormatting sqref="I30">
    <cfRule type="cellIs" dxfId="3" priority="2" operator="greaterThan">
      <formula>0</formula>
    </cfRule>
  </conditionalFormatting>
  <conditionalFormatting sqref="I34">
    <cfRule type="cellIs" dxfId="2" priority="1" operator="greaterThan">
      <formula>0</formula>
    </cfRule>
  </conditionalFormatting>
  <conditionalFormatting sqref="I3">
    <cfRule type="cellIs" dxfId="1" priority="10" operator="greaterThan">
      <formula>0</formula>
    </cfRule>
  </conditionalFormatting>
  <conditionalFormatting sqref="I5">
    <cfRule type="cellIs" dxfId="0" priority="9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U12"/>
  <sheetViews>
    <sheetView zoomScale="90" zoomScaleNormal="90" workbookViewId="0">
      <pane ySplit="1" topLeftCell="A2" activePane="bottomLeft" state="frozen"/>
      <selection pane="bottomLeft" activeCell="O12" sqref="O12"/>
    </sheetView>
  </sheetViews>
  <sheetFormatPr defaultRowHeight="14.4" x14ac:dyDescent="0.3"/>
  <cols>
    <col min="1" max="1" width="14.33203125" style="129" customWidth="1"/>
    <col min="2" max="2" width="24.5546875" style="80" customWidth="1"/>
    <col min="3" max="3" width="8.88671875" style="129"/>
    <col min="4" max="4" width="15.33203125" customWidth="1"/>
    <col min="5" max="5" width="11.88671875" style="80" customWidth="1"/>
    <col min="6" max="6" width="10.6640625" style="129" customWidth="1"/>
    <col min="7" max="7" width="10.5546875" customWidth="1"/>
    <col min="8" max="8" width="9.5546875" style="80" customWidth="1"/>
    <col min="9" max="9" width="15.6640625" style="129" customWidth="1"/>
    <col min="10" max="10" width="15.33203125" customWidth="1"/>
    <col min="11" max="11" width="17.109375" style="80" customWidth="1"/>
    <col min="12" max="12" width="17.109375" style="309" customWidth="1"/>
    <col min="13" max="13" width="13.109375" style="80" customWidth="1"/>
    <col min="14" max="14" width="12" style="131" customWidth="1"/>
    <col min="15" max="15" width="13.5546875" customWidth="1"/>
    <col min="16" max="16" width="17.44140625" customWidth="1"/>
    <col min="17" max="17" width="12.109375" customWidth="1"/>
    <col min="18" max="18" width="9.109375" style="155"/>
    <col min="20" max="20" width="15" customWidth="1"/>
  </cols>
  <sheetData>
    <row r="1" spans="1:21" ht="62.4" customHeight="1" thickBot="1" x14ac:dyDescent="0.35">
      <c r="A1" s="346" t="s">
        <v>134</v>
      </c>
      <c r="B1" s="347"/>
      <c r="C1" s="348" t="s">
        <v>135</v>
      </c>
      <c r="D1" s="349"/>
      <c r="E1" s="350"/>
      <c r="F1" s="346" t="s">
        <v>136</v>
      </c>
      <c r="G1" s="351"/>
      <c r="H1" s="347"/>
      <c r="I1" s="340" t="s">
        <v>150</v>
      </c>
      <c r="J1" s="340" t="s">
        <v>151</v>
      </c>
      <c r="K1" s="340" t="s">
        <v>152</v>
      </c>
      <c r="L1" s="344" t="s">
        <v>322</v>
      </c>
      <c r="M1" s="340" t="s">
        <v>154</v>
      </c>
      <c r="N1" s="340" t="s">
        <v>153</v>
      </c>
      <c r="O1" s="338" t="s">
        <v>133</v>
      </c>
      <c r="P1" s="340" t="s">
        <v>137</v>
      </c>
      <c r="Q1" s="342" t="s">
        <v>155</v>
      </c>
      <c r="R1" s="154" t="s">
        <v>156</v>
      </c>
      <c r="T1" s="7" t="s">
        <v>161</v>
      </c>
    </row>
    <row r="2" spans="1:21" ht="43.8" thickBot="1" x14ac:dyDescent="0.35">
      <c r="A2" s="139" t="s">
        <v>138</v>
      </c>
      <c r="B2" s="139" t="s">
        <v>139</v>
      </c>
      <c r="C2" s="140" t="s">
        <v>140</v>
      </c>
      <c r="D2" s="139" t="s">
        <v>141</v>
      </c>
      <c r="E2" s="138" t="s">
        <v>142</v>
      </c>
      <c r="F2" s="140" t="s">
        <v>143</v>
      </c>
      <c r="G2" s="139" t="s">
        <v>144</v>
      </c>
      <c r="H2" s="138" t="s">
        <v>145</v>
      </c>
      <c r="I2" s="341"/>
      <c r="J2" s="341"/>
      <c r="K2" s="341"/>
      <c r="L2" s="345"/>
      <c r="M2" s="341"/>
      <c r="N2" s="341"/>
      <c r="O2" s="339"/>
      <c r="P2" s="341"/>
      <c r="Q2" s="343"/>
    </row>
    <row r="3" spans="1:21" ht="29.4" thickBot="1" x14ac:dyDescent="0.35">
      <c r="A3" s="129" t="s">
        <v>146</v>
      </c>
      <c r="B3" s="145" t="s">
        <v>147</v>
      </c>
      <c r="C3" s="141">
        <v>1</v>
      </c>
      <c r="D3" s="136">
        <f>O3*P3*N3+O3*(1-P3)*M3+IF(F3="г.ф.",M3*I3,N3*I3)</f>
        <v>92.5</v>
      </c>
      <c r="E3" s="137">
        <f>D3*C3</f>
        <v>92.5</v>
      </c>
      <c r="F3" s="141" t="s">
        <v>149</v>
      </c>
      <c r="G3" s="70">
        <v>1.6</v>
      </c>
      <c r="H3" s="142">
        <v>100</v>
      </c>
      <c r="I3" s="148">
        <f>PI()*(POWER(K3/1000,2)/4)*J3</f>
        <v>0</v>
      </c>
      <c r="J3" s="149">
        <v>0</v>
      </c>
      <c r="K3" s="147">
        <v>0</v>
      </c>
      <c r="L3" s="307">
        <v>0</v>
      </c>
      <c r="M3" s="130">
        <v>3.4499999999999999E-3</v>
      </c>
      <c r="N3" s="150">
        <v>0.92500000000000004</v>
      </c>
      <c r="O3" s="151">
        <v>100</v>
      </c>
      <c r="P3" s="69">
        <v>1</v>
      </c>
      <c r="Q3" s="152">
        <v>0.1</v>
      </c>
      <c r="R3" s="156" t="s">
        <v>157</v>
      </c>
      <c r="T3" s="156" t="s">
        <v>157</v>
      </c>
      <c r="U3" s="157">
        <f>SUMIF($R$3:$R$6,T3,$D$3:$D$6)</f>
        <v>92.5</v>
      </c>
    </row>
    <row r="4" spans="1:21" ht="15" thickBot="1" x14ac:dyDescent="0.35">
      <c r="A4" s="129" t="s">
        <v>146</v>
      </c>
      <c r="B4" s="144" t="s">
        <v>323</v>
      </c>
      <c r="C4" s="143">
        <v>1</v>
      </c>
      <c r="D4" s="136">
        <f t="shared" ref="D4" si="0">O4*P4*N4+O4*(1-P4)*M4+IF(F4="г.ф.",M4*I4,N4*I4)</f>
        <v>121.76986698308151</v>
      </c>
      <c r="E4" s="133">
        <f t="shared" ref="E4:E5" si="1">D4*C4</f>
        <v>121.76986698308151</v>
      </c>
      <c r="F4" s="143" t="s">
        <v>148</v>
      </c>
      <c r="G4" s="51">
        <v>1</v>
      </c>
      <c r="H4" s="144">
        <v>100</v>
      </c>
      <c r="I4" s="146">
        <f>PI()*(POWER(K4/1000,2)/4)*J4</f>
        <v>131.6430994411692</v>
      </c>
      <c r="J4" s="126">
        <v>6800</v>
      </c>
      <c r="K4" s="128">
        <v>157</v>
      </c>
      <c r="L4" s="308">
        <v>12</v>
      </c>
      <c r="M4" s="130">
        <v>0</v>
      </c>
      <c r="N4" s="130">
        <v>0.92500000000000004</v>
      </c>
      <c r="O4" s="127">
        <v>0</v>
      </c>
      <c r="P4" s="53">
        <v>1</v>
      </c>
      <c r="Q4" s="153">
        <v>0</v>
      </c>
      <c r="R4" s="156" t="s">
        <v>158</v>
      </c>
      <c r="T4" s="156" t="s">
        <v>158</v>
      </c>
      <c r="U4" s="157">
        <f>SUMIF($R$3:$R$6,T4,$D$3:$D$6)</f>
        <v>128.67533110910253</v>
      </c>
    </row>
    <row r="5" spans="1:21" ht="15" thickBot="1" x14ac:dyDescent="0.35">
      <c r="A5" s="129" t="s">
        <v>146</v>
      </c>
      <c r="B5" s="144" t="s">
        <v>160</v>
      </c>
      <c r="C5" s="143">
        <v>1</v>
      </c>
      <c r="D5" s="136">
        <f>O5*P5*N5+O5*(1-P5)*M5+IF(F5="г.ф.",M5*I5,N5*I5)</f>
        <v>18.327999999999999</v>
      </c>
      <c r="E5" s="133">
        <f t="shared" si="1"/>
        <v>18.327999999999999</v>
      </c>
      <c r="F5" s="143" t="s">
        <v>148</v>
      </c>
      <c r="G5" s="51">
        <v>0.8</v>
      </c>
      <c r="H5" s="144">
        <v>20</v>
      </c>
      <c r="I5" s="146">
        <f>PI()*(POWER(K5/1000,2)/4)*J5</f>
        <v>0</v>
      </c>
      <c r="J5" s="126">
        <v>0</v>
      </c>
      <c r="K5" s="128">
        <v>89</v>
      </c>
      <c r="L5" s="308">
        <v>12</v>
      </c>
      <c r="M5" s="130">
        <v>0</v>
      </c>
      <c r="N5" s="130">
        <v>0.91639999999999999</v>
      </c>
      <c r="O5" s="127">
        <v>25</v>
      </c>
      <c r="P5" s="53">
        <v>0.8</v>
      </c>
      <c r="Q5" s="153">
        <v>0.15</v>
      </c>
      <c r="R5" s="156" t="s">
        <v>159</v>
      </c>
      <c r="T5" s="156" t="s">
        <v>159</v>
      </c>
      <c r="U5" s="157">
        <f>SUMIF($R$3:$R$6,T5,$D$3:$D$6)</f>
        <v>18.327999999999999</v>
      </c>
    </row>
    <row r="6" spans="1:21" x14ac:dyDescent="0.3">
      <c r="A6" s="129" t="s">
        <v>146</v>
      </c>
      <c r="B6" s="144" t="s">
        <v>323</v>
      </c>
      <c r="C6" s="143">
        <v>1</v>
      </c>
      <c r="D6" s="136">
        <f t="shared" ref="D6" si="2">O6*P6*N6+O6*(1-P6)*M6+IF(F6="г.ф.",M6*I6,N6*I6)</f>
        <v>6.9054641260210179</v>
      </c>
      <c r="E6" s="133">
        <f t="shared" ref="E6" si="3">D6*C6</f>
        <v>6.9054641260210179</v>
      </c>
      <c r="F6" s="143" t="s">
        <v>148</v>
      </c>
      <c r="G6" s="51">
        <v>1</v>
      </c>
      <c r="H6" s="144">
        <v>100</v>
      </c>
      <c r="I6" s="146">
        <f>PI()*(POWER(K6/1000,2)/4)*J6</f>
        <v>7.4653666227254245</v>
      </c>
      <c r="J6" s="126">
        <v>1200</v>
      </c>
      <c r="K6" s="128">
        <v>89</v>
      </c>
      <c r="L6" s="308">
        <v>12</v>
      </c>
      <c r="M6" s="130">
        <v>0</v>
      </c>
      <c r="N6" s="130">
        <v>0.92500000000000004</v>
      </c>
      <c r="O6" s="127">
        <v>0</v>
      </c>
      <c r="P6" s="53">
        <v>1</v>
      </c>
      <c r="Q6" s="153">
        <v>0</v>
      </c>
      <c r="R6" s="156" t="s">
        <v>158</v>
      </c>
      <c r="T6" s="156" t="s">
        <v>1</v>
      </c>
      <c r="U6" s="157">
        <f>SUMIF($R$3:$R$6,T6,$D$3:$D$6)</f>
        <v>0</v>
      </c>
    </row>
    <row r="8" spans="1:21" x14ac:dyDescent="0.3">
      <c r="D8" s="1"/>
      <c r="E8" s="134"/>
      <c r="F8" s="132"/>
    </row>
    <row r="10" spans="1:21" x14ac:dyDescent="0.3">
      <c r="E10" s="135"/>
    </row>
    <row r="11" spans="1:21" x14ac:dyDescent="0.3">
      <c r="E11" s="135"/>
    </row>
    <row r="12" spans="1:21" x14ac:dyDescent="0.3">
      <c r="E12" s="135"/>
    </row>
  </sheetData>
  <mergeCells count="12">
    <mergeCell ref="I1:I2"/>
    <mergeCell ref="A1:B1"/>
    <mergeCell ref="C1:E1"/>
    <mergeCell ref="F1:H1"/>
    <mergeCell ref="J1:J2"/>
    <mergeCell ref="O1:O2"/>
    <mergeCell ref="N1:N2"/>
    <mergeCell ref="P1:P2"/>
    <mergeCell ref="K1:K2"/>
    <mergeCell ref="Q1:Q2"/>
    <mergeCell ref="M1:M2"/>
    <mergeCell ref="L1:L2"/>
  </mergeCell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J2" sqref="J2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2" bestFit="1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165</v>
      </c>
      <c r="C1" s="5" t="s">
        <v>162</v>
      </c>
      <c r="D1" s="158" t="s">
        <v>163</v>
      </c>
      <c r="E1" s="5" t="s">
        <v>2</v>
      </c>
      <c r="F1" s="5" t="s">
        <v>164</v>
      </c>
      <c r="G1" s="5" t="s">
        <v>3</v>
      </c>
      <c r="H1" s="4" t="s">
        <v>5</v>
      </c>
      <c r="I1" s="4" t="s">
        <v>9</v>
      </c>
      <c r="J1" s="4" t="s">
        <v>6</v>
      </c>
      <c r="K1" s="5" t="s">
        <v>166</v>
      </c>
      <c r="L1" s="159" t="s">
        <v>4</v>
      </c>
      <c r="M1" s="160" t="s">
        <v>7</v>
      </c>
      <c r="N1" s="4" t="s">
        <v>10</v>
      </c>
      <c r="O1" s="4" t="s">
        <v>8</v>
      </c>
    </row>
    <row r="2" spans="1:15" s="96" customFormat="1" ht="28.2" thickBot="1" x14ac:dyDescent="0.3">
      <c r="A2" s="310" t="s">
        <v>324</v>
      </c>
      <c r="B2" s="258">
        <v>30.4</v>
      </c>
      <c r="C2" s="242">
        <v>151</v>
      </c>
      <c r="D2" s="242">
        <v>0.1</v>
      </c>
      <c r="E2" s="242">
        <v>2100</v>
      </c>
      <c r="F2" s="242">
        <v>150</v>
      </c>
      <c r="G2" s="242">
        <v>300000</v>
      </c>
      <c r="H2" s="242">
        <v>100</v>
      </c>
      <c r="I2" s="242">
        <v>-25</v>
      </c>
      <c r="J2" s="245">
        <v>544</v>
      </c>
      <c r="K2" s="242">
        <v>0.25</v>
      </c>
      <c r="L2" s="97">
        <f>1-EXP((-E2*(C2-F2+ABS(C2-F2)))/(2*G2))</f>
        <v>6.9755570667648925E-3</v>
      </c>
      <c r="M2" s="97">
        <f>POWER(10,7.54424-(2629.65/(C2+387.195)))</f>
        <v>455.18263841067295</v>
      </c>
      <c r="N2" s="97">
        <f>B2+B2*K2</f>
        <v>38</v>
      </c>
      <c r="O2" s="97">
        <f>MIN(L2*B2+POWER(10,-6)*M2*SQRT(H2)*3600*J2/1000,B2+B2*0.25)</f>
        <v>9.1263537254642717</v>
      </c>
    </row>
    <row r="3" spans="1:15" s="6" customFormat="1" ht="13.8" x14ac:dyDescent="0.25">
      <c r="H3" s="161"/>
      <c r="K3" s="16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1"/>
  <sheetViews>
    <sheetView zoomScale="85" zoomScaleNormal="85" workbookViewId="0">
      <pane ySplit="1" topLeftCell="A101" activePane="bottomLeft" state="frozen"/>
      <selection pane="bottomLeft" activeCell="I42" sqref="I42:J49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3" width="8.88671875" customWidth="1"/>
    <col min="34" max="34" width="10.88671875" customWidth="1"/>
    <col min="35" max="35" width="13.33203125" customWidth="1"/>
    <col min="36" max="36" width="22.6640625" customWidth="1"/>
    <col min="37" max="37" width="17.88671875" customWidth="1"/>
    <col min="38" max="38" width="13.33203125" customWidth="1"/>
    <col min="39" max="41" width="8.88671875" customWidth="1"/>
    <col min="42" max="42" width="12.33203125" customWidth="1"/>
    <col min="43" max="43" width="11.88671875" customWidth="1"/>
    <col min="44" max="44" width="10.44140625" customWidth="1"/>
    <col min="45" max="45" width="14.33203125" customWidth="1"/>
    <col min="46" max="46" width="12" customWidth="1"/>
    <col min="47" max="47" width="11.109375" customWidth="1"/>
    <col min="48" max="48" width="13.6640625" customWidth="1"/>
    <col min="49" max="49" width="16" customWidth="1"/>
  </cols>
  <sheetData>
    <row r="1" spans="1:49" ht="43.8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187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71</v>
      </c>
      <c r="U1" s="68" t="s">
        <v>72</v>
      </c>
      <c r="V1" s="68" t="s">
        <v>73</v>
      </c>
      <c r="W1" s="68" t="s">
        <v>74</v>
      </c>
      <c r="X1" s="68" t="s">
        <v>75</v>
      </c>
      <c r="Y1" s="68" t="s">
        <v>76</v>
      </c>
      <c r="Z1" s="68" t="s">
        <v>77</v>
      </c>
      <c r="AA1" s="68" t="s">
        <v>78</v>
      </c>
      <c r="AB1" s="4" t="s">
        <v>79</v>
      </c>
      <c r="AC1" s="4" t="s">
        <v>80</v>
      </c>
      <c r="AD1" s="68" t="s">
        <v>81</v>
      </c>
      <c r="AE1" s="68" t="s">
        <v>82</v>
      </c>
      <c r="AF1" s="68" t="s">
        <v>83</v>
      </c>
      <c r="AG1" s="68" t="s">
        <v>84</v>
      </c>
      <c r="AH1" s="5" t="s">
        <v>260</v>
      </c>
      <c r="AI1" s="5" t="s">
        <v>89</v>
      </c>
      <c r="AJ1" s="79" t="s">
        <v>97</v>
      </c>
      <c r="AK1" s="2" t="s">
        <v>98</v>
      </c>
      <c r="AL1" s="2" t="s">
        <v>99</v>
      </c>
      <c r="AO1" s="5" t="s">
        <v>90</v>
      </c>
      <c r="AP1" s="5" t="s">
        <v>91</v>
      </c>
      <c r="AQ1" s="5" t="s">
        <v>92</v>
      </c>
      <c r="AR1" s="5" t="s">
        <v>93</v>
      </c>
      <c r="AS1" s="5" t="s">
        <v>94</v>
      </c>
      <c r="AT1" s="5" t="s">
        <v>95</v>
      </c>
      <c r="AU1" s="5" t="s">
        <v>175</v>
      </c>
      <c r="AV1" s="5" t="s">
        <v>176</v>
      </c>
      <c r="AW1" s="5" t="s">
        <v>96</v>
      </c>
    </row>
    <row r="2" spans="1:49" ht="15" thickBot="1" x14ac:dyDescent="0.35">
      <c r="A2" s="48" t="s">
        <v>19</v>
      </c>
      <c r="B2" s="163" t="s">
        <v>167</v>
      </c>
      <c r="C2" s="179" t="s">
        <v>168</v>
      </c>
      <c r="D2" s="49" t="s">
        <v>60</v>
      </c>
      <c r="E2" s="166">
        <v>1.0000000000000001E-5</v>
      </c>
      <c r="F2" s="163">
        <v>1</v>
      </c>
      <c r="G2" s="48">
        <v>0.2</v>
      </c>
      <c r="H2" s="50">
        <f>E2*F2*G2</f>
        <v>2.0000000000000003E-6</v>
      </c>
      <c r="I2" s="164">
        <v>8.75</v>
      </c>
      <c r="J2" s="169">
        <f>I2</f>
        <v>8.75</v>
      </c>
      <c r="K2" s="172" t="s">
        <v>184</v>
      </c>
      <c r="L2" s="177">
        <v>300</v>
      </c>
      <c r="M2" s="92" t="str">
        <f t="shared" si="0"/>
        <v>С1</v>
      </c>
      <c r="N2" s="92" t="str">
        <f t="shared" si="0"/>
        <v>Трубопровод ЛВЖ</v>
      </c>
      <c r="O2" s="92" t="str">
        <f t="shared" si="1"/>
        <v>Полное-пожар</v>
      </c>
      <c r="P2" s="92" t="s">
        <v>85</v>
      </c>
      <c r="Q2" s="92" t="s">
        <v>85</v>
      </c>
      <c r="R2" s="92" t="s">
        <v>85</v>
      </c>
      <c r="S2" s="92" t="s">
        <v>85</v>
      </c>
      <c r="T2" s="92" t="s">
        <v>85</v>
      </c>
      <c r="U2" s="92" t="s">
        <v>85</v>
      </c>
      <c r="V2" s="92" t="s">
        <v>85</v>
      </c>
      <c r="W2" s="92" t="s">
        <v>85</v>
      </c>
      <c r="X2" s="92" t="s">
        <v>85</v>
      </c>
      <c r="Y2" s="92" t="s">
        <v>85</v>
      </c>
      <c r="Z2" s="92" t="s">
        <v>85</v>
      </c>
      <c r="AA2" s="92" t="s">
        <v>85</v>
      </c>
      <c r="AB2" s="92" t="s">
        <v>85</v>
      </c>
      <c r="AC2" s="92" t="s">
        <v>85</v>
      </c>
      <c r="AD2" s="92" t="s">
        <v>85</v>
      </c>
      <c r="AE2" s="92" t="s">
        <v>85</v>
      </c>
      <c r="AF2" s="92" t="s">
        <v>85</v>
      </c>
      <c r="AG2" s="92" t="s">
        <v>85</v>
      </c>
      <c r="AH2" s="52">
        <v>1</v>
      </c>
      <c r="AI2" s="52">
        <v>2</v>
      </c>
      <c r="AJ2" s="165">
        <v>0.75</v>
      </c>
      <c r="AK2" s="165">
        <v>2.7E-2</v>
      </c>
      <c r="AL2" s="165">
        <v>3</v>
      </c>
      <c r="AM2" s="92"/>
      <c r="AN2" s="92"/>
      <c r="AO2" s="93">
        <f>AK2*I2+AJ2</f>
        <v>0.98624999999999996</v>
      </c>
      <c r="AP2" s="93">
        <f>0.1*AO2</f>
        <v>9.8625000000000004E-2</v>
      </c>
      <c r="AQ2" s="94">
        <f>AH2*3+0.25*AI2</f>
        <v>3.5</v>
      </c>
      <c r="AR2" s="94">
        <f>SUM(AO2:AQ2)/4</f>
        <v>1.1462187500000001</v>
      </c>
      <c r="AS2" s="93">
        <f>10068.2*J2*POWER(10,-6)</f>
        <v>8.8096750000000001E-2</v>
      </c>
      <c r="AT2" s="94">
        <f t="shared" ref="AT2:AT7" si="2">AS2+AR2+AQ2+AP2+AO2</f>
        <v>5.8191905000000004</v>
      </c>
      <c r="AU2" s="95">
        <f>AH2*H2</f>
        <v>2.0000000000000003E-6</v>
      </c>
      <c r="AV2" s="95">
        <f>H2*AI2</f>
        <v>4.0000000000000007E-6</v>
      </c>
      <c r="AW2" s="95">
        <f>H2*AT2</f>
        <v>1.1638381000000003E-5</v>
      </c>
    </row>
    <row r="3" spans="1:49" ht="15" thickBot="1" x14ac:dyDescent="0.35">
      <c r="A3" s="48" t="s">
        <v>20</v>
      </c>
      <c r="B3" s="48" t="str">
        <f>B2</f>
        <v>Трубопровод ЛВЖ</v>
      </c>
      <c r="C3" s="179" t="s">
        <v>169</v>
      </c>
      <c r="D3" s="49" t="s">
        <v>63</v>
      </c>
      <c r="E3" s="167">
        <f>E2</f>
        <v>1.0000000000000001E-5</v>
      </c>
      <c r="F3" s="168">
        <f>F2</f>
        <v>1</v>
      </c>
      <c r="G3" s="48">
        <v>0.04</v>
      </c>
      <c r="H3" s="50">
        <f t="shared" ref="H3:H7" si="3">E3*F3*G3</f>
        <v>4.0000000000000003E-7</v>
      </c>
      <c r="I3" s="162">
        <f>I2</f>
        <v>8.75</v>
      </c>
      <c r="J3" s="170">
        <v>0.625</v>
      </c>
      <c r="K3" s="172" t="s">
        <v>185</v>
      </c>
      <c r="L3" s="177">
        <v>0</v>
      </c>
      <c r="M3" s="92" t="str">
        <f t="shared" si="0"/>
        <v>С2</v>
      </c>
      <c r="N3" s="92" t="str">
        <f t="shared" si="0"/>
        <v>Трубопровод ЛВЖ</v>
      </c>
      <c r="O3" s="92" t="str">
        <f t="shared" si="1"/>
        <v>Полное-взрыв</v>
      </c>
      <c r="P3" s="92" t="s">
        <v>85</v>
      </c>
      <c r="Q3" s="92" t="s">
        <v>85</v>
      </c>
      <c r="R3" s="92" t="s">
        <v>85</v>
      </c>
      <c r="S3" s="92" t="s">
        <v>85</v>
      </c>
      <c r="T3" s="92" t="s">
        <v>85</v>
      </c>
      <c r="U3" s="92" t="s">
        <v>85</v>
      </c>
      <c r="V3" s="92" t="s">
        <v>85</v>
      </c>
      <c r="W3" s="92" t="s">
        <v>85</v>
      </c>
      <c r="X3" s="92" t="s">
        <v>85</v>
      </c>
      <c r="Y3" s="92" t="s">
        <v>85</v>
      </c>
      <c r="Z3" s="92" t="s">
        <v>85</v>
      </c>
      <c r="AA3" s="92" t="s">
        <v>85</v>
      </c>
      <c r="AB3" s="92" t="s">
        <v>85</v>
      </c>
      <c r="AC3" s="92" t="s">
        <v>85</v>
      </c>
      <c r="AD3" s="92" t="s">
        <v>85</v>
      </c>
      <c r="AE3" s="92" t="s">
        <v>85</v>
      </c>
      <c r="AF3" s="92" t="s">
        <v>85</v>
      </c>
      <c r="AG3" s="92" t="s">
        <v>85</v>
      </c>
      <c r="AH3" s="52">
        <v>2</v>
      </c>
      <c r="AI3" s="52">
        <v>2</v>
      </c>
      <c r="AJ3" s="92">
        <f>AJ2</f>
        <v>0.75</v>
      </c>
      <c r="AK3" s="92">
        <f>AK2</f>
        <v>2.7E-2</v>
      </c>
      <c r="AL3" s="92">
        <f>AL2</f>
        <v>3</v>
      </c>
      <c r="AM3" s="92"/>
      <c r="AN3" s="92"/>
      <c r="AO3" s="93">
        <f>AK3*I3+AJ3</f>
        <v>0.98624999999999996</v>
      </c>
      <c r="AP3" s="93">
        <f t="shared" ref="AP3:AP7" si="4">0.1*AO3</f>
        <v>9.8625000000000004E-2</v>
      </c>
      <c r="AQ3" s="94">
        <f t="shared" ref="AQ3:AQ7" si="5">AH3*3+0.25*AI3</f>
        <v>6.5</v>
      </c>
      <c r="AR3" s="94">
        <f t="shared" ref="AR3:AR7" si="6">SUM(AO3:AQ3)/4</f>
        <v>1.8962187500000001</v>
      </c>
      <c r="AS3" s="93">
        <f>10068.2*J3*POWER(10,-6)*10</f>
        <v>6.2926249999999989E-2</v>
      </c>
      <c r="AT3" s="94">
        <f t="shared" si="2"/>
        <v>9.5440199999999997</v>
      </c>
      <c r="AU3" s="95">
        <f t="shared" ref="AU3:AU7" si="7">AH3*H3</f>
        <v>8.0000000000000007E-7</v>
      </c>
      <c r="AV3" s="95">
        <f t="shared" ref="AV3:AV7" si="8">H3*AI3</f>
        <v>8.0000000000000007E-7</v>
      </c>
      <c r="AW3" s="95">
        <f t="shared" ref="AW3:AW7" si="9">H3*AT3</f>
        <v>3.8176079999999999E-6</v>
      </c>
    </row>
    <row r="4" spans="1:49" x14ac:dyDescent="0.3">
      <c r="A4" s="48" t="s">
        <v>21</v>
      </c>
      <c r="B4" s="48" t="str">
        <f>B2</f>
        <v>Трубопровод ЛВЖ</v>
      </c>
      <c r="C4" s="179" t="s">
        <v>170</v>
      </c>
      <c r="D4" s="49" t="s">
        <v>61</v>
      </c>
      <c r="E4" s="167">
        <f>E2</f>
        <v>1.0000000000000001E-5</v>
      </c>
      <c r="F4" s="168">
        <f>F2</f>
        <v>1</v>
      </c>
      <c r="G4" s="48">
        <v>0.76</v>
      </c>
      <c r="H4" s="50">
        <f t="shared" si="3"/>
        <v>7.6000000000000009E-6</v>
      </c>
      <c r="I4" s="162">
        <f>I2</f>
        <v>8.75</v>
      </c>
      <c r="J4" s="171">
        <v>0</v>
      </c>
      <c r="K4" s="172" t="s">
        <v>186</v>
      </c>
      <c r="L4" s="177">
        <v>0</v>
      </c>
      <c r="M4" s="92" t="str">
        <f t="shared" si="0"/>
        <v>С3</v>
      </c>
      <c r="N4" s="92" t="str">
        <f t="shared" si="0"/>
        <v>Трубопровод ЛВЖ</v>
      </c>
      <c r="O4" s="92" t="str">
        <f t="shared" si="1"/>
        <v>Полное-ликвидация</v>
      </c>
      <c r="P4" s="92" t="s">
        <v>85</v>
      </c>
      <c r="Q4" s="92" t="s">
        <v>85</v>
      </c>
      <c r="R4" s="92" t="s">
        <v>85</v>
      </c>
      <c r="S4" s="92" t="s">
        <v>85</v>
      </c>
      <c r="T4" s="92" t="s">
        <v>85</v>
      </c>
      <c r="U4" s="92" t="s">
        <v>85</v>
      </c>
      <c r="V4" s="92" t="s">
        <v>85</v>
      </c>
      <c r="W4" s="92" t="s">
        <v>85</v>
      </c>
      <c r="X4" s="92" t="s">
        <v>85</v>
      </c>
      <c r="Y4" s="92" t="s">
        <v>85</v>
      </c>
      <c r="Z4" s="92" t="s">
        <v>85</v>
      </c>
      <c r="AA4" s="92" t="s">
        <v>85</v>
      </c>
      <c r="AB4" s="92" t="s">
        <v>85</v>
      </c>
      <c r="AC4" s="92" t="s">
        <v>85</v>
      </c>
      <c r="AD4" s="92" t="s">
        <v>85</v>
      </c>
      <c r="AE4" s="92" t="s">
        <v>85</v>
      </c>
      <c r="AF4" s="92" t="s">
        <v>85</v>
      </c>
      <c r="AG4" s="92" t="s">
        <v>85</v>
      </c>
      <c r="AH4" s="92">
        <v>0</v>
      </c>
      <c r="AI4" s="92">
        <v>0</v>
      </c>
      <c r="AJ4" s="92">
        <f>AJ2</f>
        <v>0.75</v>
      </c>
      <c r="AK4" s="92">
        <f>AK2</f>
        <v>2.7E-2</v>
      </c>
      <c r="AL4" s="92">
        <f>AL2</f>
        <v>3</v>
      </c>
      <c r="AM4" s="92"/>
      <c r="AN4" s="92"/>
      <c r="AO4" s="93">
        <f>AK4*I4*0.1+AJ4</f>
        <v>0.77362500000000001</v>
      </c>
      <c r="AP4" s="93">
        <f t="shared" si="4"/>
        <v>7.7362500000000001E-2</v>
      </c>
      <c r="AQ4" s="94">
        <f t="shared" si="5"/>
        <v>0</v>
      </c>
      <c r="AR4" s="94">
        <f t="shared" si="6"/>
        <v>0.212746875</v>
      </c>
      <c r="AS4" s="93">
        <f>1333*J3*POWER(10,-6)</f>
        <v>8.3312499999999999E-4</v>
      </c>
      <c r="AT4" s="94">
        <f t="shared" si="2"/>
        <v>1.0645674999999999</v>
      </c>
      <c r="AU4" s="95">
        <f t="shared" si="7"/>
        <v>0</v>
      </c>
      <c r="AV4" s="95">
        <f t="shared" si="8"/>
        <v>0</v>
      </c>
      <c r="AW4" s="95">
        <f t="shared" si="9"/>
        <v>8.0907130000000009E-6</v>
      </c>
    </row>
    <row r="5" spans="1:49" x14ac:dyDescent="0.3">
      <c r="A5" s="48" t="s">
        <v>22</v>
      </c>
      <c r="B5" s="48" t="str">
        <f>B2</f>
        <v>Трубопровод ЛВЖ</v>
      </c>
      <c r="C5" s="179" t="s">
        <v>171</v>
      </c>
      <c r="D5" s="49" t="s">
        <v>86</v>
      </c>
      <c r="E5" s="166">
        <v>1E-4</v>
      </c>
      <c r="F5" s="168">
        <f>F2</f>
        <v>1</v>
      </c>
      <c r="G5" s="48">
        <v>0.2</v>
      </c>
      <c r="H5" s="50">
        <f t="shared" si="3"/>
        <v>2.0000000000000002E-5</v>
      </c>
      <c r="I5" s="162">
        <f>0.15*I2</f>
        <v>1.3125</v>
      </c>
      <c r="J5" s="169">
        <f>I5</f>
        <v>1.3125</v>
      </c>
      <c r="K5" s="174" t="s">
        <v>188</v>
      </c>
      <c r="L5" s="178">
        <v>45390</v>
      </c>
      <c r="M5" s="92" t="str">
        <f t="shared" si="0"/>
        <v>С4</v>
      </c>
      <c r="N5" s="92" t="str">
        <f t="shared" si="0"/>
        <v>Трубопровод ЛВЖ</v>
      </c>
      <c r="O5" s="92" t="str">
        <f t="shared" si="1"/>
        <v>Частичное-пожар</v>
      </c>
      <c r="P5" s="92" t="s">
        <v>85</v>
      </c>
      <c r="Q5" s="92" t="s">
        <v>85</v>
      </c>
      <c r="R5" s="92" t="s">
        <v>85</v>
      </c>
      <c r="S5" s="92" t="s">
        <v>85</v>
      </c>
      <c r="T5" s="92" t="s">
        <v>85</v>
      </c>
      <c r="U5" s="92" t="s">
        <v>85</v>
      </c>
      <c r="V5" s="92" t="s">
        <v>85</v>
      </c>
      <c r="W5" s="92" t="s">
        <v>85</v>
      </c>
      <c r="X5" s="92" t="s">
        <v>85</v>
      </c>
      <c r="Y5" s="92" t="s">
        <v>85</v>
      </c>
      <c r="Z5" s="92" t="s">
        <v>85</v>
      </c>
      <c r="AA5" s="92" t="s">
        <v>85</v>
      </c>
      <c r="AB5" s="92" t="s">
        <v>85</v>
      </c>
      <c r="AC5" s="92" t="s">
        <v>85</v>
      </c>
      <c r="AD5" s="92" t="s">
        <v>85</v>
      </c>
      <c r="AE5" s="92" t="s">
        <v>85</v>
      </c>
      <c r="AF5" s="92" t="s">
        <v>85</v>
      </c>
      <c r="AG5" s="92" t="s">
        <v>85</v>
      </c>
      <c r="AH5" s="92">
        <v>0</v>
      </c>
      <c r="AI5" s="92">
        <v>2</v>
      </c>
      <c r="AJ5" s="92">
        <f>0.1*$AJ$2</f>
        <v>7.5000000000000011E-2</v>
      </c>
      <c r="AK5" s="92">
        <f>AK2</f>
        <v>2.7E-2</v>
      </c>
      <c r="AL5" s="92">
        <f>ROUNDUP(AL2/3,0)</f>
        <v>1</v>
      </c>
      <c r="AM5" s="92"/>
      <c r="AN5" s="92"/>
      <c r="AO5" s="93">
        <f>AK5*I5+AJ5</f>
        <v>0.11043750000000001</v>
      </c>
      <c r="AP5" s="93">
        <f t="shared" si="4"/>
        <v>1.1043750000000001E-2</v>
      </c>
      <c r="AQ5" s="94">
        <f t="shared" si="5"/>
        <v>0.5</v>
      </c>
      <c r="AR5" s="94">
        <f t="shared" si="6"/>
        <v>0.1553703125</v>
      </c>
      <c r="AS5" s="93">
        <f>10068.2*J5*POWER(10,-6)</f>
        <v>1.3214512500000001E-2</v>
      </c>
      <c r="AT5" s="94">
        <f t="shared" si="2"/>
        <v>0.79006607499999992</v>
      </c>
      <c r="AU5" s="95">
        <f t="shared" si="7"/>
        <v>0</v>
      </c>
      <c r="AV5" s="95">
        <f t="shared" si="8"/>
        <v>4.0000000000000003E-5</v>
      </c>
      <c r="AW5" s="95">
        <f t="shared" si="9"/>
        <v>1.5801321499999999E-5</v>
      </c>
    </row>
    <row r="6" spans="1:49" x14ac:dyDescent="0.3">
      <c r="A6" s="48" t="s">
        <v>23</v>
      </c>
      <c r="B6" s="48" t="str">
        <f>B2</f>
        <v>Трубопровод ЛВЖ</v>
      </c>
      <c r="C6" s="179" t="s">
        <v>172</v>
      </c>
      <c r="D6" s="49" t="s">
        <v>174</v>
      </c>
      <c r="E6" s="167">
        <f>E5</f>
        <v>1E-4</v>
      </c>
      <c r="F6" s="168">
        <f>F2</f>
        <v>1</v>
      </c>
      <c r="G6" s="48">
        <v>0.04</v>
      </c>
      <c r="H6" s="50">
        <f t="shared" si="3"/>
        <v>4.0000000000000007E-6</v>
      </c>
      <c r="I6" s="162">
        <f>0.15*I2</f>
        <v>1.3125</v>
      </c>
      <c r="J6" s="169">
        <f>0.15*J3</f>
        <v>9.375E-2</v>
      </c>
      <c r="K6" s="174" t="s">
        <v>189</v>
      </c>
      <c r="L6" s="178">
        <v>3</v>
      </c>
      <c r="M6" s="92" t="str">
        <f t="shared" si="0"/>
        <v>С5</v>
      </c>
      <c r="N6" s="92" t="str">
        <f t="shared" si="0"/>
        <v>Трубопровод ЛВЖ</v>
      </c>
      <c r="O6" s="92" t="str">
        <f t="shared" si="1"/>
        <v>Частичное-пожар-вспышка</v>
      </c>
      <c r="P6" s="92" t="s">
        <v>85</v>
      </c>
      <c r="Q6" s="92" t="s">
        <v>85</v>
      </c>
      <c r="R6" s="92" t="s">
        <v>85</v>
      </c>
      <c r="S6" s="92" t="s">
        <v>85</v>
      </c>
      <c r="T6" s="92" t="s">
        <v>85</v>
      </c>
      <c r="U6" s="92" t="s">
        <v>85</v>
      </c>
      <c r="V6" s="92" t="s">
        <v>85</v>
      </c>
      <c r="W6" s="92" t="s">
        <v>85</v>
      </c>
      <c r="X6" s="92" t="s">
        <v>85</v>
      </c>
      <c r="Y6" s="92" t="s">
        <v>85</v>
      </c>
      <c r="Z6" s="92" t="s">
        <v>85</v>
      </c>
      <c r="AA6" s="92" t="s">
        <v>85</v>
      </c>
      <c r="AB6" s="92" t="s">
        <v>85</v>
      </c>
      <c r="AC6" s="92" t="s">
        <v>85</v>
      </c>
      <c r="AD6" s="92" t="s">
        <v>85</v>
      </c>
      <c r="AE6" s="92" t="s">
        <v>85</v>
      </c>
      <c r="AF6" s="92" t="s">
        <v>85</v>
      </c>
      <c r="AG6" s="92" t="s">
        <v>85</v>
      </c>
      <c r="AH6" s="92">
        <v>0</v>
      </c>
      <c r="AI6" s="92">
        <v>1</v>
      </c>
      <c r="AJ6" s="92">
        <f>0.1*$AJ$2</f>
        <v>7.5000000000000011E-2</v>
      </c>
      <c r="AK6" s="92">
        <f>AK2</f>
        <v>2.7E-2</v>
      </c>
      <c r="AL6" s="92">
        <f>ROUNDUP(AL2/3,0)</f>
        <v>1</v>
      </c>
      <c r="AM6" s="92"/>
      <c r="AN6" s="92"/>
      <c r="AO6" s="93">
        <f t="shared" ref="AO6" si="10">AK6*I6+AJ6</f>
        <v>0.11043750000000001</v>
      </c>
      <c r="AP6" s="93">
        <f t="shared" si="4"/>
        <v>1.1043750000000001E-2</v>
      </c>
      <c r="AQ6" s="94">
        <f t="shared" si="5"/>
        <v>0.25</v>
      </c>
      <c r="AR6" s="94">
        <f t="shared" si="6"/>
        <v>9.2870312499999996E-2</v>
      </c>
      <c r="AS6" s="93">
        <f>10068.2*J6*POWER(10,-6)*10</f>
        <v>9.4389375000000011E-3</v>
      </c>
      <c r="AT6" s="94">
        <f t="shared" si="2"/>
        <v>0.47379050000000006</v>
      </c>
      <c r="AU6" s="95">
        <f t="shared" si="7"/>
        <v>0</v>
      </c>
      <c r="AV6" s="95">
        <f t="shared" si="8"/>
        <v>4.0000000000000007E-6</v>
      </c>
      <c r="AW6" s="95">
        <f t="shared" si="9"/>
        <v>1.8951620000000005E-6</v>
      </c>
    </row>
    <row r="7" spans="1:49" x14ac:dyDescent="0.3">
      <c r="A7" s="271" t="s">
        <v>24</v>
      </c>
      <c r="B7" s="271" t="str">
        <f>B2</f>
        <v>Трубопровод ЛВЖ</v>
      </c>
      <c r="C7" s="272" t="s">
        <v>173</v>
      </c>
      <c r="D7" s="273" t="s">
        <v>62</v>
      </c>
      <c r="E7" s="274">
        <f>E5</f>
        <v>1E-4</v>
      </c>
      <c r="F7" s="275">
        <f>F2</f>
        <v>1</v>
      </c>
      <c r="G7" s="271">
        <v>0.76</v>
      </c>
      <c r="H7" s="276">
        <f t="shared" si="3"/>
        <v>7.6000000000000004E-5</v>
      </c>
      <c r="I7" s="277">
        <f>0.15*I2</f>
        <v>1.3125</v>
      </c>
      <c r="J7" s="278">
        <v>0</v>
      </c>
      <c r="K7" s="279" t="s">
        <v>200</v>
      </c>
      <c r="L7" s="280">
        <v>1</v>
      </c>
      <c r="M7" s="92" t="str">
        <f t="shared" si="0"/>
        <v>С6</v>
      </c>
      <c r="N7" s="92" t="str">
        <f t="shared" si="0"/>
        <v>Трубопровод ЛВЖ</v>
      </c>
      <c r="O7" s="92" t="str">
        <f t="shared" si="1"/>
        <v>Частичное-ликвидация</v>
      </c>
      <c r="P7" s="92" t="s">
        <v>85</v>
      </c>
      <c r="Q7" s="92" t="s">
        <v>85</v>
      </c>
      <c r="R7" s="92" t="s">
        <v>85</v>
      </c>
      <c r="S7" s="92" t="s">
        <v>85</v>
      </c>
      <c r="T7" s="92" t="s">
        <v>85</v>
      </c>
      <c r="U7" s="92" t="s">
        <v>85</v>
      </c>
      <c r="V7" s="92" t="s">
        <v>85</v>
      </c>
      <c r="W7" s="92" t="s">
        <v>85</v>
      </c>
      <c r="X7" s="92" t="s">
        <v>85</v>
      </c>
      <c r="Y7" s="92" t="s">
        <v>85</v>
      </c>
      <c r="Z7" s="92" t="s">
        <v>85</v>
      </c>
      <c r="AA7" s="92" t="s">
        <v>85</v>
      </c>
      <c r="AB7" s="92" t="s">
        <v>85</v>
      </c>
      <c r="AC7" s="92" t="s">
        <v>85</v>
      </c>
      <c r="AD7" s="92" t="s">
        <v>85</v>
      </c>
      <c r="AE7" s="92" t="s">
        <v>85</v>
      </c>
      <c r="AF7" s="92" t="s">
        <v>85</v>
      </c>
      <c r="AG7" s="92" t="s">
        <v>85</v>
      </c>
      <c r="AH7" s="92">
        <v>0</v>
      </c>
      <c r="AI7" s="92">
        <v>0</v>
      </c>
      <c r="AJ7" s="92">
        <f>0.1*$AJ$2</f>
        <v>7.5000000000000011E-2</v>
      </c>
      <c r="AK7" s="92">
        <f>AK2</f>
        <v>2.7E-2</v>
      </c>
      <c r="AL7" s="92">
        <f>ROUNDUP(AL2/3,0)</f>
        <v>1</v>
      </c>
      <c r="AM7" s="92"/>
      <c r="AN7" s="92"/>
      <c r="AO7" s="93">
        <f>AK7*I7*0.1+AJ7</f>
        <v>7.8543750000000009E-2</v>
      </c>
      <c r="AP7" s="93">
        <f t="shared" si="4"/>
        <v>7.854375000000002E-3</v>
      </c>
      <c r="AQ7" s="94">
        <f t="shared" si="5"/>
        <v>0</v>
      </c>
      <c r="AR7" s="94">
        <f t="shared" si="6"/>
        <v>2.1599531250000002E-2</v>
      </c>
      <c r="AS7" s="93">
        <f>1333*J6*POWER(10,-6)</f>
        <v>1.2496875E-4</v>
      </c>
      <c r="AT7" s="94">
        <f t="shared" si="2"/>
        <v>0.10812262500000001</v>
      </c>
      <c r="AU7" s="95">
        <f t="shared" si="7"/>
        <v>0</v>
      </c>
      <c r="AV7" s="95">
        <f t="shared" si="8"/>
        <v>0</v>
      </c>
      <c r="AW7" s="95">
        <f t="shared" si="9"/>
        <v>8.2173195000000018E-6</v>
      </c>
    </row>
    <row r="8" spans="1:49" s="281" customFormat="1" x14ac:dyDescent="0.3">
      <c r="A8" s="48" t="s">
        <v>85</v>
      </c>
      <c r="B8" s="48" t="s">
        <v>85</v>
      </c>
      <c r="C8" s="48" t="s">
        <v>85</v>
      </c>
      <c r="D8" s="48" t="s">
        <v>85</v>
      </c>
      <c r="E8" s="48" t="s">
        <v>85</v>
      </c>
      <c r="F8" s="48" t="s">
        <v>85</v>
      </c>
      <c r="G8" s="48" t="s">
        <v>85</v>
      </c>
      <c r="H8" s="48" t="s">
        <v>85</v>
      </c>
      <c r="I8" s="48" t="s">
        <v>85</v>
      </c>
      <c r="J8" s="48" t="s">
        <v>85</v>
      </c>
      <c r="K8" s="48" t="s">
        <v>85</v>
      </c>
      <c r="L8" s="48" t="s">
        <v>85</v>
      </c>
      <c r="M8" s="48" t="s">
        <v>85</v>
      </c>
      <c r="N8" s="48" t="s">
        <v>85</v>
      </c>
      <c r="O8" s="48" t="s">
        <v>85</v>
      </c>
      <c r="P8" s="48" t="s">
        <v>85</v>
      </c>
      <c r="Q8" s="48" t="s">
        <v>85</v>
      </c>
      <c r="R8" s="48" t="s">
        <v>85</v>
      </c>
      <c r="S8" s="48" t="s">
        <v>85</v>
      </c>
      <c r="T8" s="48" t="s">
        <v>85</v>
      </c>
      <c r="U8" s="48" t="s">
        <v>85</v>
      </c>
      <c r="V8" s="48" t="s">
        <v>85</v>
      </c>
      <c r="W8" s="48" t="s">
        <v>85</v>
      </c>
      <c r="X8" s="48" t="s">
        <v>85</v>
      </c>
      <c r="Y8" s="48" t="s">
        <v>85</v>
      </c>
      <c r="Z8" s="48" t="s">
        <v>85</v>
      </c>
      <c r="AA8" s="48" t="s">
        <v>85</v>
      </c>
      <c r="AB8" s="48" t="s">
        <v>85</v>
      </c>
      <c r="AC8" s="48" t="s">
        <v>85</v>
      </c>
      <c r="AD8" s="48" t="s">
        <v>85</v>
      </c>
      <c r="AE8" s="48" t="s">
        <v>85</v>
      </c>
      <c r="AF8" s="48" t="s">
        <v>85</v>
      </c>
      <c r="AG8" s="48" t="s">
        <v>85</v>
      </c>
      <c r="AH8" s="48" t="s">
        <v>85</v>
      </c>
      <c r="AI8" s="48" t="s">
        <v>85</v>
      </c>
      <c r="AJ8" s="48" t="s">
        <v>85</v>
      </c>
      <c r="AK8" s="48" t="s">
        <v>85</v>
      </c>
      <c r="AL8" s="48" t="s">
        <v>85</v>
      </c>
      <c r="AM8" s="48" t="s">
        <v>85</v>
      </c>
      <c r="AN8" s="48" t="s">
        <v>85</v>
      </c>
      <c r="AO8" s="48" t="s">
        <v>85</v>
      </c>
      <c r="AP8" s="48" t="s">
        <v>85</v>
      </c>
      <c r="AQ8" s="48" t="s">
        <v>85</v>
      </c>
      <c r="AR8" s="48" t="s">
        <v>85</v>
      </c>
      <c r="AS8" s="48" t="s">
        <v>85</v>
      </c>
      <c r="AT8" s="48" t="s">
        <v>85</v>
      </c>
      <c r="AU8" s="48" t="s">
        <v>85</v>
      </c>
      <c r="AV8" s="48" t="s">
        <v>85</v>
      </c>
      <c r="AW8" s="48" t="s">
        <v>85</v>
      </c>
    </row>
    <row r="9" spans="1:49" s="281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</row>
    <row r="10" spans="1:49" s="281" customFormat="1" x14ac:dyDescent="0.3">
      <c r="A10" s="48" t="s">
        <v>85</v>
      </c>
      <c r="B10" s="48" t="s">
        <v>85</v>
      </c>
      <c r="C10" s="48" t="s">
        <v>85</v>
      </c>
      <c r="D10" s="48" t="s">
        <v>85</v>
      </c>
      <c r="E10" s="48" t="s">
        <v>85</v>
      </c>
      <c r="F10" s="48" t="s">
        <v>85</v>
      </c>
      <c r="G10" s="48" t="s">
        <v>85</v>
      </c>
      <c r="H10" s="48" t="s">
        <v>85</v>
      </c>
      <c r="I10" s="48" t="s">
        <v>85</v>
      </c>
      <c r="J10" s="48" t="s">
        <v>85</v>
      </c>
      <c r="K10" s="48" t="s">
        <v>85</v>
      </c>
      <c r="L10" s="48" t="s">
        <v>85</v>
      </c>
      <c r="M10" s="48" t="s">
        <v>85</v>
      </c>
      <c r="N10" s="48" t="s">
        <v>85</v>
      </c>
      <c r="O10" s="48" t="s">
        <v>85</v>
      </c>
      <c r="P10" s="48" t="s">
        <v>85</v>
      </c>
      <c r="Q10" s="48" t="s">
        <v>85</v>
      </c>
      <c r="R10" s="48" t="s">
        <v>85</v>
      </c>
      <c r="S10" s="48" t="s">
        <v>85</v>
      </c>
      <c r="T10" s="48" t="s">
        <v>85</v>
      </c>
      <c r="U10" s="48" t="s">
        <v>85</v>
      </c>
      <c r="V10" s="48" t="s">
        <v>85</v>
      </c>
      <c r="W10" s="48" t="s">
        <v>85</v>
      </c>
      <c r="X10" s="48" t="s">
        <v>85</v>
      </c>
      <c r="Y10" s="48" t="s">
        <v>85</v>
      </c>
      <c r="Z10" s="48" t="s">
        <v>85</v>
      </c>
      <c r="AA10" s="48" t="s">
        <v>85</v>
      </c>
      <c r="AB10" s="48" t="s">
        <v>85</v>
      </c>
      <c r="AC10" s="48" t="s">
        <v>85</v>
      </c>
      <c r="AD10" s="48" t="s">
        <v>85</v>
      </c>
      <c r="AE10" s="48" t="s">
        <v>85</v>
      </c>
      <c r="AF10" s="48" t="s">
        <v>85</v>
      </c>
      <c r="AG10" s="48" t="s">
        <v>85</v>
      </c>
      <c r="AH10" s="48" t="s">
        <v>85</v>
      </c>
      <c r="AI10" s="48" t="s">
        <v>85</v>
      </c>
      <c r="AJ10" s="48" t="s">
        <v>85</v>
      </c>
      <c r="AK10" s="48" t="s">
        <v>85</v>
      </c>
      <c r="AL10" s="48" t="s">
        <v>85</v>
      </c>
      <c r="AM10" s="48" t="s">
        <v>85</v>
      </c>
      <c r="AN10" s="48" t="s">
        <v>85</v>
      </c>
      <c r="AO10" s="48" t="s">
        <v>85</v>
      </c>
      <c r="AP10" s="48" t="s">
        <v>85</v>
      </c>
      <c r="AQ10" s="48" t="s">
        <v>85</v>
      </c>
      <c r="AR10" s="48" t="s">
        <v>85</v>
      </c>
      <c r="AS10" s="48" t="s">
        <v>85</v>
      </c>
      <c r="AT10" s="48" t="s">
        <v>85</v>
      </c>
      <c r="AU10" s="48" t="s">
        <v>85</v>
      </c>
      <c r="AV10" s="48" t="s">
        <v>85</v>
      </c>
      <c r="AW10" s="48" t="s">
        <v>85</v>
      </c>
    </row>
    <row r="11" spans="1:49" ht="15" thickBot="1" x14ac:dyDescent="0.35">
      <c r="E11" s="56"/>
      <c r="F11" s="56"/>
    </row>
    <row r="12" spans="1:49" ht="15" thickBot="1" x14ac:dyDescent="0.35">
      <c r="A12" s="48" t="s">
        <v>19</v>
      </c>
      <c r="B12" s="163" t="s">
        <v>177</v>
      </c>
      <c r="C12" s="179" t="s">
        <v>168</v>
      </c>
      <c r="D12" s="49" t="s">
        <v>60</v>
      </c>
      <c r="E12" s="166">
        <v>1.0000000000000001E-5</v>
      </c>
      <c r="F12" s="163">
        <v>1</v>
      </c>
      <c r="G12" s="48">
        <v>0.2</v>
      </c>
      <c r="H12" s="50">
        <f>E12*F12*G12</f>
        <v>2.0000000000000003E-6</v>
      </c>
      <c r="I12" s="164">
        <f>1.2*5.27</f>
        <v>6.323999999999999</v>
      </c>
      <c r="J12" s="162">
        <f>I12</f>
        <v>6.323999999999999</v>
      </c>
      <c r="K12" s="172" t="s">
        <v>184</v>
      </c>
      <c r="L12" s="177">
        <v>300</v>
      </c>
      <c r="M12" s="92" t="str">
        <f t="shared" ref="M12:N17" si="11">A12</f>
        <v>С1</v>
      </c>
      <c r="N12" s="92" t="str">
        <f t="shared" si="11"/>
        <v>Трубопровод ЛВЖ+токси</v>
      </c>
      <c r="O12" s="92" t="str">
        <f t="shared" ref="O12:O17" si="12">D12</f>
        <v>Полное-пожар</v>
      </c>
      <c r="P12" s="92" t="s">
        <v>85</v>
      </c>
      <c r="Q12" s="92" t="s">
        <v>85</v>
      </c>
      <c r="R12" s="92" t="s">
        <v>85</v>
      </c>
      <c r="S12" s="92" t="s">
        <v>85</v>
      </c>
      <c r="T12" s="92" t="s">
        <v>85</v>
      </c>
      <c r="U12" s="92" t="s">
        <v>85</v>
      </c>
      <c r="V12" s="92" t="s">
        <v>85</v>
      </c>
      <c r="W12" s="92" t="s">
        <v>85</v>
      </c>
      <c r="X12" s="92" t="s">
        <v>85</v>
      </c>
      <c r="Y12" s="92" t="s">
        <v>85</v>
      </c>
      <c r="Z12" s="92" t="s">
        <v>85</v>
      </c>
      <c r="AA12" s="92" t="s">
        <v>85</v>
      </c>
      <c r="AB12" s="92" t="s">
        <v>85</v>
      </c>
      <c r="AC12" s="92" t="s">
        <v>85</v>
      </c>
      <c r="AD12" s="92" t="s">
        <v>85</v>
      </c>
      <c r="AE12" s="92" t="s">
        <v>85</v>
      </c>
      <c r="AF12" s="92" t="s">
        <v>85</v>
      </c>
      <c r="AG12" s="92" t="s">
        <v>85</v>
      </c>
      <c r="AH12" s="52">
        <v>1</v>
      </c>
      <c r="AI12" s="52">
        <v>2</v>
      </c>
      <c r="AJ12" s="165">
        <v>0.75</v>
      </c>
      <c r="AK12" s="165">
        <v>2.7E-2</v>
      </c>
      <c r="AL12" s="165">
        <v>3</v>
      </c>
      <c r="AM12" s="92"/>
      <c r="AN12" s="92"/>
      <c r="AO12" s="93">
        <f>AK12*I12+AJ12</f>
        <v>0.92074800000000001</v>
      </c>
      <c r="AP12" s="93">
        <f>0.1*AO12</f>
        <v>9.2074800000000012E-2</v>
      </c>
      <c r="AQ12" s="94">
        <f>AH12*3+0.25*AI12</f>
        <v>3.5</v>
      </c>
      <c r="AR12" s="94">
        <f>SUM(AO12:AQ12)/4</f>
        <v>1.1282057000000001</v>
      </c>
      <c r="AS12" s="93">
        <f>10068.2*J12*POWER(10,-6)</f>
        <v>6.3671296799999999E-2</v>
      </c>
      <c r="AT12" s="94">
        <f>AS12+AR12+AQ12+AP12+AO12</f>
        <v>5.7046997967999991</v>
      </c>
      <c r="AU12" s="95">
        <f>AH12*H12</f>
        <v>2.0000000000000003E-6</v>
      </c>
      <c r="AV12" s="95">
        <f>H12*AI12</f>
        <v>4.0000000000000007E-6</v>
      </c>
      <c r="AW12" s="95">
        <f>H12*AT12</f>
        <v>1.14093995936E-5</v>
      </c>
    </row>
    <row r="13" spans="1:49" ht="15" thickBot="1" x14ac:dyDescent="0.35">
      <c r="A13" s="48" t="s">
        <v>20</v>
      </c>
      <c r="B13" s="48" t="str">
        <f>B12</f>
        <v>Трубопровод ЛВЖ+токси</v>
      </c>
      <c r="C13" s="179" t="s">
        <v>169</v>
      </c>
      <c r="D13" s="49" t="s">
        <v>63</v>
      </c>
      <c r="E13" s="167">
        <f>E12</f>
        <v>1.0000000000000001E-5</v>
      </c>
      <c r="F13" s="168">
        <f>F12</f>
        <v>1</v>
      </c>
      <c r="G13" s="48">
        <v>0.04</v>
      </c>
      <c r="H13" s="50">
        <f t="shared" ref="H13:H17" si="13">E13*F13*G13</f>
        <v>4.0000000000000003E-7</v>
      </c>
      <c r="I13" s="162">
        <f>I12</f>
        <v>6.323999999999999</v>
      </c>
      <c r="J13" s="163">
        <v>0.625</v>
      </c>
      <c r="K13" s="172" t="s">
        <v>185</v>
      </c>
      <c r="L13" s="177">
        <v>0</v>
      </c>
      <c r="M13" s="92" t="str">
        <f t="shared" si="11"/>
        <v>С2</v>
      </c>
      <c r="N13" s="92" t="str">
        <f t="shared" si="11"/>
        <v>Трубопровод ЛВЖ+токси</v>
      </c>
      <c r="O13" s="92" t="str">
        <f t="shared" si="12"/>
        <v>Полное-взрыв</v>
      </c>
      <c r="P13" s="92" t="s">
        <v>85</v>
      </c>
      <c r="Q13" s="92" t="s">
        <v>85</v>
      </c>
      <c r="R13" s="92" t="s">
        <v>85</v>
      </c>
      <c r="S13" s="92" t="s">
        <v>85</v>
      </c>
      <c r="T13" s="92" t="s">
        <v>85</v>
      </c>
      <c r="U13" s="92" t="s">
        <v>85</v>
      </c>
      <c r="V13" s="92" t="s">
        <v>85</v>
      </c>
      <c r="W13" s="92" t="s">
        <v>85</v>
      </c>
      <c r="X13" s="92" t="s">
        <v>85</v>
      </c>
      <c r="Y13" s="92" t="s">
        <v>85</v>
      </c>
      <c r="Z13" s="92" t="s">
        <v>85</v>
      </c>
      <c r="AA13" s="92" t="s">
        <v>85</v>
      </c>
      <c r="AB13" s="92" t="s">
        <v>85</v>
      </c>
      <c r="AC13" s="92" t="s">
        <v>85</v>
      </c>
      <c r="AD13" s="92" t="s">
        <v>85</v>
      </c>
      <c r="AE13" s="92" t="s">
        <v>85</v>
      </c>
      <c r="AF13" s="92" t="s">
        <v>85</v>
      </c>
      <c r="AG13" s="92" t="s">
        <v>85</v>
      </c>
      <c r="AH13" s="52">
        <v>2</v>
      </c>
      <c r="AI13" s="52">
        <v>2</v>
      </c>
      <c r="AJ13" s="92">
        <f>AJ12</f>
        <v>0.75</v>
      </c>
      <c r="AK13" s="92">
        <f>AK12</f>
        <v>2.7E-2</v>
      </c>
      <c r="AL13" s="92">
        <f>AL12</f>
        <v>3</v>
      </c>
      <c r="AM13" s="92"/>
      <c r="AN13" s="92"/>
      <c r="AO13" s="93">
        <f>AK13*I13+AJ13</f>
        <v>0.92074800000000001</v>
      </c>
      <c r="AP13" s="93">
        <f t="shared" ref="AP13:AP17" si="14">0.1*AO13</f>
        <v>9.2074800000000012E-2</v>
      </c>
      <c r="AQ13" s="94">
        <f t="shared" ref="AQ13:AQ17" si="15">AH13*3+0.25*AI13</f>
        <v>6.5</v>
      </c>
      <c r="AR13" s="94">
        <f t="shared" ref="AR13:AR17" si="16">SUM(AO13:AQ13)/4</f>
        <v>1.8782057000000001</v>
      </c>
      <c r="AS13" s="93">
        <f>10068.2*J13*POWER(10,-6)*10</f>
        <v>6.2926249999999989E-2</v>
      </c>
      <c r="AT13" s="94">
        <f t="shared" ref="AT13:AT17" si="17">AS13+AR13+AQ13+AP13+AO13</f>
        <v>9.4539547500000012</v>
      </c>
      <c r="AU13" s="95">
        <f t="shared" ref="AU13:AU17" si="18">AH13*H13</f>
        <v>8.0000000000000007E-7</v>
      </c>
      <c r="AV13" s="95">
        <f t="shared" ref="AV13:AV17" si="19">H13*AI13</f>
        <v>8.0000000000000007E-7</v>
      </c>
      <c r="AW13" s="95">
        <f t="shared" ref="AW13:AW17" si="20">H13*AT13</f>
        <v>3.7815819000000008E-6</v>
      </c>
    </row>
    <row r="14" spans="1:49" x14ac:dyDescent="0.3">
      <c r="A14" s="48" t="s">
        <v>21</v>
      </c>
      <c r="B14" s="48" t="str">
        <f>B12</f>
        <v>Трубопровод ЛВЖ+токси</v>
      </c>
      <c r="C14" s="179" t="s">
        <v>178</v>
      </c>
      <c r="D14" s="49" t="s">
        <v>180</v>
      </c>
      <c r="E14" s="167">
        <f>E12</f>
        <v>1.0000000000000001E-5</v>
      </c>
      <c r="F14" s="168">
        <f>F12</f>
        <v>1</v>
      </c>
      <c r="G14" s="48">
        <v>0.76</v>
      </c>
      <c r="H14" s="50">
        <f t="shared" si="13"/>
        <v>7.6000000000000009E-6</v>
      </c>
      <c r="I14" s="162">
        <f>I12</f>
        <v>6.323999999999999</v>
      </c>
      <c r="J14" s="169">
        <f>J13*0.25</f>
        <v>0.15625</v>
      </c>
      <c r="K14" s="172" t="s">
        <v>186</v>
      </c>
      <c r="L14" s="177">
        <v>0</v>
      </c>
      <c r="M14" s="92" t="str">
        <f t="shared" si="11"/>
        <v>С3</v>
      </c>
      <c r="N14" s="92" t="str">
        <f t="shared" si="11"/>
        <v>Трубопровод ЛВЖ+токси</v>
      </c>
      <c r="O14" s="92" t="str">
        <f t="shared" si="12"/>
        <v>Полное-токси</v>
      </c>
      <c r="P14" s="92" t="s">
        <v>85</v>
      </c>
      <c r="Q14" s="92" t="s">
        <v>85</v>
      </c>
      <c r="R14" s="92" t="s">
        <v>85</v>
      </c>
      <c r="S14" s="92" t="s">
        <v>85</v>
      </c>
      <c r="T14" s="92" t="s">
        <v>85</v>
      </c>
      <c r="U14" s="92" t="s">
        <v>85</v>
      </c>
      <c r="V14" s="92" t="s">
        <v>85</v>
      </c>
      <c r="W14" s="92" t="s">
        <v>85</v>
      </c>
      <c r="X14" s="92" t="s">
        <v>85</v>
      </c>
      <c r="Y14" s="92" t="s">
        <v>85</v>
      </c>
      <c r="Z14" s="92" t="s">
        <v>85</v>
      </c>
      <c r="AA14" s="92" t="s">
        <v>85</v>
      </c>
      <c r="AB14" s="92" t="s">
        <v>85</v>
      </c>
      <c r="AC14" s="92" t="s">
        <v>85</v>
      </c>
      <c r="AD14" s="92" t="s">
        <v>85</v>
      </c>
      <c r="AE14" s="92" t="s">
        <v>85</v>
      </c>
      <c r="AF14" s="92" t="s">
        <v>85</v>
      </c>
      <c r="AG14" s="92" t="s">
        <v>85</v>
      </c>
      <c r="AH14" s="92">
        <v>0</v>
      </c>
      <c r="AI14" s="92">
        <v>1</v>
      </c>
      <c r="AJ14" s="92">
        <f>AJ12</f>
        <v>0.75</v>
      </c>
      <c r="AK14" s="92">
        <f>AK12</f>
        <v>2.7E-2</v>
      </c>
      <c r="AL14" s="92">
        <f>AL12</f>
        <v>3</v>
      </c>
      <c r="AM14" s="92"/>
      <c r="AN14" s="92"/>
      <c r="AO14" s="93">
        <f>AK14*I14*0.1+AJ14</f>
        <v>0.76707479999999995</v>
      </c>
      <c r="AP14" s="93">
        <f t="shared" si="14"/>
        <v>7.6707479999999995E-2</v>
      </c>
      <c r="AQ14" s="94">
        <f t="shared" si="15"/>
        <v>0.25</v>
      </c>
      <c r="AR14" s="94">
        <f t="shared" si="16"/>
        <v>0.27344556999999997</v>
      </c>
      <c r="AS14" s="93">
        <f>1333*J13*POWER(10,-6)</f>
        <v>8.3312499999999999E-4</v>
      </c>
      <c r="AT14" s="94">
        <f t="shared" si="17"/>
        <v>1.3680609750000001</v>
      </c>
      <c r="AU14" s="95">
        <f t="shared" si="18"/>
        <v>0</v>
      </c>
      <c r="AV14" s="95">
        <f t="shared" si="19"/>
        <v>7.6000000000000009E-6</v>
      </c>
      <c r="AW14" s="95">
        <f t="shared" si="20"/>
        <v>1.0397263410000003E-5</v>
      </c>
    </row>
    <row r="15" spans="1:49" x14ac:dyDescent="0.3">
      <c r="A15" s="48" t="s">
        <v>22</v>
      </c>
      <c r="B15" s="48" t="str">
        <f>B12</f>
        <v>Трубопровод ЛВЖ+токси</v>
      </c>
      <c r="C15" s="179" t="s">
        <v>171</v>
      </c>
      <c r="D15" s="49" t="s">
        <v>86</v>
      </c>
      <c r="E15" s="166">
        <v>1E-4</v>
      </c>
      <c r="F15" s="168">
        <f>F12</f>
        <v>1</v>
      </c>
      <c r="G15" s="48">
        <v>0.2</v>
      </c>
      <c r="H15" s="50">
        <f t="shared" si="13"/>
        <v>2.0000000000000002E-5</v>
      </c>
      <c r="I15" s="162">
        <f>0.15*I12</f>
        <v>0.94859999999999978</v>
      </c>
      <c r="J15" s="162">
        <f>I15</f>
        <v>0.94859999999999978</v>
      </c>
      <c r="K15" s="174" t="s">
        <v>188</v>
      </c>
      <c r="L15" s="178">
        <v>45390</v>
      </c>
      <c r="M15" s="92" t="str">
        <f t="shared" si="11"/>
        <v>С4</v>
      </c>
      <c r="N15" s="92" t="str">
        <f t="shared" si="11"/>
        <v>Трубопровод ЛВЖ+токси</v>
      </c>
      <c r="O15" s="92" t="str">
        <f t="shared" si="12"/>
        <v>Частичное-пожар</v>
      </c>
      <c r="P15" s="92" t="s">
        <v>85</v>
      </c>
      <c r="Q15" s="92" t="s">
        <v>85</v>
      </c>
      <c r="R15" s="92" t="s">
        <v>85</v>
      </c>
      <c r="S15" s="92" t="s">
        <v>85</v>
      </c>
      <c r="T15" s="92" t="s">
        <v>85</v>
      </c>
      <c r="U15" s="92" t="s">
        <v>85</v>
      </c>
      <c r="V15" s="92" t="s">
        <v>85</v>
      </c>
      <c r="W15" s="92" t="s">
        <v>85</v>
      </c>
      <c r="X15" s="92" t="s">
        <v>85</v>
      </c>
      <c r="Y15" s="92" t="s">
        <v>85</v>
      </c>
      <c r="Z15" s="92" t="s">
        <v>85</v>
      </c>
      <c r="AA15" s="92" t="s">
        <v>85</v>
      </c>
      <c r="AB15" s="92" t="s">
        <v>85</v>
      </c>
      <c r="AC15" s="92" t="s">
        <v>85</v>
      </c>
      <c r="AD15" s="92" t="s">
        <v>85</v>
      </c>
      <c r="AE15" s="92" t="s">
        <v>85</v>
      </c>
      <c r="AF15" s="92" t="s">
        <v>85</v>
      </c>
      <c r="AG15" s="92" t="s">
        <v>85</v>
      </c>
      <c r="AH15" s="92">
        <v>0</v>
      </c>
      <c r="AI15" s="92">
        <v>2</v>
      </c>
      <c r="AJ15" s="92">
        <f>0.1*$AJ$2</f>
        <v>7.5000000000000011E-2</v>
      </c>
      <c r="AK15" s="92">
        <f>AK12</f>
        <v>2.7E-2</v>
      </c>
      <c r="AL15" s="92">
        <f>ROUNDUP(AL12/3,0)</f>
        <v>1</v>
      </c>
      <c r="AM15" s="92"/>
      <c r="AN15" s="92"/>
      <c r="AO15" s="93">
        <f>AK15*I15+AJ15</f>
        <v>0.10061220000000001</v>
      </c>
      <c r="AP15" s="93">
        <f t="shared" si="14"/>
        <v>1.0061220000000003E-2</v>
      </c>
      <c r="AQ15" s="94">
        <f t="shared" si="15"/>
        <v>0.5</v>
      </c>
      <c r="AR15" s="94">
        <f t="shared" si="16"/>
        <v>0.15266835500000001</v>
      </c>
      <c r="AS15" s="93">
        <f>10068.2*J15*POWER(10,-6)</f>
        <v>9.5506945199999981E-3</v>
      </c>
      <c r="AT15" s="94">
        <f t="shared" si="17"/>
        <v>0.77289246952000001</v>
      </c>
      <c r="AU15" s="95">
        <f t="shared" si="18"/>
        <v>0</v>
      </c>
      <c r="AV15" s="95">
        <f t="shared" si="19"/>
        <v>4.0000000000000003E-5</v>
      </c>
      <c r="AW15" s="95">
        <f t="shared" si="20"/>
        <v>1.5457849390400003E-5</v>
      </c>
    </row>
    <row r="16" spans="1:49" x14ac:dyDescent="0.3">
      <c r="A16" s="48" t="s">
        <v>23</v>
      </c>
      <c r="B16" s="48" t="str">
        <f>B12</f>
        <v>Трубопровод ЛВЖ+токси</v>
      </c>
      <c r="C16" s="179" t="s">
        <v>172</v>
      </c>
      <c r="D16" s="49" t="s">
        <v>174</v>
      </c>
      <c r="E16" s="167">
        <f>E15</f>
        <v>1E-4</v>
      </c>
      <c r="F16" s="168">
        <f>F12</f>
        <v>1</v>
      </c>
      <c r="G16" s="48">
        <v>0.04</v>
      </c>
      <c r="H16" s="50">
        <f t="shared" si="13"/>
        <v>4.0000000000000007E-6</v>
      </c>
      <c r="I16" s="162">
        <f>0.15*I12</f>
        <v>0.94859999999999978</v>
      </c>
      <c r="J16" s="162">
        <f>0.15*J13</f>
        <v>9.375E-2</v>
      </c>
      <c r="K16" s="174" t="s">
        <v>189</v>
      </c>
      <c r="L16" s="178">
        <v>3</v>
      </c>
      <c r="M16" s="92" t="str">
        <f t="shared" si="11"/>
        <v>С5</v>
      </c>
      <c r="N16" s="92" t="str">
        <f t="shared" si="11"/>
        <v>Трубопровод ЛВЖ+токси</v>
      </c>
      <c r="O16" s="92" t="str">
        <f t="shared" si="12"/>
        <v>Частичное-пожар-вспышка</v>
      </c>
      <c r="P16" s="92" t="s">
        <v>85</v>
      </c>
      <c r="Q16" s="92" t="s">
        <v>85</v>
      </c>
      <c r="R16" s="92" t="s">
        <v>85</v>
      </c>
      <c r="S16" s="92" t="s">
        <v>85</v>
      </c>
      <c r="T16" s="92" t="s">
        <v>85</v>
      </c>
      <c r="U16" s="92" t="s">
        <v>85</v>
      </c>
      <c r="V16" s="92" t="s">
        <v>85</v>
      </c>
      <c r="W16" s="92" t="s">
        <v>85</v>
      </c>
      <c r="X16" s="92" t="s">
        <v>85</v>
      </c>
      <c r="Y16" s="92" t="s">
        <v>85</v>
      </c>
      <c r="Z16" s="92" t="s">
        <v>85</v>
      </c>
      <c r="AA16" s="92" t="s">
        <v>85</v>
      </c>
      <c r="AB16" s="92" t="s">
        <v>85</v>
      </c>
      <c r="AC16" s="92" t="s">
        <v>85</v>
      </c>
      <c r="AD16" s="92" t="s">
        <v>85</v>
      </c>
      <c r="AE16" s="92" t="s">
        <v>85</v>
      </c>
      <c r="AF16" s="92" t="s">
        <v>85</v>
      </c>
      <c r="AG16" s="92" t="s">
        <v>85</v>
      </c>
      <c r="AH16" s="92">
        <v>0</v>
      </c>
      <c r="AI16" s="92">
        <v>1</v>
      </c>
      <c r="AJ16" s="92">
        <f>0.1*$AJ$2</f>
        <v>7.5000000000000011E-2</v>
      </c>
      <c r="AK16" s="92">
        <f>AK12</f>
        <v>2.7E-2</v>
      </c>
      <c r="AL16" s="92">
        <f>ROUNDUP(AL12/3,0)</f>
        <v>1</v>
      </c>
      <c r="AM16" s="92"/>
      <c r="AN16" s="92"/>
      <c r="AO16" s="93">
        <f t="shared" ref="AO16" si="21">AK16*I16+AJ16</f>
        <v>0.10061220000000001</v>
      </c>
      <c r="AP16" s="93">
        <f t="shared" si="14"/>
        <v>1.0061220000000003E-2</v>
      </c>
      <c r="AQ16" s="94">
        <f t="shared" si="15"/>
        <v>0.25</v>
      </c>
      <c r="AR16" s="94">
        <f t="shared" si="16"/>
        <v>9.0168355000000006E-2</v>
      </c>
      <c r="AS16" s="93">
        <f>10068.2*J16*POWER(10,-6)*10</f>
        <v>9.4389375000000011E-3</v>
      </c>
      <c r="AT16" s="94">
        <f t="shared" si="17"/>
        <v>0.46028071250000002</v>
      </c>
      <c r="AU16" s="95">
        <f t="shared" si="18"/>
        <v>0</v>
      </c>
      <c r="AV16" s="95">
        <f t="shared" si="19"/>
        <v>4.0000000000000007E-6</v>
      </c>
      <c r="AW16" s="95">
        <f t="shared" si="20"/>
        <v>1.8411228500000003E-6</v>
      </c>
    </row>
    <row r="17" spans="1:49" ht="15" thickBot="1" x14ac:dyDescent="0.35">
      <c r="A17" s="48" t="s">
        <v>24</v>
      </c>
      <c r="B17" s="48" t="str">
        <f>B12</f>
        <v>Трубопровод ЛВЖ+токси</v>
      </c>
      <c r="C17" s="179" t="s">
        <v>179</v>
      </c>
      <c r="D17" s="49" t="s">
        <v>181</v>
      </c>
      <c r="E17" s="167">
        <f>E15</f>
        <v>1E-4</v>
      </c>
      <c r="F17" s="168">
        <f>F12</f>
        <v>1</v>
      </c>
      <c r="G17" s="48">
        <v>0.76</v>
      </c>
      <c r="H17" s="50">
        <f t="shared" si="13"/>
        <v>7.6000000000000004E-5</v>
      </c>
      <c r="I17" s="162">
        <f>0.15*I12</f>
        <v>0.94859999999999978</v>
      </c>
      <c r="J17" s="169">
        <f>J16*0.25</f>
        <v>2.34375E-2</v>
      </c>
      <c r="K17" s="175" t="s">
        <v>200</v>
      </c>
      <c r="L17" s="231">
        <v>2</v>
      </c>
      <c r="M17" s="92" t="str">
        <f t="shared" si="11"/>
        <v>С6</v>
      </c>
      <c r="N17" s="92" t="str">
        <f t="shared" si="11"/>
        <v>Трубопровод ЛВЖ+токси</v>
      </c>
      <c r="O17" s="92" t="str">
        <f t="shared" si="12"/>
        <v>Частичное-токси</v>
      </c>
      <c r="P17" s="92" t="s">
        <v>85</v>
      </c>
      <c r="Q17" s="92" t="s">
        <v>85</v>
      </c>
      <c r="R17" s="92" t="s">
        <v>85</v>
      </c>
      <c r="S17" s="92" t="s">
        <v>85</v>
      </c>
      <c r="T17" s="92" t="s">
        <v>85</v>
      </c>
      <c r="U17" s="92" t="s">
        <v>85</v>
      </c>
      <c r="V17" s="92" t="s">
        <v>85</v>
      </c>
      <c r="W17" s="92" t="s">
        <v>85</v>
      </c>
      <c r="X17" s="92" t="s">
        <v>85</v>
      </c>
      <c r="Y17" s="92" t="s">
        <v>85</v>
      </c>
      <c r="Z17" s="92" t="s">
        <v>85</v>
      </c>
      <c r="AA17" s="92" t="s">
        <v>85</v>
      </c>
      <c r="AB17" s="92" t="s">
        <v>85</v>
      </c>
      <c r="AC17" s="92" t="s">
        <v>85</v>
      </c>
      <c r="AD17" s="92" t="s">
        <v>85</v>
      </c>
      <c r="AE17" s="92" t="s">
        <v>85</v>
      </c>
      <c r="AF17" s="92" t="s">
        <v>85</v>
      </c>
      <c r="AG17" s="92" t="s">
        <v>85</v>
      </c>
      <c r="AH17" s="92">
        <v>0</v>
      </c>
      <c r="AI17" s="92">
        <v>1</v>
      </c>
      <c r="AJ17" s="92">
        <f>0.1*$AJ$2</f>
        <v>7.5000000000000011E-2</v>
      </c>
      <c r="AK17" s="92">
        <f>AK12</f>
        <v>2.7E-2</v>
      </c>
      <c r="AL17" s="92">
        <f>ROUNDUP(AL12/3,0)</f>
        <v>1</v>
      </c>
      <c r="AM17" s="92"/>
      <c r="AN17" s="92"/>
      <c r="AO17" s="93">
        <f>AK17*I17*0.1+AJ17</f>
        <v>7.7561220000000014E-2</v>
      </c>
      <c r="AP17" s="93">
        <f t="shared" si="14"/>
        <v>7.7561220000000016E-3</v>
      </c>
      <c r="AQ17" s="94">
        <f t="shared" si="15"/>
        <v>0.25</v>
      </c>
      <c r="AR17" s="94">
        <f t="shared" si="16"/>
        <v>8.3829335500000005E-2</v>
      </c>
      <c r="AS17" s="93">
        <f>1333*J16*POWER(10,-6)</f>
        <v>1.2496875E-4</v>
      </c>
      <c r="AT17" s="94">
        <f t="shared" si="17"/>
        <v>0.41927164625000002</v>
      </c>
      <c r="AU17" s="95">
        <f t="shared" si="18"/>
        <v>0</v>
      </c>
      <c r="AV17" s="95">
        <f t="shared" si="19"/>
        <v>7.6000000000000004E-5</v>
      </c>
      <c r="AW17" s="95">
        <f t="shared" si="20"/>
        <v>3.1864645115000006E-5</v>
      </c>
    </row>
    <row r="18" spans="1:49" x14ac:dyDescent="0.3">
      <c r="A18" s="48"/>
      <c r="B18" s="48"/>
      <c r="C18" s="179"/>
      <c r="D18" s="49"/>
      <c r="E18" s="167"/>
      <c r="F18" s="168"/>
      <c r="G18" s="48"/>
      <c r="H18" s="50"/>
      <c r="I18" s="162"/>
      <c r="J18" s="48"/>
      <c r="K18" s="292"/>
      <c r="L18" s="293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3"/>
      <c r="AP18" s="93"/>
      <c r="AQ18" s="94"/>
      <c r="AR18" s="94"/>
      <c r="AS18" s="93"/>
      <c r="AT18" s="94"/>
      <c r="AU18" s="95"/>
      <c r="AV18" s="95"/>
      <c r="AW18" s="95"/>
    </row>
    <row r="19" spans="1:49" s="281" customFormat="1" x14ac:dyDescent="0.3">
      <c r="A19" s="48" t="s">
        <v>85</v>
      </c>
      <c r="B19" s="48" t="s">
        <v>85</v>
      </c>
      <c r="C19" s="48" t="s">
        <v>85</v>
      </c>
      <c r="D19" s="48" t="s">
        <v>85</v>
      </c>
      <c r="E19" s="48" t="s">
        <v>85</v>
      </c>
      <c r="F19" s="48" t="s">
        <v>85</v>
      </c>
      <c r="G19" s="48" t="s">
        <v>85</v>
      </c>
      <c r="H19" s="48" t="s">
        <v>85</v>
      </c>
      <c r="I19" s="48" t="s">
        <v>85</v>
      </c>
      <c r="J19" s="48" t="s">
        <v>85</v>
      </c>
      <c r="K19" s="48" t="s">
        <v>85</v>
      </c>
      <c r="L19" s="48" t="s">
        <v>85</v>
      </c>
      <c r="M19" s="48" t="s">
        <v>85</v>
      </c>
      <c r="N19" s="48" t="s">
        <v>85</v>
      </c>
      <c r="O19" s="48" t="s">
        <v>85</v>
      </c>
      <c r="P19" s="48" t="s">
        <v>85</v>
      </c>
      <c r="Q19" s="48" t="s">
        <v>85</v>
      </c>
      <c r="R19" s="48" t="s">
        <v>85</v>
      </c>
      <c r="S19" s="48" t="s">
        <v>85</v>
      </c>
      <c r="T19" s="48" t="s">
        <v>85</v>
      </c>
      <c r="U19" s="48" t="s">
        <v>85</v>
      </c>
      <c r="V19" s="48" t="s">
        <v>85</v>
      </c>
      <c r="W19" s="48" t="s">
        <v>85</v>
      </c>
      <c r="X19" s="48" t="s">
        <v>85</v>
      </c>
      <c r="Y19" s="48" t="s">
        <v>85</v>
      </c>
      <c r="Z19" s="48" t="s">
        <v>85</v>
      </c>
      <c r="AA19" s="48" t="s">
        <v>85</v>
      </c>
      <c r="AB19" s="48" t="s">
        <v>85</v>
      </c>
      <c r="AC19" s="48" t="s">
        <v>85</v>
      </c>
      <c r="AD19" s="48" t="s">
        <v>85</v>
      </c>
      <c r="AE19" s="48" t="s">
        <v>85</v>
      </c>
      <c r="AF19" s="48" t="s">
        <v>85</v>
      </c>
      <c r="AG19" s="48" t="s">
        <v>85</v>
      </c>
      <c r="AH19" s="48" t="s">
        <v>85</v>
      </c>
      <c r="AI19" s="48" t="s">
        <v>85</v>
      </c>
      <c r="AJ19" s="48" t="s">
        <v>85</v>
      </c>
      <c r="AK19" s="48" t="s">
        <v>85</v>
      </c>
      <c r="AL19" s="48" t="s">
        <v>85</v>
      </c>
      <c r="AM19" s="48" t="s">
        <v>85</v>
      </c>
      <c r="AN19" s="48" t="s">
        <v>85</v>
      </c>
      <c r="AO19" s="48" t="s">
        <v>85</v>
      </c>
      <c r="AP19" s="48" t="s">
        <v>85</v>
      </c>
      <c r="AQ19" s="48" t="s">
        <v>85</v>
      </c>
      <c r="AR19" s="48" t="s">
        <v>85</v>
      </c>
      <c r="AS19" s="48" t="s">
        <v>85</v>
      </c>
      <c r="AT19" s="48" t="s">
        <v>85</v>
      </c>
      <c r="AU19" s="48" t="s">
        <v>85</v>
      </c>
      <c r="AV19" s="48" t="s">
        <v>85</v>
      </c>
      <c r="AW19" s="48" t="s">
        <v>85</v>
      </c>
    </row>
    <row r="20" spans="1:49" s="281" customFormat="1" x14ac:dyDescent="0.3">
      <c r="A20" s="48" t="s">
        <v>85</v>
      </c>
      <c r="B20" s="48" t="s">
        <v>85</v>
      </c>
      <c r="C20" s="48" t="s">
        <v>85</v>
      </c>
      <c r="D20" s="48" t="s">
        <v>85</v>
      </c>
      <c r="E20" s="48" t="s">
        <v>85</v>
      </c>
      <c r="F20" s="48" t="s">
        <v>85</v>
      </c>
      <c r="G20" s="48" t="s">
        <v>85</v>
      </c>
      <c r="H20" s="48" t="s">
        <v>85</v>
      </c>
      <c r="I20" s="48" t="s">
        <v>85</v>
      </c>
      <c r="J20" s="48" t="s">
        <v>85</v>
      </c>
      <c r="K20" s="48" t="s">
        <v>85</v>
      </c>
      <c r="L20" s="48" t="s">
        <v>85</v>
      </c>
      <c r="M20" s="48" t="s">
        <v>85</v>
      </c>
      <c r="N20" s="48" t="s">
        <v>85</v>
      </c>
      <c r="O20" s="48" t="s">
        <v>85</v>
      </c>
      <c r="P20" s="48" t="s">
        <v>85</v>
      </c>
      <c r="Q20" s="48" t="s">
        <v>85</v>
      </c>
      <c r="R20" s="48" t="s">
        <v>85</v>
      </c>
      <c r="S20" s="48" t="s">
        <v>85</v>
      </c>
      <c r="T20" s="48" t="s">
        <v>85</v>
      </c>
      <c r="U20" s="48" t="s">
        <v>85</v>
      </c>
      <c r="V20" s="48" t="s">
        <v>85</v>
      </c>
      <c r="W20" s="48" t="s">
        <v>85</v>
      </c>
      <c r="X20" s="48" t="s">
        <v>85</v>
      </c>
      <c r="Y20" s="48" t="s">
        <v>85</v>
      </c>
      <c r="Z20" s="48" t="s">
        <v>85</v>
      </c>
      <c r="AA20" s="48" t="s">
        <v>85</v>
      </c>
      <c r="AB20" s="48" t="s">
        <v>85</v>
      </c>
      <c r="AC20" s="48" t="s">
        <v>85</v>
      </c>
      <c r="AD20" s="48" t="s">
        <v>85</v>
      </c>
      <c r="AE20" s="48" t="s">
        <v>85</v>
      </c>
      <c r="AF20" s="48" t="s">
        <v>85</v>
      </c>
      <c r="AG20" s="48" t="s">
        <v>85</v>
      </c>
      <c r="AH20" s="48" t="s">
        <v>85</v>
      </c>
      <c r="AI20" s="48" t="s">
        <v>85</v>
      </c>
      <c r="AJ20" s="48" t="s">
        <v>85</v>
      </c>
      <c r="AK20" s="48" t="s">
        <v>85</v>
      </c>
      <c r="AL20" s="48" t="s">
        <v>85</v>
      </c>
      <c r="AM20" s="48" t="s">
        <v>85</v>
      </c>
      <c r="AN20" s="48" t="s">
        <v>85</v>
      </c>
      <c r="AO20" s="48" t="s">
        <v>85</v>
      </c>
      <c r="AP20" s="48" t="s">
        <v>85</v>
      </c>
      <c r="AQ20" s="48" t="s">
        <v>85</v>
      </c>
      <c r="AR20" s="48" t="s">
        <v>85</v>
      </c>
      <c r="AS20" s="48" t="s">
        <v>85</v>
      </c>
      <c r="AT20" s="48" t="s">
        <v>85</v>
      </c>
      <c r="AU20" s="48" t="s">
        <v>85</v>
      </c>
      <c r="AV20" s="48" t="s">
        <v>85</v>
      </c>
      <c r="AW20" s="48" t="s">
        <v>85</v>
      </c>
    </row>
    <row r="21" spans="1:49" ht="15" thickBot="1" x14ac:dyDescent="0.35"/>
    <row r="22" spans="1:49" ht="15" thickBot="1" x14ac:dyDescent="0.35">
      <c r="A22" s="48" t="s">
        <v>19</v>
      </c>
      <c r="B22" s="163" t="s">
        <v>182</v>
      </c>
      <c r="C22" s="179" t="s">
        <v>168</v>
      </c>
      <c r="D22" s="49" t="s">
        <v>60</v>
      </c>
      <c r="E22" s="166">
        <v>1.0000000000000001E-5</v>
      </c>
      <c r="F22" s="163">
        <v>1</v>
      </c>
      <c r="G22" s="48">
        <v>0.2</v>
      </c>
      <c r="H22" s="50">
        <f>E22*F22*G22</f>
        <v>2.0000000000000003E-6</v>
      </c>
      <c r="I22" s="164">
        <v>8.75</v>
      </c>
      <c r="J22" s="162">
        <f>I22</f>
        <v>8.75</v>
      </c>
      <c r="K22" s="172" t="s">
        <v>184</v>
      </c>
      <c r="L22" s="177">
        <v>300</v>
      </c>
      <c r="M22" s="92" t="str">
        <f t="shared" ref="M22:M27" si="22">A22</f>
        <v>С1</v>
      </c>
      <c r="N22" s="92" t="str">
        <f t="shared" ref="N22:N27" si="23">B22</f>
        <v>Трубопровод ГЖ</v>
      </c>
      <c r="O22" s="92" t="str">
        <f t="shared" ref="O22:O27" si="24">D22</f>
        <v>Полное-пожар</v>
      </c>
      <c r="P22" s="92" t="s">
        <v>85</v>
      </c>
      <c r="Q22" s="92" t="s">
        <v>85</v>
      </c>
      <c r="R22" s="92" t="s">
        <v>85</v>
      </c>
      <c r="S22" s="92" t="s">
        <v>85</v>
      </c>
      <c r="T22" s="92" t="s">
        <v>85</v>
      </c>
      <c r="U22" s="92" t="s">
        <v>85</v>
      </c>
      <c r="V22" s="92" t="s">
        <v>85</v>
      </c>
      <c r="W22" s="92" t="s">
        <v>85</v>
      </c>
      <c r="X22" s="92" t="s">
        <v>85</v>
      </c>
      <c r="Y22" s="92" t="s">
        <v>85</v>
      </c>
      <c r="Z22" s="92" t="s">
        <v>85</v>
      </c>
      <c r="AA22" s="92" t="s">
        <v>85</v>
      </c>
      <c r="AB22" s="92" t="s">
        <v>85</v>
      </c>
      <c r="AC22" s="92" t="s">
        <v>85</v>
      </c>
      <c r="AD22" s="92" t="s">
        <v>85</v>
      </c>
      <c r="AE22" s="92" t="s">
        <v>85</v>
      </c>
      <c r="AF22" s="92" t="s">
        <v>85</v>
      </c>
      <c r="AG22" s="92" t="s">
        <v>85</v>
      </c>
      <c r="AH22" s="52">
        <v>1</v>
      </c>
      <c r="AI22" s="52">
        <v>2</v>
      </c>
      <c r="AJ22" s="165">
        <v>0.75</v>
      </c>
      <c r="AK22" s="165">
        <v>2.7E-2</v>
      </c>
      <c r="AL22" s="165">
        <v>3</v>
      </c>
      <c r="AM22" s="92"/>
      <c r="AN22" s="92"/>
      <c r="AO22" s="93">
        <f>AK22*I22+AJ22</f>
        <v>0.98624999999999996</v>
      </c>
      <c r="AP22" s="93">
        <f>0.1*AO22</f>
        <v>9.8625000000000004E-2</v>
      </c>
      <c r="AQ22" s="94">
        <f>AH22*3+0.25*AI22</f>
        <v>3.5</v>
      </c>
      <c r="AR22" s="94">
        <f>SUM(AO22:AQ22)/4</f>
        <v>1.1462187500000001</v>
      </c>
      <c r="AS22" s="93">
        <f>10068.2*J22*POWER(10,-6)</f>
        <v>8.8096750000000001E-2</v>
      </c>
      <c r="AT22" s="94">
        <f t="shared" ref="AT22:AT27" si="25">AS22+AR22+AQ22+AP22+AO22</f>
        <v>5.8191905000000004</v>
      </c>
      <c r="AU22" s="95">
        <f>AH22*H22</f>
        <v>2.0000000000000003E-6</v>
      </c>
      <c r="AV22" s="95">
        <f>H22*AI22</f>
        <v>4.0000000000000007E-6</v>
      </c>
      <c r="AW22" s="95">
        <f>H22*AT22</f>
        <v>1.1638381000000003E-5</v>
      </c>
    </row>
    <row r="23" spans="1:49" ht="15" thickBot="1" x14ac:dyDescent="0.35">
      <c r="A23" s="48" t="s">
        <v>20</v>
      </c>
      <c r="B23" s="48" t="str">
        <f>B22</f>
        <v>Трубопровод ГЖ</v>
      </c>
      <c r="C23" s="179" t="s">
        <v>183</v>
      </c>
      <c r="D23" s="49" t="s">
        <v>60</v>
      </c>
      <c r="E23" s="167">
        <f>E22</f>
        <v>1.0000000000000001E-5</v>
      </c>
      <c r="F23" s="168">
        <f>F22</f>
        <v>1</v>
      </c>
      <c r="G23" s="48">
        <v>0.04</v>
      </c>
      <c r="H23" s="50">
        <f t="shared" ref="H23:H27" si="26">E23*F23*G23</f>
        <v>4.0000000000000003E-7</v>
      </c>
      <c r="I23" s="162">
        <f>I22</f>
        <v>8.75</v>
      </c>
      <c r="J23" s="162">
        <f>I22</f>
        <v>8.75</v>
      </c>
      <c r="K23" s="172" t="s">
        <v>185</v>
      </c>
      <c r="L23" s="177">
        <v>0</v>
      </c>
      <c r="M23" s="92" t="str">
        <f t="shared" si="22"/>
        <v>С2</v>
      </c>
      <c r="N23" s="92" t="str">
        <f t="shared" si="23"/>
        <v>Трубопровод ГЖ</v>
      </c>
      <c r="O23" s="92" t="str">
        <f t="shared" si="24"/>
        <v>Полное-пожар</v>
      </c>
      <c r="P23" s="92" t="s">
        <v>85</v>
      </c>
      <c r="Q23" s="92" t="s">
        <v>85</v>
      </c>
      <c r="R23" s="92" t="s">
        <v>85</v>
      </c>
      <c r="S23" s="92" t="s">
        <v>85</v>
      </c>
      <c r="T23" s="92" t="s">
        <v>85</v>
      </c>
      <c r="U23" s="92" t="s">
        <v>85</v>
      </c>
      <c r="V23" s="92" t="s">
        <v>85</v>
      </c>
      <c r="W23" s="92" t="s">
        <v>85</v>
      </c>
      <c r="X23" s="92" t="s">
        <v>85</v>
      </c>
      <c r="Y23" s="92" t="s">
        <v>85</v>
      </c>
      <c r="Z23" s="92" t="s">
        <v>85</v>
      </c>
      <c r="AA23" s="92" t="s">
        <v>85</v>
      </c>
      <c r="AB23" s="92" t="s">
        <v>85</v>
      </c>
      <c r="AC23" s="92" t="s">
        <v>85</v>
      </c>
      <c r="AD23" s="92" t="s">
        <v>85</v>
      </c>
      <c r="AE23" s="92" t="s">
        <v>85</v>
      </c>
      <c r="AF23" s="92" t="s">
        <v>85</v>
      </c>
      <c r="AG23" s="92" t="s">
        <v>85</v>
      </c>
      <c r="AH23" s="52">
        <v>2</v>
      </c>
      <c r="AI23" s="52">
        <v>2</v>
      </c>
      <c r="AJ23" s="92">
        <f>AJ22</f>
        <v>0.75</v>
      </c>
      <c r="AK23" s="92">
        <f>AK22</f>
        <v>2.7E-2</v>
      </c>
      <c r="AL23" s="92">
        <f>AL22</f>
        <v>3</v>
      </c>
      <c r="AM23" s="92"/>
      <c r="AN23" s="92"/>
      <c r="AO23" s="93">
        <f>AK23*I23+AJ23</f>
        <v>0.98624999999999996</v>
      </c>
      <c r="AP23" s="93">
        <f t="shared" ref="AP23:AP27" si="27">0.1*AO23</f>
        <v>9.8625000000000004E-2</v>
      </c>
      <c r="AQ23" s="94">
        <f t="shared" ref="AQ23:AQ27" si="28">AH23*3+0.25*AI23</f>
        <v>6.5</v>
      </c>
      <c r="AR23" s="94">
        <f t="shared" ref="AR23:AR27" si="29">SUM(AO23:AQ23)/4</f>
        <v>1.8962187500000001</v>
      </c>
      <c r="AS23" s="93">
        <f>10068.2*J23*POWER(10,-6)*10</f>
        <v>0.88096750000000001</v>
      </c>
      <c r="AT23" s="94">
        <f t="shared" si="25"/>
        <v>10.36206125</v>
      </c>
      <c r="AU23" s="95">
        <f t="shared" ref="AU23:AU27" si="30">AH23*H23</f>
        <v>8.0000000000000007E-7</v>
      </c>
      <c r="AV23" s="95">
        <f t="shared" ref="AV23:AV27" si="31">H23*AI23</f>
        <v>8.0000000000000007E-7</v>
      </c>
      <c r="AW23" s="95">
        <f t="shared" ref="AW23:AW27" si="32">H23*AT23</f>
        <v>4.1448245E-6</v>
      </c>
    </row>
    <row r="24" spans="1:49" x14ac:dyDescent="0.3">
      <c r="A24" s="48" t="s">
        <v>21</v>
      </c>
      <c r="B24" s="48" t="str">
        <f>B22</f>
        <v>Трубопровод ГЖ</v>
      </c>
      <c r="C24" s="179" t="s">
        <v>170</v>
      </c>
      <c r="D24" s="49" t="s">
        <v>61</v>
      </c>
      <c r="E24" s="167">
        <f>E22</f>
        <v>1.0000000000000001E-5</v>
      </c>
      <c r="F24" s="168">
        <f>F22</f>
        <v>1</v>
      </c>
      <c r="G24" s="48">
        <v>0.76</v>
      </c>
      <c r="H24" s="50">
        <f t="shared" si="26"/>
        <v>7.6000000000000009E-6</v>
      </c>
      <c r="I24" s="162">
        <f>I22</f>
        <v>8.75</v>
      </c>
      <c r="J24" s="48">
        <v>0</v>
      </c>
      <c r="K24" s="172" t="s">
        <v>186</v>
      </c>
      <c r="L24" s="177">
        <v>0</v>
      </c>
      <c r="M24" s="92" t="str">
        <f t="shared" si="22"/>
        <v>С3</v>
      </c>
      <c r="N24" s="92" t="str">
        <f t="shared" si="23"/>
        <v>Трубопровод ГЖ</v>
      </c>
      <c r="O24" s="92" t="str">
        <f t="shared" si="24"/>
        <v>Полное-ликвидация</v>
      </c>
      <c r="P24" s="92" t="s">
        <v>85</v>
      </c>
      <c r="Q24" s="92" t="s">
        <v>85</v>
      </c>
      <c r="R24" s="92" t="s">
        <v>85</v>
      </c>
      <c r="S24" s="92" t="s">
        <v>85</v>
      </c>
      <c r="T24" s="92" t="s">
        <v>85</v>
      </c>
      <c r="U24" s="92" t="s">
        <v>85</v>
      </c>
      <c r="V24" s="92" t="s">
        <v>85</v>
      </c>
      <c r="W24" s="92" t="s">
        <v>85</v>
      </c>
      <c r="X24" s="92" t="s">
        <v>85</v>
      </c>
      <c r="Y24" s="92" t="s">
        <v>85</v>
      </c>
      <c r="Z24" s="92" t="s">
        <v>85</v>
      </c>
      <c r="AA24" s="92" t="s">
        <v>85</v>
      </c>
      <c r="AB24" s="92" t="s">
        <v>85</v>
      </c>
      <c r="AC24" s="92" t="s">
        <v>85</v>
      </c>
      <c r="AD24" s="92" t="s">
        <v>85</v>
      </c>
      <c r="AE24" s="92" t="s">
        <v>85</v>
      </c>
      <c r="AF24" s="92" t="s">
        <v>85</v>
      </c>
      <c r="AG24" s="92" t="s">
        <v>85</v>
      </c>
      <c r="AH24" s="92">
        <v>0</v>
      </c>
      <c r="AI24" s="92">
        <v>0</v>
      </c>
      <c r="AJ24" s="92">
        <f>AJ22</f>
        <v>0.75</v>
      </c>
      <c r="AK24" s="92">
        <f>AK22</f>
        <v>2.7E-2</v>
      </c>
      <c r="AL24" s="92">
        <f>AL22</f>
        <v>3</v>
      </c>
      <c r="AM24" s="92"/>
      <c r="AN24" s="92"/>
      <c r="AO24" s="93">
        <f>AK24*I24*0.1+AJ24</f>
        <v>0.77362500000000001</v>
      </c>
      <c r="AP24" s="93">
        <f t="shared" si="27"/>
        <v>7.7362500000000001E-2</v>
      </c>
      <c r="AQ24" s="94">
        <f t="shared" si="28"/>
        <v>0</v>
      </c>
      <c r="AR24" s="94">
        <f t="shared" si="29"/>
        <v>0.212746875</v>
      </c>
      <c r="AS24" s="93">
        <f>1333*J23*POWER(10,-6)</f>
        <v>1.1663749999999999E-2</v>
      </c>
      <c r="AT24" s="94">
        <f t="shared" si="25"/>
        <v>1.075398125</v>
      </c>
      <c r="AU24" s="95">
        <f t="shared" si="30"/>
        <v>0</v>
      </c>
      <c r="AV24" s="95">
        <f t="shared" si="31"/>
        <v>0</v>
      </c>
      <c r="AW24" s="95">
        <f t="shared" si="32"/>
        <v>8.1730257500000016E-6</v>
      </c>
    </row>
    <row r="25" spans="1:49" x14ac:dyDescent="0.3">
      <c r="A25" s="48" t="s">
        <v>22</v>
      </c>
      <c r="B25" s="48" t="str">
        <f>B22</f>
        <v>Трубопровод ГЖ</v>
      </c>
      <c r="C25" s="179" t="s">
        <v>171</v>
      </c>
      <c r="D25" s="49" t="s">
        <v>86</v>
      </c>
      <c r="E25" s="166">
        <v>1E-4</v>
      </c>
      <c r="F25" s="168">
        <f>F22</f>
        <v>1</v>
      </c>
      <c r="G25" s="48">
        <v>0.2</v>
      </c>
      <c r="H25" s="50">
        <f t="shared" si="26"/>
        <v>2.0000000000000002E-5</v>
      </c>
      <c r="I25" s="162">
        <f>0.15*I22</f>
        <v>1.3125</v>
      </c>
      <c r="J25" s="162">
        <f>I25</f>
        <v>1.3125</v>
      </c>
      <c r="K25" s="174" t="s">
        <v>188</v>
      </c>
      <c r="L25" s="178">
        <v>45390</v>
      </c>
      <c r="M25" s="92" t="str">
        <f t="shared" si="22"/>
        <v>С4</v>
      </c>
      <c r="N25" s="92" t="str">
        <f t="shared" si="23"/>
        <v>Трубопровод ГЖ</v>
      </c>
      <c r="O25" s="92" t="str">
        <f t="shared" si="24"/>
        <v>Частичное-пожар</v>
      </c>
      <c r="P25" s="92" t="s">
        <v>85</v>
      </c>
      <c r="Q25" s="92" t="s">
        <v>85</v>
      </c>
      <c r="R25" s="92" t="s">
        <v>85</v>
      </c>
      <c r="S25" s="92" t="s">
        <v>85</v>
      </c>
      <c r="T25" s="92" t="s">
        <v>85</v>
      </c>
      <c r="U25" s="92" t="s">
        <v>85</v>
      </c>
      <c r="V25" s="92" t="s">
        <v>85</v>
      </c>
      <c r="W25" s="92" t="s">
        <v>85</v>
      </c>
      <c r="X25" s="92" t="s">
        <v>85</v>
      </c>
      <c r="Y25" s="92" t="s">
        <v>85</v>
      </c>
      <c r="Z25" s="92" t="s">
        <v>85</v>
      </c>
      <c r="AA25" s="92" t="s">
        <v>85</v>
      </c>
      <c r="AB25" s="92" t="s">
        <v>85</v>
      </c>
      <c r="AC25" s="92" t="s">
        <v>85</v>
      </c>
      <c r="AD25" s="92" t="s">
        <v>85</v>
      </c>
      <c r="AE25" s="92" t="s">
        <v>85</v>
      </c>
      <c r="AF25" s="92" t="s">
        <v>85</v>
      </c>
      <c r="AG25" s="92" t="s">
        <v>85</v>
      </c>
      <c r="AH25" s="92">
        <v>0</v>
      </c>
      <c r="AI25" s="92">
        <v>2</v>
      </c>
      <c r="AJ25" s="92">
        <f>0.1*$AJ$2</f>
        <v>7.5000000000000011E-2</v>
      </c>
      <c r="AK25" s="92">
        <f>AK22</f>
        <v>2.7E-2</v>
      </c>
      <c r="AL25" s="92">
        <f>ROUNDUP(AL22/3,0)</f>
        <v>1</v>
      </c>
      <c r="AM25" s="92"/>
      <c r="AN25" s="92"/>
      <c r="AO25" s="93">
        <f>AK25*I25+AJ25</f>
        <v>0.11043750000000001</v>
      </c>
      <c r="AP25" s="93">
        <f t="shared" si="27"/>
        <v>1.1043750000000001E-2</v>
      </c>
      <c r="AQ25" s="94">
        <f t="shared" si="28"/>
        <v>0.5</v>
      </c>
      <c r="AR25" s="94">
        <f t="shared" si="29"/>
        <v>0.1553703125</v>
      </c>
      <c r="AS25" s="93">
        <f>10068.2*J25*POWER(10,-6)</f>
        <v>1.3214512500000001E-2</v>
      </c>
      <c r="AT25" s="94">
        <f t="shared" si="25"/>
        <v>0.79006607499999992</v>
      </c>
      <c r="AU25" s="95">
        <f t="shared" si="30"/>
        <v>0</v>
      </c>
      <c r="AV25" s="95">
        <f t="shared" si="31"/>
        <v>4.0000000000000003E-5</v>
      </c>
      <c r="AW25" s="95">
        <f t="shared" si="32"/>
        <v>1.5801321499999999E-5</v>
      </c>
    </row>
    <row r="26" spans="1:49" x14ac:dyDescent="0.3">
      <c r="A26" s="48" t="s">
        <v>23</v>
      </c>
      <c r="B26" s="48" t="str">
        <f>B22</f>
        <v>Трубопровод ГЖ</v>
      </c>
      <c r="C26" s="179" t="s">
        <v>199</v>
      </c>
      <c r="D26" s="49" t="s">
        <v>86</v>
      </c>
      <c r="E26" s="167">
        <f>E25</f>
        <v>1E-4</v>
      </c>
      <c r="F26" s="168">
        <f>F22</f>
        <v>1</v>
      </c>
      <c r="G26" s="48">
        <v>0.04</v>
      </c>
      <c r="H26" s="50">
        <f t="shared" si="26"/>
        <v>4.0000000000000007E-6</v>
      </c>
      <c r="I26" s="162">
        <f>0.15*I22</f>
        <v>1.3125</v>
      </c>
      <c r="J26" s="162">
        <f>I25</f>
        <v>1.3125</v>
      </c>
      <c r="K26" s="174" t="s">
        <v>189</v>
      </c>
      <c r="L26" s="178">
        <v>3</v>
      </c>
      <c r="M26" s="92" t="str">
        <f t="shared" si="22"/>
        <v>С5</v>
      </c>
      <c r="N26" s="92" t="str">
        <f t="shared" si="23"/>
        <v>Трубопровод ГЖ</v>
      </c>
      <c r="O26" s="92" t="str">
        <f t="shared" si="24"/>
        <v>Частичное-пожар</v>
      </c>
      <c r="P26" s="92" t="s">
        <v>85</v>
      </c>
      <c r="Q26" s="92" t="s">
        <v>85</v>
      </c>
      <c r="R26" s="92" t="s">
        <v>85</v>
      </c>
      <c r="S26" s="92" t="s">
        <v>85</v>
      </c>
      <c r="T26" s="92" t="s">
        <v>85</v>
      </c>
      <c r="U26" s="92" t="s">
        <v>85</v>
      </c>
      <c r="V26" s="92" t="s">
        <v>85</v>
      </c>
      <c r="W26" s="92" t="s">
        <v>85</v>
      </c>
      <c r="X26" s="92" t="s">
        <v>85</v>
      </c>
      <c r="Y26" s="92" t="s">
        <v>85</v>
      </c>
      <c r="Z26" s="92" t="s">
        <v>85</v>
      </c>
      <c r="AA26" s="92" t="s">
        <v>85</v>
      </c>
      <c r="AB26" s="92" t="s">
        <v>85</v>
      </c>
      <c r="AC26" s="92" t="s">
        <v>85</v>
      </c>
      <c r="AD26" s="92" t="s">
        <v>85</v>
      </c>
      <c r="AE26" s="92" t="s">
        <v>85</v>
      </c>
      <c r="AF26" s="92" t="s">
        <v>85</v>
      </c>
      <c r="AG26" s="92" t="s">
        <v>85</v>
      </c>
      <c r="AH26" s="92">
        <v>0</v>
      </c>
      <c r="AI26" s="92">
        <v>1</v>
      </c>
      <c r="AJ26" s="92">
        <f>0.1*$AJ$2</f>
        <v>7.5000000000000011E-2</v>
      </c>
      <c r="AK26" s="92">
        <f>AK22</f>
        <v>2.7E-2</v>
      </c>
      <c r="AL26" s="92">
        <f>ROUNDUP(AL22/3,0)</f>
        <v>1</v>
      </c>
      <c r="AM26" s="92"/>
      <c r="AN26" s="92"/>
      <c r="AO26" s="93">
        <f t="shared" ref="AO26" si="33">AK26*I26+AJ26</f>
        <v>0.11043750000000001</v>
      </c>
      <c r="AP26" s="93">
        <f t="shared" si="27"/>
        <v>1.1043750000000001E-2</v>
      </c>
      <c r="AQ26" s="94">
        <f t="shared" si="28"/>
        <v>0.25</v>
      </c>
      <c r="AR26" s="94">
        <f t="shared" si="29"/>
        <v>9.2870312499999996E-2</v>
      </c>
      <c r="AS26" s="93">
        <f>10068.2*J26*POWER(10,-6)*10</f>
        <v>0.132145125</v>
      </c>
      <c r="AT26" s="94">
        <f t="shared" si="25"/>
        <v>0.59649668749999996</v>
      </c>
      <c r="AU26" s="95">
        <f t="shared" si="30"/>
        <v>0</v>
      </c>
      <c r="AV26" s="95">
        <f t="shared" si="31"/>
        <v>4.0000000000000007E-6</v>
      </c>
      <c r="AW26" s="95">
        <f t="shared" si="32"/>
        <v>2.3859867500000001E-6</v>
      </c>
    </row>
    <row r="27" spans="1:49" ht="15" thickBot="1" x14ac:dyDescent="0.35">
      <c r="A27" s="48" t="s">
        <v>24</v>
      </c>
      <c r="B27" s="48" t="str">
        <f>B22</f>
        <v>Трубопровод ГЖ</v>
      </c>
      <c r="C27" s="179" t="s">
        <v>173</v>
      </c>
      <c r="D27" s="49" t="s">
        <v>62</v>
      </c>
      <c r="E27" s="167">
        <f>E25</f>
        <v>1E-4</v>
      </c>
      <c r="F27" s="168">
        <f>F22</f>
        <v>1</v>
      </c>
      <c r="G27" s="48">
        <v>0.76</v>
      </c>
      <c r="H27" s="50">
        <f t="shared" si="26"/>
        <v>7.6000000000000004E-5</v>
      </c>
      <c r="I27" s="162">
        <f>0.15*I22</f>
        <v>1.3125</v>
      </c>
      <c r="J27" s="48">
        <v>0</v>
      </c>
      <c r="K27" s="175" t="s">
        <v>200</v>
      </c>
      <c r="L27" s="181">
        <v>3</v>
      </c>
      <c r="M27" s="92" t="str">
        <f t="shared" si="22"/>
        <v>С6</v>
      </c>
      <c r="N27" s="92" t="str">
        <f t="shared" si="23"/>
        <v>Трубопровод ГЖ</v>
      </c>
      <c r="O27" s="92" t="str">
        <f t="shared" si="24"/>
        <v>Частичное-ликвидация</v>
      </c>
      <c r="P27" s="92" t="s">
        <v>85</v>
      </c>
      <c r="Q27" s="92" t="s">
        <v>85</v>
      </c>
      <c r="R27" s="92" t="s">
        <v>85</v>
      </c>
      <c r="S27" s="92" t="s">
        <v>85</v>
      </c>
      <c r="T27" s="92" t="s">
        <v>85</v>
      </c>
      <c r="U27" s="92" t="s">
        <v>85</v>
      </c>
      <c r="V27" s="92" t="s">
        <v>85</v>
      </c>
      <c r="W27" s="92" t="s">
        <v>85</v>
      </c>
      <c r="X27" s="92" t="s">
        <v>85</v>
      </c>
      <c r="Y27" s="92" t="s">
        <v>85</v>
      </c>
      <c r="Z27" s="92" t="s">
        <v>85</v>
      </c>
      <c r="AA27" s="92" t="s">
        <v>85</v>
      </c>
      <c r="AB27" s="92" t="s">
        <v>85</v>
      </c>
      <c r="AC27" s="92" t="s">
        <v>85</v>
      </c>
      <c r="AD27" s="92" t="s">
        <v>85</v>
      </c>
      <c r="AE27" s="92" t="s">
        <v>85</v>
      </c>
      <c r="AF27" s="92" t="s">
        <v>85</v>
      </c>
      <c r="AG27" s="92" t="s">
        <v>85</v>
      </c>
      <c r="AH27" s="92">
        <v>0</v>
      </c>
      <c r="AI27" s="92">
        <v>0</v>
      </c>
      <c r="AJ27" s="92">
        <f>0.1*$AJ$2</f>
        <v>7.5000000000000011E-2</v>
      </c>
      <c r="AK27" s="92">
        <f>AK22</f>
        <v>2.7E-2</v>
      </c>
      <c r="AL27" s="92">
        <f>ROUNDUP(AL22/3,0)</f>
        <v>1</v>
      </c>
      <c r="AM27" s="92"/>
      <c r="AN27" s="92"/>
      <c r="AO27" s="93">
        <f>AK27*I27*0.1+AJ27</f>
        <v>7.8543750000000009E-2</v>
      </c>
      <c r="AP27" s="93">
        <f t="shared" si="27"/>
        <v>7.854375000000002E-3</v>
      </c>
      <c r="AQ27" s="94">
        <f t="shared" si="28"/>
        <v>0</v>
      </c>
      <c r="AR27" s="94">
        <f t="shared" si="29"/>
        <v>2.1599531250000002E-2</v>
      </c>
      <c r="AS27" s="93">
        <f>1333*J26*POWER(10,-6)</f>
        <v>1.7495624999999998E-3</v>
      </c>
      <c r="AT27" s="94">
        <f t="shared" si="25"/>
        <v>0.10974721875000001</v>
      </c>
      <c r="AU27" s="95">
        <f t="shared" si="30"/>
        <v>0</v>
      </c>
      <c r="AV27" s="95">
        <f t="shared" si="31"/>
        <v>0</v>
      </c>
      <c r="AW27" s="95">
        <f t="shared" si="32"/>
        <v>8.3407886250000012E-6</v>
      </c>
    </row>
    <row r="28" spans="1:49" x14ac:dyDescent="0.3">
      <c r="A28" s="48"/>
      <c r="B28" s="48"/>
      <c r="C28" s="179"/>
      <c r="D28" s="49"/>
      <c r="E28" s="167"/>
      <c r="F28" s="168"/>
      <c r="G28" s="48"/>
      <c r="H28" s="50"/>
      <c r="I28" s="162"/>
      <c r="J28" s="48"/>
      <c r="K28" s="292"/>
      <c r="L28" s="294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3"/>
      <c r="AP28" s="93"/>
      <c r="AQ28" s="94"/>
      <c r="AR28" s="94"/>
      <c r="AS28" s="93"/>
      <c r="AT28" s="94"/>
      <c r="AU28" s="95"/>
      <c r="AV28" s="95"/>
      <c r="AW28" s="95"/>
    </row>
    <row r="29" spans="1:49" s="281" customFormat="1" x14ac:dyDescent="0.3">
      <c r="A29" s="48" t="s">
        <v>85</v>
      </c>
      <c r="B29" s="48" t="s">
        <v>85</v>
      </c>
      <c r="C29" s="48" t="s">
        <v>85</v>
      </c>
      <c r="D29" s="48" t="s">
        <v>85</v>
      </c>
      <c r="E29" s="48" t="s">
        <v>85</v>
      </c>
      <c r="F29" s="48" t="s">
        <v>85</v>
      </c>
      <c r="G29" s="48" t="s">
        <v>85</v>
      </c>
      <c r="H29" s="48" t="s">
        <v>85</v>
      </c>
      <c r="I29" s="48" t="s">
        <v>85</v>
      </c>
      <c r="J29" s="48" t="s">
        <v>85</v>
      </c>
      <c r="K29" s="48" t="s">
        <v>85</v>
      </c>
      <c r="L29" s="48" t="s">
        <v>85</v>
      </c>
      <c r="M29" s="48" t="s">
        <v>85</v>
      </c>
      <c r="N29" s="48" t="s">
        <v>85</v>
      </c>
      <c r="O29" s="48" t="s">
        <v>85</v>
      </c>
      <c r="P29" s="48" t="s">
        <v>85</v>
      </c>
      <c r="Q29" s="48" t="s">
        <v>85</v>
      </c>
      <c r="R29" s="48" t="s">
        <v>85</v>
      </c>
      <c r="S29" s="48" t="s">
        <v>85</v>
      </c>
      <c r="T29" s="48" t="s">
        <v>85</v>
      </c>
      <c r="U29" s="48" t="s">
        <v>85</v>
      </c>
      <c r="V29" s="48" t="s">
        <v>85</v>
      </c>
      <c r="W29" s="48" t="s">
        <v>85</v>
      </c>
      <c r="X29" s="48" t="s">
        <v>85</v>
      </c>
      <c r="Y29" s="48" t="s">
        <v>85</v>
      </c>
      <c r="Z29" s="48" t="s">
        <v>85</v>
      </c>
      <c r="AA29" s="48" t="s">
        <v>85</v>
      </c>
      <c r="AB29" s="48" t="s">
        <v>85</v>
      </c>
      <c r="AC29" s="48" t="s">
        <v>85</v>
      </c>
      <c r="AD29" s="48" t="s">
        <v>85</v>
      </c>
      <c r="AE29" s="48" t="s">
        <v>85</v>
      </c>
      <c r="AF29" s="48" t="s">
        <v>85</v>
      </c>
      <c r="AG29" s="48" t="s">
        <v>85</v>
      </c>
      <c r="AH29" s="48" t="s">
        <v>85</v>
      </c>
      <c r="AI29" s="48" t="s">
        <v>85</v>
      </c>
      <c r="AJ29" s="48" t="s">
        <v>85</v>
      </c>
      <c r="AK29" s="48" t="s">
        <v>85</v>
      </c>
      <c r="AL29" s="48" t="s">
        <v>85</v>
      </c>
      <c r="AM29" s="48" t="s">
        <v>85</v>
      </c>
      <c r="AN29" s="48" t="s">
        <v>85</v>
      </c>
      <c r="AO29" s="48" t="s">
        <v>85</v>
      </c>
      <c r="AP29" s="48" t="s">
        <v>85</v>
      </c>
      <c r="AQ29" s="48" t="s">
        <v>85</v>
      </c>
      <c r="AR29" s="48" t="s">
        <v>85</v>
      </c>
      <c r="AS29" s="48" t="s">
        <v>85</v>
      </c>
      <c r="AT29" s="48" t="s">
        <v>85</v>
      </c>
      <c r="AU29" s="48" t="s">
        <v>85</v>
      </c>
      <c r="AV29" s="48" t="s">
        <v>85</v>
      </c>
      <c r="AW29" s="48" t="s">
        <v>85</v>
      </c>
    </row>
    <row r="30" spans="1:49" s="281" customFormat="1" x14ac:dyDescent="0.3">
      <c r="A30" s="48" t="s">
        <v>85</v>
      </c>
      <c r="B30" s="48" t="s">
        <v>85</v>
      </c>
      <c r="C30" s="48" t="s">
        <v>85</v>
      </c>
      <c r="D30" s="48" t="s">
        <v>85</v>
      </c>
      <c r="E30" s="48" t="s">
        <v>85</v>
      </c>
      <c r="F30" s="48" t="s">
        <v>85</v>
      </c>
      <c r="G30" s="48" t="s">
        <v>85</v>
      </c>
      <c r="H30" s="48" t="s">
        <v>85</v>
      </c>
      <c r="I30" s="48" t="s">
        <v>85</v>
      </c>
      <c r="J30" s="48" t="s">
        <v>85</v>
      </c>
      <c r="K30" s="48" t="s">
        <v>85</v>
      </c>
      <c r="L30" s="48" t="s">
        <v>85</v>
      </c>
      <c r="M30" s="48" t="s">
        <v>85</v>
      </c>
      <c r="N30" s="48" t="s">
        <v>85</v>
      </c>
      <c r="O30" s="48" t="s">
        <v>85</v>
      </c>
      <c r="P30" s="48" t="s">
        <v>85</v>
      </c>
      <c r="Q30" s="48" t="s">
        <v>85</v>
      </c>
      <c r="R30" s="48" t="s">
        <v>85</v>
      </c>
      <c r="S30" s="48" t="s">
        <v>85</v>
      </c>
      <c r="T30" s="48" t="s">
        <v>85</v>
      </c>
      <c r="U30" s="48" t="s">
        <v>85</v>
      </c>
      <c r="V30" s="48" t="s">
        <v>85</v>
      </c>
      <c r="W30" s="48" t="s">
        <v>85</v>
      </c>
      <c r="X30" s="48" t="s">
        <v>85</v>
      </c>
      <c r="Y30" s="48" t="s">
        <v>85</v>
      </c>
      <c r="Z30" s="48" t="s">
        <v>85</v>
      </c>
      <c r="AA30" s="48" t="s">
        <v>85</v>
      </c>
      <c r="AB30" s="48" t="s">
        <v>85</v>
      </c>
      <c r="AC30" s="48" t="s">
        <v>85</v>
      </c>
      <c r="AD30" s="48" t="s">
        <v>85</v>
      </c>
      <c r="AE30" s="48" t="s">
        <v>85</v>
      </c>
      <c r="AF30" s="48" t="s">
        <v>85</v>
      </c>
      <c r="AG30" s="48" t="s">
        <v>85</v>
      </c>
      <c r="AH30" s="48" t="s">
        <v>85</v>
      </c>
      <c r="AI30" s="48" t="s">
        <v>85</v>
      </c>
      <c r="AJ30" s="48" t="s">
        <v>85</v>
      </c>
      <c r="AK30" s="48" t="s">
        <v>85</v>
      </c>
      <c r="AL30" s="48" t="s">
        <v>85</v>
      </c>
      <c r="AM30" s="48" t="s">
        <v>85</v>
      </c>
      <c r="AN30" s="48" t="s">
        <v>85</v>
      </c>
      <c r="AO30" s="48" t="s">
        <v>85</v>
      </c>
      <c r="AP30" s="48" t="s">
        <v>85</v>
      </c>
      <c r="AQ30" s="48" t="s">
        <v>85</v>
      </c>
      <c r="AR30" s="48" t="s">
        <v>85</v>
      </c>
      <c r="AS30" s="48" t="s">
        <v>85</v>
      </c>
      <c r="AT30" s="48" t="s">
        <v>85</v>
      </c>
      <c r="AU30" s="48" t="s">
        <v>85</v>
      </c>
      <c r="AV30" s="48" t="s">
        <v>85</v>
      </c>
      <c r="AW30" s="48" t="s">
        <v>85</v>
      </c>
    </row>
    <row r="31" spans="1:49" ht="15" thickBot="1" x14ac:dyDescent="0.35"/>
    <row r="32" spans="1:49" ht="18" customHeight="1" x14ac:dyDescent="0.3">
      <c r="A32" s="48" t="s">
        <v>19</v>
      </c>
      <c r="B32" s="163" t="s">
        <v>190</v>
      </c>
      <c r="C32" s="179" t="s">
        <v>191</v>
      </c>
      <c r="D32" s="49" t="s">
        <v>192</v>
      </c>
      <c r="E32" s="166">
        <v>1.0000000000000001E-5</v>
      </c>
      <c r="F32" s="163">
        <v>1</v>
      </c>
      <c r="G32" s="48">
        <v>0.2</v>
      </c>
      <c r="H32" s="50">
        <f>E32*F32*G32</f>
        <v>2.0000000000000003E-6</v>
      </c>
      <c r="I32" s="164">
        <v>1.2</v>
      </c>
      <c r="J32" s="169">
        <f>I32</f>
        <v>1.2</v>
      </c>
      <c r="K32" s="172" t="s">
        <v>184</v>
      </c>
      <c r="L32" s="177">
        <v>0</v>
      </c>
      <c r="M32" s="92" t="str">
        <f t="shared" ref="M32:M39" si="34">A32</f>
        <v>С1</v>
      </c>
      <c r="N32" s="92" t="str">
        <f t="shared" ref="N32:N39" si="35">B32</f>
        <v>Трубопровод газ</v>
      </c>
      <c r="O32" s="92" t="str">
        <f t="shared" ref="O32:O39" si="36">D32</f>
        <v>Полное-факел</v>
      </c>
      <c r="P32" s="92" t="s">
        <v>85</v>
      </c>
      <c r="Q32" s="92" t="s">
        <v>85</v>
      </c>
      <c r="R32" s="92" t="s">
        <v>85</v>
      </c>
      <c r="S32" s="92" t="s">
        <v>85</v>
      </c>
      <c r="T32" s="92" t="s">
        <v>85</v>
      </c>
      <c r="U32" s="92" t="s">
        <v>85</v>
      </c>
      <c r="V32" s="92" t="s">
        <v>85</v>
      </c>
      <c r="W32" s="92" t="s">
        <v>85</v>
      </c>
      <c r="X32" s="92" t="s">
        <v>85</v>
      </c>
      <c r="Y32" s="92" t="s">
        <v>85</v>
      </c>
      <c r="Z32" s="92" t="s">
        <v>85</v>
      </c>
      <c r="AA32" s="92" t="s">
        <v>85</v>
      </c>
      <c r="AB32" s="92" t="s">
        <v>85</v>
      </c>
      <c r="AC32" s="92" t="s">
        <v>85</v>
      </c>
      <c r="AD32" s="92" t="s">
        <v>85</v>
      </c>
      <c r="AE32" s="92" t="s">
        <v>85</v>
      </c>
      <c r="AF32" s="92" t="s">
        <v>85</v>
      </c>
      <c r="AG32" s="92" t="s">
        <v>85</v>
      </c>
      <c r="AH32" s="52">
        <v>1</v>
      </c>
      <c r="AI32" s="52">
        <v>2</v>
      </c>
      <c r="AJ32" s="165">
        <v>0.75</v>
      </c>
      <c r="AK32" s="165">
        <v>2.7E-2</v>
      </c>
      <c r="AL32" s="165">
        <v>3</v>
      </c>
      <c r="AM32" s="92"/>
      <c r="AN32" s="92"/>
      <c r="AO32" s="93">
        <f>AK32*I32+AJ32</f>
        <v>0.78239999999999998</v>
      </c>
      <c r="AP32" s="93">
        <f>0.1*AO32</f>
        <v>7.8240000000000004E-2</v>
      </c>
      <c r="AQ32" s="94">
        <f>AH32*3+0.25*AI32</f>
        <v>3.5</v>
      </c>
      <c r="AR32" s="94">
        <f>SUM(AO32:AQ32)/4</f>
        <v>1.09016</v>
      </c>
      <c r="AS32" s="93">
        <f>10068.2*J32*POWER(10,-6)</f>
        <v>1.208184E-2</v>
      </c>
      <c r="AT32" s="94">
        <f t="shared" ref="AT32:AT39" si="37">AS32+AR32+AQ32+AP32+AO32</f>
        <v>5.4628818399999997</v>
      </c>
      <c r="AU32" s="95">
        <f>AH32*H32</f>
        <v>2.0000000000000003E-6</v>
      </c>
      <c r="AV32" s="95">
        <f>H32*AI32</f>
        <v>4.0000000000000007E-6</v>
      </c>
      <c r="AW32" s="95">
        <f>H32*AT32</f>
        <v>1.0925763680000002E-5</v>
      </c>
    </row>
    <row r="33" spans="1:49" x14ac:dyDescent="0.3">
      <c r="A33" s="48" t="s">
        <v>20</v>
      </c>
      <c r="B33" s="48" t="str">
        <f>B32</f>
        <v>Трубопровод газ</v>
      </c>
      <c r="C33" s="179" t="s">
        <v>169</v>
      </c>
      <c r="D33" s="49" t="s">
        <v>63</v>
      </c>
      <c r="E33" s="167">
        <f>E32</f>
        <v>1.0000000000000001E-5</v>
      </c>
      <c r="F33" s="168">
        <f>F32</f>
        <v>1</v>
      </c>
      <c r="G33" s="48">
        <v>0.1152</v>
      </c>
      <c r="H33" s="50">
        <f t="shared" ref="H33:H39" si="38">E33*F33*G33</f>
        <v>1.1520000000000002E-6</v>
      </c>
      <c r="I33" s="162">
        <f>I32</f>
        <v>1.2</v>
      </c>
      <c r="J33" s="180">
        <f>0.1*I32</f>
        <v>0.12</v>
      </c>
      <c r="K33" s="174" t="s">
        <v>185</v>
      </c>
      <c r="L33" s="178">
        <v>2</v>
      </c>
      <c r="M33" s="92" t="str">
        <f t="shared" si="34"/>
        <v>С2</v>
      </c>
      <c r="N33" s="92" t="str">
        <f t="shared" si="35"/>
        <v>Трубопровод газ</v>
      </c>
      <c r="O33" s="92" t="str">
        <f t="shared" si="36"/>
        <v>Полное-взрыв</v>
      </c>
      <c r="P33" s="92" t="s">
        <v>85</v>
      </c>
      <c r="Q33" s="92" t="s">
        <v>85</v>
      </c>
      <c r="R33" s="92" t="s">
        <v>85</v>
      </c>
      <c r="S33" s="92" t="s">
        <v>85</v>
      </c>
      <c r="T33" s="92" t="s">
        <v>85</v>
      </c>
      <c r="U33" s="92" t="s">
        <v>85</v>
      </c>
      <c r="V33" s="92" t="s">
        <v>85</v>
      </c>
      <c r="W33" s="92" t="s">
        <v>85</v>
      </c>
      <c r="X33" s="92" t="s">
        <v>85</v>
      </c>
      <c r="Y33" s="92" t="s">
        <v>85</v>
      </c>
      <c r="Z33" s="92" t="s">
        <v>85</v>
      </c>
      <c r="AA33" s="92" t="s">
        <v>85</v>
      </c>
      <c r="AB33" s="92" t="s">
        <v>85</v>
      </c>
      <c r="AC33" s="92" t="s">
        <v>85</v>
      </c>
      <c r="AD33" s="92" t="s">
        <v>85</v>
      </c>
      <c r="AE33" s="92" t="s">
        <v>85</v>
      </c>
      <c r="AF33" s="92" t="s">
        <v>85</v>
      </c>
      <c r="AG33" s="92" t="s">
        <v>85</v>
      </c>
      <c r="AH33" s="52">
        <v>2</v>
      </c>
      <c r="AI33" s="52">
        <v>2</v>
      </c>
      <c r="AJ33" s="92">
        <f>AJ32</f>
        <v>0.75</v>
      </c>
      <c r="AK33" s="92">
        <f>AK32</f>
        <v>2.7E-2</v>
      </c>
      <c r="AL33" s="92">
        <f>AL32</f>
        <v>3</v>
      </c>
      <c r="AM33" s="92"/>
      <c r="AN33" s="92"/>
      <c r="AO33" s="93">
        <f>AK33*I33+AJ33</f>
        <v>0.78239999999999998</v>
      </c>
      <c r="AP33" s="93">
        <f t="shared" ref="AP33:AP39" si="39">0.1*AO33</f>
        <v>7.8240000000000004E-2</v>
      </c>
      <c r="AQ33" s="94">
        <f t="shared" ref="AQ33:AQ39" si="40">AH33*3+0.25*AI33</f>
        <v>6.5</v>
      </c>
      <c r="AR33" s="94">
        <f t="shared" ref="AR33:AR39" si="41">SUM(AO33:AQ33)/4</f>
        <v>1.84016</v>
      </c>
      <c r="AS33" s="93">
        <f>10068.2*J33*POWER(10,-6)*10</f>
        <v>1.208184E-2</v>
      </c>
      <c r="AT33" s="94">
        <f t="shared" si="37"/>
        <v>9.2128818399999979</v>
      </c>
      <c r="AU33" s="95">
        <f t="shared" ref="AU33:AU39" si="42">AH33*H33</f>
        <v>2.3040000000000003E-6</v>
      </c>
      <c r="AV33" s="95">
        <f t="shared" ref="AV33:AV39" si="43">H33*AI33</f>
        <v>2.3040000000000003E-6</v>
      </c>
      <c r="AW33" s="95">
        <f t="shared" ref="AW33:AW39" si="44">H33*AT33</f>
        <v>1.061323987968E-5</v>
      </c>
    </row>
    <row r="34" spans="1:49" x14ac:dyDescent="0.3">
      <c r="A34" s="48" t="s">
        <v>21</v>
      </c>
      <c r="B34" s="48" t="str">
        <f>B32</f>
        <v>Трубопровод газ</v>
      </c>
      <c r="C34" s="179" t="s">
        <v>193</v>
      </c>
      <c r="D34" s="49" t="s">
        <v>194</v>
      </c>
      <c r="E34" s="167">
        <f>E32</f>
        <v>1.0000000000000001E-5</v>
      </c>
      <c r="F34" s="168">
        <f>F32</f>
        <v>1</v>
      </c>
      <c r="G34" s="48">
        <v>7.6799999999999993E-2</v>
      </c>
      <c r="H34" s="50">
        <f t="shared" ref="H34" si="45">E34*F34*G34</f>
        <v>7.6799999999999999E-7</v>
      </c>
      <c r="I34" s="162">
        <f>I32</f>
        <v>1.2</v>
      </c>
      <c r="J34" s="169">
        <f>I32</f>
        <v>1.2</v>
      </c>
      <c r="K34" s="174" t="s">
        <v>186</v>
      </c>
      <c r="L34" s="178">
        <v>0</v>
      </c>
      <c r="M34" s="92" t="str">
        <f t="shared" ref="M34" si="46">A34</f>
        <v>С3</v>
      </c>
      <c r="N34" s="92" t="str">
        <f t="shared" ref="N34" si="47">B34</f>
        <v>Трубопровод газ</v>
      </c>
      <c r="O34" s="92" t="str">
        <f t="shared" ref="O34" si="48">D34</f>
        <v>Полное-вспышка</v>
      </c>
      <c r="P34" s="92" t="s">
        <v>85</v>
      </c>
      <c r="Q34" s="92" t="s">
        <v>85</v>
      </c>
      <c r="R34" s="92" t="s">
        <v>85</v>
      </c>
      <c r="S34" s="92" t="s">
        <v>85</v>
      </c>
      <c r="T34" s="92" t="s">
        <v>85</v>
      </c>
      <c r="U34" s="92" t="s">
        <v>85</v>
      </c>
      <c r="V34" s="92" t="s">
        <v>85</v>
      </c>
      <c r="W34" s="92" t="s">
        <v>85</v>
      </c>
      <c r="X34" s="92" t="s">
        <v>85</v>
      </c>
      <c r="Y34" s="92" t="s">
        <v>85</v>
      </c>
      <c r="Z34" s="92" t="s">
        <v>85</v>
      </c>
      <c r="AA34" s="92" t="s">
        <v>85</v>
      </c>
      <c r="AB34" s="92" t="s">
        <v>85</v>
      </c>
      <c r="AC34" s="92" t="s">
        <v>85</v>
      </c>
      <c r="AD34" s="92" t="s">
        <v>85</v>
      </c>
      <c r="AE34" s="92" t="s">
        <v>85</v>
      </c>
      <c r="AF34" s="92" t="s">
        <v>85</v>
      </c>
      <c r="AG34" s="92" t="s">
        <v>85</v>
      </c>
      <c r="AH34" s="92">
        <v>0</v>
      </c>
      <c r="AI34" s="92">
        <v>0</v>
      </c>
      <c r="AJ34" s="92">
        <f>AJ32</f>
        <v>0.75</v>
      </c>
      <c r="AK34" s="92">
        <f>AK32</f>
        <v>2.7E-2</v>
      </c>
      <c r="AL34" s="92">
        <f>AL32</f>
        <v>3</v>
      </c>
      <c r="AM34" s="92"/>
      <c r="AN34" s="92"/>
      <c r="AO34" s="93">
        <f>AK34*I34*0.1+AJ34</f>
        <v>0.75324000000000002</v>
      </c>
      <c r="AP34" s="93">
        <f t="shared" ref="AP34" si="49">0.1*AO34</f>
        <v>7.5324000000000002E-2</v>
      </c>
      <c r="AQ34" s="94">
        <f t="shared" ref="AQ34" si="50">AH34*3+0.25*AI34</f>
        <v>0</v>
      </c>
      <c r="AR34" s="94">
        <f t="shared" ref="AR34" si="51">SUM(AO34:AQ34)/4</f>
        <v>0.20714100000000002</v>
      </c>
      <c r="AS34" s="93">
        <f>1333*J32*POWER(10,-6)</f>
        <v>1.5995999999999999E-3</v>
      </c>
      <c r="AT34" s="94">
        <f t="shared" ref="AT34" si="52">AS34+AR34+AQ34+AP34+AO34</f>
        <v>1.0373046000000001</v>
      </c>
      <c r="AU34" s="95">
        <f t="shared" si="42"/>
        <v>0</v>
      </c>
      <c r="AV34" s="95">
        <f t="shared" si="43"/>
        <v>0</v>
      </c>
      <c r="AW34" s="95">
        <f t="shared" si="44"/>
        <v>7.9664993280000006E-7</v>
      </c>
    </row>
    <row r="35" spans="1:49" x14ac:dyDescent="0.3">
      <c r="A35" s="48" t="s">
        <v>22</v>
      </c>
      <c r="B35" s="48" t="str">
        <f>B32</f>
        <v>Трубопровод газ</v>
      </c>
      <c r="C35" s="179" t="s">
        <v>170</v>
      </c>
      <c r="D35" s="49" t="s">
        <v>61</v>
      </c>
      <c r="E35" s="167">
        <f>E32</f>
        <v>1.0000000000000001E-5</v>
      </c>
      <c r="F35" s="168">
        <f>F32</f>
        <v>1</v>
      </c>
      <c r="G35" s="48">
        <v>0.60799999999999998</v>
      </c>
      <c r="H35" s="50">
        <f t="shared" si="38"/>
        <v>6.0800000000000002E-6</v>
      </c>
      <c r="I35" s="162">
        <f>I32</f>
        <v>1.2</v>
      </c>
      <c r="J35" s="171">
        <v>0</v>
      </c>
      <c r="K35" s="174" t="s">
        <v>188</v>
      </c>
      <c r="L35" s="178">
        <v>45390</v>
      </c>
      <c r="M35" s="92" t="str">
        <f t="shared" si="34"/>
        <v>С4</v>
      </c>
      <c r="N35" s="92" t="str">
        <f t="shared" si="35"/>
        <v>Трубопровод газ</v>
      </c>
      <c r="O35" s="92" t="str">
        <f t="shared" si="36"/>
        <v>Полное-ликвидация</v>
      </c>
      <c r="P35" s="92" t="s">
        <v>85</v>
      </c>
      <c r="Q35" s="92" t="s">
        <v>85</v>
      </c>
      <c r="R35" s="92" t="s">
        <v>85</v>
      </c>
      <c r="S35" s="92" t="s">
        <v>85</v>
      </c>
      <c r="T35" s="92" t="s">
        <v>85</v>
      </c>
      <c r="U35" s="92" t="s">
        <v>85</v>
      </c>
      <c r="V35" s="92" t="s">
        <v>85</v>
      </c>
      <c r="W35" s="92" t="s">
        <v>85</v>
      </c>
      <c r="X35" s="92" t="s">
        <v>85</v>
      </c>
      <c r="Y35" s="92" t="s">
        <v>85</v>
      </c>
      <c r="Z35" s="92" t="s">
        <v>85</v>
      </c>
      <c r="AA35" s="92" t="s">
        <v>85</v>
      </c>
      <c r="AB35" s="92" t="s">
        <v>85</v>
      </c>
      <c r="AC35" s="92" t="s">
        <v>85</v>
      </c>
      <c r="AD35" s="92" t="s">
        <v>85</v>
      </c>
      <c r="AE35" s="92" t="s">
        <v>85</v>
      </c>
      <c r="AF35" s="92" t="s">
        <v>85</v>
      </c>
      <c r="AG35" s="92" t="s">
        <v>85</v>
      </c>
      <c r="AH35" s="92">
        <v>0</v>
      </c>
      <c r="AI35" s="92">
        <v>0</v>
      </c>
      <c r="AJ35" s="92">
        <f>AJ32</f>
        <v>0.75</v>
      </c>
      <c r="AK35" s="92">
        <f>AK32</f>
        <v>2.7E-2</v>
      </c>
      <c r="AL35" s="92">
        <f>AL32</f>
        <v>3</v>
      </c>
      <c r="AM35" s="92"/>
      <c r="AN35" s="92"/>
      <c r="AO35" s="93">
        <f>AK35*I35*0.1+AJ35</f>
        <v>0.75324000000000002</v>
      </c>
      <c r="AP35" s="93">
        <f t="shared" si="39"/>
        <v>7.5324000000000002E-2</v>
      </c>
      <c r="AQ35" s="94">
        <f t="shared" si="40"/>
        <v>0</v>
      </c>
      <c r="AR35" s="94">
        <f t="shared" si="41"/>
        <v>0.20714100000000002</v>
      </c>
      <c r="AS35" s="93">
        <f>1333*J33*POWER(10,-6)</f>
        <v>1.5996000000000001E-4</v>
      </c>
      <c r="AT35" s="94">
        <f t="shared" si="37"/>
        <v>1.0358649600000001</v>
      </c>
      <c r="AU35" s="95">
        <f t="shared" si="42"/>
        <v>0</v>
      </c>
      <c r="AV35" s="95">
        <f t="shared" si="43"/>
        <v>0</v>
      </c>
      <c r="AW35" s="95">
        <f t="shared" si="44"/>
        <v>6.2980589568000003E-6</v>
      </c>
    </row>
    <row r="36" spans="1:49" x14ac:dyDescent="0.3">
      <c r="A36" s="48" t="s">
        <v>23</v>
      </c>
      <c r="B36" s="48" t="str">
        <f>B32</f>
        <v>Трубопровод газ</v>
      </c>
      <c r="C36" s="179" t="s">
        <v>195</v>
      </c>
      <c r="D36" s="49" t="s">
        <v>196</v>
      </c>
      <c r="E36" s="166">
        <v>1E-4</v>
      </c>
      <c r="F36" s="168">
        <f>F32</f>
        <v>1</v>
      </c>
      <c r="G36" s="48">
        <v>3.5000000000000003E-2</v>
      </c>
      <c r="H36" s="50">
        <f t="shared" si="38"/>
        <v>3.5000000000000004E-6</v>
      </c>
      <c r="I36" s="162">
        <f>0.15*I32</f>
        <v>0.18</v>
      </c>
      <c r="J36" s="169">
        <f>I36</f>
        <v>0.18</v>
      </c>
      <c r="K36" s="174" t="s">
        <v>189</v>
      </c>
      <c r="L36" s="178">
        <v>3</v>
      </c>
      <c r="M36" s="92" t="str">
        <f t="shared" si="34"/>
        <v>С5</v>
      </c>
      <c r="N36" s="92" t="str">
        <f t="shared" si="35"/>
        <v>Трубопровод газ</v>
      </c>
      <c r="O36" s="92" t="str">
        <f t="shared" si="36"/>
        <v>Частичное-факел</v>
      </c>
      <c r="P36" s="92" t="s">
        <v>85</v>
      </c>
      <c r="Q36" s="92" t="s">
        <v>85</v>
      </c>
      <c r="R36" s="92" t="s">
        <v>85</v>
      </c>
      <c r="S36" s="92" t="s">
        <v>85</v>
      </c>
      <c r="T36" s="92" t="s">
        <v>85</v>
      </c>
      <c r="U36" s="92" t="s">
        <v>85</v>
      </c>
      <c r="V36" s="92" t="s">
        <v>85</v>
      </c>
      <c r="W36" s="92" t="s">
        <v>85</v>
      </c>
      <c r="X36" s="92" t="s">
        <v>85</v>
      </c>
      <c r="Y36" s="92" t="s">
        <v>85</v>
      </c>
      <c r="Z36" s="92" t="s">
        <v>85</v>
      </c>
      <c r="AA36" s="92" t="s">
        <v>85</v>
      </c>
      <c r="AB36" s="92" t="s">
        <v>85</v>
      </c>
      <c r="AC36" s="92" t="s">
        <v>85</v>
      </c>
      <c r="AD36" s="92" t="s">
        <v>85</v>
      </c>
      <c r="AE36" s="92" t="s">
        <v>85</v>
      </c>
      <c r="AF36" s="92" t="s">
        <v>85</v>
      </c>
      <c r="AG36" s="92" t="s">
        <v>85</v>
      </c>
      <c r="AH36" s="92">
        <v>0</v>
      </c>
      <c r="AI36" s="92">
        <v>2</v>
      </c>
      <c r="AJ36" s="92">
        <f>0.1*$AJ$2</f>
        <v>7.5000000000000011E-2</v>
      </c>
      <c r="AK36" s="92">
        <f>AK32</f>
        <v>2.7E-2</v>
      </c>
      <c r="AL36" s="92">
        <f>ROUNDUP(AL32/3,0)</f>
        <v>1</v>
      </c>
      <c r="AM36" s="92"/>
      <c r="AN36" s="92"/>
      <c r="AO36" s="93">
        <f>AK36*I36+AJ36</f>
        <v>7.9860000000000014E-2</v>
      </c>
      <c r="AP36" s="93">
        <f t="shared" si="39"/>
        <v>7.9860000000000018E-3</v>
      </c>
      <c r="AQ36" s="94">
        <f t="shared" si="40"/>
        <v>0.5</v>
      </c>
      <c r="AR36" s="94">
        <f t="shared" si="41"/>
        <v>0.14696149999999999</v>
      </c>
      <c r="AS36" s="93">
        <f>10068.2*J36*POWER(10,-6)</f>
        <v>1.812276E-3</v>
      </c>
      <c r="AT36" s="94">
        <f t="shared" si="37"/>
        <v>0.73661977600000006</v>
      </c>
      <c r="AU36" s="95">
        <f t="shared" si="42"/>
        <v>0</v>
      </c>
      <c r="AV36" s="95">
        <f t="shared" si="43"/>
        <v>7.0000000000000007E-6</v>
      </c>
      <c r="AW36" s="95">
        <f t="shared" si="44"/>
        <v>2.5781692160000003E-6</v>
      </c>
    </row>
    <row r="37" spans="1:49" x14ac:dyDescent="0.3">
      <c r="A37" s="48" t="s">
        <v>24</v>
      </c>
      <c r="B37" s="48" t="str">
        <f>B32</f>
        <v>Трубопровод газ</v>
      </c>
      <c r="C37" s="179" t="s">
        <v>197</v>
      </c>
      <c r="D37" s="49" t="s">
        <v>198</v>
      </c>
      <c r="E37" s="167">
        <f>E36</f>
        <v>1E-4</v>
      </c>
      <c r="F37" s="168">
        <v>1</v>
      </c>
      <c r="G37" s="48">
        <v>8.3000000000000001E-3</v>
      </c>
      <c r="H37" s="50">
        <f t="shared" ref="H37" si="53">E37*F37*G37</f>
        <v>8.300000000000001E-7</v>
      </c>
      <c r="I37" s="162">
        <f>I36</f>
        <v>0.18</v>
      </c>
      <c r="J37" s="169">
        <f>J33*0.15</f>
        <v>1.7999999999999999E-2</v>
      </c>
      <c r="K37" s="173" t="s">
        <v>200</v>
      </c>
      <c r="L37" s="230">
        <v>4</v>
      </c>
      <c r="M37" s="92" t="str">
        <f t="shared" ref="M37" si="54">A37</f>
        <v>С6</v>
      </c>
      <c r="N37" s="92" t="str">
        <f t="shared" ref="N37" si="55">B37</f>
        <v>Трубопровод газ</v>
      </c>
      <c r="O37" s="92" t="str">
        <f t="shared" ref="O37" si="56">D37</f>
        <v>Частичное-взрыв</v>
      </c>
      <c r="P37" s="92" t="s">
        <v>85</v>
      </c>
      <c r="Q37" s="92" t="s">
        <v>85</v>
      </c>
      <c r="R37" s="92" t="s">
        <v>85</v>
      </c>
      <c r="S37" s="92" t="s">
        <v>85</v>
      </c>
      <c r="T37" s="92" t="s">
        <v>85</v>
      </c>
      <c r="U37" s="92" t="s">
        <v>85</v>
      </c>
      <c r="V37" s="92" t="s">
        <v>85</v>
      </c>
      <c r="W37" s="92" t="s">
        <v>85</v>
      </c>
      <c r="X37" s="92" t="s">
        <v>85</v>
      </c>
      <c r="Y37" s="92" t="s">
        <v>85</v>
      </c>
      <c r="Z37" s="92" t="s">
        <v>85</v>
      </c>
      <c r="AA37" s="92" t="s">
        <v>85</v>
      </c>
      <c r="AB37" s="92" t="s">
        <v>85</v>
      </c>
      <c r="AC37" s="92" t="s">
        <v>85</v>
      </c>
      <c r="AD37" s="92" t="s">
        <v>85</v>
      </c>
      <c r="AE37" s="92" t="s">
        <v>85</v>
      </c>
      <c r="AF37" s="92" t="s">
        <v>85</v>
      </c>
      <c r="AG37" s="92" t="s">
        <v>85</v>
      </c>
      <c r="AH37" s="92">
        <v>0</v>
      </c>
      <c r="AI37" s="92">
        <v>1</v>
      </c>
      <c r="AJ37" s="92">
        <f>0.1*$AJ$2</f>
        <v>7.5000000000000011E-2</v>
      </c>
      <c r="AK37" s="92">
        <f>AK32</f>
        <v>2.7E-2</v>
      </c>
      <c r="AL37" s="92">
        <f>AL36</f>
        <v>1</v>
      </c>
      <c r="AM37" s="92"/>
      <c r="AN37" s="92"/>
      <c r="AO37" s="93">
        <f t="shared" ref="AO37" si="57">AK37*I37+AJ37</f>
        <v>7.9860000000000014E-2</v>
      </c>
      <c r="AP37" s="93">
        <f t="shared" ref="AP37" si="58">0.1*AO37</f>
        <v>7.9860000000000018E-3</v>
      </c>
      <c r="AQ37" s="94">
        <f t="shared" ref="AQ37" si="59">AH37*3+0.25*AI37</f>
        <v>0.25</v>
      </c>
      <c r="AR37" s="94">
        <f t="shared" ref="AR37" si="60">SUM(AO37:AQ37)/4</f>
        <v>8.4461500000000009E-2</v>
      </c>
      <c r="AS37" s="93">
        <f>10068.2*J37*POWER(10,-6)*10</f>
        <v>1.8122759999999998E-3</v>
      </c>
      <c r="AT37" s="94">
        <f t="shared" ref="AT37" si="61">AS37+AR37+AQ37+AP37+AO37</f>
        <v>0.42411977600000006</v>
      </c>
      <c r="AU37" s="95">
        <f t="shared" si="42"/>
        <v>0</v>
      </c>
      <c r="AV37" s="95">
        <f t="shared" si="43"/>
        <v>8.300000000000001E-7</v>
      </c>
      <c r="AW37" s="95">
        <f t="shared" si="44"/>
        <v>3.5201941408000008E-7</v>
      </c>
    </row>
    <row r="38" spans="1:49" x14ac:dyDescent="0.3">
      <c r="A38" s="48" t="s">
        <v>219</v>
      </c>
      <c r="B38" s="48" t="str">
        <f>B32</f>
        <v>Трубопровод газ</v>
      </c>
      <c r="C38" s="179" t="s">
        <v>172</v>
      </c>
      <c r="D38" s="49" t="s">
        <v>174</v>
      </c>
      <c r="E38" s="167">
        <f>E36</f>
        <v>1E-4</v>
      </c>
      <c r="F38" s="168">
        <f>F32</f>
        <v>1</v>
      </c>
      <c r="G38" s="48">
        <v>2.64E-2</v>
      </c>
      <c r="H38" s="50">
        <f t="shared" si="38"/>
        <v>2.6400000000000001E-6</v>
      </c>
      <c r="I38" s="162">
        <f>0.15*I32</f>
        <v>0.18</v>
      </c>
      <c r="J38" s="169">
        <f>J34*0.15</f>
        <v>0.18</v>
      </c>
      <c r="K38" s="174"/>
      <c r="L38" s="178"/>
      <c r="M38" s="92" t="str">
        <f t="shared" si="34"/>
        <v>С7</v>
      </c>
      <c r="N38" s="92" t="str">
        <f t="shared" si="35"/>
        <v>Трубопровод газ</v>
      </c>
      <c r="O38" s="92" t="str">
        <f t="shared" si="36"/>
        <v>Частичное-пожар-вспышка</v>
      </c>
      <c r="P38" s="92" t="s">
        <v>85</v>
      </c>
      <c r="Q38" s="92" t="s">
        <v>85</v>
      </c>
      <c r="R38" s="92" t="s">
        <v>85</v>
      </c>
      <c r="S38" s="92" t="s">
        <v>85</v>
      </c>
      <c r="T38" s="92" t="s">
        <v>85</v>
      </c>
      <c r="U38" s="92" t="s">
        <v>85</v>
      </c>
      <c r="V38" s="92" t="s">
        <v>85</v>
      </c>
      <c r="W38" s="92" t="s">
        <v>85</v>
      </c>
      <c r="X38" s="92" t="s">
        <v>85</v>
      </c>
      <c r="Y38" s="92" t="s">
        <v>85</v>
      </c>
      <c r="Z38" s="92" t="s">
        <v>85</v>
      </c>
      <c r="AA38" s="92" t="s">
        <v>85</v>
      </c>
      <c r="AB38" s="92" t="s">
        <v>85</v>
      </c>
      <c r="AC38" s="92" t="s">
        <v>85</v>
      </c>
      <c r="AD38" s="92" t="s">
        <v>85</v>
      </c>
      <c r="AE38" s="92" t="s">
        <v>85</v>
      </c>
      <c r="AF38" s="92" t="s">
        <v>85</v>
      </c>
      <c r="AG38" s="92" t="s">
        <v>85</v>
      </c>
      <c r="AH38" s="92">
        <v>0</v>
      </c>
      <c r="AI38" s="92">
        <v>1</v>
      </c>
      <c r="AJ38" s="92">
        <f>0.1*$AJ$2</f>
        <v>7.5000000000000011E-2</v>
      </c>
      <c r="AK38" s="92">
        <f>AK32</f>
        <v>2.7E-2</v>
      </c>
      <c r="AL38" s="92">
        <f>ROUNDUP(AL32/3,0)</f>
        <v>1</v>
      </c>
      <c r="AM38" s="92"/>
      <c r="AN38" s="92"/>
      <c r="AO38" s="93">
        <f t="shared" ref="AO38" si="62">AK38*I38+AJ38</f>
        <v>7.9860000000000014E-2</v>
      </c>
      <c r="AP38" s="93">
        <f t="shared" si="39"/>
        <v>7.9860000000000018E-3</v>
      </c>
      <c r="AQ38" s="94">
        <f t="shared" si="40"/>
        <v>0.25</v>
      </c>
      <c r="AR38" s="94">
        <f t="shared" si="41"/>
        <v>8.4461500000000009E-2</v>
      </c>
      <c r="AS38" s="93">
        <f>10068.2*J38*POWER(10,-6)*10</f>
        <v>1.8122760000000002E-2</v>
      </c>
      <c r="AT38" s="94">
        <f t="shared" si="37"/>
        <v>0.44043025999999996</v>
      </c>
      <c r="AU38" s="95">
        <f t="shared" si="42"/>
        <v>0</v>
      </c>
      <c r="AV38" s="95">
        <f t="shared" si="43"/>
        <v>2.6400000000000001E-6</v>
      </c>
      <c r="AW38" s="95">
        <f t="shared" si="44"/>
        <v>1.1627358863999999E-6</v>
      </c>
    </row>
    <row r="39" spans="1:49" ht="15" thickBot="1" x14ac:dyDescent="0.35">
      <c r="A39" s="48" t="s">
        <v>220</v>
      </c>
      <c r="B39" s="48" t="str">
        <f>B32</f>
        <v>Трубопровод газ</v>
      </c>
      <c r="C39" s="179" t="s">
        <v>173</v>
      </c>
      <c r="D39" s="49" t="s">
        <v>62</v>
      </c>
      <c r="E39" s="167">
        <f>E36</f>
        <v>1E-4</v>
      </c>
      <c r="F39" s="168">
        <f>F32</f>
        <v>1</v>
      </c>
      <c r="G39" s="48">
        <v>0.93030000000000002</v>
      </c>
      <c r="H39" s="50">
        <f t="shared" si="38"/>
        <v>9.3030000000000009E-5</v>
      </c>
      <c r="I39" s="162">
        <f>0.15*I32</f>
        <v>0.18</v>
      </c>
      <c r="J39" s="171">
        <v>0</v>
      </c>
      <c r="K39" s="175"/>
      <c r="L39" s="176"/>
      <c r="M39" s="92" t="str">
        <f t="shared" si="34"/>
        <v>С8</v>
      </c>
      <c r="N39" s="92" t="str">
        <f t="shared" si="35"/>
        <v>Трубопровод газ</v>
      </c>
      <c r="O39" s="92" t="str">
        <f t="shared" si="36"/>
        <v>Частичное-ликвидация</v>
      </c>
      <c r="P39" s="92" t="s">
        <v>85</v>
      </c>
      <c r="Q39" s="92" t="s">
        <v>85</v>
      </c>
      <c r="R39" s="92" t="s">
        <v>85</v>
      </c>
      <c r="S39" s="92" t="s">
        <v>85</v>
      </c>
      <c r="T39" s="92" t="s">
        <v>85</v>
      </c>
      <c r="U39" s="92" t="s">
        <v>85</v>
      </c>
      <c r="V39" s="92" t="s">
        <v>85</v>
      </c>
      <c r="W39" s="92" t="s">
        <v>85</v>
      </c>
      <c r="X39" s="92" t="s">
        <v>85</v>
      </c>
      <c r="Y39" s="92" t="s">
        <v>85</v>
      </c>
      <c r="Z39" s="92" t="s">
        <v>85</v>
      </c>
      <c r="AA39" s="92" t="s">
        <v>85</v>
      </c>
      <c r="AB39" s="92" t="s">
        <v>85</v>
      </c>
      <c r="AC39" s="92" t="s">
        <v>85</v>
      </c>
      <c r="AD39" s="92" t="s">
        <v>85</v>
      </c>
      <c r="AE39" s="92" t="s">
        <v>85</v>
      </c>
      <c r="AF39" s="92" t="s">
        <v>85</v>
      </c>
      <c r="AG39" s="92" t="s">
        <v>85</v>
      </c>
      <c r="AH39" s="92">
        <v>0</v>
      </c>
      <c r="AI39" s="92">
        <v>0</v>
      </c>
      <c r="AJ39" s="92">
        <f>0.1*$AJ$2</f>
        <v>7.5000000000000011E-2</v>
      </c>
      <c r="AK39" s="92">
        <f>AK32</f>
        <v>2.7E-2</v>
      </c>
      <c r="AL39" s="92">
        <f>ROUNDUP(AL32/3,0)</f>
        <v>1</v>
      </c>
      <c r="AM39" s="92"/>
      <c r="AN39" s="92"/>
      <c r="AO39" s="93">
        <f>AK39*I39*0.1+AJ39</f>
        <v>7.5486000000000011E-2</v>
      </c>
      <c r="AP39" s="93">
        <f t="shared" si="39"/>
        <v>7.5486000000000017E-3</v>
      </c>
      <c r="AQ39" s="94">
        <f t="shared" si="40"/>
        <v>0</v>
      </c>
      <c r="AR39" s="94">
        <f t="shared" si="41"/>
        <v>2.0758650000000003E-2</v>
      </c>
      <c r="AS39" s="93">
        <f>1333*J38*POWER(10,-6)</f>
        <v>2.3993999999999998E-4</v>
      </c>
      <c r="AT39" s="94">
        <f t="shared" si="37"/>
        <v>0.10403319000000003</v>
      </c>
      <c r="AU39" s="95">
        <f t="shared" si="42"/>
        <v>0</v>
      </c>
      <c r="AV39" s="95">
        <f t="shared" si="43"/>
        <v>0</v>
      </c>
      <c r="AW39" s="95">
        <f t="shared" si="44"/>
        <v>9.6782076657000025E-6</v>
      </c>
    </row>
    <row r="40" spans="1:49" x14ac:dyDescent="0.3">
      <c r="A40" s="52"/>
      <c r="B40" s="52"/>
      <c r="C40" s="92"/>
      <c r="D40" s="268"/>
      <c r="E40" s="269"/>
      <c r="F40" s="270"/>
      <c r="G40" s="52"/>
      <c r="H40" s="95"/>
      <c r="I40" s="94"/>
      <c r="J40" s="52"/>
      <c r="K40" s="52"/>
      <c r="L40" s="5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3"/>
      <c r="AP40" s="93"/>
      <c r="AQ40" s="94"/>
      <c r="AR40" s="94"/>
      <c r="AS40" s="93"/>
      <c r="AT40" s="94"/>
      <c r="AU40" s="95"/>
      <c r="AV40" s="95"/>
      <c r="AW40" s="95"/>
    </row>
    <row r="41" spans="1:49" ht="15" thickBot="1" x14ac:dyDescent="0.35"/>
    <row r="42" spans="1:49" ht="18" customHeight="1" x14ac:dyDescent="0.3">
      <c r="A42" s="48" t="s">
        <v>19</v>
      </c>
      <c r="B42" s="163" t="s">
        <v>201</v>
      </c>
      <c r="C42" s="179" t="s">
        <v>191</v>
      </c>
      <c r="D42" s="49" t="s">
        <v>192</v>
      </c>
      <c r="E42" s="166">
        <v>1.0000000000000001E-5</v>
      </c>
      <c r="F42" s="163">
        <v>1</v>
      </c>
      <c r="G42" s="48">
        <v>0.2</v>
      </c>
      <c r="H42" s="50">
        <f>E42*F42*G42</f>
        <v>2.0000000000000003E-6</v>
      </c>
      <c r="I42" s="164">
        <v>6.37</v>
      </c>
      <c r="J42" s="169">
        <f>I42</f>
        <v>6.37</v>
      </c>
      <c r="K42" s="172" t="s">
        <v>184</v>
      </c>
      <c r="L42" s="177">
        <v>0</v>
      </c>
      <c r="M42" s="92" t="str">
        <f t="shared" ref="M42:M49" si="63">A42</f>
        <v>С1</v>
      </c>
      <c r="N42" s="92" t="str">
        <f t="shared" ref="N42:N49" si="64">B42</f>
        <v>Трубопровод газ+токси</v>
      </c>
      <c r="O42" s="92" t="str">
        <f t="shared" ref="O42:O49" si="65">D42</f>
        <v>Полное-факел</v>
      </c>
      <c r="P42" s="92" t="s">
        <v>85</v>
      </c>
      <c r="Q42" s="92" t="s">
        <v>85</v>
      </c>
      <c r="R42" s="92" t="s">
        <v>85</v>
      </c>
      <c r="S42" s="92" t="s">
        <v>85</v>
      </c>
      <c r="T42" s="92" t="s">
        <v>85</v>
      </c>
      <c r="U42" s="92" t="s">
        <v>85</v>
      </c>
      <c r="V42" s="92" t="s">
        <v>85</v>
      </c>
      <c r="W42" s="92" t="s">
        <v>85</v>
      </c>
      <c r="X42" s="92" t="s">
        <v>85</v>
      </c>
      <c r="Y42" s="92" t="s">
        <v>85</v>
      </c>
      <c r="Z42" s="92" t="s">
        <v>85</v>
      </c>
      <c r="AA42" s="92" t="s">
        <v>85</v>
      </c>
      <c r="AB42" s="92" t="s">
        <v>85</v>
      </c>
      <c r="AC42" s="92" t="s">
        <v>85</v>
      </c>
      <c r="AD42" s="92" t="s">
        <v>85</v>
      </c>
      <c r="AE42" s="92" t="s">
        <v>85</v>
      </c>
      <c r="AF42" s="92" t="s">
        <v>85</v>
      </c>
      <c r="AG42" s="92" t="s">
        <v>85</v>
      </c>
      <c r="AH42" s="52">
        <v>1</v>
      </c>
      <c r="AI42" s="52">
        <v>2</v>
      </c>
      <c r="AJ42" s="165">
        <v>0.75</v>
      </c>
      <c r="AK42" s="165">
        <v>2.7E-2</v>
      </c>
      <c r="AL42" s="165">
        <v>3</v>
      </c>
      <c r="AM42" s="92"/>
      <c r="AN42" s="92"/>
      <c r="AO42" s="93">
        <f>AK42*I42+AJ42</f>
        <v>0.92198999999999998</v>
      </c>
      <c r="AP42" s="93">
        <f>0.1*AO42</f>
        <v>9.2199000000000003E-2</v>
      </c>
      <c r="AQ42" s="94">
        <f>AH42*3+0.25*AI42</f>
        <v>3.5</v>
      </c>
      <c r="AR42" s="94">
        <f>SUM(AO42:AQ42)/4</f>
        <v>1.12854725</v>
      </c>
      <c r="AS42" s="93">
        <f>10068.2*J42*POWER(10,-6)</f>
        <v>6.4134434000000004E-2</v>
      </c>
      <c r="AT42" s="94">
        <f t="shared" ref="AT42:AT49" si="66">AS42+AR42+AQ42+AP42+AO42</f>
        <v>5.7068706840000001</v>
      </c>
      <c r="AU42" s="95">
        <f>AH42*H42</f>
        <v>2.0000000000000003E-6</v>
      </c>
      <c r="AV42" s="95">
        <f>H42*AI42</f>
        <v>4.0000000000000007E-6</v>
      </c>
      <c r="AW42" s="95">
        <f>H42*AT42</f>
        <v>1.1413741368000002E-5</v>
      </c>
    </row>
    <row r="43" spans="1:49" x14ac:dyDescent="0.3">
      <c r="A43" s="48" t="s">
        <v>20</v>
      </c>
      <c r="B43" s="48" t="str">
        <f>B42</f>
        <v>Трубопровод газ+токси</v>
      </c>
      <c r="C43" s="179" t="s">
        <v>169</v>
      </c>
      <c r="D43" s="49" t="s">
        <v>63</v>
      </c>
      <c r="E43" s="167">
        <f>E42</f>
        <v>1.0000000000000001E-5</v>
      </c>
      <c r="F43" s="168">
        <f>F42</f>
        <v>1</v>
      </c>
      <c r="G43" s="48">
        <v>0.1152</v>
      </c>
      <c r="H43" s="50">
        <f t="shared" ref="H43:H49" si="67">E43*F43*G43</f>
        <v>1.1520000000000002E-6</v>
      </c>
      <c r="I43" s="162">
        <f>I42</f>
        <v>6.37</v>
      </c>
      <c r="J43" s="180">
        <f>0.1*I42</f>
        <v>0.63700000000000001</v>
      </c>
      <c r="K43" s="174" t="s">
        <v>185</v>
      </c>
      <c r="L43" s="178">
        <v>2</v>
      </c>
      <c r="M43" s="92" t="str">
        <f t="shared" si="63"/>
        <v>С2</v>
      </c>
      <c r="N43" s="92" t="str">
        <f t="shared" si="64"/>
        <v>Трубопровод газ+токси</v>
      </c>
      <c r="O43" s="92" t="str">
        <f t="shared" si="65"/>
        <v>Полное-взрыв</v>
      </c>
      <c r="P43" s="92" t="s">
        <v>85</v>
      </c>
      <c r="Q43" s="92" t="s">
        <v>85</v>
      </c>
      <c r="R43" s="92" t="s">
        <v>85</v>
      </c>
      <c r="S43" s="92" t="s">
        <v>85</v>
      </c>
      <c r="T43" s="92" t="s">
        <v>85</v>
      </c>
      <c r="U43" s="92" t="s">
        <v>85</v>
      </c>
      <c r="V43" s="92" t="s">
        <v>85</v>
      </c>
      <c r="W43" s="92" t="s">
        <v>85</v>
      </c>
      <c r="X43" s="92" t="s">
        <v>85</v>
      </c>
      <c r="Y43" s="92" t="s">
        <v>85</v>
      </c>
      <c r="Z43" s="92" t="s">
        <v>85</v>
      </c>
      <c r="AA43" s="92" t="s">
        <v>85</v>
      </c>
      <c r="AB43" s="92" t="s">
        <v>85</v>
      </c>
      <c r="AC43" s="92" t="s">
        <v>85</v>
      </c>
      <c r="AD43" s="92" t="s">
        <v>85</v>
      </c>
      <c r="AE43" s="92" t="s">
        <v>85</v>
      </c>
      <c r="AF43" s="92" t="s">
        <v>85</v>
      </c>
      <c r="AG43" s="92" t="s">
        <v>85</v>
      </c>
      <c r="AH43" s="52">
        <v>2</v>
      </c>
      <c r="AI43" s="52">
        <v>2</v>
      </c>
      <c r="AJ43" s="92">
        <f>AJ42</f>
        <v>0.75</v>
      </c>
      <c r="AK43" s="92">
        <f>AK42</f>
        <v>2.7E-2</v>
      </c>
      <c r="AL43" s="92">
        <f>AL42</f>
        <v>3</v>
      </c>
      <c r="AM43" s="92"/>
      <c r="AN43" s="92"/>
      <c r="AO43" s="93">
        <f>AK43*I43+AJ43</f>
        <v>0.92198999999999998</v>
      </c>
      <c r="AP43" s="93">
        <f t="shared" ref="AP43:AP49" si="68">0.1*AO43</f>
        <v>9.2199000000000003E-2</v>
      </c>
      <c r="AQ43" s="94">
        <f t="shared" ref="AQ43:AQ49" si="69">AH43*3+0.25*AI43</f>
        <v>6.5</v>
      </c>
      <c r="AR43" s="94">
        <f t="shared" ref="AR43:AR49" si="70">SUM(AO43:AQ43)/4</f>
        <v>1.87854725</v>
      </c>
      <c r="AS43" s="93">
        <f>10068.2*J43*POWER(10,-6)*10</f>
        <v>6.4134434000000004E-2</v>
      </c>
      <c r="AT43" s="94">
        <f t="shared" si="66"/>
        <v>9.4568706840000001</v>
      </c>
      <c r="AU43" s="95">
        <f t="shared" ref="AU43:AU49" si="71">AH43*H43</f>
        <v>2.3040000000000003E-6</v>
      </c>
      <c r="AV43" s="95">
        <f t="shared" ref="AV43:AV49" si="72">H43*AI43</f>
        <v>2.3040000000000003E-6</v>
      </c>
      <c r="AW43" s="95">
        <f t="shared" ref="AW43:AW49" si="73">H43*AT43</f>
        <v>1.0894315027968001E-5</v>
      </c>
    </row>
    <row r="44" spans="1:49" x14ac:dyDescent="0.3">
      <c r="A44" s="48" t="s">
        <v>21</v>
      </c>
      <c r="B44" s="48" t="str">
        <f>B42</f>
        <v>Трубопровод газ+токси</v>
      </c>
      <c r="C44" s="179" t="s">
        <v>193</v>
      </c>
      <c r="D44" s="49" t="s">
        <v>194</v>
      </c>
      <c r="E44" s="167">
        <f>E42</f>
        <v>1.0000000000000001E-5</v>
      </c>
      <c r="F44" s="168">
        <f>F42</f>
        <v>1</v>
      </c>
      <c r="G44" s="48">
        <v>7.6799999999999993E-2</v>
      </c>
      <c r="H44" s="50">
        <f t="shared" si="67"/>
        <v>7.6799999999999999E-7</v>
      </c>
      <c r="I44" s="162">
        <f>I42</f>
        <v>6.37</v>
      </c>
      <c r="J44" s="169">
        <f>J43</f>
        <v>0.63700000000000001</v>
      </c>
      <c r="K44" s="174" t="s">
        <v>186</v>
      </c>
      <c r="L44" s="178">
        <v>0</v>
      </c>
      <c r="M44" s="92" t="str">
        <f t="shared" si="63"/>
        <v>С3</v>
      </c>
      <c r="N44" s="92" t="str">
        <f t="shared" si="64"/>
        <v>Трубопровод газ+токси</v>
      </c>
      <c r="O44" s="92" t="str">
        <f t="shared" si="65"/>
        <v>Полное-вспышка</v>
      </c>
      <c r="P44" s="92" t="s">
        <v>85</v>
      </c>
      <c r="Q44" s="92" t="s">
        <v>85</v>
      </c>
      <c r="R44" s="92" t="s">
        <v>85</v>
      </c>
      <c r="S44" s="92" t="s">
        <v>85</v>
      </c>
      <c r="T44" s="92" t="s">
        <v>85</v>
      </c>
      <c r="U44" s="92" t="s">
        <v>85</v>
      </c>
      <c r="V44" s="92" t="s">
        <v>85</v>
      </c>
      <c r="W44" s="92" t="s">
        <v>85</v>
      </c>
      <c r="X44" s="92" t="s">
        <v>85</v>
      </c>
      <c r="Y44" s="92" t="s">
        <v>85</v>
      </c>
      <c r="Z44" s="92" t="s">
        <v>85</v>
      </c>
      <c r="AA44" s="92" t="s">
        <v>85</v>
      </c>
      <c r="AB44" s="92" t="s">
        <v>85</v>
      </c>
      <c r="AC44" s="92" t="s">
        <v>85</v>
      </c>
      <c r="AD44" s="92" t="s">
        <v>85</v>
      </c>
      <c r="AE44" s="92" t="s">
        <v>85</v>
      </c>
      <c r="AF44" s="92" t="s">
        <v>85</v>
      </c>
      <c r="AG44" s="92" t="s">
        <v>85</v>
      </c>
      <c r="AH44" s="92">
        <v>0</v>
      </c>
      <c r="AI44" s="92">
        <v>0</v>
      </c>
      <c r="AJ44" s="92">
        <f>AJ42</f>
        <v>0.75</v>
      </c>
      <c r="AK44" s="92">
        <f>AK42</f>
        <v>2.7E-2</v>
      </c>
      <c r="AL44" s="92">
        <f>AL42</f>
        <v>3</v>
      </c>
      <c r="AM44" s="92"/>
      <c r="AN44" s="92"/>
      <c r="AO44" s="93">
        <f>AK44*I44*0.1+AJ44</f>
        <v>0.76719899999999996</v>
      </c>
      <c r="AP44" s="93">
        <f t="shared" si="68"/>
        <v>7.6719900000000008E-2</v>
      </c>
      <c r="AQ44" s="94">
        <f t="shared" si="69"/>
        <v>0</v>
      </c>
      <c r="AR44" s="94">
        <f t="shared" si="70"/>
        <v>0.21097972500000001</v>
      </c>
      <c r="AS44" s="93">
        <f>1333*J42*POWER(10,-6)</f>
        <v>8.4912100000000008E-3</v>
      </c>
      <c r="AT44" s="94">
        <f t="shared" si="66"/>
        <v>1.0633898349999999</v>
      </c>
      <c r="AU44" s="95">
        <f t="shared" si="71"/>
        <v>0</v>
      </c>
      <c r="AV44" s="95">
        <f t="shared" si="72"/>
        <v>0</v>
      </c>
      <c r="AW44" s="95">
        <f t="shared" si="73"/>
        <v>8.1668339327999993E-7</v>
      </c>
    </row>
    <row r="45" spans="1:49" x14ac:dyDescent="0.3">
      <c r="A45" s="48" t="s">
        <v>22</v>
      </c>
      <c r="B45" s="48" t="str">
        <f>B42</f>
        <v>Трубопровод газ+токси</v>
      </c>
      <c r="C45" s="179" t="s">
        <v>178</v>
      </c>
      <c r="D45" s="49" t="s">
        <v>180</v>
      </c>
      <c r="E45" s="167">
        <f>E42</f>
        <v>1.0000000000000001E-5</v>
      </c>
      <c r="F45" s="168">
        <f>F42</f>
        <v>1</v>
      </c>
      <c r="G45" s="48">
        <v>0.60799999999999998</v>
      </c>
      <c r="H45" s="50">
        <f t="shared" si="67"/>
        <v>6.0800000000000002E-6</v>
      </c>
      <c r="I45" s="162">
        <f>I42</f>
        <v>6.37</v>
      </c>
      <c r="J45" s="169">
        <f>J43</f>
        <v>0.63700000000000001</v>
      </c>
      <c r="K45" s="174" t="s">
        <v>188</v>
      </c>
      <c r="L45" s="178">
        <v>45390</v>
      </c>
      <c r="M45" s="92" t="str">
        <f t="shared" si="63"/>
        <v>С4</v>
      </c>
      <c r="N45" s="92" t="str">
        <f t="shared" si="64"/>
        <v>Трубопровод газ+токси</v>
      </c>
      <c r="O45" s="92" t="str">
        <f t="shared" si="65"/>
        <v>Полное-токси</v>
      </c>
      <c r="P45" s="92" t="s">
        <v>85</v>
      </c>
      <c r="Q45" s="92" t="s">
        <v>85</v>
      </c>
      <c r="R45" s="92" t="s">
        <v>85</v>
      </c>
      <c r="S45" s="92" t="s">
        <v>85</v>
      </c>
      <c r="T45" s="92" t="s">
        <v>85</v>
      </c>
      <c r="U45" s="92" t="s">
        <v>85</v>
      </c>
      <c r="V45" s="92" t="s">
        <v>85</v>
      </c>
      <c r="W45" s="92" t="s">
        <v>85</v>
      </c>
      <c r="X45" s="92" t="s">
        <v>85</v>
      </c>
      <c r="Y45" s="92" t="s">
        <v>85</v>
      </c>
      <c r="Z45" s="92" t="s">
        <v>85</v>
      </c>
      <c r="AA45" s="92" t="s">
        <v>85</v>
      </c>
      <c r="AB45" s="92" t="s">
        <v>85</v>
      </c>
      <c r="AC45" s="92" t="s">
        <v>85</v>
      </c>
      <c r="AD45" s="92" t="s">
        <v>85</v>
      </c>
      <c r="AE45" s="92" t="s">
        <v>85</v>
      </c>
      <c r="AF45" s="92" t="s">
        <v>85</v>
      </c>
      <c r="AG45" s="92" t="s">
        <v>85</v>
      </c>
      <c r="AH45" s="92">
        <v>1</v>
      </c>
      <c r="AI45" s="92">
        <v>1</v>
      </c>
      <c r="AJ45" s="92">
        <f>AJ42</f>
        <v>0.75</v>
      </c>
      <c r="AK45" s="92">
        <f>AK42</f>
        <v>2.7E-2</v>
      </c>
      <c r="AL45" s="92">
        <f>AL42</f>
        <v>3</v>
      </c>
      <c r="AM45" s="92"/>
      <c r="AN45" s="92"/>
      <c r="AO45" s="93">
        <f>AK45*I45*0.1+AJ45</f>
        <v>0.76719899999999996</v>
      </c>
      <c r="AP45" s="93">
        <f t="shared" si="68"/>
        <v>7.6719900000000008E-2</v>
      </c>
      <c r="AQ45" s="94">
        <f t="shared" si="69"/>
        <v>3.25</v>
      </c>
      <c r="AR45" s="94">
        <f t="shared" si="70"/>
        <v>1.0234797250000001</v>
      </c>
      <c r="AS45" s="93">
        <f>1333*J43*POWER(10,-6)</f>
        <v>8.4912099999999999E-4</v>
      </c>
      <c r="AT45" s="94">
        <f t="shared" si="66"/>
        <v>5.1182477459999989</v>
      </c>
      <c r="AU45" s="95">
        <f t="shared" si="71"/>
        <v>6.0800000000000002E-6</v>
      </c>
      <c r="AV45" s="95">
        <f t="shared" si="72"/>
        <v>6.0800000000000002E-6</v>
      </c>
      <c r="AW45" s="95">
        <f t="shared" si="73"/>
        <v>3.1118946295679995E-5</v>
      </c>
    </row>
    <row r="46" spans="1:49" x14ac:dyDescent="0.3">
      <c r="A46" s="48" t="s">
        <v>23</v>
      </c>
      <c r="B46" s="48" t="str">
        <f>B42</f>
        <v>Трубопровод газ+токси</v>
      </c>
      <c r="C46" s="179" t="s">
        <v>195</v>
      </c>
      <c r="D46" s="49" t="s">
        <v>196</v>
      </c>
      <c r="E46" s="166">
        <v>1E-4</v>
      </c>
      <c r="F46" s="168">
        <f>F42</f>
        <v>1</v>
      </c>
      <c r="G46" s="48">
        <v>3.5000000000000003E-2</v>
      </c>
      <c r="H46" s="50">
        <f t="shared" si="67"/>
        <v>3.5000000000000004E-6</v>
      </c>
      <c r="I46" s="162">
        <f>0.15*I42</f>
        <v>0.95550000000000002</v>
      </c>
      <c r="J46" s="169">
        <f>I46</f>
        <v>0.95550000000000002</v>
      </c>
      <c r="K46" s="174" t="s">
        <v>189</v>
      </c>
      <c r="L46" s="178">
        <v>3</v>
      </c>
      <c r="M46" s="92" t="str">
        <f t="shared" si="63"/>
        <v>С5</v>
      </c>
      <c r="N46" s="92" t="str">
        <f t="shared" si="64"/>
        <v>Трубопровод газ+токси</v>
      </c>
      <c r="O46" s="92" t="str">
        <f t="shared" si="65"/>
        <v>Частичное-факел</v>
      </c>
      <c r="P46" s="92" t="s">
        <v>85</v>
      </c>
      <c r="Q46" s="92" t="s">
        <v>85</v>
      </c>
      <c r="R46" s="92" t="s">
        <v>85</v>
      </c>
      <c r="S46" s="92" t="s">
        <v>85</v>
      </c>
      <c r="T46" s="92" t="s">
        <v>85</v>
      </c>
      <c r="U46" s="92" t="s">
        <v>85</v>
      </c>
      <c r="V46" s="92" t="s">
        <v>85</v>
      </c>
      <c r="W46" s="92" t="s">
        <v>85</v>
      </c>
      <c r="X46" s="92" t="s">
        <v>85</v>
      </c>
      <c r="Y46" s="92" t="s">
        <v>85</v>
      </c>
      <c r="Z46" s="92" t="s">
        <v>85</v>
      </c>
      <c r="AA46" s="92" t="s">
        <v>85</v>
      </c>
      <c r="AB46" s="92" t="s">
        <v>85</v>
      </c>
      <c r="AC46" s="92" t="s">
        <v>85</v>
      </c>
      <c r="AD46" s="92" t="s">
        <v>85</v>
      </c>
      <c r="AE46" s="92" t="s">
        <v>85</v>
      </c>
      <c r="AF46" s="92" t="s">
        <v>85</v>
      </c>
      <c r="AG46" s="92" t="s">
        <v>85</v>
      </c>
      <c r="AH46" s="92">
        <v>0</v>
      </c>
      <c r="AI46" s="92">
        <v>2</v>
      </c>
      <c r="AJ46" s="92">
        <f>0.1*$AJ$2</f>
        <v>7.5000000000000011E-2</v>
      </c>
      <c r="AK46" s="92">
        <f>AK42</f>
        <v>2.7E-2</v>
      </c>
      <c r="AL46" s="92">
        <f>ROUNDUP(AL42/3,0)</f>
        <v>1</v>
      </c>
      <c r="AM46" s="92"/>
      <c r="AN46" s="92"/>
      <c r="AO46" s="93">
        <f>AK46*I46+AJ46</f>
        <v>0.10079850000000001</v>
      </c>
      <c r="AP46" s="93">
        <f t="shared" si="68"/>
        <v>1.0079850000000001E-2</v>
      </c>
      <c r="AQ46" s="94">
        <f t="shared" si="69"/>
        <v>0.5</v>
      </c>
      <c r="AR46" s="94">
        <f t="shared" si="70"/>
        <v>0.1527195875</v>
      </c>
      <c r="AS46" s="93">
        <f>10068.2*J46*POWER(10,-6)</f>
        <v>9.6201650999999996E-3</v>
      </c>
      <c r="AT46" s="94">
        <f t="shared" si="66"/>
        <v>0.77321810260000001</v>
      </c>
      <c r="AU46" s="95">
        <f t="shared" si="71"/>
        <v>0</v>
      </c>
      <c r="AV46" s="95">
        <f t="shared" si="72"/>
        <v>7.0000000000000007E-6</v>
      </c>
      <c r="AW46" s="95">
        <f t="shared" si="73"/>
        <v>2.7062633591000003E-6</v>
      </c>
    </row>
    <row r="47" spans="1:49" x14ac:dyDescent="0.3">
      <c r="A47" s="48" t="s">
        <v>24</v>
      </c>
      <c r="B47" s="48" t="str">
        <f>B42</f>
        <v>Трубопровод газ+токси</v>
      </c>
      <c r="C47" s="179" t="s">
        <v>197</v>
      </c>
      <c r="D47" s="49" t="s">
        <v>198</v>
      </c>
      <c r="E47" s="167">
        <f>E46</f>
        <v>1E-4</v>
      </c>
      <c r="F47" s="168">
        <v>1</v>
      </c>
      <c r="G47" s="48">
        <v>8.3000000000000001E-3</v>
      </c>
      <c r="H47" s="50">
        <f t="shared" si="67"/>
        <v>8.300000000000001E-7</v>
      </c>
      <c r="I47" s="162">
        <f>I46</f>
        <v>0.95550000000000002</v>
      </c>
      <c r="J47" s="169">
        <f>J43*0.15</f>
        <v>9.5549999999999996E-2</v>
      </c>
      <c r="K47" s="173" t="s">
        <v>200</v>
      </c>
      <c r="L47" s="230">
        <v>5</v>
      </c>
      <c r="M47" s="92" t="str">
        <f t="shared" si="63"/>
        <v>С6</v>
      </c>
      <c r="N47" s="92" t="str">
        <f t="shared" si="64"/>
        <v>Трубопровод газ+токси</v>
      </c>
      <c r="O47" s="92" t="str">
        <f t="shared" si="65"/>
        <v>Частичное-взрыв</v>
      </c>
      <c r="P47" s="92" t="s">
        <v>85</v>
      </c>
      <c r="Q47" s="92" t="s">
        <v>85</v>
      </c>
      <c r="R47" s="92" t="s">
        <v>85</v>
      </c>
      <c r="S47" s="92" t="s">
        <v>85</v>
      </c>
      <c r="T47" s="92" t="s">
        <v>85</v>
      </c>
      <c r="U47" s="92" t="s">
        <v>85</v>
      </c>
      <c r="V47" s="92" t="s">
        <v>85</v>
      </c>
      <c r="W47" s="92" t="s">
        <v>85</v>
      </c>
      <c r="X47" s="92" t="s">
        <v>85</v>
      </c>
      <c r="Y47" s="92" t="s">
        <v>85</v>
      </c>
      <c r="Z47" s="92" t="s">
        <v>85</v>
      </c>
      <c r="AA47" s="92" t="s">
        <v>85</v>
      </c>
      <c r="AB47" s="92" t="s">
        <v>85</v>
      </c>
      <c r="AC47" s="92" t="s">
        <v>85</v>
      </c>
      <c r="AD47" s="92" t="s">
        <v>85</v>
      </c>
      <c r="AE47" s="92" t="s">
        <v>85</v>
      </c>
      <c r="AF47" s="92" t="s">
        <v>85</v>
      </c>
      <c r="AG47" s="92" t="s">
        <v>85</v>
      </c>
      <c r="AH47" s="92">
        <v>0</v>
      </c>
      <c r="AI47" s="92">
        <v>2</v>
      </c>
      <c r="AJ47" s="92">
        <f>0.1*$AJ$2</f>
        <v>7.5000000000000011E-2</v>
      </c>
      <c r="AK47" s="92">
        <f>AK42</f>
        <v>2.7E-2</v>
      </c>
      <c r="AL47" s="92">
        <f>AL46</f>
        <v>1</v>
      </c>
      <c r="AM47" s="92"/>
      <c r="AN47" s="92"/>
      <c r="AO47" s="93">
        <f t="shared" ref="AO47:AO48" si="74">AK47*I47+AJ47</f>
        <v>0.10079850000000001</v>
      </c>
      <c r="AP47" s="93">
        <f t="shared" si="68"/>
        <v>1.0079850000000001E-2</v>
      </c>
      <c r="AQ47" s="94">
        <f t="shared" si="69"/>
        <v>0.5</v>
      </c>
      <c r="AR47" s="94">
        <f t="shared" si="70"/>
        <v>0.1527195875</v>
      </c>
      <c r="AS47" s="93">
        <f>10068.2*J47*POWER(10,-6)*10</f>
        <v>9.6201650999999996E-3</v>
      </c>
      <c r="AT47" s="94">
        <f t="shared" si="66"/>
        <v>0.77321810260000001</v>
      </c>
      <c r="AU47" s="95">
        <f t="shared" si="71"/>
        <v>0</v>
      </c>
      <c r="AV47" s="95">
        <f t="shared" si="72"/>
        <v>1.6600000000000002E-6</v>
      </c>
      <c r="AW47" s="95">
        <f t="shared" si="73"/>
        <v>6.4177102515800009E-7</v>
      </c>
    </row>
    <row r="48" spans="1:49" x14ac:dyDescent="0.3">
      <c r="A48" s="48" t="s">
        <v>219</v>
      </c>
      <c r="B48" s="48" t="str">
        <f>B42</f>
        <v>Трубопровод газ+токси</v>
      </c>
      <c r="C48" s="179" t="s">
        <v>172</v>
      </c>
      <c r="D48" s="49" t="s">
        <v>174</v>
      </c>
      <c r="E48" s="167">
        <f>E46</f>
        <v>1E-4</v>
      </c>
      <c r="F48" s="168">
        <f>F42</f>
        <v>1</v>
      </c>
      <c r="G48" s="48">
        <v>2.64E-2</v>
      </c>
      <c r="H48" s="50">
        <f t="shared" si="67"/>
        <v>2.6400000000000001E-6</v>
      </c>
      <c r="I48" s="162">
        <f>0.15*I42</f>
        <v>0.95550000000000002</v>
      </c>
      <c r="J48" s="169">
        <f>J44*0.15</f>
        <v>9.5549999999999996E-2</v>
      </c>
      <c r="K48" s="174"/>
      <c r="L48" s="178"/>
      <c r="M48" s="92" t="str">
        <f t="shared" si="63"/>
        <v>С7</v>
      </c>
      <c r="N48" s="92" t="str">
        <f t="shared" si="64"/>
        <v>Трубопровод газ+токси</v>
      </c>
      <c r="O48" s="92" t="str">
        <f t="shared" si="65"/>
        <v>Частичное-пожар-вспышка</v>
      </c>
      <c r="P48" s="92" t="s">
        <v>85</v>
      </c>
      <c r="Q48" s="92" t="s">
        <v>85</v>
      </c>
      <c r="R48" s="92" t="s">
        <v>85</v>
      </c>
      <c r="S48" s="92" t="s">
        <v>85</v>
      </c>
      <c r="T48" s="92" t="s">
        <v>85</v>
      </c>
      <c r="U48" s="92" t="s">
        <v>85</v>
      </c>
      <c r="V48" s="92" t="s">
        <v>85</v>
      </c>
      <c r="W48" s="92" t="s">
        <v>85</v>
      </c>
      <c r="X48" s="92" t="s">
        <v>85</v>
      </c>
      <c r="Y48" s="92" t="s">
        <v>85</v>
      </c>
      <c r="Z48" s="92" t="s">
        <v>85</v>
      </c>
      <c r="AA48" s="92" t="s">
        <v>85</v>
      </c>
      <c r="AB48" s="92" t="s">
        <v>85</v>
      </c>
      <c r="AC48" s="92" t="s">
        <v>85</v>
      </c>
      <c r="AD48" s="92" t="s">
        <v>85</v>
      </c>
      <c r="AE48" s="92" t="s">
        <v>85</v>
      </c>
      <c r="AF48" s="92" t="s">
        <v>85</v>
      </c>
      <c r="AG48" s="92" t="s">
        <v>85</v>
      </c>
      <c r="AH48" s="92">
        <v>0</v>
      </c>
      <c r="AI48" s="92">
        <v>1</v>
      </c>
      <c r="AJ48" s="92">
        <f>0.1*$AJ$2</f>
        <v>7.5000000000000011E-2</v>
      </c>
      <c r="AK48" s="92">
        <f>AK42</f>
        <v>2.7E-2</v>
      </c>
      <c r="AL48" s="92">
        <f>ROUNDUP(AL42/3,0)</f>
        <v>1</v>
      </c>
      <c r="AM48" s="92"/>
      <c r="AN48" s="92"/>
      <c r="AO48" s="93">
        <f t="shared" si="74"/>
        <v>0.10079850000000001</v>
      </c>
      <c r="AP48" s="93">
        <f t="shared" si="68"/>
        <v>1.0079850000000001E-2</v>
      </c>
      <c r="AQ48" s="94">
        <f t="shared" si="69"/>
        <v>0.25</v>
      </c>
      <c r="AR48" s="94">
        <f t="shared" si="70"/>
        <v>9.0219587500000004E-2</v>
      </c>
      <c r="AS48" s="93">
        <f>10068.2*J48*POWER(10,-6)*10</f>
        <v>9.6201650999999996E-3</v>
      </c>
      <c r="AT48" s="94">
        <f t="shared" si="66"/>
        <v>0.46071810260000001</v>
      </c>
      <c r="AU48" s="95">
        <f t="shared" si="71"/>
        <v>0</v>
      </c>
      <c r="AV48" s="95">
        <f t="shared" si="72"/>
        <v>2.6400000000000001E-6</v>
      </c>
      <c r="AW48" s="95">
        <f t="shared" si="73"/>
        <v>1.2162957908640002E-6</v>
      </c>
    </row>
    <row r="49" spans="1:49" ht="15" thickBot="1" x14ac:dyDescent="0.35">
      <c r="A49" s="48" t="s">
        <v>220</v>
      </c>
      <c r="B49" s="48" t="str">
        <f>B42</f>
        <v>Трубопровод газ+токси</v>
      </c>
      <c r="C49" s="179" t="s">
        <v>179</v>
      </c>
      <c r="D49" s="49" t="s">
        <v>181</v>
      </c>
      <c r="E49" s="167">
        <f>E46</f>
        <v>1E-4</v>
      </c>
      <c r="F49" s="168">
        <f>F42</f>
        <v>1</v>
      </c>
      <c r="G49" s="48">
        <v>0.93030000000000002</v>
      </c>
      <c r="H49" s="50">
        <f t="shared" si="67"/>
        <v>9.3030000000000009E-5</v>
      </c>
      <c r="I49" s="162">
        <f>0.15*I42</f>
        <v>0.95550000000000002</v>
      </c>
      <c r="J49" s="169">
        <f>J48</f>
        <v>9.5549999999999996E-2</v>
      </c>
      <c r="K49" s="175"/>
      <c r="L49" s="176"/>
      <c r="M49" s="92" t="str">
        <f t="shared" si="63"/>
        <v>С8</v>
      </c>
      <c r="N49" s="92" t="str">
        <f t="shared" si="64"/>
        <v>Трубопровод газ+токси</v>
      </c>
      <c r="O49" s="92" t="str">
        <f t="shared" si="65"/>
        <v>Частичное-токси</v>
      </c>
      <c r="P49" s="92" t="s">
        <v>85</v>
      </c>
      <c r="Q49" s="92" t="s">
        <v>85</v>
      </c>
      <c r="R49" s="92" t="s">
        <v>85</v>
      </c>
      <c r="S49" s="92" t="s">
        <v>85</v>
      </c>
      <c r="T49" s="92" t="s">
        <v>85</v>
      </c>
      <c r="U49" s="92" t="s">
        <v>85</v>
      </c>
      <c r="V49" s="92" t="s">
        <v>85</v>
      </c>
      <c r="W49" s="92" t="s">
        <v>85</v>
      </c>
      <c r="X49" s="92" t="s">
        <v>85</v>
      </c>
      <c r="Y49" s="92" t="s">
        <v>85</v>
      </c>
      <c r="Z49" s="92" t="s">
        <v>85</v>
      </c>
      <c r="AA49" s="92" t="s">
        <v>85</v>
      </c>
      <c r="AB49" s="92" t="s">
        <v>85</v>
      </c>
      <c r="AC49" s="92" t="s">
        <v>85</v>
      </c>
      <c r="AD49" s="92" t="s">
        <v>85</v>
      </c>
      <c r="AE49" s="92" t="s">
        <v>85</v>
      </c>
      <c r="AF49" s="92" t="s">
        <v>85</v>
      </c>
      <c r="AG49" s="92" t="s">
        <v>85</v>
      </c>
      <c r="AH49" s="92">
        <v>0</v>
      </c>
      <c r="AI49" s="92">
        <v>1</v>
      </c>
      <c r="AJ49" s="92">
        <f>0.1*$AJ$2</f>
        <v>7.5000000000000011E-2</v>
      </c>
      <c r="AK49" s="92">
        <f>AK42</f>
        <v>2.7E-2</v>
      </c>
      <c r="AL49" s="92">
        <f>ROUNDUP(AL42/3,0)</f>
        <v>1</v>
      </c>
      <c r="AM49" s="92"/>
      <c r="AN49" s="92"/>
      <c r="AO49" s="93">
        <f>AK49*I49*0.1+AJ49</f>
        <v>7.7579850000000006E-2</v>
      </c>
      <c r="AP49" s="93">
        <f t="shared" si="68"/>
        <v>7.7579850000000011E-3</v>
      </c>
      <c r="AQ49" s="94">
        <f t="shared" si="69"/>
        <v>0.25</v>
      </c>
      <c r="AR49" s="94">
        <f t="shared" si="70"/>
        <v>8.3834458750000007E-2</v>
      </c>
      <c r="AS49" s="93">
        <f>1333*J48*POWER(10,-6)</f>
        <v>1.2736814999999999E-4</v>
      </c>
      <c r="AT49" s="94">
        <f t="shared" si="66"/>
        <v>0.41929966190000001</v>
      </c>
      <c r="AU49" s="95">
        <f t="shared" si="71"/>
        <v>0</v>
      </c>
      <c r="AV49" s="95">
        <f t="shared" si="72"/>
        <v>9.3030000000000009E-5</v>
      </c>
      <c r="AW49" s="95">
        <f t="shared" si="73"/>
        <v>3.9007447546557005E-5</v>
      </c>
    </row>
    <row r="50" spans="1:49" x14ac:dyDescent="0.3">
      <c r="A50" s="52"/>
      <c r="B50" s="52"/>
      <c r="C50" s="92"/>
      <c r="D50" s="268"/>
      <c r="E50" s="269"/>
      <c r="F50" s="270"/>
      <c r="G50" s="52"/>
      <c r="H50" s="95"/>
      <c r="I50" s="94"/>
      <c r="J50" s="52"/>
      <c r="K50" s="52"/>
      <c r="L50" s="5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3"/>
      <c r="AP50" s="93"/>
      <c r="AQ50" s="94"/>
      <c r="AR50" s="94"/>
      <c r="AS50" s="93"/>
      <c r="AT50" s="94"/>
      <c r="AU50" s="95"/>
      <c r="AV50" s="95"/>
      <c r="AW50" s="95"/>
    </row>
    <row r="51" spans="1:49" ht="15" thickBot="1" x14ac:dyDescent="0.35"/>
    <row r="52" spans="1:49" s="215" customFormat="1" ht="15" thickBot="1" x14ac:dyDescent="0.35">
      <c r="A52" s="206" t="s">
        <v>19</v>
      </c>
      <c r="B52" s="207" t="s">
        <v>202</v>
      </c>
      <c r="C52" s="51" t="s">
        <v>205</v>
      </c>
      <c r="D52" s="208" t="s">
        <v>60</v>
      </c>
      <c r="E52" s="209">
        <v>3.4999999999999997E-5</v>
      </c>
      <c r="F52" s="207">
        <v>1</v>
      </c>
      <c r="G52" s="206">
        <v>0.05</v>
      </c>
      <c r="H52" s="210">
        <f>E52*F52*G52</f>
        <v>1.75E-6</v>
      </c>
      <c r="I52" s="211">
        <v>12.36</v>
      </c>
      <c r="J52" s="212">
        <f>I52</f>
        <v>12.36</v>
      </c>
      <c r="K52" s="213" t="s">
        <v>184</v>
      </c>
      <c r="L52" s="214">
        <v>300</v>
      </c>
      <c r="M52" s="215" t="str">
        <f t="shared" ref="M52:N57" si="75">A52</f>
        <v>С1</v>
      </c>
      <c r="N52" s="215" t="str">
        <f t="shared" si="75"/>
        <v>А/ц ЛВЖ</v>
      </c>
      <c r="O52" s="215" t="str">
        <f t="shared" ref="O52:O57" si="76">D52</f>
        <v>Полное-пожар</v>
      </c>
      <c r="P52" s="215" t="s">
        <v>85</v>
      </c>
      <c r="Q52" s="215" t="s">
        <v>85</v>
      </c>
      <c r="R52" s="215" t="s">
        <v>85</v>
      </c>
      <c r="S52" s="215" t="s">
        <v>85</v>
      </c>
      <c r="T52" s="215" t="s">
        <v>85</v>
      </c>
      <c r="U52" s="215" t="s">
        <v>85</v>
      </c>
      <c r="V52" s="215" t="s">
        <v>85</v>
      </c>
      <c r="W52" s="215" t="s">
        <v>85</v>
      </c>
      <c r="X52" s="215" t="s">
        <v>85</v>
      </c>
      <c r="Y52" s="215" t="s">
        <v>85</v>
      </c>
      <c r="Z52" s="215" t="s">
        <v>85</v>
      </c>
      <c r="AA52" s="215" t="s">
        <v>85</v>
      </c>
      <c r="AB52" s="215" t="s">
        <v>85</v>
      </c>
      <c r="AC52" s="215" t="s">
        <v>85</v>
      </c>
      <c r="AD52" s="215" t="s">
        <v>85</v>
      </c>
      <c r="AE52" s="215" t="s">
        <v>85</v>
      </c>
      <c r="AF52" s="215" t="s">
        <v>85</v>
      </c>
      <c r="AG52" s="215" t="s">
        <v>85</v>
      </c>
      <c r="AH52" s="216">
        <v>1</v>
      </c>
      <c r="AI52" s="216">
        <v>2</v>
      </c>
      <c r="AJ52" s="217">
        <v>0.75</v>
      </c>
      <c r="AK52" s="217">
        <v>2.7E-2</v>
      </c>
      <c r="AL52" s="217">
        <v>3</v>
      </c>
      <c r="AO52" s="218">
        <f>AK52*I52+AJ52</f>
        <v>1.08372</v>
      </c>
      <c r="AP52" s="218">
        <f>0.1*AO52</f>
        <v>0.10837200000000001</v>
      </c>
      <c r="AQ52" s="219">
        <f>AH52*3+0.25*AI52</f>
        <v>3.5</v>
      </c>
      <c r="AR52" s="219">
        <f>SUM(AO52:AQ52)/4</f>
        <v>1.1730229999999999</v>
      </c>
      <c r="AS52" s="218">
        <f>10068.2*J52*POWER(10,-6)</f>
        <v>0.124442952</v>
      </c>
      <c r="AT52" s="219">
        <f t="shared" ref="AT52:AT57" si="77">AS52+AR52+AQ52+AP52+AO52</f>
        <v>5.9895579520000002</v>
      </c>
      <c r="AU52" s="220">
        <f>AH52*H52</f>
        <v>1.75E-6</v>
      </c>
      <c r="AV52" s="220">
        <f>H52*AI52</f>
        <v>3.4999999999999999E-6</v>
      </c>
      <c r="AW52" s="220">
        <f>H52*AT52</f>
        <v>1.0481726416000001E-5</v>
      </c>
    </row>
    <row r="53" spans="1:49" s="215" customFormat="1" ht="15" thickBot="1" x14ac:dyDescent="0.35">
      <c r="A53" s="206" t="s">
        <v>20</v>
      </c>
      <c r="B53" s="206" t="str">
        <f>B52</f>
        <v>А/ц ЛВЖ</v>
      </c>
      <c r="C53" s="51" t="s">
        <v>206</v>
      </c>
      <c r="D53" s="208" t="s">
        <v>63</v>
      </c>
      <c r="E53" s="221">
        <f>E52</f>
        <v>3.4999999999999997E-5</v>
      </c>
      <c r="F53" s="222">
        <f>F52</f>
        <v>1</v>
      </c>
      <c r="G53" s="206">
        <v>4.7500000000000001E-2</v>
      </c>
      <c r="H53" s="210">
        <f t="shared" ref="H53:H57" si="78">E53*F53*G53</f>
        <v>1.6625E-6</v>
      </c>
      <c r="I53" s="223">
        <f>I52</f>
        <v>12.36</v>
      </c>
      <c r="J53" s="224">
        <v>0.625</v>
      </c>
      <c r="K53" s="213" t="s">
        <v>185</v>
      </c>
      <c r="L53" s="214">
        <v>0</v>
      </c>
      <c r="M53" s="215" t="str">
        <f t="shared" si="75"/>
        <v>С2</v>
      </c>
      <c r="N53" s="215" t="str">
        <f t="shared" si="75"/>
        <v>А/ц ЛВЖ</v>
      </c>
      <c r="O53" s="215" t="str">
        <f t="shared" si="76"/>
        <v>Полное-взрыв</v>
      </c>
      <c r="P53" s="215" t="s">
        <v>85</v>
      </c>
      <c r="Q53" s="215" t="s">
        <v>85</v>
      </c>
      <c r="R53" s="215" t="s">
        <v>85</v>
      </c>
      <c r="S53" s="215" t="s">
        <v>85</v>
      </c>
      <c r="T53" s="215" t="s">
        <v>85</v>
      </c>
      <c r="U53" s="215" t="s">
        <v>85</v>
      </c>
      <c r="V53" s="215" t="s">
        <v>85</v>
      </c>
      <c r="W53" s="215" t="s">
        <v>85</v>
      </c>
      <c r="X53" s="215" t="s">
        <v>85</v>
      </c>
      <c r="Y53" s="215" t="s">
        <v>85</v>
      </c>
      <c r="Z53" s="215" t="s">
        <v>85</v>
      </c>
      <c r="AA53" s="215" t="s">
        <v>85</v>
      </c>
      <c r="AB53" s="215" t="s">
        <v>85</v>
      </c>
      <c r="AC53" s="215" t="s">
        <v>85</v>
      </c>
      <c r="AD53" s="215" t="s">
        <v>85</v>
      </c>
      <c r="AE53" s="215" t="s">
        <v>85</v>
      </c>
      <c r="AF53" s="215" t="s">
        <v>85</v>
      </c>
      <c r="AG53" s="215" t="s">
        <v>85</v>
      </c>
      <c r="AH53" s="216">
        <v>2</v>
      </c>
      <c r="AI53" s="216">
        <v>2</v>
      </c>
      <c r="AJ53" s="215">
        <f>AJ52</f>
        <v>0.75</v>
      </c>
      <c r="AK53" s="215">
        <f>AK52</f>
        <v>2.7E-2</v>
      </c>
      <c r="AL53" s="215">
        <f>AL52</f>
        <v>3</v>
      </c>
      <c r="AO53" s="218">
        <f>AK53*I53+AJ53</f>
        <v>1.08372</v>
      </c>
      <c r="AP53" s="218">
        <f t="shared" ref="AP53:AP57" si="79">0.1*AO53</f>
        <v>0.10837200000000001</v>
      </c>
      <c r="AQ53" s="219">
        <f t="shared" ref="AQ53:AQ57" si="80">AH53*3+0.25*AI53</f>
        <v>6.5</v>
      </c>
      <c r="AR53" s="219">
        <f t="shared" ref="AR53:AR57" si="81">SUM(AO53:AQ53)/4</f>
        <v>1.9230229999999999</v>
      </c>
      <c r="AS53" s="218">
        <f>10068.2*J53*POWER(10,-6)*10</f>
        <v>6.2926249999999989E-2</v>
      </c>
      <c r="AT53" s="219">
        <f t="shared" si="77"/>
        <v>9.6780412499999997</v>
      </c>
      <c r="AU53" s="220">
        <f t="shared" ref="AU53:AU57" si="82">AH53*H53</f>
        <v>3.3249999999999999E-6</v>
      </c>
      <c r="AV53" s="220">
        <f t="shared" ref="AV53:AV57" si="83">H53*AI53</f>
        <v>3.3249999999999999E-6</v>
      </c>
      <c r="AW53" s="220">
        <f t="shared" ref="AW53:AW57" si="84">H53*AT53</f>
        <v>1.6089743578124998E-5</v>
      </c>
    </row>
    <row r="54" spans="1:49" s="215" customFormat="1" x14ac:dyDescent="0.3">
      <c r="A54" s="206" t="s">
        <v>21</v>
      </c>
      <c r="B54" s="206" t="str">
        <f>B52</f>
        <v>А/ц ЛВЖ</v>
      </c>
      <c r="C54" s="51" t="s">
        <v>207</v>
      </c>
      <c r="D54" s="208" t="s">
        <v>61</v>
      </c>
      <c r="E54" s="221">
        <f>E52</f>
        <v>3.4999999999999997E-5</v>
      </c>
      <c r="F54" s="222">
        <f>F52</f>
        <v>1</v>
      </c>
      <c r="G54" s="206">
        <v>0.90249999999999997</v>
      </c>
      <c r="H54" s="210">
        <f t="shared" si="78"/>
        <v>3.1587499999999995E-5</v>
      </c>
      <c r="I54" s="223">
        <f>I52</f>
        <v>12.36</v>
      </c>
      <c r="J54" s="225">
        <v>0</v>
      </c>
      <c r="K54" s="213" t="s">
        <v>186</v>
      </c>
      <c r="L54" s="214">
        <v>0</v>
      </c>
      <c r="M54" s="215" t="str">
        <f t="shared" si="75"/>
        <v>С3</v>
      </c>
      <c r="N54" s="215" t="str">
        <f t="shared" si="75"/>
        <v>А/ц ЛВЖ</v>
      </c>
      <c r="O54" s="215" t="str">
        <f t="shared" si="76"/>
        <v>Полное-ликвидация</v>
      </c>
      <c r="P54" s="215" t="s">
        <v>85</v>
      </c>
      <c r="Q54" s="215" t="s">
        <v>85</v>
      </c>
      <c r="R54" s="215" t="s">
        <v>85</v>
      </c>
      <c r="S54" s="215" t="s">
        <v>85</v>
      </c>
      <c r="T54" s="215" t="s">
        <v>85</v>
      </c>
      <c r="U54" s="215" t="s">
        <v>85</v>
      </c>
      <c r="V54" s="215" t="s">
        <v>85</v>
      </c>
      <c r="W54" s="215" t="s">
        <v>85</v>
      </c>
      <c r="X54" s="215" t="s">
        <v>85</v>
      </c>
      <c r="Y54" s="215" t="s">
        <v>85</v>
      </c>
      <c r="Z54" s="215" t="s">
        <v>85</v>
      </c>
      <c r="AA54" s="215" t="s">
        <v>85</v>
      </c>
      <c r="AB54" s="215" t="s">
        <v>85</v>
      </c>
      <c r="AC54" s="215" t="s">
        <v>85</v>
      </c>
      <c r="AD54" s="215" t="s">
        <v>85</v>
      </c>
      <c r="AE54" s="215" t="s">
        <v>85</v>
      </c>
      <c r="AF54" s="215" t="s">
        <v>85</v>
      </c>
      <c r="AG54" s="215" t="s">
        <v>85</v>
      </c>
      <c r="AH54" s="215">
        <v>0</v>
      </c>
      <c r="AI54" s="215">
        <v>0</v>
      </c>
      <c r="AJ54" s="215">
        <f>AJ52</f>
        <v>0.75</v>
      </c>
      <c r="AK54" s="215">
        <f>AK52</f>
        <v>2.7E-2</v>
      </c>
      <c r="AL54" s="215">
        <f>AL52</f>
        <v>3</v>
      </c>
      <c r="AO54" s="218">
        <f>AK54*I54*0.1+AJ54</f>
        <v>0.78337199999999996</v>
      </c>
      <c r="AP54" s="218">
        <f t="shared" si="79"/>
        <v>7.8337199999999996E-2</v>
      </c>
      <c r="AQ54" s="219">
        <f t="shared" si="80"/>
        <v>0</v>
      </c>
      <c r="AR54" s="219">
        <f t="shared" si="81"/>
        <v>0.21542729999999999</v>
      </c>
      <c r="AS54" s="218">
        <f>1333*J53*POWER(10,-6)</f>
        <v>8.3312499999999999E-4</v>
      </c>
      <c r="AT54" s="219">
        <f t="shared" si="77"/>
        <v>1.0779696249999999</v>
      </c>
      <c r="AU54" s="220">
        <f t="shared" si="82"/>
        <v>0</v>
      </c>
      <c r="AV54" s="220">
        <f t="shared" si="83"/>
        <v>0</v>
      </c>
      <c r="AW54" s="220">
        <f t="shared" si="84"/>
        <v>3.4050365529687493E-5</v>
      </c>
    </row>
    <row r="55" spans="1:49" s="215" customFormat="1" x14ac:dyDescent="0.3">
      <c r="A55" s="206" t="s">
        <v>22</v>
      </c>
      <c r="B55" s="206" t="str">
        <f>B52</f>
        <v>А/ц ЛВЖ</v>
      </c>
      <c r="C55" s="51" t="s">
        <v>208</v>
      </c>
      <c r="D55" s="208" t="s">
        <v>86</v>
      </c>
      <c r="E55" s="209">
        <v>2.2000000000000001E-4</v>
      </c>
      <c r="F55" s="222">
        <f>F52</f>
        <v>1</v>
      </c>
      <c r="G55" s="206">
        <v>0.05</v>
      </c>
      <c r="H55" s="210">
        <f t="shared" si="78"/>
        <v>1.1000000000000001E-5</v>
      </c>
      <c r="I55" s="223">
        <f>0.15*I52</f>
        <v>1.8539999999999999</v>
      </c>
      <c r="J55" s="212">
        <f>I55</f>
        <v>1.8539999999999999</v>
      </c>
      <c r="K55" s="226" t="s">
        <v>188</v>
      </c>
      <c r="L55" s="227">
        <v>45390</v>
      </c>
      <c r="M55" s="215" t="str">
        <f t="shared" si="75"/>
        <v>С4</v>
      </c>
      <c r="N55" s="215" t="str">
        <f t="shared" si="75"/>
        <v>А/ц ЛВЖ</v>
      </c>
      <c r="O55" s="215" t="str">
        <f t="shared" si="76"/>
        <v>Частичное-пожар</v>
      </c>
      <c r="P55" s="215" t="s">
        <v>85</v>
      </c>
      <c r="Q55" s="215" t="s">
        <v>85</v>
      </c>
      <c r="R55" s="215" t="s">
        <v>85</v>
      </c>
      <c r="S55" s="215" t="s">
        <v>85</v>
      </c>
      <c r="T55" s="215" t="s">
        <v>85</v>
      </c>
      <c r="U55" s="215" t="s">
        <v>85</v>
      </c>
      <c r="V55" s="215" t="s">
        <v>85</v>
      </c>
      <c r="W55" s="215" t="s">
        <v>85</v>
      </c>
      <c r="X55" s="215" t="s">
        <v>85</v>
      </c>
      <c r="Y55" s="215" t="s">
        <v>85</v>
      </c>
      <c r="Z55" s="215" t="s">
        <v>85</v>
      </c>
      <c r="AA55" s="215" t="s">
        <v>85</v>
      </c>
      <c r="AB55" s="215" t="s">
        <v>85</v>
      </c>
      <c r="AC55" s="215" t="s">
        <v>85</v>
      </c>
      <c r="AD55" s="215" t="s">
        <v>85</v>
      </c>
      <c r="AE55" s="215" t="s">
        <v>85</v>
      </c>
      <c r="AF55" s="215" t="s">
        <v>85</v>
      </c>
      <c r="AG55" s="215" t="s">
        <v>85</v>
      </c>
      <c r="AH55" s="215">
        <v>0</v>
      </c>
      <c r="AI55" s="215">
        <v>2</v>
      </c>
      <c r="AJ55" s="215">
        <f>0.1*$AJ$2</f>
        <v>7.5000000000000011E-2</v>
      </c>
      <c r="AK55" s="215">
        <f>AK52</f>
        <v>2.7E-2</v>
      </c>
      <c r="AL55" s="215">
        <f>ROUNDUP(AL52/3,0)</f>
        <v>1</v>
      </c>
      <c r="AO55" s="218">
        <f>AK55*I55+AJ55</f>
        <v>0.125058</v>
      </c>
      <c r="AP55" s="218">
        <f t="shared" si="79"/>
        <v>1.2505800000000001E-2</v>
      </c>
      <c r="AQ55" s="219">
        <f t="shared" si="80"/>
        <v>0.5</v>
      </c>
      <c r="AR55" s="219">
        <f t="shared" si="81"/>
        <v>0.15939095</v>
      </c>
      <c r="AS55" s="218">
        <f>10068.2*J55*POWER(10,-6)</f>
        <v>1.8666442799999999E-2</v>
      </c>
      <c r="AT55" s="219">
        <f t="shared" si="77"/>
        <v>0.81562119280000001</v>
      </c>
      <c r="AU55" s="220">
        <f t="shared" si="82"/>
        <v>0</v>
      </c>
      <c r="AV55" s="220">
        <f t="shared" si="83"/>
        <v>2.2000000000000003E-5</v>
      </c>
      <c r="AW55" s="220">
        <f t="shared" si="84"/>
        <v>8.9718331208000015E-6</v>
      </c>
    </row>
    <row r="56" spans="1:49" s="215" customFormat="1" x14ac:dyDescent="0.3">
      <c r="A56" s="206" t="s">
        <v>23</v>
      </c>
      <c r="B56" s="206" t="str">
        <f>B52</f>
        <v>А/ц ЛВЖ</v>
      </c>
      <c r="C56" s="51" t="s">
        <v>209</v>
      </c>
      <c r="D56" s="208" t="s">
        <v>174</v>
      </c>
      <c r="E56" s="221">
        <f>E55</f>
        <v>2.2000000000000001E-4</v>
      </c>
      <c r="F56" s="222">
        <f>F52</f>
        <v>1</v>
      </c>
      <c r="G56" s="206">
        <v>4.7500000000000001E-2</v>
      </c>
      <c r="H56" s="210">
        <f t="shared" si="78"/>
        <v>1.045E-5</v>
      </c>
      <c r="I56" s="223">
        <f>0.15*I52</f>
        <v>1.8539999999999999</v>
      </c>
      <c r="J56" s="212">
        <f>0.15*J53</f>
        <v>9.375E-2</v>
      </c>
      <c r="K56" s="226" t="s">
        <v>189</v>
      </c>
      <c r="L56" s="227">
        <v>3</v>
      </c>
      <c r="M56" s="215" t="str">
        <f t="shared" si="75"/>
        <v>С5</v>
      </c>
      <c r="N56" s="215" t="str">
        <f t="shared" si="75"/>
        <v>А/ц ЛВЖ</v>
      </c>
      <c r="O56" s="215" t="str">
        <f t="shared" si="76"/>
        <v>Частичное-пожар-вспышка</v>
      </c>
      <c r="P56" s="215" t="s">
        <v>85</v>
      </c>
      <c r="Q56" s="215" t="s">
        <v>85</v>
      </c>
      <c r="R56" s="215" t="s">
        <v>85</v>
      </c>
      <c r="S56" s="215" t="s">
        <v>85</v>
      </c>
      <c r="T56" s="215" t="s">
        <v>85</v>
      </c>
      <c r="U56" s="215" t="s">
        <v>85</v>
      </c>
      <c r="V56" s="215" t="s">
        <v>85</v>
      </c>
      <c r="W56" s="215" t="s">
        <v>85</v>
      </c>
      <c r="X56" s="215" t="s">
        <v>85</v>
      </c>
      <c r="Y56" s="215" t="s">
        <v>85</v>
      </c>
      <c r="Z56" s="215" t="s">
        <v>85</v>
      </c>
      <c r="AA56" s="215" t="s">
        <v>85</v>
      </c>
      <c r="AB56" s="215" t="s">
        <v>85</v>
      </c>
      <c r="AC56" s="215" t="s">
        <v>85</v>
      </c>
      <c r="AD56" s="215" t="s">
        <v>85</v>
      </c>
      <c r="AE56" s="215" t="s">
        <v>85</v>
      </c>
      <c r="AF56" s="215" t="s">
        <v>85</v>
      </c>
      <c r="AG56" s="215" t="s">
        <v>85</v>
      </c>
      <c r="AH56" s="215">
        <v>0</v>
      </c>
      <c r="AI56" s="215">
        <v>1</v>
      </c>
      <c r="AJ56" s="215">
        <f>0.1*$AJ$2</f>
        <v>7.5000000000000011E-2</v>
      </c>
      <c r="AK56" s="215">
        <f>AK52</f>
        <v>2.7E-2</v>
      </c>
      <c r="AL56" s="215">
        <f>ROUNDUP(AL52/3,0)</f>
        <v>1</v>
      </c>
      <c r="AO56" s="218">
        <f t="shared" ref="AO56" si="85">AK56*I56+AJ56</f>
        <v>0.125058</v>
      </c>
      <c r="AP56" s="218">
        <f t="shared" si="79"/>
        <v>1.2505800000000001E-2</v>
      </c>
      <c r="AQ56" s="219">
        <f t="shared" si="80"/>
        <v>0.25</v>
      </c>
      <c r="AR56" s="219">
        <f t="shared" si="81"/>
        <v>9.6890950000000003E-2</v>
      </c>
      <c r="AS56" s="218">
        <f>10068.2*J56*POWER(10,-6)*10</f>
        <v>9.4389375000000011E-3</v>
      </c>
      <c r="AT56" s="219">
        <f t="shared" si="77"/>
        <v>0.49389368750000001</v>
      </c>
      <c r="AU56" s="220">
        <f t="shared" si="82"/>
        <v>0</v>
      </c>
      <c r="AV56" s="220">
        <f t="shared" si="83"/>
        <v>1.045E-5</v>
      </c>
      <c r="AW56" s="220">
        <f t="shared" si="84"/>
        <v>5.1611890343749998E-6</v>
      </c>
    </row>
    <row r="57" spans="1:49" s="215" customFormat="1" ht="15" thickBot="1" x14ac:dyDescent="0.35">
      <c r="A57" s="206" t="s">
        <v>24</v>
      </c>
      <c r="B57" s="206" t="str">
        <f>B52</f>
        <v>А/ц ЛВЖ</v>
      </c>
      <c r="C57" s="51" t="s">
        <v>210</v>
      </c>
      <c r="D57" s="208" t="s">
        <v>62</v>
      </c>
      <c r="E57" s="221">
        <f>E55</f>
        <v>2.2000000000000001E-4</v>
      </c>
      <c r="F57" s="222">
        <f>F52</f>
        <v>1</v>
      </c>
      <c r="G57" s="206">
        <v>0.90249999999999997</v>
      </c>
      <c r="H57" s="210">
        <f t="shared" si="78"/>
        <v>1.9855E-4</v>
      </c>
      <c r="I57" s="223">
        <f>0.15*I52</f>
        <v>1.8539999999999999</v>
      </c>
      <c r="J57" s="225">
        <v>0</v>
      </c>
      <c r="K57" s="228" t="s">
        <v>200</v>
      </c>
      <c r="L57" s="229">
        <v>6</v>
      </c>
      <c r="M57" s="215" t="str">
        <f t="shared" si="75"/>
        <v>С6</v>
      </c>
      <c r="N57" s="215" t="str">
        <f t="shared" si="75"/>
        <v>А/ц ЛВЖ</v>
      </c>
      <c r="O57" s="215" t="str">
        <f t="shared" si="76"/>
        <v>Частичное-ликвидация</v>
      </c>
      <c r="P57" s="215" t="s">
        <v>85</v>
      </c>
      <c r="Q57" s="215" t="s">
        <v>85</v>
      </c>
      <c r="R57" s="215" t="s">
        <v>85</v>
      </c>
      <c r="S57" s="215" t="s">
        <v>85</v>
      </c>
      <c r="T57" s="215" t="s">
        <v>85</v>
      </c>
      <c r="U57" s="215" t="s">
        <v>85</v>
      </c>
      <c r="V57" s="215" t="s">
        <v>85</v>
      </c>
      <c r="W57" s="215" t="s">
        <v>85</v>
      </c>
      <c r="X57" s="215" t="s">
        <v>85</v>
      </c>
      <c r="Y57" s="215" t="s">
        <v>85</v>
      </c>
      <c r="Z57" s="215" t="s">
        <v>85</v>
      </c>
      <c r="AA57" s="215" t="s">
        <v>85</v>
      </c>
      <c r="AB57" s="215" t="s">
        <v>85</v>
      </c>
      <c r="AC57" s="215" t="s">
        <v>85</v>
      </c>
      <c r="AD57" s="215" t="s">
        <v>85</v>
      </c>
      <c r="AE57" s="215" t="s">
        <v>85</v>
      </c>
      <c r="AF57" s="215" t="s">
        <v>85</v>
      </c>
      <c r="AG57" s="215" t="s">
        <v>85</v>
      </c>
      <c r="AH57" s="215">
        <v>0</v>
      </c>
      <c r="AI57" s="215">
        <v>0</v>
      </c>
      <c r="AJ57" s="215">
        <f>0.1*$AJ$2</f>
        <v>7.5000000000000011E-2</v>
      </c>
      <c r="AK57" s="215">
        <f>AK52</f>
        <v>2.7E-2</v>
      </c>
      <c r="AL57" s="215">
        <f>ROUNDUP(AL52/3,0)</f>
        <v>1</v>
      </c>
      <c r="AO57" s="218">
        <f>AK57*I57*0.1+AJ57</f>
        <v>8.0005800000000016E-2</v>
      </c>
      <c r="AP57" s="218">
        <f t="shared" si="79"/>
        <v>8.0005800000000019E-3</v>
      </c>
      <c r="AQ57" s="219">
        <f t="shared" si="80"/>
        <v>0</v>
      </c>
      <c r="AR57" s="219">
        <f t="shared" si="81"/>
        <v>2.2001595000000006E-2</v>
      </c>
      <c r="AS57" s="218">
        <f>1333*J56*POWER(10,-6)</f>
        <v>1.2496875E-4</v>
      </c>
      <c r="AT57" s="219">
        <f t="shared" si="77"/>
        <v>0.11013294375000002</v>
      </c>
      <c r="AU57" s="220">
        <f t="shared" si="82"/>
        <v>0</v>
      </c>
      <c r="AV57" s="220">
        <f t="shared" si="83"/>
        <v>0</v>
      </c>
      <c r="AW57" s="220">
        <f t="shared" si="84"/>
        <v>2.1866895981562503E-5</v>
      </c>
    </row>
    <row r="58" spans="1:49" s="215" customFormat="1" x14ac:dyDescent="0.3">
      <c r="A58" s="216" t="s">
        <v>85</v>
      </c>
      <c r="B58" s="216" t="s">
        <v>85</v>
      </c>
      <c r="C58" s="216" t="s">
        <v>85</v>
      </c>
      <c r="D58" s="216" t="s">
        <v>85</v>
      </c>
      <c r="E58" s="216" t="s">
        <v>85</v>
      </c>
      <c r="F58" s="216" t="s">
        <v>85</v>
      </c>
      <c r="G58" s="216" t="s">
        <v>85</v>
      </c>
      <c r="H58" s="216" t="s">
        <v>85</v>
      </c>
      <c r="I58" s="216" t="s">
        <v>85</v>
      </c>
      <c r="J58" s="216" t="s">
        <v>85</v>
      </c>
      <c r="K58" s="216" t="s">
        <v>85</v>
      </c>
      <c r="L58" s="216" t="s">
        <v>85</v>
      </c>
      <c r="M58" s="216" t="s">
        <v>85</v>
      </c>
      <c r="N58" s="216" t="s">
        <v>85</v>
      </c>
      <c r="O58" s="216" t="s">
        <v>85</v>
      </c>
      <c r="P58" s="216" t="s">
        <v>85</v>
      </c>
      <c r="Q58" s="216" t="s">
        <v>85</v>
      </c>
      <c r="R58" s="216" t="s">
        <v>85</v>
      </c>
      <c r="S58" s="216" t="s">
        <v>85</v>
      </c>
      <c r="T58" s="216" t="s">
        <v>85</v>
      </c>
      <c r="U58" s="216" t="s">
        <v>85</v>
      </c>
      <c r="V58" s="216" t="s">
        <v>85</v>
      </c>
      <c r="W58" s="216" t="s">
        <v>85</v>
      </c>
      <c r="X58" s="216" t="s">
        <v>85</v>
      </c>
      <c r="Y58" s="216" t="s">
        <v>85</v>
      </c>
      <c r="Z58" s="216" t="s">
        <v>85</v>
      </c>
      <c r="AA58" s="216" t="s">
        <v>85</v>
      </c>
      <c r="AB58" s="216" t="s">
        <v>85</v>
      </c>
      <c r="AC58" s="216" t="s">
        <v>85</v>
      </c>
      <c r="AD58" s="216" t="s">
        <v>85</v>
      </c>
      <c r="AE58" s="216" t="s">
        <v>85</v>
      </c>
      <c r="AF58" s="216" t="s">
        <v>85</v>
      </c>
      <c r="AG58" s="216" t="s">
        <v>85</v>
      </c>
      <c r="AH58" s="216" t="s">
        <v>85</v>
      </c>
      <c r="AI58" s="216" t="s">
        <v>85</v>
      </c>
      <c r="AJ58" s="216" t="s">
        <v>85</v>
      </c>
      <c r="AK58" s="216" t="s">
        <v>85</v>
      </c>
      <c r="AL58" s="216" t="s">
        <v>85</v>
      </c>
      <c r="AM58" s="216" t="s">
        <v>85</v>
      </c>
      <c r="AN58" s="216" t="s">
        <v>85</v>
      </c>
      <c r="AO58" s="216" t="s">
        <v>85</v>
      </c>
      <c r="AP58" s="216" t="s">
        <v>85</v>
      </c>
      <c r="AQ58" s="216" t="s">
        <v>85</v>
      </c>
      <c r="AR58" s="216" t="s">
        <v>85</v>
      </c>
      <c r="AS58" s="216" t="s">
        <v>85</v>
      </c>
      <c r="AT58" s="216" t="s">
        <v>85</v>
      </c>
      <c r="AU58" s="216" t="s">
        <v>85</v>
      </c>
      <c r="AV58" s="216" t="s">
        <v>85</v>
      </c>
      <c r="AW58" s="216" t="s">
        <v>85</v>
      </c>
    </row>
    <row r="59" spans="1:49" s="215" customFormat="1" x14ac:dyDescent="0.3">
      <c r="A59" s="216"/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6"/>
      <c r="AJ59" s="216"/>
      <c r="AK59" s="216"/>
      <c r="AL59" s="216"/>
      <c r="AM59" s="216"/>
      <c r="AN59" s="216"/>
      <c r="AO59" s="216"/>
      <c r="AP59" s="216"/>
      <c r="AQ59" s="216"/>
      <c r="AR59" s="216"/>
      <c r="AS59" s="216"/>
      <c r="AT59" s="216"/>
      <c r="AU59" s="216"/>
      <c r="AV59" s="216"/>
      <c r="AW59" s="216"/>
    </row>
    <row r="60" spans="1:49" s="215" customFormat="1" x14ac:dyDescent="0.3">
      <c r="A60" s="216" t="s">
        <v>85</v>
      </c>
      <c r="B60" s="216" t="s">
        <v>85</v>
      </c>
      <c r="C60" s="216" t="s">
        <v>85</v>
      </c>
      <c r="D60" s="216" t="s">
        <v>85</v>
      </c>
      <c r="E60" s="216" t="s">
        <v>85</v>
      </c>
      <c r="F60" s="216" t="s">
        <v>85</v>
      </c>
      <c r="G60" s="216" t="s">
        <v>85</v>
      </c>
      <c r="H60" s="216" t="s">
        <v>85</v>
      </c>
      <c r="I60" s="216" t="s">
        <v>85</v>
      </c>
      <c r="J60" s="216" t="s">
        <v>85</v>
      </c>
      <c r="K60" s="216" t="s">
        <v>85</v>
      </c>
      <c r="L60" s="216" t="s">
        <v>85</v>
      </c>
      <c r="M60" s="216" t="s">
        <v>85</v>
      </c>
      <c r="N60" s="216" t="s">
        <v>85</v>
      </c>
      <c r="O60" s="216" t="s">
        <v>85</v>
      </c>
      <c r="P60" s="216" t="s">
        <v>85</v>
      </c>
      <c r="Q60" s="216" t="s">
        <v>85</v>
      </c>
      <c r="R60" s="216" t="s">
        <v>85</v>
      </c>
      <c r="S60" s="216" t="s">
        <v>85</v>
      </c>
      <c r="T60" s="216" t="s">
        <v>85</v>
      </c>
      <c r="U60" s="216" t="s">
        <v>85</v>
      </c>
      <c r="V60" s="216" t="s">
        <v>85</v>
      </c>
      <c r="W60" s="216" t="s">
        <v>85</v>
      </c>
      <c r="X60" s="216" t="s">
        <v>85</v>
      </c>
      <c r="Y60" s="216" t="s">
        <v>85</v>
      </c>
      <c r="Z60" s="216" t="s">
        <v>85</v>
      </c>
      <c r="AA60" s="216" t="s">
        <v>85</v>
      </c>
      <c r="AB60" s="216" t="s">
        <v>85</v>
      </c>
      <c r="AC60" s="216" t="s">
        <v>85</v>
      </c>
      <c r="AD60" s="216" t="s">
        <v>85</v>
      </c>
      <c r="AE60" s="216" t="s">
        <v>85</v>
      </c>
      <c r="AF60" s="216" t="s">
        <v>85</v>
      </c>
      <c r="AG60" s="216" t="s">
        <v>85</v>
      </c>
      <c r="AH60" s="216" t="s">
        <v>85</v>
      </c>
      <c r="AI60" s="216" t="s">
        <v>85</v>
      </c>
      <c r="AJ60" s="216" t="s">
        <v>85</v>
      </c>
      <c r="AK60" s="216" t="s">
        <v>85</v>
      </c>
      <c r="AL60" s="216" t="s">
        <v>85</v>
      </c>
      <c r="AM60" s="216" t="s">
        <v>85</v>
      </c>
      <c r="AN60" s="216" t="s">
        <v>85</v>
      </c>
      <c r="AO60" s="216" t="s">
        <v>85</v>
      </c>
      <c r="AP60" s="216" t="s">
        <v>85</v>
      </c>
      <c r="AQ60" s="216" t="s">
        <v>85</v>
      </c>
      <c r="AR60" s="216" t="s">
        <v>85</v>
      </c>
      <c r="AS60" s="216" t="s">
        <v>85</v>
      </c>
      <c r="AT60" s="216" t="s">
        <v>85</v>
      </c>
      <c r="AU60" s="216" t="s">
        <v>85</v>
      </c>
      <c r="AV60" s="216" t="s">
        <v>85</v>
      </c>
      <c r="AW60" s="216" t="s">
        <v>85</v>
      </c>
    </row>
    <row r="61" spans="1:49" ht="15" thickBot="1" x14ac:dyDescent="0.35">
      <c r="E61" s="56"/>
      <c r="F61" s="56"/>
    </row>
    <row r="62" spans="1:49" s="215" customFormat="1" ht="15" thickBot="1" x14ac:dyDescent="0.35">
      <c r="A62" s="206" t="s">
        <v>19</v>
      </c>
      <c r="B62" s="207" t="s">
        <v>203</v>
      </c>
      <c r="C62" s="51" t="s">
        <v>205</v>
      </c>
      <c r="D62" s="208" t="s">
        <v>60</v>
      </c>
      <c r="E62" s="209">
        <v>3.4999999999999997E-5</v>
      </c>
      <c r="F62" s="207">
        <v>1</v>
      </c>
      <c r="G62" s="206">
        <v>0.05</v>
      </c>
      <c r="H62" s="210">
        <f>E62*F62*G62</f>
        <v>1.75E-6</v>
      </c>
      <c r="I62" s="211">
        <v>12.36</v>
      </c>
      <c r="J62" s="223">
        <f>I62</f>
        <v>12.36</v>
      </c>
      <c r="K62" s="213" t="s">
        <v>184</v>
      </c>
      <c r="L62" s="214">
        <v>300</v>
      </c>
      <c r="M62" s="215" t="str">
        <f t="shared" ref="M62:N67" si="86">A62</f>
        <v>С1</v>
      </c>
      <c r="N62" s="215" t="str">
        <f t="shared" si="86"/>
        <v>А/ц ЛВЖ+токси</v>
      </c>
      <c r="O62" s="215" t="str">
        <f t="shared" ref="O62:O67" si="87">D62</f>
        <v>Полное-пожар</v>
      </c>
      <c r="P62" s="215" t="s">
        <v>85</v>
      </c>
      <c r="Q62" s="215" t="s">
        <v>85</v>
      </c>
      <c r="R62" s="215" t="s">
        <v>85</v>
      </c>
      <c r="S62" s="215" t="s">
        <v>85</v>
      </c>
      <c r="T62" s="215" t="s">
        <v>85</v>
      </c>
      <c r="U62" s="215" t="s">
        <v>85</v>
      </c>
      <c r="V62" s="215" t="s">
        <v>85</v>
      </c>
      <c r="W62" s="215" t="s">
        <v>85</v>
      </c>
      <c r="X62" s="215" t="s">
        <v>85</v>
      </c>
      <c r="Y62" s="215" t="s">
        <v>85</v>
      </c>
      <c r="Z62" s="215" t="s">
        <v>85</v>
      </c>
      <c r="AA62" s="215" t="s">
        <v>85</v>
      </c>
      <c r="AB62" s="215" t="s">
        <v>85</v>
      </c>
      <c r="AC62" s="215" t="s">
        <v>85</v>
      </c>
      <c r="AD62" s="215" t="s">
        <v>85</v>
      </c>
      <c r="AE62" s="215" t="s">
        <v>85</v>
      </c>
      <c r="AF62" s="215" t="s">
        <v>85</v>
      </c>
      <c r="AG62" s="215" t="s">
        <v>85</v>
      </c>
      <c r="AH62" s="216">
        <v>1</v>
      </c>
      <c r="AI62" s="216">
        <v>2</v>
      </c>
      <c r="AJ62" s="217">
        <v>0.75</v>
      </c>
      <c r="AK62" s="217">
        <v>2.7E-2</v>
      </c>
      <c r="AL62" s="217">
        <v>3</v>
      </c>
      <c r="AO62" s="218">
        <f>AK62*I62+AJ62</f>
        <v>1.08372</v>
      </c>
      <c r="AP62" s="218">
        <f>0.1*AO62</f>
        <v>0.10837200000000001</v>
      </c>
      <c r="AQ62" s="219">
        <f>AH62*3+0.25*AI62</f>
        <v>3.5</v>
      </c>
      <c r="AR62" s="219">
        <f>SUM(AO62:AQ62)/4</f>
        <v>1.1730229999999999</v>
      </c>
      <c r="AS62" s="218">
        <f>10068.2*J62*POWER(10,-6)</f>
        <v>0.124442952</v>
      </c>
      <c r="AT62" s="219">
        <f>AS62+AR62+AQ62+AP62+AO62</f>
        <v>5.9895579520000002</v>
      </c>
      <c r="AU62" s="220">
        <f>AH62*H62</f>
        <v>1.75E-6</v>
      </c>
      <c r="AV62" s="220">
        <f>H62*AI62</f>
        <v>3.4999999999999999E-6</v>
      </c>
      <c r="AW62" s="220">
        <f>H62*AT62</f>
        <v>1.0481726416000001E-5</v>
      </c>
    </row>
    <row r="63" spans="1:49" s="215" customFormat="1" ht="15" thickBot="1" x14ac:dyDescent="0.35">
      <c r="A63" s="206" t="s">
        <v>20</v>
      </c>
      <c r="B63" s="206" t="str">
        <f>B62</f>
        <v>А/ц ЛВЖ+токси</v>
      </c>
      <c r="C63" s="51" t="s">
        <v>211</v>
      </c>
      <c r="D63" s="208" t="s">
        <v>63</v>
      </c>
      <c r="E63" s="221">
        <f>E62</f>
        <v>3.4999999999999997E-5</v>
      </c>
      <c r="F63" s="222">
        <f>F62</f>
        <v>1</v>
      </c>
      <c r="G63" s="206">
        <v>4.7500000000000001E-2</v>
      </c>
      <c r="H63" s="210">
        <f t="shared" ref="H63:H67" si="88">E63*F63*G63</f>
        <v>1.6625E-6</v>
      </c>
      <c r="I63" s="223">
        <f>I62</f>
        <v>12.36</v>
      </c>
      <c r="J63" s="207">
        <v>0.625</v>
      </c>
      <c r="K63" s="213" t="s">
        <v>185</v>
      </c>
      <c r="L63" s="214">
        <v>0</v>
      </c>
      <c r="M63" s="215" t="str">
        <f t="shared" si="86"/>
        <v>С2</v>
      </c>
      <c r="N63" s="215" t="str">
        <f t="shared" si="86"/>
        <v>А/ц ЛВЖ+токси</v>
      </c>
      <c r="O63" s="215" t="str">
        <f t="shared" si="87"/>
        <v>Полное-взрыв</v>
      </c>
      <c r="P63" s="215" t="s">
        <v>85</v>
      </c>
      <c r="Q63" s="215" t="s">
        <v>85</v>
      </c>
      <c r="R63" s="215" t="s">
        <v>85</v>
      </c>
      <c r="S63" s="215" t="s">
        <v>85</v>
      </c>
      <c r="T63" s="215" t="s">
        <v>85</v>
      </c>
      <c r="U63" s="215" t="s">
        <v>85</v>
      </c>
      <c r="V63" s="215" t="s">
        <v>85</v>
      </c>
      <c r="W63" s="215" t="s">
        <v>85</v>
      </c>
      <c r="X63" s="215" t="s">
        <v>85</v>
      </c>
      <c r="Y63" s="215" t="s">
        <v>85</v>
      </c>
      <c r="Z63" s="215" t="s">
        <v>85</v>
      </c>
      <c r="AA63" s="215" t="s">
        <v>85</v>
      </c>
      <c r="AB63" s="215" t="s">
        <v>85</v>
      </c>
      <c r="AC63" s="215" t="s">
        <v>85</v>
      </c>
      <c r="AD63" s="215" t="s">
        <v>85</v>
      </c>
      <c r="AE63" s="215" t="s">
        <v>85</v>
      </c>
      <c r="AF63" s="215" t="s">
        <v>85</v>
      </c>
      <c r="AG63" s="215" t="s">
        <v>85</v>
      </c>
      <c r="AH63" s="216">
        <v>2</v>
      </c>
      <c r="AI63" s="216">
        <v>2</v>
      </c>
      <c r="AJ63" s="215">
        <f>AJ62</f>
        <v>0.75</v>
      </c>
      <c r="AK63" s="215">
        <f>AK62</f>
        <v>2.7E-2</v>
      </c>
      <c r="AL63" s="215">
        <f>AL62</f>
        <v>3</v>
      </c>
      <c r="AO63" s="218">
        <f>AK63*I63+AJ63</f>
        <v>1.08372</v>
      </c>
      <c r="AP63" s="218">
        <f t="shared" ref="AP63:AP67" si="89">0.1*AO63</f>
        <v>0.10837200000000001</v>
      </c>
      <c r="AQ63" s="219">
        <f t="shared" ref="AQ63:AQ67" si="90">AH63*3+0.25*AI63</f>
        <v>6.5</v>
      </c>
      <c r="AR63" s="219">
        <f t="shared" ref="AR63:AR67" si="91">SUM(AO63:AQ63)/4</f>
        <v>1.9230229999999999</v>
      </c>
      <c r="AS63" s="218">
        <f>10068.2*J63*POWER(10,-6)*10</f>
        <v>6.2926249999999989E-2</v>
      </c>
      <c r="AT63" s="219">
        <f t="shared" ref="AT63:AT67" si="92">AS63+AR63+AQ63+AP63+AO63</f>
        <v>9.6780412499999997</v>
      </c>
      <c r="AU63" s="220">
        <f t="shared" ref="AU63:AU67" si="93">AH63*H63</f>
        <v>3.3249999999999999E-6</v>
      </c>
      <c r="AV63" s="220">
        <f t="shared" ref="AV63:AV67" si="94">H63*AI63</f>
        <v>3.3249999999999999E-6</v>
      </c>
      <c r="AW63" s="220">
        <f t="shared" ref="AW63:AW67" si="95">H63*AT63</f>
        <v>1.6089743578124998E-5</v>
      </c>
    </row>
    <row r="64" spans="1:49" s="215" customFormat="1" x14ac:dyDescent="0.3">
      <c r="A64" s="206" t="s">
        <v>21</v>
      </c>
      <c r="B64" s="206" t="str">
        <f>B62</f>
        <v>А/ц ЛВЖ+токси</v>
      </c>
      <c r="C64" s="51" t="s">
        <v>212</v>
      </c>
      <c r="D64" s="208" t="s">
        <v>180</v>
      </c>
      <c r="E64" s="221">
        <f>E62</f>
        <v>3.4999999999999997E-5</v>
      </c>
      <c r="F64" s="222">
        <f>F62</f>
        <v>1</v>
      </c>
      <c r="G64" s="206">
        <v>0.90249999999999997</v>
      </c>
      <c r="H64" s="210">
        <f t="shared" si="88"/>
        <v>3.1587499999999995E-5</v>
      </c>
      <c r="I64" s="223">
        <f>I62</f>
        <v>12.36</v>
      </c>
      <c r="J64" s="206">
        <v>0</v>
      </c>
      <c r="K64" s="213" t="s">
        <v>186</v>
      </c>
      <c r="L64" s="214">
        <v>0</v>
      </c>
      <c r="M64" s="215" t="str">
        <f t="shared" si="86"/>
        <v>С3</v>
      </c>
      <c r="N64" s="215" t="str">
        <f t="shared" si="86"/>
        <v>А/ц ЛВЖ+токси</v>
      </c>
      <c r="O64" s="215" t="str">
        <f t="shared" si="87"/>
        <v>Полное-токси</v>
      </c>
      <c r="P64" s="215" t="s">
        <v>85</v>
      </c>
      <c r="Q64" s="215" t="s">
        <v>85</v>
      </c>
      <c r="R64" s="215" t="s">
        <v>85</v>
      </c>
      <c r="S64" s="215" t="s">
        <v>85</v>
      </c>
      <c r="T64" s="215" t="s">
        <v>85</v>
      </c>
      <c r="U64" s="215" t="s">
        <v>85</v>
      </c>
      <c r="V64" s="215" t="s">
        <v>85</v>
      </c>
      <c r="W64" s="215" t="s">
        <v>85</v>
      </c>
      <c r="X64" s="215" t="s">
        <v>85</v>
      </c>
      <c r="Y64" s="215" t="s">
        <v>85</v>
      </c>
      <c r="Z64" s="215" t="s">
        <v>85</v>
      </c>
      <c r="AA64" s="215" t="s">
        <v>85</v>
      </c>
      <c r="AB64" s="215" t="s">
        <v>85</v>
      </c>
      <c r="AC64" s="215" t="s">
        <v>85</v>
      </c>
      <c r="AD64" s="215" t="s">
        <v>85</v>
      </c>
      <c r="AE64" s="215" t="s">
        <v>85</v>
      </c>
      <c r="AF64" s="215" t="s">
        <v>85</v>
      </c>
      <c r="AG64" s="215" t="s">
        <v>85</v>
      </c>
      <c r="AH64" s="215">
        <v>0</v>
      </c>
      <c r="AI64" s="215">
        <v>1</v>
      </c>
      <c r="AJ64" s="215">
        <f>AJ62</f>
        <v>0.75</v>
      </c>
      <c r="AK64" s="215">
        <f>AK62</f>
        <v>2.7E-2</v>
      </c>
      <c r="AL64" s="215">
        <f>AL62</f>
        <v>3</v>
      </c>
      <c r="AO64" s="218">
        <f>AK64*I64*0.1+AJ64</f>
        <v>0.78337199999999996</v>
      </c>
      <c r="AP64" s="218">
        <f t="shared" si="89"/>
        <v>7.8337199999999996E-2</v>
      </c>
      <c r="AQ64" s="219">
        <f t="shared" si="90"/>
        <v>0.25</v>
      </c>
      <c r="AR64" s="219">
        <f t="shared" si="91"/>
        <v>0.27792729999999999</v>
      </c>
      <c r="AS64" s="218">
        <f>1333*J63*POWER(10,-6)</f>
        <v>8.3312499999999999E-4</v>
      </c>
      <c r="AT64" s="219">
        <f t="shared" si="92"/>
        <v>1.3904696249999999</v>
      </c>
      <c r="AU64" s="220">
        <f t="shared" si="93"/>
        <v>0</v>
      </c>
      <c r="AV64" s="220">
        <f t="shared" si="94"/>
        <v>3.1587499999999995E-5</v>
      </c>
      <c r="AW64" s="220">
        <f t="shared" si="95"/>
        <v>4.3921459279687491E-5</v>
      </c>
    </row>
    <row r="65" spans="1:49" s="215" customFormat="1" x14ac:dyDescent="0.3">
      <c r="A65" s="206" t="s">
        <v>22</v>
      </c>
      <c r="B65" s="206" t="str">
        <f>B62</f>
        <v>А/ц ЛВЖ+токси</v>
      </c>
      <c r="C65" s="51" t="s">
        <v>208</v>
      </c>
      <c r="D65" s="208" t="s">
        <v>86</v>
      </c>
      <c r="E65" s="209">
        <v>2.2000000000000001E-4</v>
      </c>
      <c r="F65" s="222">
        <f>F62</f>
        <v>1</v>
      </c>
      <c r="G65" s="206">
        <v>0.05</v>
      </c>
      <c r="H65" s="210">
        <f t="shared" si="88"/>
        <v>1.1000000000000001E-5</v>
      </c>
      <c r="I65" s="223">
        <f>0.15*I62</f>
        <v>1.8539999999999999</v>
      </c>
      <c r="J65" s="223">
        <f>I65</f>
        <v>1.8539999999999999</v>
      </c>
      <c r="K65" s="226" t="s">
        <v>188</v>
      </c>
      <c r="L65" s="227">
        <v>45390</v>
      </c>
      <c r="M65" s="215" t="str">
        <f t="shared" si="86"/>
        <v>С4</v>
      </c>
      <c r="N65" s="215" t="str">
        <f t="shared" si="86"/>
        <v>А/ц ЛВЖ+токси</v>
      </c>
      <c r="O65" s="215" t="str">
        <f t="shared" si="87"/>
        <v>Частичное-пожар</v>
      </c>
      <c r="P65" s="215" t="s">
        <v>85</v>
      </c>
      <c r="Q65" s="215" t="s">
        <v>85</v>
      </c>
      <c r="R65" s="215" t="s">
        <v>85</v>
      </c>
      <c r="S65" s="215" t="s">
        <v>85</v>
      </c>
      <c r="T65" s="215" t="s">
        <v>85</v>
      </c>
      <c r="U65" s="215" t="s">
        <v>85</v>
      </c>
      <c r="V65" s="215" t="s">
        <v>85</v>
      </c>
      <c r="W65" s="215" t="s">
        <v>85</v>
      </c>
      <c r="X65" s="215" t="s">
        <v>85</v>
      </c>
      <c r="Y65" s="215" t="s">
        <v>85</v>
      </c>
      <c r="Z65" s="215" t="s">
        <v>85</v>
      </c>
      <c r="AA65" s="215" t="s">
        <v>85</v>
      </c>
      <c r="AB65" s="215" t="s">
        <v>85</v>
      </c>
      <c r="AC65" s="215" t="s">
        <v>85</v>
      </c>
      <c r="AD65" s="215" t="s">
        <v>85</v>
      </c>
      <c r="AE65" s="215" t="s">
        <v>85</v>
      </c>
      <c r="AF65" s="215" t="s">
        <v>85</v>
      </c>
      <c r="AG65" s="215" t="s">
        <v>85</v>
      </c>
      <c r="AH65" s="215">
        <v>0</v>
      </c>
      <c r="AI65" s="215">
        <v>2</v>
      </c>
      <c r="AJ65" s="215">
        <f>0.1*$AJ$2</f>
        <v>7.5000000000000011E-2</v>
      </c>
      <c r="AK65" s="215">
        <f>AK62</f>
        <v>2.7E-2</v>
      </c>
      <c r="AL65" s="215">
        <f>ROUNDUP(AL62/3,0)</f>
        <v>1</v>
      </c>
      <c r="AO65" s="218">
        <f>AK65*I65+AJ65</f>
        <v>0.125058</v>
      </c>
      <c r="AP65" s="218">
        <f t="shared" si="89"/>
        <v>1.2505800000000001E-2</v>
      </c>
      <c r="AQ65" s="219">
        <f t="shared" si="90"/>
        <v>0.5</v>
      </c>
      <c r="AR65" s="219">
        <f t="shared" si="91"/>
        <v>0.15939095</v>
      </c>
      <c r="AS65" s="218">
        <f>10068.2*J65*POWER(10,-6)</f>
        <v>1.8666442799999999E-2</v>
      </c>
      <c r="AT65" s="219">
        <f t="shared" si="92"/>
        <v>0.81562119280000001</v>
      </c>
      <c r="AU65" s="220">
        <f t="shared" si="93"/>
        <v>0</v>
      </c>
      <c r="AV65" s="220">
        <f t="shared" si="94"/>
        <v>2.2000000000000003E-5</v>
      </c>
      <c r="AW65" s="220">
        <f t="shared" si="95"/>
        <v>8.9718331208000015E-6</v>
      </c>
    </row>
    <row r="66" spans="1:49" s="215" customFormat="1" x14ac:dyDescent="0.3">
      <c r="A66" s="206" t="s">
        <v>23</v>
      </c>
      <c r="B66" s="206" t="str">
        <f>B62</f>
        <v>А/ц ЛВЖ+токси</v>
      </c>
      <c r="C66" s="51" t="s">
        <v>209</v>
      </c>
      <c r="D66" s="208" t="s">
        <v>174</v>
      </c>
      <c r="E66" s="221">
        <f>E65</f>
        <v>2.2000000000000001E-4</v>
      </c>
      <c r="F66" s="222">
        <f>F62</f>
        <v>1</v>
      </c>
      <c r="G66" s="206">
        <v>4.7500000000000001E-2</v>
      </c>
      <c r="H66" s="210">
        <f t="shared" si="88"/>
        <v>1.045E-5</v>
      </c>
      <c r="I66" s="223">
        <f>0.15*I62</f>
        <v>1.8539999999999999</v>
      </c>
      <c r="J66" s="223">
        <f>0.15*J63</f>
        <v>9.375E-2</v>
      </c>
      <c r="K66" s="226" t="s">
        <v>189</v>
      </c>
      <c r="L66" s="227">
        <v>3</v>
      </c>
      <c r="M66" s="215" t="str">
        <f t="shared" si="86"/>
        <v>С5</v>
      </c>
      <c r="N66" s="215" t="str">
        <f t="shared" si="86"/>
        <v>А/ц ЛВЖ+токси</v>
      </c>
      <c r="O66" s="215" t="str">
        <f t="shared" si="87"/>
        <v>Частичное-пожар-вспышка</v>
      </c>
      <c r="P66" s="215" t="s">
        <v>85</v>
      </c>
      <c r="Q66" s="215" t="s">
        <v>85</v>
      </c>
      <c r="R66" s="215" t="s">
        <v>85</v>
      </c>
      <c r="S66" s="215" t="s">
        <v>85</v>
      </c>
      <c r="T66" s="215" t="s">
        <v>85</v>
      </c>
      <c r="U66" s="215" t="s">
        <v>85</v>
      </c>
      <c r="V66" s="215" t="s">
        <v>85</v>
      </c>
      <c r="W66" s="215" t="s">
        <v>85</v>
      </c>
      <c r="X66" s="215" t="s">
        <v>85</v>
      </c>
      <c r="Y66" s="215" t="s">
        <v>85</v>
      </c>
      <c r="Z66" s="215" t="s">
        <v>85</v>
      </c>
      <c r="AA66" s="215" t="s">
        <v>85</v>
      </c>
      <c r="AB66" s="215" t="s">
        <v>85</v>
      </c>
      <c r="AC66" s="215" t="s">
        <v>85</v>
      </c>
      <c r="AD66" s="215" t="s">
        <v>85</v>
      </c>
      <c r="AE66" s="215" t="s">
        <v>85</v>
      </c>
      <c r="AF66" s="215" t="s">
        <v>85</v>
      </c>
      <c r="AG66" s="215" t="s">
        <v>85</v>
      </c>
      <c r="AH66" s="215">
        <v>0</v>
      </c>
      <c r="AI66" s="215">
        <v>1</v>
      </c>
      <c r="AJ66" s="215">
        <f>0.1*$AJ$2</f>
        <v>7.5000000000000011E-2</v>
      </c>
      <c r="AK66" s="215">
        <f>AK62</f>
        <v>2.7E-2</v>
      </c>
      <c r="AL66" s="215">
        <f>ROUNDUP(AL62/3,0)</f>
        <v>1</v>
      </c>
      <c r="AO66" s="218">
        <f t="shared" ref="AO66" si="96">AK66*I66+AJ66</f>
        <v>0.125058</v>
      </c>
      <c r="AP66" s="218">
        <f t="shared" si="89"/>
        <v>1.2505800000000001E-2</v>
      </c>
      <c r="AQ66" s="219">
        <f t="shared" si="90"/>
        <v>0.25</v>
      </c>
      <c r="AR66" s="219">
        <f t="shared" si="91"/>
        <v>9.6890950000000003E-2</v>
      </c>
      <c r="AS66" s="218">
        <f>10068.2*J66*POWER(10,-6)*10</f>
        <v>9.4389375000000011E-3</v>
      </c>
      <c r="AT66" s="219">
        <f t="shared" si="92"/>
        <v>0.49389368750000001</v>
      </c>
      <c r="AU66" s="220">
        <f t="shared" si="93"/>
        <v>0</v>
      </c>
      <c r="AV66" s="220">
        <f t="shared" si="94"/>
        <v>1.045E-5</v>
      </c>
      <c r="AW66" s="220">
        <f t="shared" si="95"/>
        <v>5.1611890343749998E-6</v>
      </c>
    </row>
    <row r="67" spans="1:49" s="215" customFormat="1" ht="15" thickBot="1" x14ac:dyDescent="0.35">
      <c r="A67" s="206" t="s">
        <v>24</v>
      </c>
      <c r="B67" s="206" t="str">
        <f>B62</f>
        <v>А/ц ЛВЖ+токси</v>
      </c>
      <c r="C67" s="51" t="s">
        <v>213</v>
      </c>
      <c r="D67" s="208" t="s">
        <v>181</v>
      </c>
      <c r="E67" s="221">
        <f>E65</f>
        <v>2.2000000000000001E-4</v>
      </c>
      <c r="F67" s="222">
        <f>F62</f>
        <v>1</v>
      </c>
      <c r="G67" s="206">
        <v>0.90249999999999997</v>
      </c>
      <c r="H67" s="210">
        <f t="shared" si="88"/>
        <v>1.9855E-4</v>
      </c>
      <c r="I67" s="223">
        <f>0.15*I62</f>
        <v>1.8539999999999999</v>
      </c>
      <c r="J67" s="206">
        <v>0</v>
      </c>
      <c r="K67" s="228" t="s">
        <v>200</v>
      </c>
      <c r="L67" s="229">
        <v>7</v>
      </c>
      <c r="M67" s="215" t="str">
        <f t="shared" si="86"/>
        <v>С6</v>
      </c>
      <c r="N67" s="215" t="str">
        <f t="shared" si="86"/>
        <v>А/ц ЛВЖ+токси</v>
      </c>
      <c r="O67" s="215" t="str">
        <f t="shared" si="87"/>
        <v>Частичное-токси</v>
      </c>
      <c r="P67" s="215" t="s">
        <v>85</v>
      </c>
      <c r="Q67" s="215" t="s">
        <v>85</v>
      </c>
      <c r="R67" s="215" t="s">
        <v>85</v>
      </c>
      <c r="S67" s="215" t="s">
        <v>85</v>
      </c>
      <c r="T67" s="215" t="s">
        <v>85</v>
      </c>
      <c r="U67" s="215" t="s">
        <v>85</v>
      </c>
      <c r="V67" s="215" t="s">
        <v>85</v>
      </c>
      <c r="W67" s="215" t="s">
        <v>85</v>
      </c>
      <c r="X67" s="215" t="s">
        <v>85</v>
      </c>
      <c r="Y67" s="215" t="s">
        <v>85</v>
      </c>
      <c r="Z67" s="215" t="s">
        <v>85</v>
      </c>
      <c r="AA67" s="215" t="s">
        <v>85</v>
      </c>
      <c r="AB67" s="215" t="s">
        <v>85</v>
      </c>
      <c r="AC67" s="215" t="s">
        <v>85</v>
      </c>
      <c r="AD67" s="215" t="s">
        <v>85</v>
      </c>
      <c r="AE67" s="215" t="s">
        <v>85</v>
      </c>
      <c r="AF67" s="215" t="s">
        <v>85</v>
      </c>
      <c r="AG67" s="215" t="s">
        <v>85</v>
      </c>
      <c r="AH67" s="215">
        <v>0</v>
      </c>
      <c r="AI67" s="215">
        <v>1</v>
      </c>
      <c r="AJ67" s="215">
        <f>0.1*$AJ$2</f>
        <v>7.5000000000000011E-2</v>
      </c>
      <c r="AK67" s="215">
        <f>AK62</f>
        <v>2.7E-2</v>
      </c>
      <c r="AL67" s="215">
        <f>ROUNDUP(AL62/3,0)</f>
        <v>1</v>
      </c>
      <c r="AO67" s="218">
        <f>AK67*I67*0.1+AJ67</f>
        <v>8.0005800000000016E-2</v>
      </c>
      <c r="AP67" s="218">
        <f t="shared" si="89"/>
        <v>8.0005800000000019E-3</v>
      </c>
      <c r="AQ67" s="219">
        <f t="shared" si="90"/>
        <v>0.25</v>
      </c>
      <c r="AR67" s="219">
        <f t="shared" si="91"/>
        <v>8.4501595000000013E-2</v>
      </c>
      <c r="AS67" s="218">
        <f>1333*J66*POWER(10,-6)</f>
        <v>1.2496875E-4</v>
      </c>
      <c r="AT67" s="219">
        <f t="shared" si="92"/>
        <v>0.42263294374999999</v>
      </c>
      <c r="AU67" s="220">
        <f t="shared" si="93"/>
        <v>0</v>
      </c>
      <c r="AV67" s="220">
        <f t="shared" si="94"/>
        <v>1.9855E-4</v>
      </c>
      <c r="AW67" s="220">
        <f t="shared" si="95"/>
        <v>8.3913770981562495E-5</v>
      </c>
    </row>
    <row r="68" spans="1:49" s="215" customFormat="1" x14ac:dyDescent="0.3">
      <c r="A68" s="216"/>
      <c r="B68" s="216"/>
      <c r="D68" s="282"/>
      <c r="E68" s="283"/>
      <c r="F68" s="284"/>
      <c r="G68" s="216"/>
      <c r="H68" s="220"/>
      <c r="I68" s="219"/>
      <c r="J68" s="216"/>
      <c r="K68" s="216"/>
      <c r="L68" s="284"/>
      <c r="AO68" s="218"/>
      <c r="AP68" s="218"/>
      <c r="AQ68" s="219"/>
      <c r="AR68" s="219"/>
      <c r="AS68" s="218"/>
      <c r="AT68" s="219"/>
      <c r="AU68" s="220"/>
      <c r="AV68" s="220"/>
      <c r="AW68" s="220"/>
    </row>
    <row r="69" spans="1:49" s="215" customFormat="1" x14ac:dyDescent="0.3">
      <c r="A69" s="216"/>
      <c r="B69" s="216"/>
      <c r="D69" s="282"/>
      <c r="E69" s="283"/>
      <c r="F69" s="284"/>
      <c r="G69" s="216"/>
      <c r="H69" s="220"/>
      <c r="I69" s="219"/>
      <c r="J69" s="216"/>
      <c r="K69" s="216"/>
      <c r="L69" s="284"/>
      <c r="AO69" s="218"/>
      <c r="AP69" s="218"/>
      <c r="AQ69" s="219"/>
      <c r="AR69" s="219"/>
      <c r="AS69" s="218"/>
      <c r="AT69" s="219"/>
      <c r="AU69" s="220"/>
      <c r="AV69" s="220"/>
      <c r="AW69" s="220"/>
    </row>
    <row r="70" spans="1:49" s="215" customFormat="1" x14ac:dyDescent="0.3">
      <c r="A70" s="216"/>
      <c r="B70" s="216"/>
      <c r="D70" s="282"/>
      <c r="E70" s="283"/>
      <c r="F70" s="284"/>
      <c r="G70" s="216"/>
      <c r="H70" s="220"/>
      <c r="I70" s="219"/>
      <c r="J70" s="216"/>
      <c r="K70" s="216"/>
      <c r="L70" s="284"/>
      <c r="AO70" s="218"/>
      <c r="AP70" s="218"/>
      <c r="AQ70" s="219"/>
      <c r="AR70" s="219"/>
      <c r="AS70" s="218"/>
      <c r="AT70" s="219"/>
      <c r="AU70" s="220"/>
      <c r="AV70" s="220"/>
      <c r="AW70" s="220"/>
    </row>
    <row r="71" spans="1:49" ht="15" thickBot="1" x14ac:dyDescent="0.35"/>
    <row r="72" spans="1:49" s="215" customFormat="1" ht="15" thickBot="1" x14ac:dyDescent="0.35">
      <c r="A72" s="206" t="s">
        <v>19</v>
      </c>
      <c r="B72" s="207" t="s">
        <v>204</v>
      </c>
      <c r="C72" s="51" t="s">
        <v>205</v>
      </c>
      <c r="D72" s="208" t="s">
        <v>60</v>
      </c>
      <c r="E72" s="209">
        <v>3.4999999999999997E-5</v>
      </c>
      <c r="F72" s="207">
        <v>1</v>
      </c>
      <c r="G72" s="206">
        <v>0.05</v>
      </c>
      <c r="H72" s="210">
        <f>E72*F72*G72</f>
        <v>1.75E-6</v>
      </c>
      <c r="I72" s="211">
        <v>12.36</v>
      </c>
      <c r="J72" s="223">
        <f>I72</f>
        <v>12.36</v>
      </c>
      <c r="K72" s="213" t="s">
        <v>184</v>
      </c>
      <c r="L72" s="214">
        <v>300</v>
      </c>
      <c r="M72" s="215" t="str">
        <f t="shared" ref="M72:M77" si="97">A72</f>
        <v>С1</v>
      </c>
      <c r="N72" s="215" t="str">
        <f t="shared" ref="N72:N77" si="98">B72</f>
        <v>А/ц ГЖ</v>
      </c>
      <c r="O72" s="215" t="str">
        <f t="shared" ref="O72:O77" si="99">D72</f>
        <v>Полное-пожар</v>
      </c>
      <c r="P72" s="215" t="s">
        <v>85</v>
      </c>
      <c r="Q72" s="215" t="s">
        <v>85</v>
      </c>
      <c r="R72" s="215" t="s">
        <v>85</v>
      </c>
      <c r="S72" s="215" t="s">
        <v>85</v>
      </c>
      <c r="T72" s="215" t="s">
        <v>85</v>
      </c>
      <c r="U72" s="215" t="s">
        <v>85</v>
      </c>
      <c r="V72" s="215" t="s">
        <v>85</v>
      </c>
      <c r="W72" s="215" t="s">
        <v>85</v>
      </c>
      <c r="X72" s="215" t="s">
        <v>85</v>
      </c>
      <c r="Y72" s="215" t="s">
        <v>85</v>
      </c>
      <c r="Z72" s="215" t="s">
        <v>85</v>
      </c>
      <c r="AA72" s="215" t="s">
        <v>85</v>
      </c>
      <c r="AB72" s="215" t="s">
        <v>85</v>
      </c>
      <c r="AC72" s="215" t="s">
        <v>85</v>
      </c>
      <c r="AD72" s="215" t="s">
        <v>85</v>
      </c>
      <c r="AE72" s="215" t="s">
        <v>85</v>
      </c>
      <c r="AF72" s="215" t="s">
        <v>85</v>
      </c>
      <c r="AG72" s="215" t="s">
        <v>85</v>
      </c>
      <c r="AH72" s="216">
        <v>1</v>
      </c>
      <c r="AI72" s="216">
        <v>2</v>
      </c>
      <c r="AJ72" s="217">
        <v>0.75</v>
      </c>
      <c r="AK72" s="217">
        <v>2.7E-2</v>
      </c>
      <c r="AL72" s="217">
        <v>3</v>
      </c>
      <c r="AO72" s="218">
        <f>AK72*I72+AJ72</f>
        <v>1.08372</v>
      </c>
      <c r="AP72" s="218">
        <f>0.1*AO72</f>
        <v>0.10837200000000001</v>
      </c>
      <c r="AQ72" s="219">
        <f>AH72*3+0.25*AI72</f>
        <v>3.5</v>
      </c>
      <c r="AR72" s="219">
        <f>SUM(AO72:AQ72)/4</f>
        <v>1.1730229999999999</v>
      </c>
      <c r="AS72" s="218">
        <f>10068.2*J72*POWER(10,-6)</f>
        <v>0.124442952</v>
      </c>
      <c r="AT72" s="219">
        <f t="shared" ref="AT72:AT77" si="100">AS72+AR72+AQ72+AP72+AO72</f>
        <v>5.9895579520000002</v>
      </c>
      <c r="AU72" s="220">
        <f>AH72*H72</f>
        <v>1.75E-6</v>
      </c>
      <c r="AV72" s="220">
        <f>H72*AI72</f>
        <v>3.4999999999999999E-6</v>
      </c>
      <c r="AW72" s="220">
        <f>H72*AT72</f>
        <v>1.0481726416000001E-5</v>
      </c>
    </row>
    <row r="73" spans="1:49" s="215" customFormat="1" ht="15" thickBot="1" x14ac:dyDescent="0.35">
      <c r="A73" s="206" t="s">
        <v>20</v>
      </c>
      <c r="B73" s="206" t="str">
        <f>B72</f>
        <v>А/ц ГЖ</v>
      </c>
      <c r="C73" s="51" t="s">
        <v>214</v>
      </c>
      <c r="D73" s="208" t="s">
        <v>60</v>
      </c>
      <c r="E73" s="221">
        <f>E72</f>
        <v>3.4999999999999997E-5</v>
      </c>
      <c r="F73" s="222">
        <f>F72</f>
        <v>1</v>
      </c>
      <c r="G73" s="206">
        <v>4.7500000000000001E-2</v>
      </c>
      <c r="H73" s="210">
        <f t="shared" ref="H73:H77" si="101">E73*F73*G73</f>
        <v>1.6625E-6</v>
      </c>
      <c r="I73" s="223">
        <f>I72</f>
        <v>12.36</v>
      </c>
      <c r="J73" s="223">
        <f>I72</f>
        <v>12.36</v>
      </c>
      <c r="K73" s="213" t="s">
        <v>185</v>
      </c>
      <c r="L73" s="214">
        <v>0</v>
      </c>
      <c r="M73" s="215" t="str">
        <f t="shared" si="97"/>
        <v>С2</v>
      </c>
      <c r="N73" s="215" t="str">
        <f t="shared" si="98"/>
        <v>А/ц ГЖ</v>
      </c>
      <c r="O73" s="215" t="str">
        <f t="shared" si="99"/>
        <v>Полное-пожар</v>
      </c>
      <c r="P73" s="215" t="s">
        <v>85</v>
      </c>
      <c r="Q73" s="215" t="s">
        <v>85</v>
      </c>
      <c r="R73" s="215" t="s">
        <v>85</v>
      </c>
      <c r="S73" s="215" t="s">
        <v>85</v>
      </c>
      <c r="T73" s="215" t="s">
        <v>85</v>
      </c>
      <c r="U73" s="215" t="s">
        <v>85</v>
      </c>
      <c r="V73" s="215" t="s">
        <v>85</v>
      </c>
      <c r="W73" s="215" t="s">
        <v>85</v>
      </c>
      <c r="X73" s="215" t="s">
        <v>85</v>
      </c>
      <c r="Y73" s="215" t="s">
        <v>85</v>
      </c>
      <c r="Z73" s="215" t="s">
        <v>85</v>
      </c>
      <c r="AA73" s="215" t="s">
        <v>85</v>
      </c>
      <c r="AB73" s="215" t="s">
        <v>85</v>
      </c>
      <c r="AC73" s="215" t="s">
        <v>85</v>
      </c>
      <c r="AD73" s="215" t="s">
        <v>85</v>
      </c>
      <c r="AE73" s="215" t="s">
        <v>85</v>
      </c>
      <c r="AF73" s="215" t="s">
        <v>85</v>
      </c>
      <c r="AG73" s="215" t="s">
        <v>85</v>
      </c>
      <c r="AH73" s="216">
        <v>2</v>
      </c>
      <c r="AI73" s="216">
        <v>2</v>
      </c>
      <c r="AJ73" s="215">
        <f>AJ72</f>
        <v>0.75</v>
      </c>
      <c r="AK73" s="215">
        <f>AK72</f>
        <v>2.7E-2</v>
      </c>
      <c r="AL73" s="215">
        <f>AL72</f>
        <v>3</v>
      </c>
      <c r="AO73" s="218">
        <f>AK73*I73+AJ73</f>
        <v>1.08372</v>
      </c>
      <c r="AP73" s="218">
        <f t="shared" ref="AP73:AP77" si="102">0.1*AO73</f>
        <v>0.10837200000000001</v>
      </c>
      <c r="AQ73" s="219">
        <f t="shared" ref="AQ73:AQ77" si="103">AH73*3+0.25*AI73</f>
        <v>6.5</v>
      </c>
      <c r="AR73" s="219">
        <f t="shared" ref="AR73:AR77" si="104">SUM(AO73:AQ73)/4</f>
        <v>1.9230229999999999</v>
      </c>
      <c r="AS73" s="218">
        <f>10068.2*J73*POWER(10,-6)</f>
        <v>0.124442952</v>
      </c>
      <c r="AT73" s="219">
        <f t="shared" si="100"/>
        <v>9.7395579519999984</v>
      </c>
      <c r="AU73" s="220">
        <f t="shared" ref="AU73:AU77" si="105">AH73*H73</f>
        <v>3.3249999999999999E-6</v>
      </c>
      <c r="AV73" s="220">
        <f t="shared" ref="AV73:AV77" si="106">H73*AI73</f>
        <v>3.3249999999999999E-6</v>
      </c>
      <c r="AW73" s="220">
        <f t="shared" ref="AW73:AW77" si="107">H73*AT73</f>
        <v>1.6192015095199996E-5</v>
      </c>
    </row>
    <row r="74" spans="1:49" s="215" customFormat="1" x14ac:dyDescent="0.3">
      <c r="A74" s="206" t="s">
        <v>21</v>
      </c>
      <c r="B74" s="206" t="str">
        <f>B72</f>
        <v>А/ц ГЖ</v>
      </c>
      <c r="C74" s="51" t="s">
        <v>207</v>
      </c>
      <c r="D74" s="208" t="s">
        <v>61</v>
      </c>
      <c r="E74" s="221">
        <f>E72</f>
        <v>3.4999999999999997E-5</v>
      </c>
      <c r="F74" s="222">
        <f>F72</f>
        <v>1</v>
      </c>
      <c r="G74" s="206">
        <v>0.90249999999999997</v>
      </c>
      <c r="H74" s="210">
        <f t="shared" si="101"/>
        <v>3.1587499999999995E-5</v>
      </c>
      <c r="I74" s="223">
        <f>I72</f>
        <v>12.36</v>
      </c>
      <c r="J74" s="206">
        <v>0</v>
      </c>
      <c r="K74" s="213" t="s">
        <v>186</v>
      </c>
      <c r="L74" s="214">
        <v>0</v>
      </c>
      <c r="M74" s="215" t="str">
        <f t="shared" si="97"/>
        <v>С3</v>
      </c>
      <c r="N74" s="215" t="str">
        <f t="shared" si="98"/>
        <v>А/ц ГЖ</v>
      </c>
      <c r="O74" s="215" t="str">
        <f t="shared" si="99"/>
        <v>Полное-ликвидация</v>
      </c>
      <c r="P74" s="215" t="s">
        <v>85</v>
      </c>
      <c r="Q74" s="215" t="s">
        <v>85</v>
      </c>
      <c r="R74" s="215" t="s">
        <v>85</v>
      </c>
      <c r="S74" s="215" t="s">
        <v>85</v>
      </c>
      <c r="T74" s="215" t="s">
        <v>85</v>
      </c>
      <c r="U74" s="215" t="s">
        <v>85</v>
      </c>
      <c r="V74" s="215" t="s">
        <v>85</v>
      </c>
      <c r="W74" s="215" t="s">
        <v>85</v>
      </c>
      <c r="X74" s="215" t="s">
        <v>85</v>
      </c>
      <c r="Y74" s="215" t="s">
        <v>85</v>
      </c>
      <c r="Z74" s="215" t="s">
        <v>85</v>
      </c>
      <c r="AA74" s="215" t="s">
        <v>85</v>
      </c>
      <c r="AB74" s="215" t="s">
        <v>85</v>
      </c>
      <c r="AC74" s="215" t="s">
        <v>85</v>
      </c>
      <c r="AD74" s="215" t="s">
        <v>85</v>
      </c>
      <c r="AE74" s="215" t="s">
        <v>85</v>
      </c>
      <c r="AF74" s="215" t="s">
        <v>85</v>
      </c>
      <c r="AG74" s="215" t="s">
        <v>85</v>
      </c>
      <c r="AH74" s="215">
        <v>0</v>
      </c>
      <c r="AI74" s="215">
        <v>0</v>
      </c>
      <c r="AJ74" s="215">
        <f>AJ72</f>
        <v>0.75</v>
      </c>
      <c r="AK74" s="215">
        <f>AK72</f>
        <v>2.7E-2</v>
      </c>
      <c r="AL74" s="215">
        <f>AL72</f>
        <v>3</v>
      </c>
      <c r="AO74" s="218">
        <f>AK74*I74*0.1+AJ74</f>
        <v>0.78337199999999996</v>
      </c>
      <c r="AP74" s="218">
        <f t="shared" si="102"/>
        <v>7.8337199999999996E-2</v>
      </c>
      <c r="AQ74" s="219">
        <f t="shared" si="103"/>
        <v>0</v>
      </c>
      <c r="AR74" s="219">
        <f t="shared" si="104"/>
        <v>0.21542729999999999</v>
      </c>
      <c r="AS74" s="218">
        <f>1333*J73*POWER(10,-6)</f>
        <v>1.6475880000000002E-2</v>
      </c>
      <c r="AT74" s="219">
        <f t="shared" si="100"/>
        <v>1.0936123799999999</v>
      </c>
      <c r="AU74" s="220">
        <f t="shared" si="105"/>
        <v>0</v>
      </c>
      <c r="AV74" s="220">
        <f t="shared" si="106"/>
        <v>0</v>
      </c>
      <c r="AW74" s="220">
        <f t="shared" si="107"/>
        <v>3.4544481053249996E-5</v>
      </c>
    </row>
    <row r="75" spans="1:49" s="215" customFormat="1" x14ac:dyDescent="0.3">
      <c r="A75" s="206" t="s">
        <v>22</v>
      </c>
      <c r="B75" s="206" t="str">
        <f>B72</f>
        <v>А/ц ГЖ</v>
      </c>
      <c r="C75" s="51" t="s">
        <v>208</v>
      </c>
      <c r="D75" s="208" t="s">
        <v>86</v>
      </c>
      <c r="E75" s="209">
        <v>2.2000000000000001E-4</v>
      </c>
      <c r="F75" s="222">
        <f>F72</f>
        <v>1</v>
      </c>
      <c r="G75" s="206">
        <v>0.05</v>
      </c>
      <c r="H75" s="210">
        <f t="shared" si="101"/>
        <v>1.1000000000000001E-5</v>
      </c>
      <c r="I75" s="223">
        <f>0.15*I72</f>
        <v>1.8539999999999999</v>
      </c>
      <c r="J75" s="223">
        <f>I75</f>
        <v>1.8539999999999999</v>
      </c>
      <c r="K75" s="226" t="s">
        <v>188</v>
      </c>
      <c r="L75" s="227">
        <v>45390</v>
      </c>
      <c r="M75" s="215" t="str">
        <f t="shared" si="97"/>
        <v>С4</v>
      </c>
      <c r="N75" s="215" t="str">
        <f t="shared" si="98"/>
        <v>А/ц ГЖ</v>
      </c>
      <c r="O75" s="215" t="str">
        <f t="shared" si="99"/>
        <v>Частичное-пожар</v>
      </c>
      <c r="P75" s="215" t="s">
        <v>85</v>
      </c>
      <c r="Q75" s="215" t="s">
        <v>85</v>
      </c>
      <c r="R75" s="215" t="s">
        <v>85</v>
      </c>
      <c r="S75" s="215" t="s">
        <v>85</v>
      </c>
      <c r="T75" s="215" t="s">
        <v>85</v>
      </c>
      <c r="U75" s="215" t="s">
        <v>85</v>
      </c>
      <c r="V75" s="215" t="s">
        <v>85</v>
      </c>
      <c r="W75" s="215" t="s">
        <v>85</v>
      </c>
      <c r="X75" s="215" t="s">
        <v>85</v>
      </c>
      <c r="Y75" s="215" t="s">
        <v>85</v>
      </c>
      <c r="Z75" s="215" t="s">
        <v>85</v>
      </c>
      <c r="AA75" s="215" t="s">
        <v>85</v>
      </c>
      <c r="AB75" s="215" t="s">
        <v>85</v>
      </c>
      <c r="AC75" s="215" t="s">
        <v>85</v>
      </c>
      <c r="AD75" s="215" t="s">
        <v>85</v>
      </c>
      <c r="AE75" s="215" t="s">
        <v>85</v>
      </c>
      <c r="AF75" s="215" t="s">
        <v>85</v>
      </c>
      <c r="AG75" s="215" t="s">
        <v>85</v>
      </c>
      <c r="AH75" s="215">
        <v>0</v>
      </c>
      <c r="AI75" s="215">
        <v>2</v>
      </c>
      <c r="AJ75" s="215">
        <f>0.1*$AJ$2</f>
        <v>7.5000000000000011E-2</v>
      </c>
      <c r="AK75" s="215">
        <f>AK72</f>
        <v>2.7E-2</v>
      </c>
      <c r="AL75" s="215">
        <f>ROUNDUP(AL72/3,0)</f>
        <v>1</v>
      </c>
      <c r="AO75" s="218">
        <f>AK75*I75+AJ75</f>
        <v>0.125058</v>
      </c>
      <c r="AP75" s="218">
        <f t="shared" si="102"/>
        <v>1.2505800000000001E-2</v>
      </c>
      <c r="AQ75" s="219">
        <f t="shared" si="103"/>
        <v>0.5</v>
      </c>
      <c r="AR75" s="219">
        <f t="shared" si="104"/>
        <v>0.15939095</v>
      </c>
      <c r="AS75" s="218">
        <f>10068.2*J75*POWER(10,-6)</f>
        <v>1.8666442799999999E-2</v>
      </c>
      <c r="AT75" s="219">
        <f t="shared" si="100"/>
        <v>0.81562119280000001</v>
      </c>
      <c r="AU75" s="220">
        <f t="shared" si="105"/>
        <v>0</v>
      </c>
      <c r="AV75" s="220">
        <f t="shared" si="106"/>
        <v>2.2000000000000003E-5</v>
      </c>
      <c r="AW75" s="220">
        <f t="shared" si="107"/>
        <v>8.9718331208000015E-6</v>
      </c>
    </row>
    <row r="76" spans="1:49" s="215" customFormat="1" x14ac:dyDescent="0.3">
      <c r="A76" s="206" t="s">
        <v>23</v>
      </c>
      <c r="B76" s="206" t="str">
        <f>B72</f>
        <v>А/ц ГЖ</v>
      </c>
      <c r="C76" s="51" t="s">
        <v>215</v>
      </c>
      <c r="D76" s="208" t="s">
        <v>86</v>
      </c>
      <c r="E76" s="221">
        <f>E75</f>
        <v>2.2000000000000001E-4</v>
      </c>
      <c r="F76" s="222">
        <f>F72</f>
        <v>1</v>
      </c>
      <c r="G76" s="206">
        <v>4.7500000000000001E-2</v>
      </c>
      <c r="H76" s="210">
        <f t="shared" si="101"/>
        <v>1.045E-5</v>
      </c>
      <c r="I76" s="223">
        <f>0.15*I72</f>
        <v>1.8539999999999999</v>
      </c>
      <c r="J76" s="223">
        <f>I75</f>
        <v>1.8539999999999999</v>
      </c>
      <c r="K76" s="226" t="s">
        <v>189</v>
      </c>
      <c r="L76" s="227">
        <v>3</v>
      </c>
      <c r="M76" s="215" t="str">
        <f t="shared" si="97"/>
        <v>С5</v>
      </c>
      <c r="N76" s="215" t="str">
        <f t="shared" si="98"/>
        <v>А/ц ГЖ</v>
      </c>
      <c r="O76" s="215" t="str">
        <f t="shared" si="99"/>
        <v>Частичное-пожар</v>
      </c>
      <c r="P76" s="215" t="s">
        <v>85</v>
      </c>
      <c r="Q76" s="215" t="s">
        <v>85</v>
      </c>
      <c r="R76" s="215" t="s">
        <v>85</v>
      </c>
      <c r="S76" s="215" t="s">
        <v>85</v>
      </c>
      <c r="T76" s="215" t="s">
        <v>85</v>
      </c>
      <c r="U76" s="215" t="s">
        <v>85</v>
      </c>
      <c r="V76" s="215" t="s">
        <v>85</v>
      </c>
      <c r="W76" s="215" t="s">
        <v>85</v>
      </c>
      <c r="X76" s="215" t="s">
        <v>85</v>
      </c>
      <c r="Y76" s="215" t="s">
        <v>85</v>
      </c>
      <c r="Z76" s="215" t="s">
        <v>85</v>
      </c>
      <c r="AA76" s="215" t="s">
        <v>85</v>
      </c>
      <c r="AB76" s="215" t="s">
        <v>85</v>
      </c>
      <c r="AC76" s="215" t="s">
        <v>85</v>
      </c>
      <c r="AD76" s="215" t="s">
        <v>85</v>
      </c>
      <c r="AE76" s="215" t="s">
        <v>85</v>
      </c>
      <c r="AF76" s="215" t="s">
        <v>85</v>
      </c>
      <c r="AG76" s="215" t="s">
        <v>85</v>
      </c>
      <c r="AH76" s="215">
        <v>0</v>
      </c>
      <c r="AI76" s="215">
        <v>1</v>
      </c>
      <c r="AJ76" s="215">
        <f>0.1*$AJ$2</f>
        <v>7.5000000000000011E-2</v>
      </c>
      <c r="AK76" s="215">
        <f>AK72</f>
        <v>2.7E-2</v>
      </c>
      <c r="AL76" s="215">
        <f>ROUNDUP(AL72/3,0)</f>
        <v>1</v>
      </c>
      <c r="AO76" s="218">
        <f t="shared" ref="AO76" si="108">AK76*I76+AJ76</f>
        <v>0.125058</v>
      </c>
      <c r="AP76" s="218">
        <f t="shared" si="102"/>
        <v>1.2505800000000001E-2</v>
      </c>
      <c r="AQ76" s="219">
        <f t="shared" si="103"/>
        <v>0.25</v>
      </c>
      <c r="AR76" s="219">
        <f t="shared" si="104"/>
        <v>9.6890950000000003E-2</v>
      </c>
      <c r="AS76" s="218">
        <f>10068.2*J76*POWER(10,-6)</f>
        <v>1.8666442799999999E-2</v>
      </c>
      <c r="AT76" s="219">
        <f t="shared" si="100"/>
        <v>0.50312119280000001</v>
      </c>
      <c r="AU76" s="220">
        <f t="shared" si="105"/>
        <v>0</v>
      </c>
      <c r="AV76" s="220">
        <f t="shared" si="106"/>
        <v>1.045E-5</v>
      </c>
      <c r="AW76" s="220">
        <f t="shared" si="107"/>
        <v>5.2576164647600002E-6</v>
      </c>
    </row>
    <row r="77" spans="1:49" s="215" customFormat="1" ht="15" thickBot="1" x14ac:dyDescent="0.35">
      <c r="A77" s="206" t="s">
        <v>24</v>
      </c>
      <c r="B77" s="206" t="str">
        <f>B72</f>
        <v>А/ц ГЖ</v>
      </c>
      <c r="C77" s="51" t="s">
        <v>210</v>
      </c>
      <c r="D77" s="208" t="s">
        <v>62</v>
      </c>
      <c r="E77" s="221">
        <f>E75</f>
        <v>2.2000000000000001E-4</v>
      </c>
      <c r="F77" s="222">
        <f>F72</f>
        <v>1</v>
      </c>
      <c r="G77" s="206">
        <v>0.90249999999999997</v>
      </c>
      <c r="H77" s="210">
        <f t="shared" si="101"/>
        <v>1.9855E-4</v>
      </c>
      <c r="I77" s="223">
        <f>0.15*I72</f>
        <v>1.8539999999999999</v>
      </c>
      <c r="J77" s="206">
        <v>0</v>
      </c>
      <c r="K77" s="228" t="s">
        <v>200</v>
      </c>
      <c r="L77" s="229">
        <v>8</v>
      </c>
      <c r="M77" s="215" t="str">
        <f t="shared" si="97"/>
        <v>С6</v>
      </c>
      <c r="N77" s="215" t="str">
        <f t="shared" si="98"/>
        <v>А/ц ГЖ</v>
      </c>
      <c r="O77" s="215" t="str">
        <f t="shared" si="99"/>
        <v>Частичное-ликвидация</v>
      </c>
      <c r="P77" s="215" t="s">
        <v>85</v>
      </c>
      <c r="Q77" s="215" t="s">
        <v>85</v>
      </c>
      <c r="R77" s="215" t="s">
        <v>85</v>
      </c>
      <c r="S77" s="215" t="s">
        <v>85</v>
      </c>
      <c r="T77" s="215" t="s">
        <v>85</v>
      </c>
      <c r="U77" s="215" t="s">
        <v>85</v>
      </c>
      <c r="V77" s="215" t="s">
        <v>85</v>
      </c>
      <c r="W77" s="215" t="s">
        <v>85</v>
      </c>
      <c r="X77" s="215" t="s">
        <v>85</v>
      </c>
      <c r="Y77" s="215" t="s">
        <v>85</v>
      </c>
      <c r="Z77" s="215" t="s">
        <v>85</v>
      </c>
      <c r="AA77" s="215" t="s">
        <v>85</v>
      </c>
      <c r="AB77" s="215" t="s">
        <v>85</v>
      </c>
      <c r="AC77" s="215" t="s">
        <v>85</v>
      </c>
      <c r="AD77" s="215" t="s">
        <v>85</v>
      </c>
      <c r="AE77" s="215" t="s">
        <v>85</v>
      </c>
      <c r="AF77" s="215" t="s">
        <v>85</v>
      </c>
      <c r="AG77" s="215" t="s">
        <v>85</v>
      </c>
      <c r="AH77" s="215">
        <v>0</v>
      </c>
      <c r="AI77" s="215">
        <v>0</v>
      </c>
      <c r="AJ77" s="215">
        <f>0.1*$AJ$2</f>
        <v>7.5000000000000011E-2</v>
      </c>
      <c r="AK77" s="215">
        <f>AK72</f>
        <v>2.7E-2</v>
      </c>
      <c r="AL77" s="215">
        <f>ROUNDUP(AL72/3,0)</f>
        <v>1</v>
      </c>
      <c r="AO77" s="218">
        <f>AK77*I77*0.1+AJ77</f>
        <v>8.0005800000000016E-2</v>
      </c>
      <c r="AP77" s="218">
        <f t="shared" si="102"/>
        <v>8.0005800000000019E-3</v>
      </c>
      <c r="AQ77" s="219">
        <f t="shared" si="103"/>
        <v>0</v>
      </c>
      <c r="AR77" s="219">
        <f t="shared" si="104"/>
        <v>2.2001595000000006E-2</v>
      </c>
      <c r="AS77" s="218">
        <f>1333*J76*POWER(10,-6)</f>
        <v>2.4713819999999994E-3</v>
      </c>
      <c r="AT77" s="219">
        <f t="shared" si="100"/>
        <v>0.11247935700000003</v>
      </c>
      <c r="AU77" s="220">
        <f t="shared" si="105"/>
        <v>0</v>
      </c>
      <c r="AV77" s="220">
        <f t="shared" si="106"/>
        <v>0</v>
      </c>
      <c r="AW77" s="220">
        <f t="shared" si="107"/>
        <v>2.2332776332350008E-5</v>
      </c>
    </row>
    <row r="78" spans="1:49" s="215" customFormat="1" x14ac:dyDescent="0.3">
      <c r="A78" s="216"/>
      <c r="B78" s="216"/>
      <c r="D78" s="282"/>
      <c r="E78" s="283"/>
      <c r="F78" s="284"/>
      <c r="G78" s="216"/>
      <c r="H78" s="220"/>
      <c r="I78" s="219"/>
      <c r="J78" s="216"/>
      <c r="K78" s="216"/>
      <c r="L78" s="284"/>
      <c r="AO78" s="218"/>
      <c r="AP78" s="218"/>
      <c r="AQ78" s="219"/>
      <c r="AR78" s="219"/>
      <c r="AS78" s="218"/>
      <c r="AT78" s="219"/>
      <c r="AU78" s="220"/>
      <c r="AV78" s="220"/>
      <c r="AW78" s="220"/>
    </row>
    <row r="79" spans="1:49" s="215" customFormat="1" x14ac:dyDescent="0.3">
      <c r="A79" s="216"/>
      <c r="B79" s="216"/>
      <c r="D79" s="282"/>
      <c r="E79" s="283"/>
      <c r="F79" s="284"/>
      <c r="G79" s="216"/>
      <c r="H79" s="220"/>
      <c r="I79" s="219"/>
      <c r="J79" s="216"/>
      <c r="K79" s="216"/>
      <c r="L79" s="284"/>
      <c r="AO79" s="218"/>
      <c r="AP79" s="218"/>
      <c r="AQ79" s="219"/>
      <c r="AR79" s="219"/>
      <c r="AS79" s="218"/>
      <c r="AT79" s="219"/>
      <c r="AU79" s="220"/>
      <c r="AV79" s="220"/>
      <c r="AW79" s="220"/>
    </row>
    <row r="80" spans="1:49" s="215" customFormat="1" x14ac:dyDescent="0.3">
      <c r="A80" s="216"/>
      <c r="B80" s="216"/>
      <c r="D80" s="282"/>
      <c r="E80" s="283"/>
      <c r="F80" s="284"/>
      <c r="G80" s="216"/>
      <c r="H80" s="220"/>
      <c r="I80" s="219"/>
      <c r="J80" s="216"/>
      <c r="K80" s="216"/>
      <c r="L80" s="284"/>
      <c r="AO80" s="218"/>
      <c r="AP80" s="218"/>
      <c r="AQ80" s="219"/>
      <c r="AR80" s="219"/>
      <c r="AS80" s="218"/>
      <c r="AT80" s="219"/>
      <c r="AU80" s="220"/>
      <c r="AV80" s="220"/>
      <c r="AW80" s="220"/>
    </row>
    <row r="81" spans="1:49" ht="15" thickBot="1" x14ac:dyDescent="0.35"/>
    <row r="82" spans="1:49" s="192" customFormat="1" ht="15" thickBot="1" x14ac:dyDescent="0.35">
      <c r="A82" s="182" t="s">
        <v>19</v>
      </c>
      <c r="B82" s="183" t="s">
        <v>216</v>
      </c>
      <c r="C82" s="184" t="s">
        <v>205</v>
      </c>
      <c r="D82" s="185" t="s">
        <v>60</v>
      </c>
      <c r="E82" s="186">
        <v>1.0000000000000001E-5</v>
      </c>
      <c r="F82" s="183">
        <v>1</v>
      </c>
      <c r="G82" s="182">
        <v>0.1</v>
      </c>
      <c r="H82" s="187">
        <f t="shared" ref="H82:H87" si="109">E82*F82*G82</f>
        <v>1.0000000000000002E-6</v>
      </c>
      <c r="I82" s="188">
        <v>12.36</v>
      </c>
      <c r="J82" s="189">
        <f>I82</f>
        <v>12.36</v>
      </c>
      <c r="K82" s="190" t="s">
        <v>184</v>
      </c>
      <c r="L82" s="191">
        <v>5000</v>
      </c>
      <c r="M82" s="192" t="str">
        <f t="shared" ref="M82:N87" si="110">A82</f>
        <v>С1</v>
      </c>
      <c r="N82" s="192" t="str">
        <f t="shared" si="110"/>
        <v>РВС ЛВЖ</v>
      </c>
      <c r="O82" s="192" t="str">
        <f t="shared" ref="O82:O87" si="111">D82</f>
        <v>Полное-пожар</v>
      </c>
      <c r="P82" s="192" t="s">
        <v>85</v>
      </c>
      <c r="Q82" s="192" t="s">
        <v>85</v>
      </c>
      <c r="R82" s="192" t="s">
        <v>85</v>
      </c>
      <c r="S82" s="192" t="s">
        <v>85</v>
      </c>
      <c r="T82" s="192" t="s">
        <v>85</v>
      </c>
      <c r="U82" s="192" t="s">
        <v>85</v>
      </c>
      <c r="V82" s="192" t="s">
        <v>85</v>
      </c>
      <c r="W82" s="192" t="s">
        <v>85</v>
      </c>
      <c r="X82" s="192" t="s">
        <v>85</v>
      </c>
      <c r="Y82" s="192" t="s">
        <v>85</v>
      </c>
      <c r="Z82" s="192" t="s">
        <v>85</v>
      </c>
      <c r="AA82" s="192" t="s">
        <v>85</v>
      </c>
      <c r="AB82" s="192" t="s">
        <v>85</v>
      </c>
      <c r="AC82" s="192" t="s">
        <v>85</v>
      </c>
      <c r="AD82" s="192" t="s">
        <v>85</v>
      </c>
      <c r="AE82" s="192" t="s">
        <v>85</v>
      </c>
      <c r="AF82" s="192" t="s">
        <v>85</v>
      </c>
      <c r="AG82" s="192" t="s">
        <v>85</v>
      </c>
      <c r="AH82" s="193">
        <v>1</v>
      </c>
      <c r="AI82" s="193">
        <v>2</v>
      </c>
      <c r="AJ82" s="194">
        <v>0.75</v>
      </c>
      <c r="AK82" s="194">
        <v>2.7E-2</v>
      </c>
      <c r="AL82" s="194">
        <v>3</v>
      </c>
      <c r="AO82" s="195">
        <f>AK82*I82+AJ82</f>
        <v>1.08372</v>
      </c>
      <c r="AP82" s="195">
        <f>0.1*AO82</f>
        <v>0.10837200000000001</v>
      </c>
      <c r="AQ82" s="196">
        <f>AH82*3+0.25*AI82</f>
        <v>3.5</v>
      </c>
      <c r="AR82" s="196">
        <f>SUM(AO82:AQ82)/4</f>
        <v>1.1730229999999999</v>
      </c>
      <c r="AS82" s="195">
        <f>10068.2*J82*POWER(10,-6)</f>
        <v>0.124442952</v>
      </c>
      <c r="AT82" s="196">
        <f t="shared" ref="AT82:AT87" si="112">AS82+AR82+AQ82+AP82+AO82</f>
        <v>5.9895579520000002</v>
      </c>
      <c r="AU82" s="197">
        <f>AH82*H82</f>
        <v>1.0000000000000002E-6</v>
      </c>
      <c r="AV82" s="197">
        <f>H82*AI82</f>
        <v>2.0000000000000003E-6</v>
      </c>
      <c r="AW82" s="197">
        <f>H82*AT82</f>
        <v>5.989557952000001E-6</v>
      </c>
    </row>
    <row r="83" spans="1:49" s="192" customFormat="1" ht="15" thickBot="1" x14ac:dyDescent="0.35">
      <c r="A83" s="182" t="s">
        <v>20</v>
      </c>
      <c r="B83" s="182" t="str">
        <f>B82</f>
        <v>РВС ЛВЖ</v>
      </c>
      <c r="C83" s="184" t="s">
        <v>206</v>
      </c>
      <c r="D83" s="185" t="s">
        <v>63</v>
      </c>
      <c r="E83" s="198">
        <f>E82</f>
        <v>1.0000000000000001E-5</v>
      </c>
      <c r="F83" s="199">
        <f>F82</f>
        <v>1</v>
      </c>
      <c r="G83" s="182">
        <v>0.18000000000000002</v>
      </c>
      <c r="H83" s="187">
        <f t="shared" si="109"/>
        <v>1.8000000000000003E-6</v>
      </c>
      <c r="I83" s="200">
        <f>I82</f>
        <v>12.36</v>
      </c>
      <c r="J83" s="201">
        <v>0.625</v>
      </c>
      <c r="K83" s="190" t="s">
        <v>185</v>
      </c>
      <c r="L83" s="191">
        <v>0</v>
      </c>
      <c r="M83" s="192" t="str">
        <f t="shared" si="110"/>
        <v>С2</v>
      </c>
      <c r="N83" s="192" t="str">
        <f t="shared" si="110"/>
        <v>РВС ЛВЖ</v>
      </c>
      <c r="O83" s="192" t="str">
        <f t="shared" si="111"/>
        <v>Полное-взрыв</v>
      </c>
      <c r="P83" s="192" t="s">
        <v>85</v>
      </c>
      <c r="Q83" s="192" t="s">
        <v>85</v>
      </c>
      <c r="R83" s="192" t="s">
        <v>85</v>
      </c>
      <c r="S83" s="192" t="s">
        <v>85</v>
      </c>
      <c r="T83" s="192" t="s">
        <v>85</v>
      </c>
      <c r="U83" s="192" t="s">
        <v>85</v>
      </c>
      <c r="V83" s="192" t="s">
        <v>85</v>
      </c>
      <c r="W83" s="192" t="s">
        <v>85</v>
      </c>
      <c r="X83" s="192" t="s">
        <v>85</v>
      </c>
      <c r="Y83" s="192" t="s">
        <v>85</v>
      </c>
      <c r="Z83" s="192" t="s">
        <v>85</v>
      </c>
      <c r="AA83" s="192" t="s">
        <v>85</v>
      </c>
      <c r="AB83" s="192" t="s">
        <v>85</v>
      </c>
      <c r="AC83" s="192" t="s">
        <v>85</v>
      </c>
      <c r="AD83" s="192" t="s">
        <v>85</v>
      </c>
      <c r="AE83" s="192" t="s">
        <v>85</v>
      </c>
      <c r="AF83" s="192" t="s">
        <v>85</v>
      </c>
      <c r="AG83" s="192" t="s">
        <v>85</v>
      </c>
      <c r="AH83" s="193">
        <v>2</v>
      </c>
      <c r="AI83" s="193">
        <v>2</v>
      </c>
      <c r="AJ83" s="192">
        <f>AJ82</f>
        <v>0.75</v>
      </c>
      <c r="AK83" s="192">
        <f>AK82</f>
        <v>2.7E-2</v>
      </c>
      <c r="AL83" s="192">
        <f>AL82</f>
        <v>3</v>
      </c>
      <c r="AO83" s="195">
        <f>AK83*I83+AJ83</f>
        <v>1.08372</v>
      </c>
      <c r="AP83" s="195">
        <f t="shared" ref="AP83:AP87" si="113">0.1*AO83</f>
        <v>0.10837200000000001</v>
      </c>
      <c r="AQ83" s="196">
        <f t="shared" ref="AQ83:AQ87" si="114">AH83*3+0.25*AI83</f>
        <v>6.5</v>
      </c>
      <c r="AR83" s="196">
        <f t="shared" ref="AR83:AR87" si="115">SUM(AO83:AQ83)/4</f>
        <v>1.9230229999999999</v>
      </c>
      <c r="AS83" s="195">
        <f>10068.2*J83*POWER(10,-6)*10</f>
        <v>6.2926249999999989E-2</v>
      </c>
      <c r="AT83" s="196">
        <f t="shared" si="112"/>
        <v>9.6780412499999997</v>
      </c>
      <c r="AU83" s="197">
        <f t="shared" ref="AU83:AU87" si="116">AH83*H83</f>
        <v>3.6000000000000007E-6</v>
      </c>
      <c r="AV83" s="197">
        <f t="shared" ref="AV83:AV87" si="117">H83*AI83</f>
        <v>3.6000000000000007E-6</v>
      </c>
      <c r="AW83" s="197">
        <f t="shared" ref="AW83:AW87" si="118">H83*AT83</f>
        <v>1.7420474250000002E-5</v>
      </c>
    </row>
    <row r="84" spans="1:49" s="192" customFormat="1" x14ac:dyDescent="0.3">
      <c r="A84" s="182" t="s">
        <v>21</v>
      </c>
      <c r="B84" s="182" t="str">
        <f>B82</f>
        <v>РВС ЛВЖ</v>
      </c>
      <c r="C84" s="184" t="s">
        <v>207</v>
      </c>
      <c r="D84" s="185" t="s">
        <v>61</v>
      </c>
      <c r="E84" s="198">
        <f>E82</f>
        <v>1.0000000000000001E-5</v>
      </c>
      <c r="F84" s="199">
        <f>F82</f>
        <v>1</v>
      </c>
      <c r="G84" s="182">
        <v>0.72000000000000008</v>
      </c>
      <c r="H84" s="187">
        <f t="shared" si="109"/>
        <v>7.2000000000000014E-6</v>
      </c>
      <c r="I84" s="200">
        <f>I82</f>
        <v>12.36</v>
      </c>
      <c r="J84" s="202">
        <v>0</v>
      </c>
      <c r="K84" s="190" t="s">
        <v>186</v>
      </c>
      <c r="L84" s="191">
        <v>0</v>
      </c>
      <c r="M84" s="192" t="str">
        <f t="shared" si="110"/>
        <v>С3</v>
      </c>
      <c r="N84" s="192" t="str">
        <f t="shared" si="110"/>
        <v>РВС ЛВЖ</v>
      </c>
      <c r="O84" s="192" t="str">
        <f t="shared" si="111"/>
        <v>Полное-ликвидация</v>
      </c>
      <c r="P84" s="192" t="s">
        <v>85</v>
      </c>
      <c r="Q84" s="192" t="s">
        <v>85</v>
      </c>
      <c r="R84" s="192" t="s">
        <v>85</v>
      </c>
      <c r="S84" s="192" t="s">
        <v>85</v>
      </c>
      <c r="T84" s="192" t="s">
        <v>85</v>
      </c>
      <c r="U84" s="192" t="s">
        <v>85</v>
      </c>
      <c r="V84" s="192" t="s">
        <v>85</v>
      </c>
      <c r="W84" s="192" t="s">
        <v>85</v>
      </c>
      <c r="X84" s="192" t="s">
        <v>85</v>
      </c>
      <c r="Y84" s="192" t="s">
        <v>85</v>
      </c>
      <c r="Z84" s="192" t="s">
        <v>85</v>
      </c>
      <c r="AA84" s="192" t="s">
        <v>85</v>
      </c>
      <c r="AB84" s="192" t="s">
        <v>85</v>
      </c>
      <c r="AC84" s="192" t="s">
        <v>85</v>
      </c>
      <c r="AD84" s="192" t="s">
        <v>85</v>
      </c>
      <c r="AE84" s="192" t="s">
        <v>85</v>
      </c>
      <c r="AF84" s="192" t="s">
        <v>85</v>
      </c>
      <c r="AG84" s="192" t="s">
        <v>85</v>
      </c>
      <c r="AH84" s="192">
        <v>0</v>
      </c>
      <c r="AI84" s="192">
        <v>0</v>
      </c>
      <c r="AJ84" s="192">
        <f>AJ82</f>
        <v>0.75</v>
      </c>
      <c r="AK84" s="192">
        <f>AK82</f>
        <v>2.7E-2</v>
      </c>
      <c r="AL84" s="192">
        <f>AL82</f>
        <v>3</v>
      </c>
      <c r="AO84" s="195">
        <f>AK84*I84*0.1+AJ84</f>
        <v>0.78337199999999996</v>
      </c>
      <c r="AP84" s="195">
        <f t="shared" si="113"/>
        <v>7.8337199999999996E-2</v>
      </c>
      <c r="AQ84" s="196">
        <f t="shared" si="114"/>
        <v>0</v>
      </c>
      <c r="AR84" s="196">
        <f t="shared" si="115"/>
        <v>0.21542729999999999</v>
      </c>
      <c r="AS84" s="195">
        <f>1333*J83*POWER(10,-6)</f>
        <v>8.3312499999999999E-4</v>
      </c>
      <c r="AT84" s="196">
        <f t="shared" si="112"/>
        <v>1.0779696249999999</v>
      </c>
      <c r="AU84" s="197">
        <f t="shared" si="116"/>
        <v>0</v>
      </c>
      <c r="AV84" s="197">
        <f t="shared" si="117"/>
        <v>0</v>
      </c>
      <c r="AW84" s="197">
        <f t="shared" si="118"/>
        <v>7.7613813000000011E-6</v>
      </c>
    </row>
    <row r="85" spans="1:49" s="192" customFormat="1" x14ac:dyDescent="0.3">
      <c r="A85" s="182" t="s">
        <v>22</v>
      </c>
      <c r="B85" s="182" t="str">
        <f>B82</f>
        <v>РВС ЛВЖ</v>
      </c>
      <c r="C85" s="184" t="s">
        <v>208</v>
      </c>
      <c r="D85" s="185" t="s">
        <v>86</v>
      </c>
      <c r="E85" s="186">
        <v>1E-4</v>
      </c>
      <c r="F85" s="199">
        <f>F82</f>
        <v>1</v>
      </c>
      <c r="G85" s="182">
        <v>0.1</v>
      </c>
      <c r="H85" s="187">
        <f t="shared" si="109"/>
        <v>1.0000000000000001E-5</v>
      </c>
      <c r="I85" s="200">
        <f>0.15*I82</f>
        <v>1.8539999999999999</v>
      </c>
      <c r="J85" s="189">
        <f>I85</f>
        <v>1.8539999999999999</v>
      </c>
      <c r="K85" s="203" t="s">
        <v>188</v>
      </c>
      <c r="L85" s="204">
        <v>45390</v>
      </c>
      <c r="M85" s="192" t="str">
        <f t="shared" si="110"/>
        <v>С4</v>
      </c>
      <c r="N85" s="192" t="str">
        <f t="shared" si="110"/>
        <v>РВС ЛВЖ</v>
      </c>
      <c r="O85" s="192" t="str">
        <f t="shared" si="111"/>
        <v>Частичное-пожар</v>
      </c>
      <c r="P85" s="192" t="s">
        <v>85</v>
      </c>
      <c r="Q85" s="192" t="s">
        <v>85</v>
      </c>
      <c r="R85" s="192" t="s">
        <v>85</v>
      </c>
      <c r="S85" s="192" t="s">
        <v>85</v>
      </c>
      <c r="T85" s="192" t="s">
        <v>85</v>
      </c>
      <c r="U85" s="192" t="s">
        <v>85</v>
      </c>
      <c r="V85" s="192" t="s">
        <v>85</v>
      </c>
      <c r="W85" s="192" t="s">
        <v>85</v>
      </c>
      <c r="X85" s="192" t="s">
        <v>85</v>
      </c>
      <c r="Y85" s="192" t="s">
        <v>85</v>
      </c>
      <c r="Z85" s="192" t="s">
        <v>85</v>
      </c>
      <c r="AA85" s="192" t="s">
        <v>85</v>
      </c>
      <c r="AB85" s="192" t="s">
        <v>85</v>
      </c>
      <c r="AC85" s="192" t="s">
        <v>85</v>
      </c>
      <c r="AD85" s="192" t="s">
        <v>85</v>
      </c>
      <c r="AE85" s="192" t="s">
        <v>85</v>
      </c>
      <c r="AF85" s="192" t="s">
        <v>85</v>
      </c>
      <c r="AG85" s="192" t="s">
        <v>85</v>
      </c>
      <c r="AH85" s="192">
        <v>0</v>
      </c>
      <c r="AI85" s="192">
        <v>2</v>
      </c>
      <c r="AJ85" s="192">
        <f>0.1*$AJ$2</f>
        <v>7.5000000000000011E-2</v>
      </c>
      <c r="AK85" s="192">
        <f>AK82</f>
        <v>2.7E-2</v>
      </c>
      <c r="AL85" s="192">
        <f>ROUNDUP(AL82/3,0)</f>
        <v>1</v>
      </c>
      <c r="AO85" s="195">
        <f>AK85*I85+AJ85</f>
        <v>0.125058</v>
      </c>
      <c r="AP85" s="195">
        <f t="shared" si="113"/>
        <v>1.2505800000000001E-2</v>
      </c>
      <c r="AQ85" s="196">
        <f t="shared" si="114"/>
        <v>0.5</v>
      </c>
      <c r="AR85" s="196">
        <f t="shared" si="115"/>
        <v>0.15939095</v>
      </c>
      <c r="AS85" s="195">
        <f>10068.2*J85*POWER(10,-6)</f>
        <v>1.8666442799999999E-2</v>
      </c>
      <c r="AT85" s="196">
        <f t="shared" si="112"/>
        <v>0.81562119280000001</v>
      </c>
      <c r="AU85" s="197">
        <f t="shared" si="116"/>
        <v>0</v>
      </c>
      <c r="AV85" s="197">
        <f t="shared" si="117"/>
        <v>2.0000000000000002E-5</v>
      </c>
      <c r="AW85" s="197">
        <f t="shared" si="118"/>
        <v>8.156211928E-6</v>
      </c>
    </row>
    <row r="86" spans="1:49" s="192" customFormat="1" x14ac:dyDescent="0.3">
      <c r="A86" s="182" t="s">
        <v>23</v>
      </c>
      <c r="B86" s="182" t="str">
        <f>B82</f>
        <v>РВС ЛВЖ</v>
      </c>
      <c r="C86" s="184" t="s">
        <v>209</v>
      </c>
      <c r="D86" s="185" t="s">
        <v>174</v>
      </c>
      <c r="E86" s="198">
        <f>E85</f>
        <v>1E-4</v>
      </c>
      <c r="F86" s="199">
        <f>F82</f>
        <v>1</v>
      </c>
      <c r="G86" s="182">
        <v>4.5000000000000005E-2</v>
      </c>
      <c r="H86" s="187">
        <f t="shared" si="109"/>
        <v>4.500000000000001E-6</v>
      </c>
      <c r="I86" s="200">
        <f>0.15*I82</f>
        <v>1.8539999999999999</v>
      </c>
      <c r="J86" s="189">
        <f>0.15*J83</f>
        <v>9.375E-2</v>
      </c>
      <c r="K86" s="203" t="s">
        <v>189</v>
      </c>
      <c r="L86" s="204">
        <v>3</v>
      </c>
      <c r="M86" s="192" t="str">
        <f t="shared" si="110"/>
        <v>С5</v>
      </c>
      <c r="N86" s="192" t="str">
        <f t="shared" si="110"/>
        <v>РВС ЛВЖ</v>
      </c>
      <c r="O86" s="192" t="str">
        <f t="shared" si="111"/>
        <v>Частичное-пожар-вспышка</v>
      </c>
      <c r="P86" s="192" t="s">
        <v>85</v>
      </c>
      <c r="Q86" s="192" t="s">
        <v>85</v>
      </c>
      <c r="R86" s="192" t="s">
        <v>85</v>
      </c>
      <c r="S86" s="192" t="s">
        <v>85</v>
      </c>
      <c r="T86" s="192" t="s">
        <v>85</v>
      </c>
      <c r="U86" s="192" t="s">
        <v>85</v>
      </c>
      <c r="V86" s="192" t="s">
        <v>85</v>
      </c>
      <c r="W86" s="192" t="s">
        <v>85</v>
      </c>
      <c r="X86" s="192" t="s">
        <v>85</v>
      </c>
      <c r="Y86" s="192" t="s">
        <v>85</v>
      </c>
      <c r="Z86" s="192" t="s">
        <v>85</v>
      </c>
      <c r="AA86" s="192" t="s">
        <v>85</v>
      </c>
      <c r="AB86" s="192" t="s">
        <v>85</v>
      </c>
      <c r="AC86" s="192" t="s">
        <v>85</v>
      </c>
      <c r="AD86" s="192" t="s">
        <v>85</v>
      </c>
      <c r="AE86" s="192" t="s">
        <v>85</v>
      </c>
      <c r="AF86" s="192" t="s">
        <v>85</v>
      </c>
      <c r="AG86" s="192" t="s">
        <v>85</v>
      </c>
      <c r="AH86" s="192">
        <v>0</v>
      </c>
      <c r="AI86" s="192">
        <v>1</v>
      </c>
      <c r="AJ86" s="192">
        <f>0.1*$AJ$2</f>
        <v>7.5000000000000011E-2</v>
      </c>
      <c r="AK86" s="192">
        <f>AK82</f>
        <v>2.7E-2</v>
      </c>
      <c r="AL86" s="192">
        <f>ROUNDUP(AL82/3,0)</f>
        <v>1</v>
      </c>
      <c r="AO86" s="195">
        <f t="shared" ref="AO86" si="119">AK86*I86+AJ86</f>
        <v>0.125058</v>
      </c>
      <c r="AP86" s="195">
        <f t="shared" si="113"/>
        <v>1.2505800000000001E-2</v>
      </c>
      <c r="AQ86" s="196">
        <f t="shared" si="114"/>
        <v>0.25</v>
      </c>
      <c r="AR86" s="196">
        <f t="shared" si="115"/>
        <v>9.6890950000000003E-2</v>
      </c>
      <c r="AS86" s="195">
        <f>10068.2*J86*POWER(10,-6)*10</f>
        <v>9.4389375000000011E-3</v>
      </c>
      <c r="AT86" s="196">
        <f t="shared" si="112"/>
        <v>0.49389368750000001</v>
      </c>
      <c r="AU86" s="197">
        <f t="shared" si="116"/>
        <v>0</v>
      </c>
      <c r="AV86" s="197">
        <f t="shared" si="117"/>
        <v>4.500000000000001E-6</v>
      </c>
      <c r="AW86" s="197">
        <f t="shared" si="118"/>
        <v>2.2225215937500004E-6</v>
      </c>
    </row>
    <row r="87" spans="1:49" s="192" customFormat="1" ht="15" thickBot="1" x14ac:dyDescent="0.35">
      <c r="A87" s="182" t="s">
        <v>24</v>
      </c>
      <c r="B87" s="182" t="str">
        <f>B82</f>
        <v>РВС ЛВЖ</v>
      </c>
      <c r="C87" s="184" t="s">
        <v>210</v>
      </c>
      <c r="D87" s="185" t="s">
        <v>62</v>
      </c>
      <c r="E87" s="198">
        <f>E85</f>
        <v>1E-4</v>
      </c>
      <c r="F87" s="199">
        <f>F82</f>
        <v>1</v>
      </c>
      <c r="G87" s="182">
        <v>0.85499999999999998</v>
      </c>
      <c r="H87" s="187">
        <f t="shared" si="109"/>
        <v>8.5500000000000005E-5</v>
      </c>
      <c r="I87" s="200">
        <f>0.15*I82</f>
        <v>1.8539999999999999</v>
      </c>
      <c r="J87" s="202">
        <v>0</v>
      </c>
      <c r="K87" s="205" t="s">
        <v>200</v>
      </c>
      <c r="L87" s="205">
        <v>9</v>
      </c>
      <c r="M87" s="192" t="str">
        <f t="shared" si="110"/>
        <v>С6</v>
      </c>
      <c r="N87" s="192" t="str">
        <f t="shared" si="110"/>
        <v>РВС ЛВЖ</v>
      </c>
      <c r="O87" s="192" t="str">
        <f t="shared" si="111"/>
        <v>Частичное-ликвидация</v>
      </c>
      <c r="P87" s="192" t="s">
        <v>85</v>
      </c>
      <c r="Q87" s="192" t="s">
        <v>85</v>
      </c>
      <c r="R87" s="192" t="s">
        <v>85</v>
      </c>
      <c r="S87" s="192" t="s">
        <v>85</v>
      </c>
      <c r="T87" s="192" t="s">
        <v>85</v>
      </c>
      <c r="U87" s="192" t="s">
        <v>85</v>
      </c>
      <c r="V87" s="192" t="s">
        <v>85</v>
      </c>
      <c r="W87" s="192" t="s">
        <v>85</v>
      </c>
      <c r="X87" s="192" t="s">
        <v>85</v>
      </c>
      <c r="Y87" s="192" t="s">
        <v>85</v>
      </c>
      <c r="Z87" s="192" t="s">
        <v>85</v>
      </c>
      <c r="AA87" s="192" t="s">
        <v>85</v>
      </c>
      <c r="AB87" s="192" t="s">
        <v>85</v>
      </c>
      <c r="AC87" s="192" t="s">
        <v>85</v>
      </c>
      <c r="AD87" s="192" t="s">
        <v>85</v>
      </c>
      <c r="AE87" s="192" t="s">
        <v>85</v>
      </c>
      <c r="AF87" s="192" t="s">
        <v>85</v>
      </c>
      <c r="AG87" s="192" t="s">
        <v>85</v>
      </c>
      <c r="AH87" s="192">
        <v>0</v>
      </c>
      <c r="AI87" s="192">
        <v>0</v>
      </c>
      <c r="AJ87" s="192">
        <f>0.1*$AJ$2</f>
        <v>7.5000000000000011E-2</v>
      </c>
      <c r="AK87" s="192">
        <f>AK82</f>
        <v>2.7E-2</v>
      </c>
      <c r="AL87" s="192">
        <f>ROUNDUP(AL82/3,0)</f>
        <v>1</v>
      </c>
      <c r="AO87" s="195">
        <f>AK87*I87*0.1+AJ87</f>
        <v>8.0005800000000016E-2</v>
      </c>
      <c r="AP87" s="195">
        <f t="shared" si="113"/>
        <v>8.0005800000000019E-3</v>
      </c>
      <c r="AQ87" s="196">
        <f t="shared" si="114"/>
        <v>0</v>
      </c>
      <c r="AR87" s="196">
        <f t="shared" si="115"/>
        <v>2.2001595000000006E-2</v>
      </c>
      <c r="AS87" s="195">
        <f>1333*J86*POWER(10,-6)</f>
        <v>1.2496875E-4</v>
      </c>
      <c r="AT87" s="196">
        <f t="shared" si="112"/>
        <v>0.11013294375000002</v>
      </c>
      <c r="AU87" s="197">
        <f t="shared" si="116"/>
        <v>0</v>
      </c>
      <c r="AV87" s="197">
        <f t="shared" si="117"/>
        <v>0</v>
      </c>
      <c r="AW87" s="197">
        <f t="shared" si="118"/>
        <v>9.4163666906250021E-6</v>
      </c>
    </row>
    <row r="88" spans="1:49" s="192" customFormat="1" x14ac:dyDescent="0.3">
      <c r="A88" s="193"/>
      <c r="B88" s="193"/>
      <c r="D88" s="285"/>
      <c r="E88" s="286"/>
      <c r="F88" s="287"/>
      <c r="G88" s="193"/>
      <c r="H88" s="197"/>
      <c r="I88" s="196"/>
      <c r="J88" s="193"/>
      <c r="K88" s="193"/>
      <c r="L88" s="193"/>
      <c r="AO88" s="195"/>
      <c r="AP88" s="195"/>
      <c r="AQ88" s="196"/>
      <c r="AR88" s="196"/>
      <c r="AS88" s="195"/>
      <c r="AT88" s="196"/>
      <c r="AU88" s="197"/>
      <c r="AV88" s="197"/>
      <c r="AW88" s="197"/>
    </row>
    <row r="89" spans="1:49" s="192" customFormat="1" x14ac:dyDescent="0.3">
      <c r="A89" s="193"/>
      <c r="B89" s="193"/>
      <c r="D89" s="285"/>
      <c r="E89" s="286"/>
      <c r="F89" s="287"/>
      <c r="G89" s="193"/>
      <c r="H89" s="197"/>
      <c r="I89" s="196"/>
      <c r="J89" s="193"/>
      <c r="K89" s="193"/>
      <c r="L89" s="193"/>
      <c r="AO89" s="195"/>
      <c r="AP89" s="195"/>
      <c r="AQ89" s="196"/>
      <c r="AR89" s="196"/>
      <c r="AS89" s="195"/>
      <c r="AT89" s="196"/>
      <c r="AU89" s="197"/>
      <c r="AV89" s="197"/>
      <c r="AW89" s="197"/>
    </row>
    <row r="90" spans="1:49" s="192" customFormat="1" x14ac:dyDescent="0.3">
      <c r="A90" s="193"/>
      <c r="B90" s="193"/>
      <c r="D90" s="285"/>
      <c r="E90" s="286"/>
      <c r="F90" s="287"/>
      <c r="G90" s="193"/>
      <c r="H90" s="197"/>
      <c r="I90" s="196"/>
      <c r="J90" s="193"/>
      <c r="K90" s="193"/>
      <c r="L90" s="193"/>
      <c r="AO90" s="195"/>
      <c r="AP90" s="195"/>
      <c r="AQ90" s="196"/>
      <c r="AR90" s="196"/>
      <c r="AS90" s="195"/>
      <c r="AT90" s="196"/>
      <c r="AU90" s="197"/>
      <c r="AV90" s="197"/>
      <c r="AW90" s="197"/>
    </row>
    <row r="91" spans="1:49" s="192" customFormat="1" x14ac:dyDescent="0.3">
      <c r="A91" s="193"/>
      <c r="B91" s="193"/>
      <c r="D91" s="285"/>
      <c r="E91" s="286"/>
      <c r="F91" s="287"/>
      <c r="G91" s="193"/>
      <c r="H91" s="197"/>
      <c r="I91" s="196"/>
      <c r="J91" s="193"/>
      <c r="K91" s="193"/>
      <c r="L91" s="193"/>
      <c r="AO91" s="195"/>
      <c r="AP91" s="195"/>
      <c r="AQ91" s="196"/>
      <c r="AR91" s="196"/>
      <c r="AS91" s="195"/>
      <c r="AT91" s="196"/>
      <c r="AU91" s="197"/>
      <c r="AV91" s="197"/>
      <c r="AW91" s="197"/>
    </row>
    <row r="92" spans="1:49" ht="15" thickBot="1" x14ac:dyDescent="0.35">
      <c r="E92" s="56"/>
      <c r="F92" s="56"/>
    </row>
    <row r="93" spans="1:49" s="192" customFormat="1" ht="15" thickBot="1" x14ac:dyDescent="0.35">
      <c r="A93" s="182" t="s">
        <v>19</v>
      </c>
      <c r="B93" s="183" t="s">
        <v>217</v>
      </c>
      <c r="C93" s="184" t="s">
        <v>205</v>
      </c>
      <c r="D93" s="185" t="s">
        <v>60</v>
      </c>
      <c r="E93" s="186">
        <v>1.0000000000000001E-5</v>
      </c>
      <c r="F93" s="183">
        <v>1</v>
      </c>
      <c r="G93" s="182">
        <v>0.1</v>
      </c>
      <c r="H93" s="187">
        <f>E93*F93*G93</f>
        <v>1.0000000000000002E-6</v>
      </c>
      <c r="I93" s="188">
        <v>12.36</v>
      </c>
      <c r="J93" s="200">
        <f>I93</f>
        <v>12.36</v>
      </c>
      <c r="K93" s="190" t="s">
        <v>184</v>
      </c>
      <c r="L93" s="191">
        <v>5000</v>
      </c>
      <c r="M93" s="192" t="str">
        <f t="shared" ref="M93:N98" si="120">A93</f>
        <v>С1</v>
      </c>
      <c r="N93" s="192" t="str">
        <f t="shared" si="120"/>
        <v>РВС ЛВЖ+токси</v>
      </c>
      <c r="O93" s="192" t="str">
        <f t="shared" ref="O93:O98" si="121">D93</f>
        <v>Полное-пожар</v>
      </c>
      <c r="P93" s="192" t="s">
        <v>85</v>
      </c>
      <c r="Q93" s="192" t="s">
        <v>85</v>
      </c>
      <c r="R93" s="192" t="s">
        <v>85</v>
      </c>
      <c r="S93" s="192" t="s">
        <v>85</v>
      </c>
      <c r="T93" s="192" t="s">
        <v>85</v>
      </c>
      <c r="U93" s="192" t="s">
        <v>85</v>
      </c>
      <c r="V93" s="192" t="s">
        <v>85</v>
      </c>
      <c r="W93" s="192" t="s">
        <v>85</v>
      </c>
      <c r="X93" s="192" t="s">
        <v>85</v>
      </c>
      <c r="Y93" s="192" t="s">
        <v>85</v>
      </c>
      <c r="Z93" s="192" t="s">
        <v>85</v>
      </c>
      <c r="AA93" s="192" t="s">
        <v>85</v>
      </c>
      <c r="AB93" s="192" t="s">
        <v>85</v>
      </c>
      <c r="AC93" s="192" t="s">
        <v>85</v>
      </c>
      <c r="AD93" s="192" t="s">
        <v>85</v>
      </c>
      <c r="AE93" s="192" t="s">
        <v>85</v>
      </c>
      <c r="AF93" s="192" t="s">
        <v>85</v>
      </c>
      <c r="AG93" s="192" t="s">
        <v>85</v>
      </c>
      <c r="AH93" s="193">
        <v>1</v>
      </c>
      <c r="AI93" s="193">
        <v>2</v>
      </c>
      <c r="AJ93" s="194">
        <v>0.75</v>
      </c>
      <c r="AK93" s="194">
        <v>2.7E-2</v>
      </c>
      <c r="AL93" s="194">
        <v>3</v>
      </c>
      <c r="AO93" s="195">
        <f>AK93*I93+AJ93</f>
        <v>1.08372</v>
      </c>
      <c r="AP93" s="195">
        <f>0.1*AO93</f>
        <v>0.10837200000000001</v>
      </c>
      <c r="AQ93" s="196">
        <f>AH93*3+0.25*AI93</f>
        <v>3.5</v>
      </c>
      <c r="AR93" s="196">
        <f>SUM(AO93:AQ93)/4</f>
        <v>1.1730229999999999</v>
      </c>
      <c r="AS93" s="195">
        <f>10068.2*J93*POWER(10,-6)</f>
        <v>0.124442952</v>
      </c>
      <c r="AT93" s="196">
        <f>AS93+AR93+AQ93+AP93+AO93</f>
        <v>5.9895579520000002</v>
      </c>
      <c r="AU93" s="197">
        <f>AH93*H93</f>
        <v>1.0000000000000002E-6</v>
      </c>
      <c r="AV93" s="197">
        <f>H93*AI93</f>
        <v>2.0000000000000003E-6</v>
      </c>
      <c r="AW93" s="197">
        <f>H93*AT93</f>
        <v>5.989557952000001E-6</v>
      </c>
    </row>
    <row r="94" spans="1:49" s="192" customFormat="1" ht="15" thickBot="1" x14ac:dyDescent="0.35">
      <c r="A94" s="182" t="s">
        <v>20</v>
      </c>
      <c r="B94" s="182" t="str">
        <f>B93</f>
        <v>РВС ЛВЖ+токси</v>
      </c>
      <c r="C94" s="184" t="s">
        <v>211</v>
      </c>
      <c r="D94" s="185" t="s">
        <v>63</v>
      </c>
      <c r="E94" s="198">
        <f>E93</f>
        <v>1.0000000000000001E-5</v>
      </c>
      <c r="F94" s="199">
        <f>F93</f>
        <v>1</v>
      </c>
      <c r="G94" s="182">
        <v>0.18000000000000002</v>
      </c>
      <c r="H94" s="187">
        <f t="shared" ref="H94:H98" si="122">E94*F94*G94</f>
        <v>1.8000000000000003E-6</v>
      </c>
      <c r="I94" s="200">
        <f>I93</f>
        <v>12.36</v>
      </c>
      <c r="J94" s="183">
        <v>0.625</v>
      </c>
      <c r="K94" s="190" t="s">
        <v>185</v>
      </c>
      <c r="L94" s="191">
        <v>0</v>
      </c>
      <c r="M94" s="192" t="str">
        <f t="shared" si="120"/>
        <v>С2</v>
      </c>
      <c r="N94" s="192" t="str">
        <f t="shared" si="120"/>
        <v>РВС ЛВЖ+токси</v>
      </c>
      <c r="O94" s="192" t="str">
        <f t="shared" si="121"/>
        <v>Полное-взрыв</v>
      </c>
      <c r="P94" s="192" t="s">
        <v>85</v>
      </c>
      <c r="Q94" s="192" t="s">
        <v>85</v>
      </c>
      <c r="R94" s="192" t="s">
        <v>85</v>
      </c>
      <c r="S94" s="192" t="s">
        <v>85</v>
      </c>
      <c r="T94" s="192" t="s">
        <v>85</v>
      </c>
      <c r="U94" s="192" t="s">
        <v>85</v>
      </c>
      <c r="V94" s="192" t="s">
        <v>85</v>
      </c>
      <c r="W94" s="192" t="s">
        <v>85</v>
      </c>
      <c r="X94" s="192" t="s">
        <v>85</v>
      </c>
      <c r="Y94" s="192" t="s">
        <v>85</v>
      </c>
      <c r="Z94" s="192" t="s">
        <v>85</v>
      </c>
      <c r="AA94" s="192" t="s">
        <v>85</v>
      </c>
      <c r="AB94" s="192" t="s">
        <v>85</v>
      </c>
      <c r="AC94" s="192" t="s">
        <v>85</v>
      </c>
      <c r="AD94" s="192" t="s">
        <v>85</v>
      </c>
      <c r="AE94" s="192" t="s">
        <v>85</v>
      </c>
      <c r="AF94" s="192" t="s">
        <v>85</v>
      </c>
      <c r="AG94" s="192" t="s">
        <v>85</v>
      </c>
      <c r="AH94" s="193">
        <v>2</v>
      </c>
      <c r="AI94" s="193">
        <v>2</v>
      </c>
      <c r="AJ94" s="192">
        <f>AJ93</f>
        <v>0.75</v>
      </c>
      <c r="AK94" s="192">
        <f>AK93</f>
        <v>2.7E-2</v>
      </c>
      <c r="AL94" s="192">
        <f>AL93</f>
        <v>3</v>
      </c>
      <c r="AO94" s="195">
        <f>AK94*I94+AJ94</f>
        <v>1.08372</v>
      </c>
      <c r="AP94" s="195">
        <f t="shared" ref="AP94:AP98" si="123">0.1*AO94</f>
        <v>0.10837200000000001</v>
      </c>
      <c r="AQ94" s="196">
        <f t="shared" ref="AQ94:AQ98" si="124">AH94*3+0.25*AI94</f>
        <v>6.5</v>
      </c>
      <c r="AR94" s="196">
        <f t="shared" ref="AR94:AR98" si="125">SUM(AO94:AQ94)/4</f>
        <v>1.9230229999999999</v>
      </c>
      <c r="AS94" s="195">
        <f>10068.2*J94*POWER(10,-6)*10</f>
        <v>6.2926249999999989E-2</v>
      </c>
      <c r="AT94" s="196">
        <f t="shared" ref="AT94:AT98" si="126">AS94+AR94+AQ94+AP94+AO94</f>
        <v>9.6780412499999997</v>
      </c>
      <c r="AU94" s="197">
        <f t="shared" ref="AU94:AU98" si="127">AH94*H94</f>
        <v>3.6000000000000007E-6</v>
      </c>
      <c r="AV94" s="197">
        <f t="shared" ref="AV94:AV98" si="128">H94*AI94</f>
        <v>3.6000000000000007E-6</v>
      </c>
      <c r="AW94" s="197">
        <f t="shared" ref="AW94:AW98" si="129">H94*AT94</f>
        <v>1.7420474250000002E-5</v>
      </c>
    </row>
    <row r="95" spans="1:49" s="192" customFormat="1" x14ac:dyDescent="0.3">
      <c r="A95" s="182" t="s">
        <v>21</v>
      </c>
      <c r="B95" s="182" t="str">
        <f>B93</f>
        <v>РВС ЛВЖ+токси</v>
      </c>
      <c r="C95" s="184" t="s">
        <v>212</v>
      </c>
      <c r="D95" s="185" t="s">
        <v>180</v>
      </c>
      <c r="E95" s="198">
        <f>E93</f>
        <v>1.0000000000000001E-5</v>
      </c>
      <c r="F95" s="199">
        <f>F93</f>
        <v>1</v>
      </c>
      <c r="G95" s="182">
        <v>0.72000000000000008</v>
      </c>
      <c r="H95" s="187">
        <f t="shared" si="122"/>
        <v>7.2000000000000014E-6</v>
      </c>
      <c r="I95" s="200">
        <f>I93</f>
        <v>12.36</v>
      </c>
      <c r="J95" s="182">
        <v>0</v>
      </c>
      <c r="K95" s="190" t="s">
        <v>186</v>
      </c>
      <c r="L95" s="191">
        <v>0</v>
      </c>
      <c r="M95" s="192" t="str">
        <f t="shared" si="120"/>
        <v>С3</v>
      </c>
      <c r="N95" s="192" t="str">
        <f t="shared" si="120"/>
        <v>РВС ЛВЖ+токси</v>
      </c>
      <c r="O95" s="192" t="str">
        <f t="shared" si="121"/>
        <v>Полное-токси</v>
      </c>
      <c r="P95" s="192" t="s">
        <v>85</v>
      </c>
      <c r="Q95" s="192" t="s">
        <v>85</v>
      </c>
      <c r="R95" s="192" t="s">
        <v>85</v>
      </c>
      <c r="S95" s="192" t="s">
        <v>85</v>
      </c>
      <c r="T95" s="192" t="s">
        <v>85</v>
      </c>
      <c r="U95" s="192" t="s">
        <v>85</v>
      </c>
      <c r="V95" s="192" t="s">
        <v>85</v>
      </c>
      <c r="W95" s="192" t="s">
        <v>85</v>
      </c>
      <c r="X95" s="192" t="s">
        <v>85</v>
      </c>
      <c r="Y95" s="192" t="s">
        <v>85</v>
      </c>
      <c r="Z95" s="192" t="s">
        <v>85</v>
      </c>
      <c r="AA95" s="192" t="s">
        <v>85</v>
      </c>
      <c r="AB95" s="192" t="s">
        <v>85</v>
      </c>
      <c r="AC95" s="192" t="s">
        <v>85</v>
      </c>
      <c r="AD95" s="192" t="s">
        <v>85</v>
      </c>
      <c r="AE95" s="192" t="s">
        <v>85</v>
      </c>
      <c r="AF95" s="192" t="s">
        <v>85</v>
      </c>
      <c r="AG95" s="192" t="s">
        <v>85</v>
      </c>
      <c r="AH95" s="192">
        <v>0</v>
      </c>
      <c r="AI95" s="192">
        <v>1</v>
      </c>
      <c r="AJ95" s="192">
        <f>AJ93</f>
        <v>0.75</v>
      </c>
      <c r="AK95" s="192">
        <f>AK93</f>
        <v>2.7E-2</v>
      </c>
      <c r="AL95" s="192">
        <f>AL93</f>
        <v>3</v>
      </c>
      <c r="AO95" s="195">
        <f>AK95*I95*0.1+AJ95</f>
        <v>0.78337199999999996</v>
      </c>
      <c r="AP95" s="195">
        <f t="shared" si="123"/>
        <v>7.8337199999999996E-2</v>
      </c>
      <c r="AQ95" s="196">
        <f t="shared" si="124"/>
        <v>0.25</v>
      </c>
      <c r="AR95" s="196">
        <f t="shared" si="125"/>
        <v>0.27792729999999999</v>
      </c>
      <c r="AS95" s="195">
        <f>1333*J94*POWER(10,-6)</f>
        <v>8.3312499999999999E-4</v>
      </c>
      <c r="AT95" s="196">
        <f t="shared" si="126"/>
        <v>1.3904696249999999</v>
      </c>
      <c r="AU95" s="197">
        <f t="shared" si="127"/>
        <v>0</v>
      </c>
      <c r="AV95" s="197">
        <f t="shared" si="128"/>
        <v>7.2000000000000014E-6</v>
      </c>
      <c r="AW95" s="197">
        <f t="shared" si="129"/>
        <v>1.0011381300000002E-5</v>
      </c>
    </row>
    <row r="96" spans="1:49" s="192" customFormat="1" x14ac:dyDescent="0.3">
      <c r="A96" s="182" t="s">
        <v>22</v>
      </c>
      <c r="B96" s="182" t="str">
        <f>B93</f>
        <v>РВС ЛВЖ+токси</v>
      </c>
      <c r="C96" s="184" t="s">
        <v>208</v>
      </c>
      <c r="D96" s="185" t="s">
        <v>86</v>
      </c>
      <c r="E96" s="186">
        <v>1E-4</v>
      </c>
      <c r="F96" s="199">
        <f>F93</f>
        <v>1</v>
      </c>
      <c r="G96" s="182">
        <v>0.1</v>
      </c>
      <c r="H96" s="187">
        <f t="shared" si="122"/>
        <v>1.0000000000000001E-5</v>
      </c>
      <c r="I96" s="200">
        <f>0.15*I93</f>
        <v>1.8539999999999999</v>
      </c>
      <c r="J96" s="200">
        <f>I96</f>
        <v>1.8539999999999999</v>
      </c>
      <c r="K96" s="203" t="s">
        <v>188</v>
      </c>
      <c r="L96" s="204">
        <v>45390</v>
      </c>
      <c r="M96" s="192" t="str">
        <f t="shared" si="120"/>
        <v>С4</v>
      </c>
      <c r="N96" s="192" t="str">
        <f t="shared" si="120"/>
        <v>РВС ЛВЖ+токси</v>
      </c>
      <c r="O96" s="192" t="str">
        <f t="shared" si="121"/>
        <v>Частичное-пожар</v>
      </c>
      <c r="P96" s="192" t="s">
        <v>85</v>
      </c>
      <c r="Q96" s="192" t="s">
        <v>85</v>
      </c>
      <c r="R96" s="192" t="s">
        <v>85</v>
      </c>
      <c r="S96" s="192" t="s">
        <v>85</v>
      </c>
      <c r="T96" s="192" t="s">
        <v>85</v>
      </c>
      <c r="U96" s="192" t="s">
        <v>85</v>
      </c>
      <c r="V96" s="192" t="s">
        <v>85</v>
      </c>
      <c r="W96" s="192" t="s">
        <v>85</v>
      </c>
      <c r="X96" s="192" t="s">
        <v>85</v>
      </c>
      <c r="Y96" s="192" t="s">
        <v>85</v>
      </c>
      <c r="Z96" s="192" t="s">
        <v>85</v>
      </c>
      <c r="AA96" s="192" t="s">
        <v>85</v>
      </c>
      <c r="AB96" s="192" t="s">
        <v>85</v>
      </c>
      <c r="AC96" s="192" t="s">
        <v>85</v>
      </c>
      <c r="AD96" s="192" t="s">
        <v>85</v>
      </c>
      <c r="AE96" s="192" t="s">
        <v>85</v>
      </c>
      <c r="AF96" s="192" t="s">
        <v>85</v>
      </c>
      <c r="AG96" s="192" t="s">
        <v>85</v>
      </c>
      <c r="AH96" s="192">
        <v>0</v>
      </c>
      <c r="AI96" s="192">
        <v>2</v>
      </c>
      <c r="AJ96" s="192">
        <f>0.1*$AJ$2</f>
        <v>7.5000000000000011E-2</v>
      </c>
      <c r="AK96" s="192">
        <f>AK93</f>
        <v>2.7E-2</v>
      </c>
      <c r="AL96" s="192">
        <f>ROUNDUP(AL93/3,0)</f>
        <v>1</v>
      </c>
      <c r="AO96" s="195">
        <f>AK96*I96+AJ96</f>
        <v>0.125058</v>
      </c>
      <c r="AP96" s="195">
        <f t="shared" si="123"/>
        <v>1.2505800000000001E-2</v>
      </c>
      <c r="AQ96" s="196">
        <f t="shared" si="124"/>
        <v>0.5</v>
      </c>
      <c r="AR96" s="196">
        <f t="shared" si="125"/>
        <v>0.15939095</v>
      </c>
      <c r="AS96" s="195">
        <f>10068.2*J96*POWER(10,-6)</f>
        <v>1.8666442799999999E-2</v>
      </c>
      <c r="AT96" s="196">
        <f t="shared" si="126"/>
        <v>0.81562119280000001</v>
      </c>
      <c r="AU96" s="197">
        <f t="shared" si="127"/>
        <v>0</v>
      </c>
      <c r="AV96" s="197">
        <f t="shared" si="128"/>
        <v>2.0000000000000002E-5</v>
      </c>
      <c r="AW96" s="197">
        <f t="shared" si="129"/>
        <v>8.156211928E-6</v>
      </c>
    </row>
    <row r="97" spans="1:49" s="192" customFormat="1" x14ac:dyDescent="0.3">
      <c r="A97" s="182" t="s">
        <v>23</v>
      </c>
      <c r="B97" s="182" t="str">
        <f>B93</f>
        <v>РВС ЛВЖ+токси</v>
      </c>
      <c r="C97" s="184" t="s">
        <v>209</v>
      </c>
      <c r="D97" s="185" t="s">
        <v>174</v>
      </c>
      <c r="E97" s="198">
        <f>E96</f>
        <v>1E-4</v>
      </c>
      <c r="F97" s="199">
        <f>F93</f>
        <v>1</v>
      </c>
      <c r="G97" s="182">
        <v>4.5000000000000005E-2</v>
      </c>
      <c r="H97" s="187">
        <f t="shared" si="122"/>
        <v>4.500000000000001E-6</v>
      </c>
      <c r="I97" s="200">
        <f>0.15*I93</f>
        <v>1.8539999999999999</v>
      </c>
      <c r="J97" s="200">
        <f>0.15*J94</f>
        <v>9.375E-2</v>
      </c>
      <c r="K97" s="203" t="s">
        <v>189</v>
      </c>
      <c r="L97" s="204">
        <v>3</v>
      </c>
      <c r="M97" s="192" t="str">
        <f t="shared" si="120"/>
        <v>С5</v>
      </c>
      <c r="N97" s="192" t="str">
        <f t="shared" si="120"/>
        <v>РВС ЛВЖ+токси</v>
      </c>
      <c r="O97" s="192" t="str">
        <f t="shared" si="121"/>
        <v>Частичное-пожар-вспышка</v>
      </c>
      <c r="P97" s="192" t="s">
        <v>85</v>
      </c>
      <c r="Q97" s="192" t="s">
        <v>85</v>
      </c>
      <c r="R97" s="192" t="s">
        <v>85</v>
      </c>
      <c r="S97" s="192" t="s">
        <v>85</v>
      </c>
      <c r="T97" s="192" t="s">
        <v>85</v>
      </c>
      <c r="U97" s="192" t="s">
        <v>85</v>
      </c>
      <c r="V97" s="192" t="s">
        <v>85</v>
      </c>
      <c r="W97" s="192" t="s">
        <v>85</v>
      </c>
      <c r="X97" s="192" t="s">
        <v>85</v>
      </c>
      <c r="Y97" s="192" t="s">
        <v>85</v>
      </c>
      <c r="Z97" s="192" t="s">
        <v>85</v>
      </c>
      <c r="AA97" s="192" t="s">
        <v>85</v>
      </c>
      <c r="AB97" s="192" t="s">
        <v>85</v>
      </c>
      <c r="AC97" s="192" t="s">
        <v>85</v>
      </c>
      <c r="AD97" s="192" t="s">
        <v>85</v>
      </c>
      <c r="AE97" s="192" t="s">
        <v>85</v>
      </c>
      <c r="AF97" s="192" t="s">
        <v>85</v>
      </c>
      <c r="AG97" s="192" t="s">
        <v>85</v>
      </c>
      <c r="AH97" s="192">
        <v>0</v>
      </c>
      <c r="AI97" s="192">
        <v>1</v>
      </c>
      <c r="AJ97" s="192">
        <f>0.1*$AJ$2</f>
        <v>7.5000000000000011E-2</v>
      </c>
      <c r="AK97" s="192">
        <f>AK93</f>
        <v>2.7E-2</v>
      </c>
      <c r="AL97" s="192">
        <f>ROUNDUP(AL93/3,0)</f>
        <v>1</v>
      </c>
      <c r="AO97" s="195">
        <f t="shared" ref="AO97" si="130">AK97*I97+AJ97</f>
        <v>0.125058</v>
      </c>
      <c r="AP97" s="195">
        <f t="shared" si="123"/>
        <v>1.2505800000000001E-2</v>
      </c>
      <c r="AQ97" s="196">
        <f t="shared" si="124"/>
        <v>0.25</v>
      </c>
      <c r="AR97" s="196">
        <f t="shared" si="125"/>
        <v>9.6890950000000003E-2</v>
      </c>
      <c r="AS97" s="195">
        <f>10068.2*J97*POWER(10,-6)*10</f>
        <v>9.4389375000000011E-3</v>
      </c>
      <c r="AT97" s="196">
        <f t="shared" si="126"/>
        <v>0.49389368750000001</v>
      </c>
      <c r="AU97" s="197">
        <f t="shared" si="127"/>
        <v>0</v>
      </c>
      <c r="AV97" s="197">
        <f t="shared" si="128"/>
        <v>4.500000000000001E-6</v>
      </c>
      <c r="AW97" s="197">
        <f t="shared" si="129"/>
        <v>2.2225215937500004E-6</v>
      </c>
    </row>
    <row r="98" spans="1:49" s="192" customFormat="1" ht="15" thickBot="1" x14ac:dyDescent="0.35">
      <c r="A98" s="182" t="s">
        <v>24</v>
      </c>
      <c r="B98" s="182" t="str">
        <f>B93</f>
        <v>РВС ЛВЖ+токси</v>
      </c>
      <c r="C98" s="184" t="s">
        <v>213</v>
      </c>
      <c r="D98" s="185" t="s">
        <v>181</v>
      </c>
      <c r="E98" s="198">
        <f>E96</f>
        <v>1E-4</v>
      </c>
      <c r="F98" s="199">
        <f>F93</f>
        <v>1</v>
      </c>
      <c r="G98" s="182">
        <v>0.85499999999999998</v>
      </c>
      <c r="H98" s="187">
        <f t="shared" si="122"/>
        <v>8.5500000000000005E-5</v>
      </c>
      <c r="I98" s="200">
        <f>0.15*I93</f>
        <v>1.8539999999999999</v>
      </c>
      <c r="J98" s="182">
        <v>0</v>
      </c>
      <c r="K98" s="205" t="s">
        <v>200</v>
      </c>
      <c r="L98" s="205">
        <v>10</v>
      </c>
      <c r="M98" s="192" t="str">
        <f t="shared" si="120"/>
        <v>С6</v>
      </c>
      <c r="N98" s="192" t="str">
        <f t="shared" si="120"/>
        <v>РВС ЛВЖ+токси</v>
      </c>
      <c r="O98" s="192" t="str">
        <f t="shared" si="121"/>
        <v>Частичное-токси</v>
      </c>
      <c r="P98" s="192" t="s">
        <v>85</v>
      </c>
      <c r="Q98" s="192" t="s">
        <v>85</v>
      </c>
      <c r="R98" s="192" t="s">
        <v>85</v>
      </c>
      <c r="S98" s="192" t="s">
        <v>85</v>
      </c>
      <c r="T98" s="192" t="s">
        <v>85</v>
      </c>
      <c r="U98" s="192" t="s">
        <v>85</v>
      </c>
      <c r="V98" s="192" t="s">
        <v>85</v>
      </c>
      <c r="W98" s="192" t="s">
        <v>85</v>
      </c>
      <c r="X98" s="192" t="s">
        <v>85</v>
      </c>
      <c r="Y98" s="192" t="s">
        <v>85</v>
      </c>
      <c r="Z98" s="192" t="s">
        <v>85</v>
      </c>
      <c r="AA98" s="192" t="s">
        <v>85</v>
      </c>
      <c r="AB98" s="192" t="s">
        <v>85</v>
      </c>
      <c r="AC98" s="192" t="s">
        <v>85</v>
      </c>
      <c r="AD98" s="192" t="s">
        <v>85</v>
      </c>
      <c r="AE98" s="192" t="s">
        <v>85</v>
      </c>
      <c r="AF98" s="192" t="s">
        <v>85</v>
      </c>
      <c r="AG98" s="192" t="s">
        <v>85</v>
      </c>
      <c r="AH98" s="192">
        <v>0</v>
      </c>
      <c r="AI98" s="192">
        <v>1</v>
      </c>
      <c r="AJ98" s="192">
        <f>0.1*$AJ$2</f>
        <v>7.5000000000000011E-2</v>
      </c>
      <c r="AK98" s="192">
        <f>AK93</f>
        <v>2.7E-2</v>
      </c>
      <c r="AL98" s="192">
        <f>ROUNDUP(AL93/3,0)</f>
        <v>1</v>
      </c>
      <c r="AO98" s="195">
        <f>AK98*I98*0.1+AJ98</f>
        <v>8.0005800000000016E-2</v>
      </c>
      <c r="AP98" s="195">
        <f t="shared" si="123"/>
        <v>8.0005800000000019E-3</v>
      </c>
      <c r="AQ98" s="196">
        <f t="shared" si="124"/>
        <v>0.25</v>
      </c>
      <c r="AR98" s="196">
        <f t="shared" si="125"/>
        <v>8.4501595000000013E-2</v>
      </c>
      <c r="AS98" s="195">
        <f>1333*J97*POWER(10,-6)</f>
        <v>1.2496875E-4</v>
      </c>
      <c r="AT98" s="196">
        <f t="shared" si="126"/>
        <v>0.42263294374999999</v>
      </c>
      <c r="AU98" s="197">
        <f t="shared" si="127"/>
        <v>0</v>
      </c>
      <c r="AV98" s="197">
        <f t="shared" si="128"/>
        <v>8.5500000000000005E-5</v>
      </c>
      <c r="AW98" s="197">
        <f t="shared" si="129"/>
        <v>3.6135116690625003E-5</v>
      </c>
    </row>
    <row r="99" spans="1:49" s="192" customFormat="1" x14ac:dyDescent="0.3">
      <c r="A99" s="193"/>
      <c r="B99" s="193"/>
      <c r="D99" s="285"/>
      <c r="E99" s="286"/>
      <c r="F99" s="287"/>
      <c r="G99" s="193"/>
      <c r="H99" s="197"/>
      <c r="I99" s="196"/>
      <c r="J99" s="193"/>
      <c r="K99" s="193"/>
      <c r="L99" s="193"/>
      <c r="AO99" s="195"/>
      <c r="AP99" s="195"/>
      <c r="AQ99" s="196"/>
      <c r="AR99" s="196"/>
      <c r="AS99" s="195"/>
      <c r="AT99" s="196"/>
      <c r="AU99" s="197"/>
      <c r="AV99" s="197"/>
      <c r="AW99" s="197"/>
    </row>
    <row r="100" spans="1:49" s="192" customFormat="1" x14ac:dyDescent="0.3">
      <c r="A100" s="193"/>
      <c r="B100" s="193"/>
      <c r="D100" s="285"/>
      <c r="E100" s="286"/>
      <c r="F100" s="287"/>
      <c r="G100" s="193"/>
      <c r="H100" s="197"/>
      <c r="I100" s="196"/>
      <c r="J100" s="193"/>
      <c r="K100" s="193"/>
      <c r="L100" s="193"/>
      <c r="AO100" s="195"/>
      <c r="AP100" s="195"/>
      <c r="AQ100" s="196"/>
      <c r="AR100" s="196"/>
      <c r="AS100" s="195"/>
      <c r="AT100" s="196"/>
      <c r="AU100" s="197"/>
      <c r="AV100" s="197"/>
      <c r="AW100" s="197"/>
    </row>
    <row r="101" spans="1:49" s="192" customFormat="1" x14ac:dyDescent="0.3">
      <c r="A101" s="193"/>
      <c r="B101" s="193"/>
      <c r="D101" s="285"/>
      <c r="E101" s="286"/>
      <c r="F101" s="287"/>
      <c r="G101" s="193"/>
      <c r="H101" s="197"/>
      <c r="I101" s="196"/>
      <c r="J101" s="193"/>
      <c r="K101" s="193"/>
      <c r="L101" s="193"/>
      <c r="AO101" s="195"/>
      <c r="AP101" s="195"/>
      <c r="AQ101" s="196"/>
      <c r="AR101" s="196"/>
      <c r="AS101" s="195"/>
      <c r="AT101" s="196"/>
      <c r="AU101" s="197"/>
      <c r="AV101" s="197"/>
      <c r="AW101" s="197"/>
    </row>
    <row r="102" spans="1:49" ht="15" thickBot="1" x14ac:dyDescent="0.35"/>
    <row r="103" spans="1:49" s="192" customFormat="1" ht="15" thickBot="1" x14ac:dyDescent="0.35">
      <c r="A103" s="182" t="s">
        <v>19</v>
      </c>
      <c r="B103" s="183" t="s">
        <v>218</v>
      </c>
      <c r="C103" s="184" t="s">
        <v>205</v>
      </c>
      <c r="D103" s="185" t="s">
        <v>60</v>
      </c>
      <c r="E103" s="186">
        <v>1.0000000000000001E-5</v>
      </c>
      <c r="F103" s="183">
        <v>1</v>
      </c>
      <c r="G103" s="182">
        <v>0.1</v>
      </c>
      <c r="H103" s="187">
        <f>E103*F103*G103</f>
        <v>1.0000000000000002E-6</v>
      </c>
      <c r="I103" s="188">
        <v>12.36</v>
      </c>
      <c r="J103" s="200">
        <f>I103</f>
        <v>12.36</v>
      </c>
      <c r="K103" s="190" t="s">
        <v>184</v>
      </c>
      <c r="L103" s="191">
        <v>5000</v>
      </c>
      <c r="M103" s="192" t="str">
        <f t="shared" ref="M103:M108" si="131">A103</f>
        <v>С1</v>
      </c>
      <c r="N103" s="192" t="str">
        <f t="shared" ref="N103:N108" si="132">B103</f>
        <v>РВС ГЖ</v>
      </c>
      <c r="O103" s="192" t="str">
        <f t="shared" ref="O103:O108" si="133">D103</f>
        <v>Полное-пожар</v>
      </c>
      <c r="P103" s="192" t="s">
        <v>85</v>
      </c>
      <c r="Q103" s="192" t="s">
        <v>85</v>
      </c>
      <c r="R103" s="192" t="s">
        <v>85</v>
      </c>
      <c r="S103" s="192" t="s">
        <v>85</v>
      </c>
      <c r="T103" s="192" t="s">
        <v>85</v>
      </c>
      <c r="U103" s="192" t="s">
        <v>85</v>
      </c>
      <c r="V103" s="192" t="s">
        <v>85</v>
      </c>
      <c r="W103" s="192" t="s">
        <v>85</v>
      </c>
      <c r="X103" s="192" t="s">
        <v>85</v>
      </c>
      <c r="Y103" s="192" t="s">
        <v>85</v>
      </c>
      <c r="Z103" s="192" t="s">
        <v>85</v>
      </c>
      <c r="AA103" s="192" t="s">
        <v>85</v>
      </c>
      <c r="AB103" s="192" t="s">
        <v>85</v>
      </c>
      <c r="AC103" s="192" t="s">
        <v>85</v>
      </c>
      <c r="AD103" s="192" t="s">
        <v>85</v>
      </c>
      <c r="AE103" s="192" t="s">
        <v>85</v>
      </c>
      <c r="AF103" s="192" t="s">
        <v>85</v>
      </c>
      <c r="AG103" s="192" t="s">
        <v>85</v>
      </c>
      <c r="AH103" s="193">
        <v>1</v>
      </c>
      <c r="AI103" s="193">
        <v>2</v>
      </c>
      <c r="AJ103" s="194">
        <v>0.75</v>
      </c>
      <c r="AK103" s="194">
        <v>2.7E-2</v>
      </c>
      <c r="AL103" s="194">
        <v>3</v>
      </c>
      <c r="AO103" s="195">
        <f>AK103*I103+AJ103</f>
        <v>1.08372</v>
      </c>
      <c r="AP103" s="195">
        <f>0.1*AO103</f>
        <v>0.10837200000000001</v>
      </c>
      <c r="AQ103" s="196">
        <f>AH103*3+0.25*AI103</f>
        <v>3.5</v>
      </c>
      <c r="AR103" s="196">
        <f>SUM(AO103:AQ103)/4</f>
        <v>1.1730229999999999</v>
      </c>
      <c r="AS103" s="195">
        <f>10068.2*J103*POWER(10,-6)</f>
        <v>0.124442952</v>
      </c>
      <c r="AT103" s="196">
        <f t="shared" ref="AT103:AT108" si="134">AS103+AR103+AQ103+AP103+AO103</f>
        <v>5.9895579520000002</v>
      </c>
      <c r="AU103" s="197">
        <f>AH103*H103</f>
        <v>1.0000000000000002E-6</v>
      </c>
      <c r="AV103" s="197">
        <f>H103*AI103</f>
        <v>2.0000000000000003E-6</v>
      </c>
      <c r="AW103" s="197">
        <f>H103*AT103</f>
        <v>5.989557952000001E-6</v>
      </c>
    </row>
    <row r="104" spans="1:49" s="192" customFormat="1" ht="15" thickBot="1" x14ac:dyDescent="0.35">
      <c r="A104" s="182" t="s">
        <v>20</v>
      </c>
      <c r="B104" s="182" t="str">
        <f>B103</f>
        <v>РВС ГЖ</v>
      </c>
      <c r="C104" s="184" t="s">
        <v>214</v>
      </c>
      <c r="D104" s="185" t="s">
        <v>60</v>
      </c>
      <c r="E104" s="198">
        <f>E103</f>
        <v>1.0000000000000001E-5</v>
      </c>
      <c r="F104" s="199">
        <f>F103</f>
        <v>1</v>
      </c>
      <c r="G104" s="182">
        <v>0.18000000000000002</v>
      </c>
      <c r="H104" s="187">
        <f t="shared" ref="H104:H108" si="135">E104*F104*G104</f>
        <v>1.8000000000000003E-6</v>
      </c>
      <c r="I104" s="200">
        <f>I103</f>
        <v>12.36</v>
      </c>
      <c r="J104" s="200">
        <f>I103</f>
        <v>12.36</v>
      </c>
      <c r="K104" s="190" t="s">
        <v>185</v>
      </c>
      <c r="L104" s="191">
        <v>0</v>
      </c>
      <c r="M104" s="192" t="str">
        <f t="shared" si="131"/>
        <v>С2</v>
      </c>
      <c r="N104" s="192" t="str">
        <f t="shared" si="132"/>
        <v>РВС ГЖ</v>
      </c>
      <c r="O104" s="192" t="str">
        <f t="shared" si="133"/>
        <v>Полное-пожар</v>
      </c>
      <c r="P104" s="192" t="s">
        <v>85</v>
      </c>
      <c r="Q104" s="192" t="s">
        <v>85</v>
      </c>
      <c r="R104" s="192" t="s">
        <v>85</v>
      </c>
      <c r="S104" s="192" t="s">
        <v>85</v>
      </c>
      <c r="T104" s="192" t="s">
        <v>85</v>
      </c>
      <c r="U104" s="192" t="s">
        <v>85</v>
      </c>
      <c r="V104" s="192" t="s">
        <v>85</v>
      </c>
      <c r="W104" s="192" t="s">
        <v>85</v>
      </c>
      <c r="X104" s="192" t="s">
        <v>85</v>
      </c>
      <c r="Y104" s="192" t="s">
        <v>85</v>
      </c>
      <c r="Z104" s="192" t="s">
        <v>85</v>
      </c>
      <c r="AA104" s="192" t="s">
        <v>85</v>
      </c>
      <c r="AB104" s="192" t="s">
        <v>85</v>
      </c>
      <c r="AC104" s="192" t="s">
        <v>85</v>
      </c>
      <c r="AD104" s="192" t="s">
        <v>85</v>
      </c>
      <c r="AE104" s="192" t="s">
        <v>85</v>
      </c>
      <c r="AF104" s="192" t="s">
        <v>85</v>
      </c>
      <c r="AG104" s="192" t="s">
        <v>85</v>
      </c>
      <c r="AH104" s="193">
        <v>2</v>
      </c>
      <c r="AI104" s="193">
        <v>2</v>
      </c>
      <c r="AJ104" s="192">
        <f>AJ103</f>
        <v>0.75</v>
      </c>
      <c r="AK104" s="192">
        <f>AK103</f>
        <v>2.7E-2</v>
      </c>
      <c r="AL104" s="192">
        <f>AL103</f>
        <v>3</v>
      </c>
      <c r="AO104" s="195">
        <f>AK104*I104+AJ104</f>
        <v>1.08372</v>
      </c>
      <c r="AP104" s="195">
        <f t="shared" ref="AP104:AP108" si="136">0.1*AO104</f>
        <v>0.10837200000000001</v>
      </c>
      <c r="AQ104" s="196">
        <f t="shared" ref="AQ104:AQ108" si="137">AH104*3+0.25*AI104</f>
        <v>6.5</v>
      </c>
      <c r="AR104" s="196">
        <f t="shared" ref="AR104:AR108" si="138">SUM(AO104:AQ104)/4</f>
        <v>1.9230229999999999</v>
      </c>
      <c r="AS104" s="195">
        <f>10068.2*J104*POWER(10,-6)*10</f>
        <v>1.24442952</v>
      </c>
      <c r="AT104" s="196">
        <f t="shared" si="134"/>
        <v>10.859544519999998</v>
      </c>
      <c r="AU104" s="197">
        <f t="shared" ref="AU104:AU108" si="139">AH104*H104</f>
        <v>3.6000000000000007E-6</v>
      </c>
      <c r="AV104" s="197">
        <f t="shared" ref="AV104:AV108" si="140">H104*AI104</f>
        <v>3.6000000000000007E-6</v>
      </c>
      <c r="AW104" s="197">
        <f t="shared" ref="AW104:AW108" si="141">H104*AT104</f>
        <v>1.9547180136E-5</v>
      </c>
    </row>
    <row r="105" spans="1:49" s="192" customFormat="1" x14ac:dyDescent="0.3">
      <c r="A105" s="182" t="s">
        <v>21</v>
      </c>
      <c r="B105" s="182" t="str">
        <f>B103</f>
        <v>РВС ГЖ</v>
      </c>
      <c r="C105" s="184" t="s">
        <v>207</v>
      </c>
      <c r="D105" s="185" t="s">
        <v>61</v>
      </c>
      <c r="E105" s="198">
        <f>E103</f>
        <v>1.0000000000000001E-5</v>
      </c>
      <c r="F105" s="199">
        <f>F103</f>
        <v>1</v>
      </c>
      <c r="G105" s="182">
        <v>0.72000000000000008</v>
      </c>
      <c r="H105" s="187">
        <f t="shared" si="135"/>
        <v>7.2000000000000014E-6</v>
      </c>
      <c r="I105" s="200">
        <f>I103</f>
        <v>12.36</v>
      </c>
      <c r="J105" s="182">
        <v>0</v>
      </c>
      <c r="K105" s="190" t="s">
        <v>186</v>
      </c>
      <c r="L105" s="191">
        <v>0</v>
      </c>
      <c r="M105" s="192" t="str">
        <f t="shared" si="131"/>
        <v>С3</v>
      </c>
      <c r="N105" s="192" t="str">
        <f t="shared" si="132"/>
        <v>РВС ГЖ</v>
      </c>
      <c r="O105" s="192" t="str">
        <f t="shared" si="133"/>
        <v>Полное-ликвидация</v>
      </c>
      <c r="P105" s="192" t="s">
        <v>85</v>
      </c>
      <c r="Q105" s="192" t="s">
        <v>85</v>
      </c>
      <c r="R105" s="192" t="s">
        <v>85</v>
      </c>
      <c r="S105" s="192" t="s">
        <v>85</v>
      </c>
      <c r="T105" s="192" t="s">
        <v>85</v>
      </c>
      <c r="U105" s="192" t="s">
        <v>85</v>
      </c>
      <c r="V105" s="192" t="s">
        <v>85</v>
      </c>
      <c r="W105" s="192" t="s">
        <v>85</v>
      </c>
      <c r="X105" s="192" t="s">
        <v>85</v>
      </c>
      <c r="Y105" s="192" t="s">
        <v>85</v>
      </c>
      <c r="Z105" s="192" t="s">
        <v>85</v>
      </c>
      <c r="AA105" s="192" t="s">
        <v>85</v>
      </c>
      <c r="AB105" s="192" t="s">
        <v>85</v>
      </c>
      <c r="AC105" s="192" t="s">
        <v>85</v>
      </c>
      <c r="AD105" s="192" t="s">
        <v>85</v>
      </c>
      <c r="AE105" s="192" t="s">
        <v>85</v>
      </c>
      <c r="AF105" s="192" t="s">
        <v>85</v>
      </c>
      <c r="AG105" s="192" t="s">
        <v>85</v>
      </c>
      <c r="AH105" s="192">
        <v>0</v>
      </c>
      <c r="AI105" s="192">
        <v>0</v>
      </c>
      <c r="AJ105" s="192">
        <f>AJ103</f>
        <v>0.75</v>
      </c>
      <c r="AK105" s="192">
        <f>AK103</f>
        <v>2.7E-2</v>
      </c>
      <c r="AL105" s="192">
        <f>AL103</f>
        <v>3</v>
      </c>
      <c r="AO105" s="195">
        <f>AK105*I105*0.1+AJ105</f>
        <v>0.78337199999999996</v>
      </c>
      <c r="AP105" s="195">
        <f t="shared" si="136"/>
        <v>7.8337199999999996E-2</v>
      </c>
      <c r="AQ105" s="196">
        <f t="shared" si="137"/>
        <v>0</v>
      </c>
      <c r="AR105" s="196">
        <f t="shared" si="138"/>
        <v>0.21542729999999999</v>
      </c>
      <c r="AS105" s="195">
        <f>1333*J104*POWER(10,-6)</f>
        <v>1.6475880000000002E-2</v>
      </c>
      <c r="AT105" s="196">
        <f t="shared" si="134"/>
        <v>1.0936123799999999</v>
      </c>
      <c r="AU105" s="197">
        <f t="shared" si="139"/>
        <v>0</v>
      </c>
      <c r="AV105" s="197">
        <f t="shared" si="140"/>
        <v>0</v>
      </c>
      <c r="AW105" s="197">
        <f t="shared" si="141"/>
        <v>7.8740091360000004E-6</v>
      </c>
    </row>
    <row r="106" spans="1:49" s="192" customFormat="1" x14ac:dyDescent="0.3">
      <c r="A106" s="182" t="s">
        <v>22</v>
      </c>
      <c r="B106" s="182" t="str">
        <f>B103</f>
        <v>РВС ГЖ</v>
      </c>
      <c r="C106" s="184" t="s">
        <v>208</v>
      </c>
      <c r="D106" s="185" t="s">
        <v>86</v>
      </c>
      <c r="E106" s="186">
        <v>1E-4</v>
      </c>
      <c r="F106" s="199">
        <f>F103</f>
        <v>1</v>
      </c>
      <c r="G106" s="182">
        <v>0.1</v>
      </c>
      <c r="H106" s="187">
        <f t="shared" si="135"/>
        <v>1.0000000000000001E-5</v>
      </c>
      <c r="I106" s="200">
        <f>0.15*I103</f>
        <v>1.8539999999999999</v>
      </c>
      <c r="J106" s="200">
        <f>I106</f>
        <v>1.8539999999999999</v>
      </c>
      <c r="K106" s="203" t="s">
        <v>188</v>
      </c>
      <c r="L106" s="204">
        <v>45390</v>
      </c>
      <c r="M106" s="192" t="str">
        <f t="shared" si="131"/>
        <v>С4</v>
      </c>
      <c r="N106" s="192" t="str">
        <f t="shared" si="132"/>
        <v>РВС ГЖ</v>
      </c>
      <c r="O106" s="192" t="str">
        <f t="shared" si="133"/>
        <v>Частичное-пожар</v>
      </c>
      <c r="P106" s="192" t="s">
        <v>85</v>
      </c>
      <c r="Q106" s="192" t="s">
        <v>85</v>
      </c>
      <c r="R106" s="192" t="s">
        <v>85</v>
      </c>
      <c r="S106" s="192" t="s">
        <v>85</v>
      </c>
      <c r="T106" s="192" t="s">
        <v>85</v>
      </c>
      <c r="U106" s="192" t="s">
        <v>85</v>
      </c>
      <c r="V106" s="192" t="s">
        <v>85</v>
      </c>
      <c r="W106" s="192" t="s">
        <v>85</v>
      </c>
      <c r="X106" s="192" t="s">
        <v>85</v>
      </c>
      <c r="Y106" s="192" t="s">
        <v>85</v>
      </c>
      <c r="Z106" s="192" t="s">
        <v>85</v>
      </c>
      <c r="AA106" s="192" t="s">
        <v>85</v>
      </c>
      <c r="AB106" s="192" t="s">
        <v>85</v>
      </c>
      <c r="AC106" s="192" t="s">
        <v>85</v>
      </c>
      <c r="AD106" s="192" t="s">
        <v>85</v>
      </c>
      <c r="AE106" s="192" t="s">
        <v>85</v>
      </c>
      <c r="AF106" s="192" t="s">
        <v>85</v>
      </c>
      <c r="AG106" s="192" t="s">
        <v>85</v>
      </c>
      <c r="AH106" s="192">
        <v>0</v>
      </c>
      <c r="AI106" s="192">
        <v>2</v>
      </c>
      <c r="AJ106" s="192">
        <f>0.1*$AJ$2</f>
        <v>7.5000000000000011E-2</v>
      </c>
      <c r="AK106" s="192">
        <f>AK103</f>
        <v>2.7E-2</v>
      </c>
      <c r="AL106" s="192">
        <f>ROUNDUP(AL103/3,0)</f>
        <v>1</v>
      </c>
      <c r="AO106" s="195">
        <f>AK106*I106+AJ106</f>
        <v>0.125058</v>
      </c>
      <c r="AP106" s="195">
        <f t="shared" si="136"/>
        <v>1.2505800000000001E-2</v>
      </c>
      <c r="AQ106" s="196">
        <f t="shared" si="137"/>
        <v>0.5</v>
      </c>
      <c r="AR106" s="196">
        <f t="shared" si="138"/>
        <v>0.15939095</v>
      </c>
      <c r="AS106" s="195">
        <f>10068.2*J106*POWER(10,-6)</f>
        <v>1.8666442799999999E-2</v>
      </c>
      <c r="AT106" s="196">
        <f t="shared" si="134"/>
        <v>0.81562119280000001</v>
      </c>
      <c r="AU106" s="197">
        <f t="shared" si="139"/>
        <v>0</v>
      </c>
      <c r="AV106" s="197">
        <f t="shared" si="140"/>
        <v>2.0000000000000002E-5</v>
      </c>
      <c r="AW106" s="197">
        <f t="shared" si="141"/>
        <v>8.156211928E-6</v>
      </c>
    </row>
    <row r="107" spans="1:49" s="192" customFormat="1" x14ac:dyDescent="0.3">
      <c r="A107" s="182" t="s">
        <v>23</v>
      </c>
      <c r="B107" s="182" t="str">
        <f>B103</f>
        <v>РВС ГЖ</v>
      </c>
      <c r="C107" s="184" t="s">
        <v>215</v>
      </c>
      <c r="D107" s="185" t="s">
        <v>86</v>
      </c>
      <c r="E107" s="198">
        <f>E106</f>
        <v>1E-4</v>
      </c>
      <c r="F107" s="199">
        <f>F103</f>
        <v>1</v>
      </c>
      <c r="G107" s="182">
        <v>4.5000000000000005E-2</v>
      </c>
      <c r="H107" s="187">
        <f t="shared" si="135"/>
        <v>4.500000000000001E-6</v>
      </c>
      <c r="I107" s="200">
        <f>0.15*I103</f>
        <v>1.8539999999999999</v>
      </c>
      <c r="J107" s="200">
        <f>I106</f>
        <v>1.8539999999999999</v>
      </c>
      <c r="K107" s="203" t="s">
        <v>189</v>
      </c>
      <c r="L107" s="204">
        <v>3</v>
      </c>
      <c r="M107" s="192" t="str">
        <f t="shared" si="131"/>
        <v>С5</v>
      </c>
      <c r="N107" s="192" t="str">
        <f t="shared" si="132"/>
        <v>РВС ГЖ</v>
      </c>
      <c r="O107" s="192" t="str">
        <f t="shared" si="133"/>
        <v>Частичное-пожар</v>
      </c>
      <c r="P107" s="192" t="s">
        <v>85</v>
      </c>
      <c r="Q107" s="192" t="s">
        <v>85</v>
      </c>
      <c r="R107" s="192" t="s">
        <v>85</v>
      </c>
      <c r="S107" s="192" t="s">
        <v>85</v>
      </c>
      <c r="T107" s="192" t="s">
        <v>85</v>
      </c>
      <c r="U107" s="192" t="s">
        <v>85</v>
      </c>
      <c r="V107" s="192" t="s">
        <v>85</v>
      </c>
      <c r="W107" s="192" t="s">
        <v>85</v>
      </c>
      <c r="X107" s="192" t="s">
        <v>85</v>
      </c>
      <c r="Y107" s="192" t="s">
        <v>85</v>
      </c>
      <c r="Z107" s="192" t="s">
        <v>85</v>
      </c>
      <c r="AA107" s="192" t="s">
        <v>85</v>
      </c>
      <c r="AB107" s="192" t="s">
        <v>85</v>
      </c>
      <c r="AC107" s="192" t="s">
        <v>85</v>
      </c>
      <c r="AD107" s="192" t="s">
        <v>85</v>
      </c>
      <c r="AE107" s="192" t="s">
        <v>85</v>
      </c>
      <c r="AF107" s="192" t="s">
        <v>85</v>
      </c>
      <c r="AG107" s="192" t="s">
        <v>85</v>
      </c>
      <c r="AH107" s="192">
        <v>0</v>
      </c>
      <c r="AI107" s="192">
        <v>1</v>
      </c>
      <c r="AJ107" s="192">
        <f>0.1*$AJ$2</f>
        <v>7.5000000000000011E-2</v>
      </c>
      <c r="AK107" s="192">
        <f>AK103</f>
        <v>2.7E-2</v>
      </c>
      <c r="AL107" s="192">
        <f>ROUNDUP(AL103/3,0)</f>
        <v>1</v>
      </c>
      <c r="AO107" s="195">
        <f t="shared" ref="AO107" si="142">AK107*I107+AJ107</f>
        <v>0.125058</v>
      </c>
      <c r="AP107" s="195">
        <f t="shared" si="136"/>
        <v>1.2505800000000001E-2</v>
      </c>
      <c r="AQ107" s="196">
        <f t="shared" si="137"/>
        <v>0.25</v>
      </c>
      <c r="AR107" s="196">
        <f t="shared" si="138"/>
        <v>9.6890950000000003E-2</v>
      </c>
      <c r="AS107" s="195">
        <f>10068.2*J107*POWER(10,-6)*10</f>
        <v>0.18666442799999999</v>
      </c>
      <c r="AT107" s="196">
        <f t="shared" si="134"/>
        <v>0.67111917799999998</v>
      </c>
      <c r="AU107" s="197">
        <f t="shared" si="139"/>
        <v>0</v>
      </c>
      <c r="AV107" s="197">
        <f t="shared" si="140"/>
        <v>4.500000000000001E-6</v>
      </c>
      <c r="AW107" s="197">
        <f t="shared" si="141"/>
        <v>3.0200363010000006E-6</v>
      </c>
    </row>
    <row r="108" spans="1:49" s="192" customFormat="1" ht="15" thickBot="1" x14ac:dyDescent="0.35">
      <c r="A108" s="182" t="s">
        <v>24</v>
      </c>
      <c r="B108" s="182" t="str">
        <f>B103</f>
        <v>РВС ГЖ</v>
      </c>
      <c r="C108" s="184" t="s">
        <v>210</v>
      </c>
      <c r="D108" s="185" t="s">
        <v>62</v>
      </c>
      <c r="E108" s="198">
        <f>E106</f>
        <v>1E-4</v>
      </c>
      <c r="F108" s="199">
        <f>F103</f>
        <v>1</v>
      </c>
      <c r="G108" s="182">
        <v>0.85499999999999998</v>
      </c>
      <c r="H108" s="187">
        <f t="shared" si="135"/>
        <v>8.5500000000000005E-5</v>
      </c>
      <c r="I108" s="200">
        <f>0.15*I103</f>
        <v>1.8539999999999999</v>
      </c>
      <c r="J108" s="182">
        <v>0</v>
      </c>
      <c r="K108" s="205" t="s">
        <v>200</v>
      </c>
      <c r="L108" s="205">
        <v>11</v>
      </c>
      <c r="M108" s="192" t="str">
        <f t="shared" si="131"/>
        <v>С6</v>
      </c>
      <c r="N108" s="192" t="str">
        <f t="shared" si="132"/>
        <v>РВС ГЖ</v>
      </c>
      <c r="O108" s="192" t="str">
        <f t="shared" si="133"/>
        <v>Частичное-ликвидация</v>
      </c>
      <c r="P108" s="192" t="s">
        <v>85</v>
      </c>
      <c r="Q108" s="192" t="s">
        <v>85</v>
      </c>
      <c r="R108" s="192" t="s">
        <v>85</v>
      </c>
      <c r="S108" s="192" t="s">
        <v>85</v>
      </c>
      <c r="T108" s="192" t="s">
        <v>85</v>
      </c>
      <c r="U108" s="192" t="s">
        <v>85</v>
      </c>
      <c r="V108" s="192" t="s">
        <v>85</v>
      </c>
      <c r="W108" s="192" t="s">
        <v>85</v>
      </c>
      <c r="X108" s="192" t="s">
        <v>85</v>
      </c>
      <c r="Y108" s="192" t="s">
        <v>85</v>
      </c>
      <c r="Z108" s="192" t="s">
        <v>85</v>
      </c>
      <c r="AA108" s="192" t="s">
        <v>85</v>
      </c>
      <c r="AB108" s="192" t="s">
        <v>85</v>
      </c>
      <c r="AC108" s="192" t="s">
        <v>85</v>
      </c>
      <c r="AD108" s="192" t="s">
        <v>85</v>
      </c>
      <c r="AE108" s="192" t="s">
        <v>85</v>
      </c>
      <c r="AF108" s="192" t="s">
        <v>85</v>
      </c>
      <c r="AG108" s="192" t="s">
        <v>85</v>
      </c>
      <c r="AH108" s="192">
        <v>0</v>
      </c>
      <c r="AI108" s="192">
        <v>0</v>
      </c>
      <c r="AJ108" s="192">
        <f>0.1*$AJ$2</f>
        <v>7.5000000000000011E-2</v>
      </c>
      <c r="AK108" s="192">
        <f>AK103</f>
        <v>2.7E-2</v>
      </c>
      <c r="AL108" s="192">
        <f>ROUNDUP(AL103/3,0)</f>
        <v>1</v>
      </c>
      <c r="AO108" s="195">
        <f>AK108*I108*0.1+AJ108</f>
        <v>8.0005800000000016E-2</v>
      </c>
      <c r="AP108" s="195">
        <f t="shared" si="136"/>
        <v>8.0005800000000019E-3</v>
      </c>
      <c r="AQ108" s="196">
        <f t="shared" si="137"/>
        <v>0</v>
      </c>
      <c r="AR108" s="196">
        <f t="shared" si="138"/>
        <v>2.2001595000000006E-2</v>
      </c>
      <c r="AS108" s="195">
        <f>1333*J107*POWER(10,-6)</f>
        <v>2.4713819999999994E-3</v>
      </c>
      <c r="AT108" s="196">
        <f t="shared" si="134"/>
        <v>0.11247935700000003</v>
      </c>
      <c r="AU108" s="197">
        <f t="shared" si="139"/>
        <v>0</v>
      </c>
      <c r="AV108" s="197">
        <f t="shared" si="140"/>
        <v>0</v>
      </c>
      <c r="AW108" s="197">
        <f t="shared" si="141"/>
        <v>9.6169850235000027E-6</v>
      </c>
    </row>
    <row r="109" spans="1:49" s="192" customFormat="1" x14ac:dyDescent="0.3">
      <c r="A109" s="193"/>
      <c r="B109" s="193"/>
      <c r="D109" s="285"/>
      <c r="E109" s="286"/>
      <c r="F109" s="287"/>
      <c r="G109" s="193"/>
      <c r="H109" s="197"/>
      <c r="I109" s="196"/>
      <c r="J109" s="193"/>
      <c r="K109" s="193"/>
      <c r="L109" s="193"/>
      <c r="AO109" s="195"/>
      <c r="AP109" s="195"/>
      <c r="AQ109" s="196"/>
      <c r="AR109" s="196"/>
      <c r="AS109" s="195"/>
      <c r="AT109" s="196"/>
      <c r="AU109" s="197"/>
      <c r="AV109" s="197"/>
      <c r="AW109" s="197"/>
    </row>
    <row r="110" spans="1:49" s="192" customFormat="1" x14ac:dyDescent="0.3">
      <c r="A110" s="193"/>
      <c r="B110" s="193"/>
      <c r="D110" s="285"/>
      <c r="E110" s="286"/>
      <c r="F110" s="287"/>
      <c r="G110" s="193"/>
      <c r="H110" s="197"/>
      <c r="I110" s="196"/>
      <c r="J110" s="193"/>
      <c r="K110" s="193"/>
      <c r="L110" s="193"/>
      <c r="AO110" s="195"/>
      <c r="AP110" s="195"/>
      <c r="AQ110" s="196"/>
      <c r="AR110" s="196"/>
      <c r="AS110" s="195"/>
      <c r="AT110" s="196"/>
      <c r="AU110" s="197"/>
      <c r="AV110" s="197"/>
      <c r="AW110" s="197"/>
    </row>
    <row r="111" spans="1:49" s="192" customFormat="1" x14ac:dyDescent="0.3">
      <c r="A111" s="193"/>
      <c r="B111" s="193"/>
      <c r="D111" s="285"/>
      <c r="E111" s="286"/>
      <c r="F111" s="287"/>
      <c r="G111" s="193"/>
      <c r="H111" s="197"/>
      <c r="I111" s="196"/>
      <c r="J111" s="193"/>
      <c r="K111" s="193"/>
      <c r="L111" s="193"/>
      <c r="AO111" s="195"/>
      <c r="AP111" s="195"/>
      <c r="AQ111" s="196"/>
      <c r="AR111" s="196"/>
      <c r="AS111" s="195"/>
      <c r="AT111" s="196"/>
      <c r="AU111" s="197"/>
      <c r="AV111" s="197"/>
      <c r="AW111" s="197"/>
    </row>
    <row r="112" spans="1:49" ht="15" thickBot="1" x14ac:dyDescent="0.35"/>
    <row r="113" spans="1:49" s="241" customFormat="1" ht="18" customHeight="1" x14ac:dyDescent="0.3">
      <c r="A113" s="232" t="s">
        <v>19</v>
      </c>
      <c r="B113" s="233" t="s">
        <v>221</v>
      </c>
      <c r="C113" s="53" t="s">
        <v>205</v>
      </c>
      <c r="D113" s="234" t="s">
        <v>60</v>
      </c>
      <c r="E113" s="235">
        <v>9.9999999999999995E-7</v>
      </c>
      <c r="F113" s="233">
        <v>1</v>
      </c>
      <c r="G113" s="232">
        <v>0.05</v>
      </c>
      <c r="H113" s="236">
        <f>E113*F113*G113</f>
        <v>4.9999999999999998E-8</v>
      </c>
      <c r="I113" s="237">
        <v>12</v>
      </c>
      <c r="J113" s="238">
        <f>I113</f>
        <v>12</v>
      </c>
      <c r="K113" s="239" t="s">
        <v>184</v>
      </c>
      <c r="L113" s="240">
        <v>2000</v>
      </c>
      <c r="M113" s="241" t="str">
        <f t="shared" ref="M113:M121" si="143">A113</f>
        <v>С1</v>
      </c>
      <c r="N113" s="241" t="str">
        <f t="shared" ref="N113:N120" si="144">B113</f>
        <v>Емкость DP ЛВЖ</v>
      </c>
      <c r="O113" s="241" t="str">
        <f t="shared" ref="O113:O120" si="145">D113</f>
        <v>Полное-пожар</v>
      </c>
      <c r="P113" s="241" t="s">
        <v>85</v>
      </c>
      <c r="Q113" s="241" t="s">
        <v>85</v>
      </c>
      <c r="R113" s="241" t="s">
        <v>85</v>
      </c>
      <c r="S113" s="241" t="s">
        <v>85</v>
      </c>
      <c r="T113" s="241" t="s">
        <v>85</v>
      </c>
      <c r="U113" s="241" t="s">
        <v>85</v>
      </c>
      <c r="V113" s="241" t="s">
        <v>85</v>
      </c>
      <c r="W113" s="241" t="s">
        <v>85</v>
      </c>
      <c r="X113" s="241" t="s">
        <v>85</v>
      </c>
      <c r="Y113" s="241" t="s">
        <v>85</v>
      </c>
      <c r="Z113" s="241" t="s">
        <v>85</v>
      </c>
      <c r="AA113" s="241" t="s">
        <v>85</v>
      </c>
      <c r="AB113" s="241" t="s">
        <v>85</v>
      </c>
      <c r="AC113" s="241" t="s">
        <v>85</v>
      </c>
      <c r="AD113" s="241" t="s">
        <v>85</v>
      </c>
      <c r="AE113" s="241" t="s">
        <v>85</v>
      </c>
      <c r="AF113" s="241" t="s">
        <v>85</v>
      </c>
      <c r="AG113" s="241" t="s">
        <v>85</v>
      </c>
      <c r="AH113" s="242">
        <v>1</v>
      </c>
      <c r="AI113" s="242">
        <v>2</v>
      </c>
      <c r="AJ113" s="243">
        <v>0.75</v>
      </c>
      <c r="AK113" s="243">
        <v>2.7E-2</v>
      </c>
      <c r="AL113" s="243">
        <v>3</v>
      </c>
      <c r="AO113" s="244">
        <f>AK113*I113+AJ113</f>
        <v>1.0740000000000001</v>
      </c>
      <c r="AP113" s="244">
        <f>0.1*AO113</f>
        <v>0.10740000000000001</v>
      </c>
      <c r="AQ113" s="245">
        <f>AH113*3+0.25*AI113</f>
        <v>3.5</v>
      </c>
      <c r="AR113" s="245">
        <f>SUM(AO113:AQ113)/4</f>
        <v>1.17035</v>
      </c>
      <c r="AS113" s="244">
        <f>10068.2*J113*POWER(10,-6)</f>
        <v>0.12081840000000001</v>
      </c>
      <c r="AT113" s="245">
        <f t="shared" ref="AT113:AT121" si="146">AS113+AR113+AQ113+AP113+AO113</f>
        <v>5.9725684000000001</v>
      </c>
      <c r="AU113" s="246">
        <f>AH113*H113</f>
        <v>4.9999999999999998E-8</v>
      </c>
      <c r="AV113" s="246">
        <f>H113*AI113</f>
        <v>9.9999999999999995E-8</v>
      </c>
      <c r="AW113" s="246">
        <f>H113*AT113</f>
        <v>2.9862842000000001E-7</v>
      </c>
    </row>
    <row r="114" spans="1:49" s="241" customFormat="1" x14ac:dyDescent="0.3">
      <c r="A114" s="232" t="s">
        <v>20</v>
      </c>
      <c r="B114" s="232" t="str">
        <f>B113</f>
        <v>Емкость DP ЛВЖ</v>
      </c>
      <c r="C114" s="53" t="s">
        <v>211</v>
      </c>
      <c r="D114" s="234" t="s">
        <v>63</v>
      </c>
      <c r="E114" s="247">
        <f>E113</f>
        <v>9.9999999999999995E-7</v>
      </c>
      <c r="F114" s="248">
        <f>F113</f>
        <v>1</v>
      </c>
      <c r="G114" s="232">
        <v>0.19</v>
      </c>
      <c r="H114" s="236">
        <f t="shared" ref="H114:H121" si="147">E114*F114*G114</f>
        <v>1.8999999999999998E-7</v>
      </c>
      <c r="I114" s="249">
        <f>I113</f>
        <v>12</v>
      </c>
      <c r="J114" s="257">
        <v>0.35</v>
      </c>
      <c r="K114" s="250" t="s">
        <v>185</v>
      </c>
      <c r="L114" s="251">
        <v>2</v>
      </c>
      <c r="M114" s="241" t="str">
        <f t="shared" si="143"/>
        <v>С2</v>
      </c>
      <c r="N114" s="241" t="str">
        <f t="shared" si="144"/>
        <v>Емкость DP ЛВЖ</v>
      </c>
      <c r="O114" s="241" t="str">
        <f t="shared" si="145"/>
        <v>Полное-взрыв</v>
      </c>
      <c r="P114" s="241" t="s">
        <v>85</v>
      </c>
      <c r="Q114" s="241" t="s">
        <v>85</v>
      </c>
      <c r="R114" s="241" t="s">
        <v>85</v>
      </c>
      <c r="S114" s="241" t="s">
        <v>85</v>
      </c>
      <c r="T114" s="241" t="s">
        <v>85</v>
      </c>
      <c r="U114" s="241" t="s">
        <v>85</v>
      </c>
      <c r="V114" s="241" t="s">
        <v>85</v>
      </c>
      <c r="W114" s="241" t="s">
        <v>85</v>
      </c>
      <c r="X114" s="241" t="s">
        <v>85</v>
      </c>
      <c r="Y114" s="241" t="s">
        <v>85</v>
      </c>
      <c r="Z114" s="241" t="s">
        <v>85</v>
      </c>
      <c r="AA114" s="241" t="s">
        <v>85</v>
      </c>
      <c r="AB114" s="241" t="s">
        <v>85</v>
      </c>
      <c r="AC114" s="241" t="s">
        <v>85</v>
      </c>
      <c r="AD114" s="241" t="s">
        <v>85</v>
      </c>
      <c r="AE114" s="241" t="s">
        <v>85</v>
      </c>
      <c r="AF114" s="241" t="s">
        <v>85</v>
      </c>
      <c r="AG114" s="241" t="s">
        <v>85</v>
      </c>
      <c r="AH114" s="242">
        <v>2</v>
      </c>
      <c r="AI114" s="242">
        <v>2</v>
      </c>
      <c r="AJ114" s="241">
        <f>AJ113</f>
        <v>0.75</v>
      </c>
      <c r="AK114" s="241">
        <f>AK113</f>
        <v>2.7E-2</v>
      </c>
      <c r="AL114" s="241">
        <f>AL113</f>
        <v>3</v>
      </c>
      <c r="AO114" s="244">
        <f>AK114*I114+AJ114</f>
        <v>1.0740000000000001</v>
      </c>
      <c r="AP114" s="244">
        <f t="shared" ref="AP114:AP120" si="148">0.1*AO114</f>
        <v>0.10740000000000001</v>
      </c>
      <c r="AQ114" s="245">
        <f t="shared" ref="AQ114:AQ120" si="149">AH114*3+0.25*AI114</f>
        <v>6.5</v>
      </c>
      <c r="AR114" s="245">
        <f t="shared" ref="AR114:AR120" si="150">SUM(AO114:AQ114)/4</f>
        <v>1.92035</v>
      </c>
      <c r="AS114" s="244">
        <f>10068.2*J114*POWER(10,-6)*10</f>
        <v>3.5238699999999998E-2</v>
      </c>
      <c r="AT114" s="245">
        <f t="shared" si="146"/>
        <v>9.6369886999999999</v>
      </c>
      <c r="AU114" s="246">
        <f t="shared" ref="AU114:AU120" si="151">AH114*H114</f>
        <v>3.7999999999999996E-7</v>
      </c>
      <c r="AV114" s="246">
        <f t="shared" ref="AV114:AV120" si="152">H114*AI114</f>
        <v>3.7999999999999996E-7</v>
      </c>
      <c r="AW114" s="246">
        <f t="shared" ref="AW114:AW120" si="153">H114*AT114</f>
        <v>1.8310278529999998E-6</v>
      </c>
    </row>
    <row r="115" spans="1:49" s="241" customFormat="1" x14ac:dyDescent="0.3">
      <c r="A115" s="232" t="s">
        <v>21</v>
      </c>
      <c r="B115" s="232" t="str">
        <f>B113</f>
        <v>Емкость DP ЛВЖ</v>
      </c>
      <c r="C115" s="53" t="s">
        <v>254</v>
      </c>
      <c r="D115" s="234" t="s">
        <v>61</v>
      </c>
      <c r="E115" s="247">
        <f>E113</f>
        <v>9.9999999999999995E-7</v>
      </c>
      <c r="F115" s="248">
        <f>F113</f>
        <v>1</v>
      </c>
      <c r="G115" s="232">
        <v>0.76</v>
      </c>
      <c r="H115" s="236">
        <f t="shared" si="147"/>
        <v>7.5999999999999992E-7</v>
      </c>
      <c r="I115" s="249">
        <f>I113</f>
        <v>12</v>
      </c>
      <c r="J115" s="252">
        <v>0</v>
      </c>
      <c r="K115" s="250" t="s">
        <v>186</v>
      </c>
      <c r="L115" s="251">
        <v>1.05</v>
      </c>
      <c r="M115" s="241" t="str">
        <f t="shared" si="143"/>
        <v>С3</v>
      </c>
      <c r="N115" s="241" t="str">
        <f t="shared" si="144"/>
        <v>Емкость DP ЛВЖ</v>
      </c>
      <c r="O115" s="241" t="str">
        <f t="shared" si="145"/>
        <v>Полное-ликвидация</v>
      </c>
      <c r="P115" s="241" t="s">
        <v>85</v>
      </c>
      <c r="Q115" s="241" t="s">
        <v>85</v>
      </c>
      <c r="R115" s="241" t="s">
        <v>85</v>
      </c>
      <c r="S115" s="241" t="s">
        <v>85</v>
      </c>
      <c r="T115" s="241" t="s">
        <v>85</v>
      </c>
      <c r="U115" s="241" t="s">
        <v>85</v>
      </c>
      <c r="V115" s="241" t="s">
        <v>85</v>
      </c>
      <c r="W115" s="241" t="s">
        <v>85</v>
      </c>
      <c r="X115" s="241" t="s">
        <v>85</v>
      </c>
      <c r="Y115" s="241" t="s">
        <v>85</v>
      </c>
      <c r="Z115" s="241" t="s">
        <v>85</v>
      </c>
      <c r="AA115" s="241" t="s">
        <v>85</v>
      </c>
      <c r="AB115" s="241" t="s">
        <v>85</v>
      </c>
      <c r="AC115" s="241" t="s">
        <v>85</v>
      </c>
      <c r="AD115" s="241" t="s">
        <v>85</v>
      </c>
      <c r="AE115" s="241" t="s">
        <v>85</v>
      </c>
      <c r="AF115" s="241" t="s">
        <v>85</v>
      </c>
      <c r="AG115" s="241" t="s">
        <v>85</v>
      </c>
      <c r="AH115" s="241">
        <v>0</v>
      </c>
      <c r="AI115" s="241">
        <v>0</v>
      </c>
      <c r="AJ115" s="241">
        <f>AJ113</f>
        <v>0.75</v>
      </c>
      <c r="AK115" s="241">
        <f>AK113</f>
        <v>2.7E-2</v>
      </c>
      <c r="AL115" s="241">
        <f>AL113</f>
        <v>3</v>
      </c>
      <c r="AO115" s="244">
        <f>AK115*I115*0.1+AJ115</f>
        <v>0.78239999999999998</v>
      </c>
      <c r="AP115" s="244">
        <f t="shared" si="148"/>
        <v>7.8240000000000004E-2</v>
      </c>
      <c r="AQ115" s="245">
        <f t="shared" si="149"/>
        <v>0</v>
      </c>
      <c r="AR115" s="245">
        <f t="shared" si="150"/>
        <v>0.21515999999999999</v>
      </c>
      <c r="AS115" s="244">
        <f>1333*J113*POWER(10,-6)</f>
        <v>1.5996E-2</v>
      </c>
      <c r="AT115" s="245">
        <f t="shared" si="146"/>
        <v>1.091796</v>
      </c>
      <c r="AU115" s="246">
        <f t="shared" si="151"/>
        <v>0</v>
      </c>
      <c r="AV115" s="246">
        <f t="shared" si="152"/>
        <v>0</v>
      </c>
      <c r="AW115" s="246">
        <f>H115*AT115</f>
        <v>8.2976495999999993E-7</v>
      </c>
    </row>
    <row r="116" spans="1:49" s="241" customFormat="1" x14ac:dyDescent="0.3">
      <c r="A116" s="232" t="s">
        <v>22</v>
      </c>
      <c r="B116" s="232" t="str">
        <f>B113</f>
        <v>Емкость DP ЛВЖ</v>
      </c>
      <c r="C116" s="53" t="s">
        <v>222</v>
      </c>
      <c r="D116" s="234" t="s">
        <v>223</v>
      </c>
      <c r="E116" s="235">
        <v>1.0000000000000001E-5</v>
      </c>
      <c r="F116" s="248">
        <f>F113</f>
        <v>1</v>
      </c>
      <c r="G116" s="232">
        <v>4.0000000000000008E-2</v>
      </c>
      <c r="H116" s="236">
        <f t="shared" si="147"/>
        <v>4.0000000000000009E-7</v>
      </c>
      <c r="I116" s="249">
        <f>0.15*I113</f>
        <v>1.7999999999999998</v>
      </c>
      <c r="J116" s="238">
        <f>I116</f>
        <v>1.7999999999999998</v>
      </c>
      <c r="K116" s="250" t="s">
        <v>188</v>
      </c>
      <c r="L116" s="251">
        <v>45390</v>
      </c>
      <c r="M116" s="241" t="str">
        <f t="shared" si="143"/>
        <v>С4</v>
      </c>
      <c r="N116" s="241" t="str">
        <f t="shared" si="144"/>
        <v>Емкость DP ЛВЖ</v>
      </c>
      <c r="O116" s="241" t="str">
        <f t="shared" si="145"/>
        <v>Частичное факел</v>
      </c>
      <c r="P116" s="241" t="s">
        <v>85</v>
      </c>
      <c r="Q116" s="241" t="s">
        <v>85</v>
      </c>
      <c r="R116" s="241" t="s">
        <v>85</v>
      </c>
      <c r="S116" s="241" t="s">
        <v>85</v>
      </c>
      <c r="T116" s="241" t="s">
        <v>85</v>
      </c>
      <c r="U116" s="241" t="s">
        <v>85</v>
      </c>
      <c r="V116" s="241" t="s">
        <v>85</v>
      </c>
      <c r="W116" s="241" t="s">
        <v>85</v>
      </c>
      <c r="X116" s="241" t="s">
        <v>85</v>
      </c>
      <c r="Y116" s="241" t="s">
        <v>85</v>
      </c>
      <c r="Z116" s="241" t="s">
        <v>85</v>
      </c>
      <c r="AA116" s="241" t="s">
        <v>85</v>
      </c>
      <c r="AB116" s="241" t="s">
        <v>85</v>
      </c>
      <c r="AC116" s="241" t="s">
        <v>85</v>
      </c>
      <c r="AD116" s="241" t="s">
        <v>85</v>
      </c>
      <c r="AE116" s="241" t="s">
        <v>85</v>
      </c>
      <c r="AF116" s="241" t="s">
        <v>85</v>
      </c>
      <c r="AG116" s="241" t="s">
        <v>85</v>
      </c>
      <c r="AH116" s="241">
        <v>0</v>
      </c>
      <c r="AI116" s="241">
        <v>1</v>
      </c>
      <c r="AJ116" s="241">
        <f>0.1*$AJ$2</f>
        <v>7.5000000000000011E-2</v>
      </c>
      <c r="AK116" s="241">
        <f>AK114</f>
        <v>2.7E-2</v>
      </c>
      <c r="AL116" s="241">
        <f>AL113</f>
        <v>3</v>
      </c>
      <c r="AO116" s="244">
        <f>AK116*I116*0.1+AJ116</f>
        <v>7.9860000000000014E-2</v>
      </c>
      <c r="AP116" s="244">
        <f t="shared" si="148"/>
        <v>7.9860000000000018E-3</v>
      </c>
      <c r="AQ116" s="245">
        <f t="shared" si="149"/>
        <v>0.25</v>
      </c>
      <c r="AR116" s="245">
        <f t="shared" si="150"/>
        <v>8.4461500000000009E-2</v>
      </c>
      <c r="AS116" s="244">
        <f>10068.2*J116*POWER(10,-6)</f>
        <v>1.8122759999999998E-2</v>
      </c>
      <c r="AT116" s="245">
        <f t="shared" si="146"/>
        <v>0.44043025999999996</v>
      </c>
      <c r="AU116" s="246">
        <f t="shared" si="151"/>
        <v>0</v>
      </c>
      <c r="AV116" s="246">
        <f t="shared" si="152"/>
        <v>4.0000000000000009E-7</v>
      </c>
      <c r="AW116" s="246">
        <f t="shared" si="153"/>
        <v>1.7617210400000003E-7</v>
      </c>
    </row>
    <row r="117" spans="1:49" s="241" customFormat="1" x14ac:dyDescent="0.3">
      <c r="A117" s="232" t="s">
        <v>23</v>
      </c>
      <c r="B117" s="232" t="str">
        <f>B113</f>
        <v>Емкость DP ЛВЖ</v>
      </c>
      <c r="C117" s="53" t="s">
        <v>255</v>
      </c>
      <c r="D117" s="234" t="s">
        <v>62</v>
      </c>
      <c r="E117" s="247">
        <f>E116</f>
        <v>1.0000000000000001E-5</v>
      </c>
      <c r="F117" s="248">
        <f>F113</f>
        <v>1</v>
      </c>
      <c r="G117" s="232">
        <v>0.16000000000000003</v>
      </c>
      <c r="H117" s="236">
        <f t="shared" si="147"/>
        <v>1.6000000000000004E-6</v>
      </c>
      <c r="I117" s="249">
        <f>0.15*I113</f>
        <v>1.7999999999999998</v>
      </c>
      <c r="J117" s="238">
        <v>0</v>
      </c>
      <c r="K117" s="250" t="s">
        <v>189</v>
      </c>
      <c r="L117" s="251">
        <v>3</v>
      </c>
      <c r="M117" s="241" t="str">
        <f t="shared" si="143"/>
        <v>С5</v>
      </c>
      <c r="N117" s="241" t="str">
        <f t="shared" si="144"/>
        <v>Емкость DP ЛВЖ</v>
      </c>
      <c r="O117" s="241" t="str">
        <f t="shared" si="145"/>
        <v>Частичное-ликвидация</v>
      </c>
      <c r="P117" s="241" t="s">
        <v>85</v>
      </c>
      <c r="Q117" s="241" t="s">
        <v>85</v>
      </c>
      <c r="R117" s="241" t="s">
        <v>85</v>
      </c>
      <c r="S117" s="241" t="s">
        <v>85</v>
      </c>
      <c r="T117" s="241" t="s">
        <v>85</v>
      </c>
      <c r="U117" s="241" t="s">
        <v>85</v>
      </c>
      <c r="V117" s="241" t="s">
        <v>85</v>
      </c>
      <c r="W117" s="241" t="s">
        <v>85</v>
      </c>
      <c r="X117" s="241" t="s">
        <v>85</v>
      </c>
      <c r="Y117" s="241" t="s">
        <v>85</v>
      </c>
      <c r="Z117" s="241" t="s">
        <v>85</v>
      </c>
      <c r="AA117" s="241" t="s">
        <v>85</v>
      </c>
      <c r="AB117" s="241" t="s">
        <v>85</v>
      </c>
      <c r="AC117" s="241" t="s">
        <v>85</v>
      </c>
      <c r="AD117" s="241" t="s">
        <v>85</v>
      </c>
      <c r="AE117" s="241" t="s">
        <v>85</v>
      </c>
      <c r="AF117" s="241" t="s">
        <v>85</v>
      </c>
      <c r="AG117" s="241" t="s">
        <v>85</v>
      </c>
      <c r="AH117" s="241">
        <v>0</v>
      </c>
      <c r="AI117" s="241">
        <v>1</v>
      </c>
      <c r="AJ117" s="241">
        <f>0.1*$AJ$2</f>
        <v>7.5000000000000011E-2</v>
      </c>
      <c r="AK117" s="241">
        <f>AK113</f>
        <v>2.7E-2</v>
      </c>
      <c r="AL117" s="241">
        <f>ROUNDUP(AL113/3,0)</f>
        <v>1</v>
      </c>
      <c r="AO117" s="244">
        <f>AK117*I117+AJ117</f>
        <v>0.12360000000000002</v>
      </c>
      <c r="AP117" s="244">
        <f t="shared" si="148"/>
        <v>1.2360000000000003E-2</v>
      </c>
      <c r="AQ117" s="245">
        <f t="shared" si="149"/>
        <v>0.25</v>
      </c>
      <c r="AR117" s="245">
        <f t="shared" si="150"/>
        <v>9.6490000000000006E-2</v>
      </c>
      <c r="AS117" s="244">
        <f>1333*J114*POWER(10,-6)*10</f>
        <v>4.6654999999999995E-3</v>
      </c>
      <c r="AT117" s="245">
        <f t="shared" si="146"/>
        <v>0.48711550000000003</v>
      </c>
      <c r="AU117" s="246">
        <f t="shared" si="151"/>
        <v>0</v>
      </c>
      <c r="AV117" s="246">
        <f t="shared" si="152"/>
        <v>1.6000000000000004E-6</v>
      </c>
      <c r="AW117" s="246">
        <f t="shared" si="153"/>
        <v>7.7938480000000024E-7</v>
      </c>
    </row>
    <row r="118" spans="1:49" s="241" customFormat="1" x14ac:dyDescent="0.3">
      <c r="A118" s="232" t="s">
        <v>24</v>
      </c>
      <c r="B118" s="232" t="str">
        <f>B113</f>
        <v>Емкость DP ЛВЖ</v>
      </c>
      <c r="C118" s="53" t="s">
        <v>224</v>
      </c>
      <c r="D118" s="234" t="s">
        <v>223</v>
      </c>
      <c r="E118" s="247">
        <f>E117</f>
        <v>1.0000000000000001E-5</v>
      </c>
      <c r="F118" s="248">
        <v>1</v>
      </c>
      <c r="G118" s="232">
        <v>4.0000000000000008E-2</v>
      </c>
      <c r="H118" s="236">
        <f t="shared" si="147"/>
        <v>4.0000000000000009E-7</v>
      </c>
      <c r="I118" s="249">
        <f>I116*0.15</f>
        <v>0.26999999999999996</v>
      </c>
      <c r="J118" s="238">
        <f>I118</f>
        <v>0.26999999999999996</v>
      </c>
      <c r="K118" s="253" t="s">
        <v>200</v>
      </c>
      <c r="L118" s="254">
        <v>12</v>
      </c>
      <c r="M118" s="241" t="str">
        <f t="shared" si="143"/>
        <v>С6</v>
      </c>
      <c r="N118" s="241" t="str">
        <f t="shared" si="144"/>
        <v>Емкость DP ЛВЖ</v>
      </c>
      <c r="O118" s="241" t="str">
        <f t="shared" si="145"/>
        <v>Частичное факел</v>
      </c>
      <c r="P118" s="241" t="s">
        <v>85</v>
      </c>
      <c r="Q118" s="241" t="s">
        <v>85</v>
      </c>
      <c r="R118" s="241" t="s">
        <v>85</v>
      </c>
      <c r="S118" s="241" t="s">
        <v>85</v>
      </c>
      <c r="T118" s="241" t="s">
        <v>85</v>
      </c>
      <c r="U118" s="241" t="s">
        <v>85</v>
      </c>
      <c r="V118" s="241" t="s">
        <v>85</v>
      </c>
      <c r="W118" s="241" t="s">
        <v>85</v>
      </c>
      <c r="X118" s="241" t="s">
        <v>85</v>
      </c>
      <c r="Y118" s="241" t="s">
        <v>85</v>
      </c>
      <c r="Z118" s="241" t="s">
        <v>85</v>
      </c>
      <c r="AA118" s="241" t="s">
        <v>85</v>
      </c>
      <c r="AB118" s="241" t="s">
        <v>85</v>
      </c>
      <c r="AC118" s="241" t="s">
        <v>85</v>
      </c>
      <c r="AD118" s="241" t="s">
        <v>85</v>
      </c>
      <c r="AE118" s="241" t="s">
        <v>85</v>
      </c>
      <c r="AF118" s="241" t="s">
        <v>85</v>
      </c>
      <c r="AG118" s="241" t="s">
        <v>85</v>
      </c>
      <c r="AH118" s="241">
        <v>0</v>
      </c>
      <c r="AI118" s="241">
        <v>1</v>
      </c>
      <c r="AJ118" s="241">
        <f>0.1*$AJ$2</f>
        <v>7.5000000000000011E-2</v>
      </c>
      <c r="AK118" s="241">
        <f>AK113</f>
        <v>2.7E-2</v>
      </c>
      <c r="AL118" s="241">
        <f>AL117</f>
        <v>1</v>
      </c>
      <c r="AO118" s="244">
        <f t="shared" ref="AO118:AO119" si="154">AK118*I118+AJ118</f>
        <v>8.2290000000000016E-2</v>
      </c>
      <c r="AP118" s="244">
        <f t="shared" si="148"/>
        <v>8.2290000000000019E-3</v>
      </c>
      <c r="AQ118" s="245">
        <f t="shared" si="149"/>
        <v>0.25</v>
      </c>
      <c r="AR118" s="245">
        <f t="shared" si="150"/>
        <v>8.5129750000000004E-2</v>
      </c>
      <c r="AS118" s="244">
        <f>10068.2*J118*POWER(10,-6)</f>
        <v>2.7184139999999997E-3</v>
      </c>
      <c r="AT118" s="245">
        <f t="shared" si="146"/>
        <v>0.42836716400000002</v>
      </c>
      <c r="AU118" s="246">
        <f t="shared" si="151"/>
        <v>0</v>
      </c>
      <c r="AV118" s="246">
        <f t="shared" si="152"/>
        <v>4.0000000000000009E-7</v>
      </c>
      <c r="AW118" s="246">
        <f t="shared" si="153"/>
        <v>1.7134686560000004E-7</v>
      </c>
    </row>
    <row r="119" spans="1:49" s="241" customFormat="1" x14ac:dyDescent="0.3">
      <c r="A119" s="232" t="s">
        <v>219</v>
      </c>
      <c r="B119" s="232" t="str">
        <f>B113</f>
        <v>Емкость DP ЛВЖ</v>
      </c>
      <c r="C119" s="53" t="s">
        <v>225</v>
      </c>
      <c r="D119" s="234" t="s">
        <v>174</v>
      </c>
      <c r="E119" s="247">
        <f>E117</f>
        <v>1.0000000000000001E-5</v>
      </c>
      <c r="F119" s="248">
        <f>F113</f>
        <v>1</v>
      </c>
      <c r="G119" s="232">
        <v>0.15200000000000002</v>
      </c>
      <c r="H119" s="236">
        <f t="shared" si="147"/>
        <v>1.5200000000000003E-6</v>
      </c>
      <c r="I119" s="249">
        <f>I116*0.15</f>
        <v>0.26999999999999996</v>
      </c>
      <c r="J119" s="238">
        <f>I119</f>
        <v>0.26999999999999996</v>
      </c>
      <c r="K119" s="250"/>
      <c r="L119" s="251"/>
      <c r="M119" s="241" t="str">
        <f t="shared" si="143"/>
        <v>С7</v>
      </c>
      <c r="N119" s="241" t="str">
        <f t="shared" si="144"/>
        <v>Емкость DP ЛВЖ</v>
      </c>
      <c r="O119" s="241" t="str">
        <f t="shared" si="145"/>
        <v>Частичное-пожар-вспышка</v>
      </c>
      <c r="P119" s="241" t="s">
        <v>85</v>
      </c>
      <c r="Q119" s="241" t="s">
        <v>85</v>
      </c>
      <c r="R119" s="241" t="s">
        <v>85</v>
      </c>
      <c r="S119" s="241" t="s">
        <v>85</v>
      </c>
      <c r="T119" s="241" t="s">
        <v>85</v>
      </c>
      <c r="U119" s="241" t="s">
        <v>85</v>
      </c>
      <c r="V119" s="241" t="s">
        <v>85</v>
      </c>
      <c r="W119" s="241" t="s">
        <v>85</v>
      </c>
      <c r="X119" s="241" t="s">
        <v>85</v>
      </c>
      <c r="Y119" s="241" t="s">
        <v>85</v>
      </c>
      <c r="Z119" s="241" t="s">
        <v>85</v>
      </c>
      <c r="AA119" s="241" t="s">
        <v>85</v>
      </c>
      <c r="AB119" s="241" t="s">
        <v>85</v>
      </c>
      <c r="AC119" s="241" t="s">
        <v>85</v>
      </c>
      <c r="AD119" s="241" t="s">
        <v>85</v>
      </c>
      <c r="AE119" s="241" t="s">
        <v>85</v>
      </c>
      <c r="AF119" s="241" t="s">
        <v>85</v>
      </c>
      <c r="AG119" s="241" t="s">
        <v>85</v>
      </c>
      <c r="AH119" s="241">
        <v>0</v>
      </c>
      <c r="AI119" s="241">
        <v>1</v>
      </c>
      <c r="AJ119" s="241">
        <f>0.1*$AJ$2</f>
        <v>7.5000000000000011E-2</v>
      </c>
      <c r="AK119" s="241">
        <f>AK113</f>
        <v>2.7E-2</v>
      </c>
      <c r="AL119" s="241">
        <f>ROUNDUP(AL113/3,0)</f>
        <v>1</v>
      </c>
      <c r="AO119" s="244">
        <f t="shared" si="154"/>
        <v>8.2290000000000016E-2</v>
      </c>
      <c r="AP119" s="244">
        <f t="shared" si="148"/>
        <v>8.2290000000000019E-3</v>
      </c>
      <c r="AQ119" s="245">
        <f t="shared" si="149"/>
        <v>0.25</v>
      </c>
      <c r="AR119" s="245">
        <f t="shared" si="150"/>
        <v>8.5129750000000004E-2</v>
      </c>
      <c r="AS119" s="244">
        <f>10068.2*J119*POWER(10,-6)</f>
        <v>2.7184139999999997E-3</v>
      </c>
      <c r="AT119" s="245">
        <f t="shared" si="146"/>
        <v>0.42836716400000002</v>
      </c>
      <c r="AU119" s="246">
        <f t="shared" si="151"/>
        <v>0</v>
      </c>
      <c r="AV119" s="246">
        <f t="shared" si="152"/>
        <v>1.5200000000000003E-6</v>
      </c>
      <c r="AW119" s="246">
        <f t="shared" si="153"/>
        <v>6.5111808928000016E-7</v>
      </c>
    </row>
    <row r="120" spans="1:49" s="241" customFormat="1" ht="15" thickBot="1" x14ac:dyDescent="0.35">
      <c r="A120" s="232" t="s">
        <v>220</v>
      </c>
      <c r="B120" s="232" t="str">
        <f>B113</f>
        <v>Емкость DP ЛВЖ</v>
      </c>
      <c r="C120" s="53" t="s">
        <v>226</v>
      </c>
      <c r="D120" s="234" t="s">
        <v>62</v>
      </c>
      <c r="E120" s="247">
        <f>E117</f>
        <v>1.0000000000000001E-5</v>
      </c>
      <c r="F120" s="248">
        <f>F113</f>
        <v>1</v>
      </c>
      <c r="G120" s="232">
        <v>0.6080000000000001</v>
      </c>
      <c r="H120" s="236">
        <f t="shared" si="147"/>
        <v>6.0800000000000011E-6</v>
      </c>
      <c r="I120" s="249">
        <f>I116*0.15</f>
        <v>0.26999999999999996</v>
      </c>
      <c r="J120" s="252">
        <v>0</v>
      </c>
      <c r="K120" s="255"/>
      <c r="L120" s="256"/>
      <c r="M120" s="241" t="str">
        <f t="shared" si="143"/>
        <v>С8</v>
      </c>
      <c r="N120" s="241" t="str">
        <f t="shared" si="144"/>
        <v>Емкость DP ЛВЖ</v>
      </c>
      <c r="O120" s="241" t="str">
        <f t="shared" si="145"/>
        <v>Частичное-ликвидация</v>
      </c>
      <c r="P120" s="241" t="s">
        <v>85</v>
      </c>
      <c r="Q120" s="241" t="s">
        <v>85</v>
      </c>
      <c r="R120" s="241" t="s">
        <v>85</v>
      </c>
      <c r="S120" s="241" t="s">
        <v>85</v>
      </c>
      <c r="T120" s="241" t="s">
        <v>85</v>
      </c>
      <c r="U120" s="241" t="s">
        <v>85</v>
      </c>
      <c r="V120" s="241" t="s">
        <v>85</v>
      </c>
      <c r="W120" s="241" t="s">
        <v>85</v>
      </c>
      <c r="X120" s="241" t="s">
        <v>85</v>
      </c>
      <c r="Y120" s="241" t="s">
        <v>85</v>
      </c>
      <c r="Z120" s="241" t="s">
        <v>85</v>
      </c>
      <c r="AA120" s="241" t="s">
        <v>85</v>
      </c>
      <c r="AB120" s="241" t="s">
        <v>85</v>
      </c>
      <c r="AC120" s="241" t="s">
        <v>85</v>
      </c>
      <c r="AD120" s="241" t="s">
        <v>85</v>
      </c>
      <c r="AE120" s="241" t="s">
        <v>85</v>
      </c>
      <c r="AF120" s="241" t="s">
        <v>85</v>
      </c>
      <c r="AG120" s="241" t="s">
        <v>85</v>
      </c>
      <c r="AH120" s="241">
        <v>0</v>
      </c>
      <c r="AI120" s="241">
        <v>0</v>
      </c>
      <c r="AJ120" s="241">
        <f>0.1*$AJ$2</f>
        <v>7.5000000000000011E-2</v>
      </c>
      <c r="AK120" s="241">
        <f>AK113</f>
        <v>2.7E-2</v>
      </c>
      <c r="AL120" s="241">
        <f>ROUNDUP(AL113/3,0)</f>
        <v>1</v>
      </c>
      <c r="AO120" s="244">
        <f>AK120*I120*0.1+AJ120</f>
        <v>7.5729000000000005E-2</v>
      </c>
      <c r="AP120" s="244">
        <f t="shared" si="148"/>
        <v>7.5729000000000005E-3</v>
      </c>
      <c r="AQ120" s="245">
        <f t="shared" si="149"/>
        <v>0</v>
      </c>
      <c r="AR120" s="245">
        <f t="shared" si="150"/>
        <v>2.0825475000000003E-2</v>
      </c>
      <c r="AS120" s="244">
        <f>1333*J118*POWER(10,-6)</f>
        <v>3.5990999999999996E-4</v>
      </c>
      <c r="AT120" s="245">
        <f t="shared" si="146"/>
        <v>0.10448728500000001</v>
      </c>
      <c r="AU120" s="246">
        <f t="shared" si="151"/>
        <v>0</v>
      </c>
      <c r="AV120" s="246">
        <f t="shared" si="152"/>
        <v>0</v>
      </c>
      <c r="AW120" s="246">
        <f t="shared" si="153"/>
        <v>6.3528269280000015E-7</v>
      </c>
    </row>
    <row r="121" spans="1:49" s="241" customFormat="1" x14ac:dyDescent="0.3">
      <c r="A121" s="296" t="s">
        <v>251</v>
      </c>
      <c r="B121" s="296" t="str">
        <f>B113</f>
        <v>Емкость DP ЛВЖ</v>
      </c>
      <c r="C121" s="296" t="s">
        <v>252</v>
      </c>
      <c r="D121" s="296" t="s">
        <v>253</v>
      </c>
      <c r="E121" s="297">
        <v>2.5000000000000001E-5</v>
      </c>
      <c r="F121" s="296">
        <v>1</v>
      </c>
      <c r="G121" s="296">
        <v>1</v>
      </c>
      <c r="H121" s="298">
        <f t="shared" si="147"/>
        <v>2.5000000000000001E-5</v>
      </c>
      <c r="I121" s="299">
        <f>I113</f>
        <v>12</v>
      </c>
      <c r="J121" s="299">
        <f>J113*0.6</f>
        <v>7.1999999999999993</v>
      </c>
      <c r="K121" s="296"/>
      <c r="L121" s="296"/>
      <c r="M121" s="300" t="str">
        <f t="shared" si="143"/>
        <v>С9</v>
      </c>
      <c r="N121" s="300"/>
      <c r="O121" s="300"/>
      <c r="P121" s="300"/>
      <c r="Q121" s="300"/>
      <c r="R121" s="300"/>
      <c r="S121" s="300"/>
      <c r="T121" s="300"/>
      <c r="U121" s="300"/>
      <c r="V121" s="300"/>
      <c r="W121" s="300"/>
      <c r="X121" s="300"/>
      <c r="Y121" s="300"/>
      <c r="Z121" s="300"/>
      <c r="AA121" s="300"/>
      <c r="AB121" s="300"/>
      <c r="AC121" s="300"/>
      <c r="AD121" s="300"/>
      <c r="AE121" s="300"/>
      <c r="AF121" s="300"/>
      <c r="AG121" s="300"/>
      <c r="AH121" s="300">
        <v>1</v>
      </c>
      <c r="AI121" s="300">
        <v>2</v>
      </c>
      <c r="AJ121" s="300">
        <f>AJ113</f>
        <v>0.75</v>
      </c>
      <c r="AK121" s="300">
        <f>AK113</f>
        <v>2.7E-2</v>
      </c>
      <c r="AL121" s="300">
        <v>5</v>
      </c>
      <c r="AM121" s="300"/>
      <c r="AN121" s="300"/>
      <c r="AO121" s="301">
        <f>AK121*I121+AJ121</f>
        <v>1.0740000000000001</v>
      </c>
      <c r="AP121" s="301">
        <f>0.1*AO121</f>
        <v>0.10740000000000001</v>
      </c>
      <c r="AQ121" s="302">
        <f>AH121*3+0.25*AI121</f>
        <v>3.5</v>
      </c>
      <c r="AR121" s="302">
        <f>SUM(AO121:AQ121)/4</f>
        <v>1.17035</v>
      </c>
      <c r="AS121" s="301">
        <f>10068.2*J121*POWER(10,-6)</f>
        <v>7.2491039999999993E-2</v>
      </c>
      <c r="AT121" s="302">
        <f t="shared" si="146"/>
        <v>5.9242410400000001</v>
      </c>
      <c r="AU121" s="303">
        <f>AH121*H121</f>
        <v>2.5000000000000001E-5</v>
      </c>
      <c r="AV121" s="303">
        <f>H121*AI121</f>
        <v>5.0000000000000002E-5</v>
      </c>
      <c r="AW121" s="303">
        <f>H121*AT121</f>
        <v>1.4810602600000001E-4</v>
      </c>
    </row>
    <row r="122" spans="1:49" ht="15" thickBot="1" x14ac:dyDescent="0.35"/>
    <row r="123" spans="1:49" s="241" customFormat="1" ht="18" customHeight="1" x14ac:dyDescent="0.3">
      <c r="A123" s="232" t="s">
        <v>19</v>
      </c>
      <c r="B123" s="233" t="s">
        <v>227</v>
      </c>
      <c r="C123" s="53" t="s">
        <v>205</v>
      </c>
      <c r="D123" s="234" t="s">
        <v>60</v>
      </c>
      <c r="E123" s="235">
        <v>9.9999999999999995E-7</v>
      </c>
      <c r="F123" s="233">
        <v>1</v>
      </c>
      <c r="G123" s="232">
        <v>0.05</v>
      </c>
      <c r="H123" s="236">
        <f>E123*F123*G123</f>
        <v>4.9999999999999998E-8</v>
      </c>
      <c r="I123" s="237">
        <v>12</v>
      </c>
      <c r="J123" s="238">
        <f>I123</f>
        <v>12</v>
      </c>
      <c r="K123" s="239" t="s">
        <v>184</v>
      </c>
      <c r="L123" s="240">
        <v>2000</v>
      </c>
      <c r="M123" s="241" t="str">
        <f t="shared" ref="M123:M131" si="155">A123</f>
        <v>С1</v>
      </c>
      <c r="N123" s="241" t="str">
        <f t="shared" ref="N123:N130" si="156">B123</f>
        <v>Емкость DP ЛВЖ+токси</v>
      </c>
      <c r="O123" s="241" t="str">
        <f t="shared" ref="O123:O130" si="157">D123</f>
        <v>Полное-пожар</v>
      </c>
      <c r="P123" s="241" t="s">
        <v>85</v>
      </c>
      <c r="Q123" s="241" t="s">
        <v>85</v>
      </c>
      <c r="R123" s="241" t="s">
        <v>85</v>
      </c>
      <c r="S123" s="241" t="s">
        <v>85</v>
      </c>
      <c r="T123" s="241" t="s">
        <v>85</v>
      </c>
      <c r="U123" s="241" t="s">
        <v>85</v>
      </c>
      <c r="V123" s="241" t="s">
        <v>85</v>
      </c>
      <c r="W123" s="241" t="s">
        <v>85</v>
      </c>
      <c r="X123" s="241" t="s">
        <v>85</v>
      </c>
      <c r="Y123" s="241" t="s">
        <v>85</v>
      </c>
      <c r="Z123" s="241" t="s">
        <v>85</v>
      </c>
      <c r="AA123" s="241" t="s">
        <v>85</v>
      </c>
      <c r="AB123" s="241" t="s">
        <v>85</v>
      </c>
      <c r="AC123" s="241" t="s">
        <v>85</v>
      </c>
      <c r="AD123" s="241" t="s">
        <v>85</v>
      </c>
      <c r="AE123" s="241" t="s">
        <v>85</v>
      </c>
      <c r="AF123" s="241" t="s">
        <v>85</v>
      </c>
      <c r="AG123" s="241" t="s">
        <v>85</v>
      </c>
      <c r="AH123" s="242">
        <v>1</v>
      </c>
      <c r="AI123" s="242">
        <v>2</v>
      </c>
      <c r="AJ123" s="243">
        <v>0.75</v>
      </c>
      <c r="AK123" s="243">
        <v>2.7E-2</v>
      </c>
      <c r="AL123" s="243">
        <v>3</v>
      </c>
      <c r="AO123" s="244">
        <f>AK123*I123+AJ123</f>
        <v>1.0740000000000001</v>
      </c>
      <c r="AP123" s="244">
        <f>0.1*AO123</f>
        <v>0.10740000000000001</v>
      </c>
      <c r="AQ123" s="245">
        <f>AH123*3+0.25*AI123</f>
        <v>3.5</v>
      </c>
      <c r="AR123" s="245">
        <f>SUM(AO123:AQ123)/4</f>
        <v>1.17035</v>
      </c>
      <c r="AS123" s="244">
        <f>10068.2*J123*POWER(10,-6)</f>
        <v>0.12081840000000001</v>
      </c>
      <c r="AT123" s="245">
        <f t="shared" ref="AT123:AT131" si="158">AS123+AR123+AQ123+AP123+AO123</f>
        <v>5.9725684000000001</v>
      </c>
      <c r="AU123" s="246">
        <f>AH123*H123</f>
        <v>4.9999999999999998E-8</v>
      </c>
      <c r="AV123" s="246">
        <f>H123*AI123</f>
        <v>9.9999999999999995E-8</v>
      </c>
      <c r="AW123" s="246">
        <f>H123*AT123</f>
        <v>2.9862842000000001E-7</v>
      </c>
    </row>
    <row r="124" spans="1:49" s="241" customFormat="1" x14ac:dyDescent="0.3">
      <c r="A124" s="232" t="s">
        <v>20</v>
      </c>
      <c r="B124" s="232" t="str">
        <f>B123</f>
        <v>Емкость DP ЛВЖ+токси</v>
      </c>
      <c r="C124" s="53" t="s">
        <v>211</v>
      </c>
      <c r="D124" s="234" t="s">
        <v>63</v>
      </c>
      <c r="E124" s="247">
        <f>E123</f>
        <v>9.9999999999999995E-7</v>
      </c>
      <c r="F124" s="248">
        <f>F123</f>
        <v>1</v>
      </c>
      <c r="G124" s="232">
        <v>0.19</v>
      </c>
      <c r="H124" s="236">
        <f t="shared" ref="H124:H131" si="159">E124*F124*G124</f>
        <v>1.8999999999999998E-7</v>
      </c>
      <c r="I124" s="249">
        <f>I123</f>
        <v>12</v>
      </c>
      <c r="J124" s="257">
        <v>0.35</v>
      </c>
      <c r="K124" s="250" t="s">
        <v>185</v>
      </c>
      <c r="L124" s="251">
        <v>2</v>
      </c>
      <c r="M124" s="241" t="str">
        <f t="shared" si="155"/>
        <v>С2</v>
      </c>
      <c r="N124" s="241" t="str">
        <f t="shared" si="156"/>
        <v>Емкость DP ЛВЖ+токси</v>
      </c>
      <c r="O124" s="241" t="str">
        <f t="shared" si="157"/>
        <v>Полное-взрыв</v>
      </c>
      <c r="P124" s="241" t="s">
        <v>85</v>
      </c>
      <c r="Q124" s="241" t="s">
        <v>85</v>
      </c>
      <c r="R124" s="241" t="s">
        <v>85</v>
      </c>
      <c r="S124" s="241" t="s">
        <v>85</v>
      </c>
      <c r="T124" s="241" t="s">
        <v>85</v>
      </c>
      <c r="U124" s="241" t="s">
        <v>85</v>
      </c>
      <c r="V124" s="241" t="s">
        <v>85</v>
      </c>
      <c r="W124" s="241" t="s">
        <v>85</v>
      </c>
      <c r="X124" s="241" t="s">
        <v>85</v>
      </c>
      <c r="Y124" s="241" t="s">
        <v>85</v>
      </c>
      <c r="Z124" s="241" t="s">
        <v>85</v>
      </c>
      <c r="AA124" s="241" t="s">
        <v>85</v>
      </c>
      <c r="AB124" s="241" t="s">
        <v>85</v>
      </c>
      <c r="AC124" s="241" t="s">
        <v>85</v>
      </c>
      <c r="AD124" s="241" t="s">
        <v>85</v>
      </c>
      <c r="AE124" s="241" t="s">
        <v>85</v>
      </c>
      <c r="AF124" s="241" t="s">
        <v>85</v>
      </c>
      <c r="AG124" s="241" t="s">
        <v>85</v>
      </c>
      <c r="AH124" s="242">
        <v>2</v>
      </c>
      <c r="AI124" s="242">
        <v>2</v>
      </c>
      <c r="AJ124" s="241">
        <f>AJ123</f>
        <v>0.75</v>
      </c>
      <c r="AK124" s="241">
        <f>AK123</f>
        <v>2.7E-2</v>
      </c>
      <c r="AL124" s="241">
        <f>AL123</f>
        <v>3</v>
      </c>
      <c r="AO124" s="244">
        <f>AK124*I124+AJ124</f>
        <v>1.0740000000000001</v>
      </c>
      <c r="AP124" s="244">
        <f t="shared" ref="AP124:AP130" si="160">0.1*AO124</f>
        <v>0.10740000000000001</v>
      </c>
      <c r="AQ124" s="245">
        <f t="shared" ref="AQ124:AQ130" si="161">AH124*3+0.25*AI124</f>
        <v>6.5</v>
      </c>
      <c r="AR124" s="245">
        <f t="shared" ref="AR124:AR130" si="162">SUM(AO124:AQ124)/4</f>
        <v>1.92035</v>
      </c>
      <c r="AS124" s="244">
        <f>10068.2*J124*POWER(10,-6)*10</f>
        <v>3.5238699999999998E-2</v>
      </c>
      <c r="AT124" s="245">
        <f t="shared" si="158"/>
        <v>9.6369886999999999</v>
      </c>
      <c r="AU124" s="246">
        <f t="shared" ref="AU124:AU130" si="163">AH124*H124</f>
        <v>3.7999999999999996E-7</v>
      </c>
      <c r="AV124" s="246">
        <f t="shared" ref="AV124:AV130" si="164">H124*AI124</f>
        <v>3.7999999999999996E-7</v>
      </c>
      <c r="AW124" s="246">
        <f t="shared" ref="AW124" si="165">H124*AT124</f>
        <v>1.8310278529999998E-6</v>
      </c>
    </row>
    <row r="125" spans="1:49" s="241" customFormat="1" x14ac:dyDescent="0.3">
      <c r="A125" s="232" t="s">
        <v>21</v>
      </c>
      <c r="B125" s="232" t="str">
        <f>B123</f>
        <v>Емкость DP ЛВЖ+токси</v>
      </c>
      <c r="C125" s="53" t="s">
        <v>256</v>
      </c>
      <c r="D125" s="234" t="s">
        <v>180</v>
      </c>
      <c r="E125" s="247">
        <f>E123</f>
        <v>9.9999999999999995E-7</v>
      </c>
      <c r="F125" s="248">
        <f>F123</f>
        <v>1</v>
      </c>
      <c r="G125" s="232">
        <v>0.76</v>
      </c>
      <c r="H125" s="236">
        <f t="shared" si="159"/>
        <v>7.5999999999999992E-7</v>
      </c>
      <c r="I125" s="249">
        <f>I123</f>
        <v>12</v>
      </c>
      <c r="J125" s="252">
        <f>J124*10</f>
        <v>3.5</v>
      </c>
      <c r="K125" s="250" t="s">
        <v>186</v>
      </c>
      <c r="L125" s="251">
        <v>1.05</v>
      </c>
      <c r="M125" s="241" t="str">
        <f t="shared" si="155"/>
        <v>С3</v>
      </c>
      <c r="N125" s="241" t="str">
        <f t="shared" si="156"/>
        <v>Емкость DP ЛВЖ+токси</v>
      </c>
      <c r="O125" s="241" t="str">
        <f t="shared" si="157"/>
        <v>Полное-токси</v>
      </c>
      <c r="P125" s="241" t="s">
        <v>85</v>
      </c>
      <c r="Q125" s="241" t="s">
        <v>85</v>
      </c>
      <c r="R125" s="241" t="s">
        <v>85</v>
      </c>
      <c r="S125" s="241" t="s">
        <v>85</v>
      </c>
      <c r="T125" s="241" t="s">
        <v>85</v>
      </c>
      <c r="U125" s="241" t="s">
        <v>85</v>
      </c>
      <c r="V125" s="241" t="s">
        <v>85</v>
      </c>
      <c r="W125" s="241" t="s">
        <v>85</v>
      </c>
      <c r="X125" s="241" t="s">
        <v>85</v>
      </c>
      <c r="Y125" s="241" t="s">
        <v>85</v>
      </c>
      <c r="Z125" s="241" t="s">
        <v>85</v>
      </c>
      <c r="AA125" s="241" t="s">
        <v>85</v>
      </c>
      <c r="AB125" s="241" t="s">
        <v>85</v>
      </c>
      <c r="AC125" s="241" t="s">
        <v>85</v>
      </c>
      <c r="AD125" s="241" t="s">
        <v>85</v>
      </c>
      <c r="AE125" s="241" t="s">
        <v>85</v>
      </c>
      <c r="AF125" s="241" t="s">
        <v>85</v>
      </c>
      <c r="AG125" s="241" t="s">
        <v>85</v>
      </c>
      <c r="AH125" s="241">
        <v>0</v>
      </c>
      <c r="AI125" s="241">
        <v>0</v>
      </c>
      <c r="AJ125" s="241">
        <f>AJ123</f>
        <v>0.75</v>
      </c>
      <c r="AK125" s="241">
        <f>AK123</f>
        <v>2.7E-2</v>
      </c>
      <c r="AL125" s="241">
        <f>AL123</f>
        <v>3</v>
      </c>
      <c r="AO125" s="244">
        <f>AK125*I125*0.1+AJ125</f>
        <v>0.78239999999999998</v>
      </c>
      <c r="AP125" s="244">
        <f t="shared" si="160"/>
        <v>7.8240000000000004E-2</v>
      </c>
      <c r="AQ125" s="245">
        <f t="shared" si="161"/>
        <v>0</v>
      </c>
      <c r="AR125" s="245">
        <f t="shared" si="162"/>
        <v>0.21515999999999999</v>
      </c>
      <c r="AS125" s="244">
        <f>1333*J123*POWER(10,-6)</f>
        <v>1.5996E-2</v>
      </c>
      <c r="AT125" s="245">
        <f t="shared" si="158"/>
        <v>1.091796</v>
      </c>
      <c r="AU125" s="246">
        <f t="shared" si="163"/>
        <v>0</v>
      </c>
      <c r="AV125" s="246">
        <f t="shared" si="164"/>
        <v>0</v>
      </c>
      <c r="AW125" s="246">
        <f>H125*AT125</f>
        <v>8.2976495999999993E-7</v>
      </c>
    </row>
    <row r="126" spans="1:49" s="241" customFormat="1" x14ac:dyDescent="0.3">
      <c r="A126" s="232" t="s">
        <v>22</v>
      </c>
      <c r="B126" s="232" t="str">
        <f>B123</f>
        <v>Емкость DP ЛВЖ+токси</v>
      </c>
      <c r="C126" s="53" t="s">
        <v>222</v>
      </c>
      <c r="D126" s="234" t="s">
        <v>223</v>
      </c>
      <c r="E126" s="235">
        <v>1.0000000000000001E-5</v>
      </c>
      <c r="F126" s="248">
        <f>F123</f>
        <v>1</v>
      </c>
      <c r="G126" s="232">
        <v>4.0000000000000008E-2</v>
      </c>
      <c r="H126" s="236">
        <f t="shared" si="159"/>
        <v>4.0000000000000009E-7</v>
      </c>
      <c r="I126" s="249">
        <f>0.15*I123</f>
        <v>1.7999999999999998</v>
      </c>
      <c r="J126" s="238">
        <f>I126</f>
        <v>1.7999999999999998</v>
      </c>
      <c r="K126" s="250" t="s">
        <v>188</v>
      </c>
      <c r="L126" s="251">
        <v>45390</v>
      </c>
      <c r="M126" s="241" t="str">
        <f t="shared" si="155"/>
        <v>С4</v>
      </c>
      <c r="N126" s="241" t="str">
        <f t="shared" si="156"/>
        <v>Емкость DP ЛВЖ+токси</v>
      </c>
      <c r="O126" s="241" t="str">
        <f t="shared" si="157"/>
        <v>Частичное факел</v>
      </c>
      <c r="P126" s="241" t="s">
        <v>85</v>
      </c>
      <c r="Q126" s="241" t="s">
        <v>85</v>
      </c>
      <c r="R126" s="241" t="s">
        <v>85</v>
      </c>
      <c r="S126" s="241" t="s">
        <v>85</v>
      </c>
      <c r="T126" s="241" t="s">
        <v>85</v>
      </c>
      <c r="U126" s="241" t="s">
        <v>85</v>
      </c>
      <c r="V126" s="241" t="s">
        <v>85</v>
      </c>
      <c r="W126" s="241" t="s">
        <v>85</v>
      </c>
      <c r="X126" s="241" t="s">
        <v>85</v>
      </c>
      <c r="Y126" s="241" t="s">
        <v>85</v>
      </c>
      <c r="Z126" s="241" t="s">
        <v>85</v>
      </c>
      <c r="AA126" s="241" t="s">
        <v>85</v>
      </c>
      <c r="AB126" s="241" t="s">
        <v>85</v>
      </c>
      <c r="AC126" s="241" t="s">
        <v>85</v>
      </c>
      <c r="AD126" s="241" t="s">
        <v>85</v>
      </c>
      <c r="AE126" s="241" t="s">
        <v>85</v>
      </c>
      <c r="AF126" s="241" t="s">
        <v>85</v>
      </c>
      <c r="AG126" s="241" t="s">
        <v>85</v>
      </c>
      <c r="AH126" s="241">
        <v>0</v>
      </c>
      <c r="AI126" s="241">
        <v>1</v>
      </c>
      <c r="AJ126" s="241">
        <f>0.1*$AJ$2</f>
        <v>7.5000000000000011E-2</v>
      </c>
      <c r="AK126" s="241">
        <f>AK124</f>
        <v>2.7E-2</v>
      </c>
      <c r="AL126" s="241">
        <f>AL123</f>
        <v>3</v>
      </c>
      <c r="AO126" s="244">
        <f>AK126*I126*0.1+AJ126</f>
        <v>7.9860000000000014E-2</v>
      </c>
      <c r="AP126" s="244">
        <f t="shared" si="160"/>
        <v>7.9860000000000018E-3</v>
      </c>
      <c r="AQ126" s="245">
        <f t="shared" si="161"/>
        <v>0.25</v>
      </c>
      <c r="AR126" s="245">
        <f t="shared" si="162"/>
        <v>8.4461500000000009E-2</v>
      </c>
      <c r="AS126" s="244">
        <f>10068.2*J126*POWER(10,-6)</f>
        <v>1.8122759999999998E-2</v>
      </c>
      <c r="AT126" s="245">
        <f t="shared" si="158"/>
        <v>0.44043025999999996</v>
      </c>
      <c r="AU126" s="246">
        <f t="shared" si="163"/>
        <v>0</v>
      </c>
      <c r="AV126" s="246">
        <f t="shared" si="164"/>
        <v>4.0000000000000009E-7</v>
      </c>
      <c r="AW126" s="246">
        <f t="shared" ref="AW126:AW130" si="166">H126*AT126</f>
        <v>1.7617210400000003E-7</v>
      </c>
    </row>
    <row r="127" spans="1:49" s="241" customFormat="1" x14ac:dyDescent="0.3">
      <c r="A127" s="232" t="s">
        <v>23</v>
      </c>
      <c r="B127" s="232" t="str">
        <f>B123</f>
        <v>Емкость DP ЛВЖ+токси</v>
      </c>
      <c r="C127" s="53" t="s">
        <v>257</v>
      </c>
      <c r="D127" s="234" t="s">
        <v>181</v>
      </c>
      <c r="E127" s="247">
        <f>E126</f>
        <v>1.0000000000000001E-5</v>
      </c>
      <c r="F127" s="248">
        <f>F123</f>
        <v>1</v>
      </c>
      <c r="G127" s="232">
        <v>0.16000000000000003</v>
      </c>
      <c r="H127" s="236">
        <f t="shared" si="159"/>
        <v>1.6000000000000004E-6</v>
      </c>
      <c r="I127" s="249">
        <f>0.15*I123</f>
        <v>1.7999999999999998</v>
      </c>
      <c r="J127" s="238">
        <f>J124*0.15</f>
        <v>5.2499999999999998E-2</v>
      </c>
      <c r="K127" s="250" t="s">
        <v>189</v>
      </c>
      <c r="L127" s="251">
        <v>3</v>
      </c>
      <c r="M127" s="241" t="str">
        <f t="shared" si="155"/>
        <v>С5</v>
      </c>
      <c r="N127" s="241" t="str">
        <f t="shared" si="156"/>
        <v>Емкость DP ЛВЖ+токси</v>
      </c>
      <c r="O127" s="241" t="str">
        <f t="shared" si="157"/>
        <v>Частичное-токси</v>
      </c>
      <c r="P127" s="241" t="s">
        <v>85</v>
      </c>
      <c r="Q127" s="241" t="s">
        <v>85</v>
      </c>
      <c r="R127" s="241" t="s">
        <v>85</v>
      </c>
      <c r="S127" s="241" t="s">
        <v>85</v>
      </c>
      <c r="T127" s="241" t="s">
        <v>85</v>
      </c>
      <c r="U127" s="241" t="s">
        <v>85</v>
      </c>
      <c r="V127" s="241" t="s">
        <v>85</v>
      </c>
      <c r="W127" s="241" t="s">
        <v>85</v>
      </c>
      <c r="X127" s="241" t="s">
        <v>85</v>
      </c>
      <c r="Y127" s="241" t="s">
        <v>85</v>
      </c>
      <c r="Z127" s="241" t="s">
        <v>85</v>
      </c>
      <c r="AA127" s="241" t="s">
        <v>85</v>
      </c>
      <c r="AB127" s="241" t="s">
        <v>85</v>
      </c>
      <c r="AC127" s="241" t="s">
        <v>85</v>
      </c>
      <c r="AD127" s="241" t="s">
        <v>85</v>
      </c>
      <c r="AE127" s="241" t="s">
        <v>85</v>
      </c>
      <c r="AF127" s="241" t="s">
        <v>85</v>
      </c>
      <c r="AG127" s="241" t="s">
        <v>85</v>
      </c>
      <c r="AH127" s="241">
        <v>0</v>
      </c>
      <c r="AI127" s="241">
        <v>1</v>
      </c>
      <c r="AJ127" s="241">
        <f>0.1*$AJ$2</f>
        <v>7.5000000000000011E-2</v>
      </c>
      <c r="AK127" s="241">
        <f>AK123</f>
        <v>2.7E-2</v>
      </c>
      <c r="AL127" s="241">
        <f>ROUNDUP(AL123/3,0)</f>
        <v>1</v>
      </c>
      <c r="AO127" s="244">
        <f>AK127*I127+AJ127</f>
        <v>0.12360000000000002</v>
      </c>
      <c r="AP127" s="244">
        <f t="shared" si="160"/>
        <v>1.2360000000000003E-2</v>
      </c>
      <c r="AQ127" s="245">
        <f t="shared" si="161"/>
        <v>0.25</v>
      </c>
      <c r="AR127" s="245">
        <f t="shared" si="162"/>
        <v>9.6490000000000006E-2</v>
      </c>
      <c r="AS127" s="244">
        <f>1333*J124*POWER(10,-6)*10</f>
        <v>4.6654999999999995E-3</v>
      </c>
      <c r="AT127" s="245">
        <f t="shared" si="158"/>
        <v>0.48711550000000003</v>
      </c>
      <c r="AU127" s="246">
        <f t="shared" si="163"/>
        <v>0</v>
      </c>
      <c r="AV127" s="246">
        <f t="shared" si="164"/>
        <v>1.6000000000000004E-6</v>
      </c>
      <c r="AW127" s="246">
        <f t="shared" si="166"/>
        <v>7.7938480000000024E-7</v>
      </c>
    </row>
    <row r="128" spans="1:49" s="241" customFormat="1" x14ac:dyDescent="0.3">
      <c r="A128" s="232" t="s">
        <v>24</v>
      </c>
      <c r="B128" s="232" t="str">
        <f>B123</f>
        <v>Емкость DP ЛВЖ+токси</v>
      </c>
      <c r="C128" s="53" t="s">
        <v>224</v>
      </c>
      <c r="D128" s="234" t="s">
        <v>223</v>
      </c>
      <c r="E128" s="247">
        <f>E127</f>
        <v>1.0000000000000001E-5</v>
      </c>
      <c r="F128" s="248">
        <v>1</v>
      </c>
      <c r="G128" s="232">
        <v>4.0000000000000008E-2</v>
      </c>
      <c r="H128" s="236">
        <f t="shared" si="159"/>
        <v>4.0000000000000009E-7</v>
      </c>
      <c r="I128" s="249">
        <f>I126*0.15</f>
        <v>0.26999999999999996</v>
      </c>
      <c r="J128" s="238">
        <f>I128</f>
        <v>0.26999999999999996</v>
      </c>
      <c r="K128" s="253" t="s">
        <v>200</v>
      </c>
      <c r="L128" s="254">
        <v>13</v>
      </c>
      <c r="M128" s="241" t="str">
        <f t="shared" si="155"/>
        <v>С6</v>
      </c>
      <c r="N128" s="241" t="str">
        <f t="shared" si="156"/>
        <v>Емкость DP ЛВЖ+токси</v>
      </c>
      <c r="O128" s="241" t="str">
        <f t="shared" si="157"/>
        <v>Частичное факел</v>
      </c>
      <c r="P128" s="241" t="s">
        <v>85</v>
      </c>
      <c r="Q128" s="241" t="s">
        <v>85</v>
      </c>
      <c r="R128" s="241" t="s">
        <v>85</v>
      </c>
      <c r="S128" s="241" t="s">
        <v>85</v>
      </c>
      <c r="T128" s="241" t="s">
        <v>85</v>
      </c>
      <c r="U128" s="241" t="s">
        <v>85</v>
      </c>
      <c r="V128" s="241" t="s">
        <v>85</v>
      </c>
      <c r="W128" s="241" t="s">
        <v>85</v>
      </c>
      <c r="X128" s="241" t="s">
        <v>85</v>
      </c>
      <c r="Y128" s="241" t="s">
        <v>85</v>
      </c>
      <c r="Z128" s="241" t="s">
        <v>85</v>
      </c>
      <c r="AA128" s="241" t="s">
        <v>85</v>
      </c>
      <c r="AB128" s="241" t="s">
        <v>85</v>
      </c>
      <c r="AC128" s="241" t="s">
        <v>85</v>
      </c>
      <c r="AD128" s="241" t="s">
        <v>85</v>
      </c>
      <c r="AE128" s="241" t="s">
        <v>85</v>
      </c>
      <c r="AF128" s="241" t="s">
        <v>85</v>
      </c>
      <c r="AG128" s="241" t="s">
        <v>85</v>
      </c>
      <c r="AH128" s="241">
        <v>0</v>
      </c>
      <c r="AI128" s="241">
        <v>1</v>
      </c>
      <c r="AJ128" s="241">
        <f>0.1*$AJ$2</f>
        <v>7.5000000000000011E-2</v>
      </c>
      <c r="AK128" s="241">
        <f>AK123</f>
        <v>2.7E-2</v>
      </c>
      <c r="AL128" s="241">
        <f>AL127</f>
        <v>1</v>
      </c>
      <c r="AO128" s="244">
        <f t="shared" ref="AO128:AO129" si="167">AK128*I128+AJ128</f>
        <v>8.2290000000000016E-2</v>
      </c>
      <c r="AP128" s="244">
        <f t="shared" si="160"/>
        <v>8.2290000000000019E-3</v>
      </c>
      <c r="AQ128" s="245">
        <f t="shared" si="161"/>
        <v>0.25</v>
      </c>
      <c r="AR128" s="245">
        <f t="shared" si="162"/>
        <v>8.5129750000000004E-2</v>
      </c>
      <c r="AS128" s="244">
        <f>10068.2*J128*POWER(10,-6)</f>
        <v>2.7184139999999997E-3</v>
      </c>
      <c r="AT128" s="245">
        <f t="shared" si="158"/>
        <v>0.42836716400000002</v>
      </c>
      <c r="AU128" s="246">
        <f t="shared" si="163"/>
        <v>0</v>
      </c>
      <c r="AV128" s="246">
        <f t="shared" si="164"/>
        <v>4.0000000000000009E-7</v>
      </c>
      <c r="AW128" s="246">
        <f t="shared" si="166"/>
        <v>1.7134686560000004E-7</v>
      </c>
    </row>
    <row r="129" spans="1:49" s="241" customFormat="1" x14ac:dyDescent="0.3">
      <c r="A129" s="232" t="s">
        <v>219</v>
      </c>
      <c r="B129" s="232" t="str">
        <f>B123</f>
        <v>Емкость DP ЛВЖ+токси</v>
      </c>
      <c r="C129" s="53" t="s">
        <v>225</v>
      </c>
      <c r="D129" s="234" t="s">
        <v>174</v>
      </c>
      <c r="E129" s="247">
        <f>E127</f>
        <v>1.0000000000000001E-5</v>
      </c>
      <c r="F129" s="248">
        <f>F123</f>
        <v>1</v>
      </c>
      <c r="G129" s="232">
        <v>0.15200000000000002</v>
      </c>
      <c r="H129" s="236">
        <f t="shared" si="159"/>
        <v>1.5200000000000003E-6</v>
      </c>
      <c r="I129" s="249">
        <f>I126*0.15</f>
        <v>0.26999999999999996</v>
      </c>
      <c r="J129" s="238">
        <f>I129</f>
        <v>0.26999999999999996</v>
      </c>
      <c r="K129" s="250"/>
      <c r="L129" s="251"/>
      <c r="M129" s="241" t="str">
        <f t="shared" si="155"/>
        <v>С7</v>
      </c>
      <c r="N129" s="241" t="str">
        <f t="shared" si="156"/>
        <v>Емкость DP ЛВЖ+токси</v>
      </c>
      <c r="O129" s="241" t="str">
        <f t="shared" si="157"/>
        <v>Частичное-пожар-вспышка</v>
      </c>
      <c r="P129" s="241" t="s">
        <v>85</v>
      </c>
      <c r="Q129" s="241" t="s">
        <v>85</v>
      </c>
      <c r="R129" s="241" t="s">
        <v>85</v>
      </c>
      <c r="S129" s="241" t="s">
        <v>85</v>
      </c>
      <c r="T129" s="241" t="s">
        <v>85</v>
      </c>
      <c r="U129" s="241" t="s">
        <v>85</v>
      </c>
      <c r="V129" s="241" t="s">
        <v>85</v>
      </c>
      <c r="W129" s="241" t="s">
        <v>85</v>
      </c>
      <c r="X129" s="241" t="s">
        <v>85</v>
      </c>
      <c r="Y129" s="241" t="s">
        <v>85</v>
      </c>
      <c r="Z129" s="241" t="s">
        <v>85</v>
      </c>
      <c r="AA129" s="241" t="s">
        <v>85</v>
      </c>
      <c r="AB129" s="241" t="s">
        <v>85</v>
      </c>
      <c r="AC129" s="241" t="s">
        <v>85</v>
      </c>
      <c r="AD129" s="241" t="s">
        <v>85</v>
      </c>
      <c r="AE129" s="241" t="s">
        <v>85</v>
      </c>
      <c r="AF129" s="241" t="s">
        <v>85</v>
      </c>
      <c r="AG129" s="241" t="s">
        <v>85</v>
      </c>
      <c r="AH129" s="241">
        <v>0</v>
      </c>
      <c r="AI129" s="241">
        <v>1</v>
      </c>
      <c r="AJ129" s="241">
        <f>0.1*$AJ$2</f>
        <v>7.5000000000000011E-2</v>
      </c>
      <c r="AK129" s="241">
        <f>AK123</f>
        <v>2.7E-2</v>
      </c>
      <c r="AL129" s="241">
        <f>ROUNDUP(AL123/3,0)</f>
        <v>1</v>
      </c>
      <c r="AO129" s="244">
        <f t="shared" si="167"/>
        <v>8.2290000000000016E-2</v>
      </c>
      <c r="AP129" s="244">
        <f t="shared" si="160"/>
        <v>8.2290000000000019E-3</v>
      </c>
      <c r="AQ129" s="245">
        <f t="shared" si="161"/>
        <v>0.25</v>
      </c>
      <c r="AR129" s="245">
        <f t="shared" si="162"/>
        <v>8.5129750000000004E-2</v>
      </c>
      <c r="AS129" s="244">
        <f>10068.2*J129*POWER(10,-6)</f>
        <v>2.7184139999999997E-3</v>
      </c>
      <c r="AT129" s="245">
        <f t="shared" si="158"/>
        <v>0.42836716400000002</v>
      </c>
      <c r="AU129" s="246">
        <f t="shared" si="163"/>
        <v>0</v>
      </c>
      <c r="AV129" s="246">
        <f t="shared" si="164"/>
        <v>1.5200000000000003E-6</v>
      </c>
      <c r="AW129" s="246">
        <f t="shared" si="166"/>
        <v>6.5111808928000016E-7</v>
      </c>
    </row>
    <row r="130" spans="1:49" s="241" customFormat="1" ht="15" thickBot="1" x14ac:dyDescent="0.35">
      <c r="A130" s="232" t="s">
        <v>220</v>
      </c>
      <c r="B130" s="232" t="str">
        <f>B123</f>
        <v>Емкость DP ЛВЖ+токси</v>
      </c>
      <c r="C130" s="53" t="s">
        <v>228</v>
      </c>
      <c r="D130" s="234" t="s">
        <v>181</v>
      </c>
      <c r="E130" s="247">
        <f>E127</f>
        <v>1.0000000000000001E-5</v>
      </c>
      <c r="F130" s="248">
        <f>F123</f>
        <v>1</v>
      </c>
      <c r="G130" s="232">
        <v>0.6080000000000001</v>
      </c>
      <c r="H130" s="236">
        <f t="shared" si="159"/>
        <v>6.0800000000000011E-6</v>
      </c>
      <c r="I130" s="249">
        <f>I126*0.15</f>
        <v>0.26999999999999996</v>
      </c>
      <c r="J130" s="238">
        <f>J128</f>
        <v>0.26999999999999996</v>
      </c>
      <c r="K130" s="255"/>
      <c r="L130" s="256"/>
      <c r="M130" s="241" t="str">
        <f t="shared" si="155"/>
        <v>С8</v>
      </c>
      <c r="N130" s="241" t="str">
        <f t="shared" si="156"/>
        <v>Емкость DP ЛВЖ+токси</v>
      </c>
      <c r="O130" s="241" t="str">
        <f t="shared" si="157"/>
        <v>Частичное-токси</v>
      </c>
      <c r="P130" s="241" t="s">
        <v>85</v>
      </c>
      <c r="Q130" s="241" t="s">
        <v>85</v>
      </c>
      <c r="R130" s="241" t="s">
        <v>85</v>
      </c>
      <c r="S130" s="241" t="s">
        <v>85</v>
      </c>
      <c r="T130" s="241" t="s">
        <v>85</v>
      </c>
      <c r="U130" s="241" t="s">
        <v>85</v>
      </c>
      <c r="V130" s="241" t="s">
        <v>85</v>
      </c>
      <c r="W130" s="241" t="s">
        <v>85</v>
      </c>
      <c r="X130" s="241" t="s">
        <v>85</v>
      </c>
      <c r="Y130" s="241" t="s">
        <v>85</v>
      </c>
      <c r="Z130" s="241" t="s">
        <v>85</v>
      </c>
      <c r="AA130" s="241" t="s">
        <v>85</v>
      </c>
      <c r="AB130" s="241" t="s">
        <v>85</v>
      </c>
      <c r="AC130" s="241" t="s">
        <v>85</v>
      </c>
      <c r="AD130" s="241" t="s">
        <v>85</v>
      </c>
      <c r="AE130" s="241" t="s">
        <v>85</v>
      </c>
      <c r="AF130" s="241" t="s">
        <v>85</v>
      </c>
      <c r="AG130" s="241" t="s">
        <v>85</v>
      </c>
      <c r="AH130" s="241">
        <v>0</v>
      </c>
      <c r="AI130" s="241">
        <v>0</v>
      </c>
      <c r="AJ130" s="241">
        <f>0.1*$AJ$2</f>
        <v>7.5000000000000011E-2</v>
      </c>
      <c r="AK130" s="241">
        <f>AK123</f>
        <v>2.7E-2</v>
      </c>
      <c r="AL130" s="241">
        <f>ROUNDUP(AL123/3,0)</f>
        <v>1</v>
      </c>
      <c r="AO130" s="244">
        <f>AK130*I130*0.1+AJ130</f>
        <v>7.5729000000000005E-2</v>
      </c>
      <c r="AP130" s="244">
        <f t="shared" si="160"/>
        <v>7.5729000000000005E-3</v>
      </c>
      <c r="AQ130" s="245">
        <f t="shared" si="161"/>
        <v>0</v>
      </c>
      <c r="AR130" s="245">
        <f t="shared" si="162"/>
        <v>2.0825475000000003E-2</v>
      </c>
      <c r="AS130" s="244">
        <f>1333*J128*POWER(10,-6)</f>
        <v>3.5990999999999996E-4</v>
      </c>
      <c r="AT130" s="245">
        <f t="shared" si="158"/>
        <v>0.10448728500000001</v>
      </c>
      <c r="AU130" s="246">
        <f t="shared" si="163"/>
        <v>0</v>
      </c>
      <c r="AV130" s="246">
        <f t="shared" si="164"/>
        <v>0</v>
      </c>
      <c r="AW130" s="246">
        <f t="shared" si="166"/>
        <v>6.3528269280000015E-7</v>
      </c>
    </row>
    <row r="131" spans="1:49" s="241" customFormat="1" x14ac:dyDescent="0.3">
      <c r="A131" s="296" t="s">
        <v>251</v>
      </c>
      <c r="B131" s="296" t="str">
        <f>B123</f>
        <v>Емкость DP ЛВЖ+токси</v>
      </c>
      <c r="C131" s="296" t="s">
        <v>252</v>
      </c>
      <c r="D131" s="296" t="s">
        <v>253</v>
      </c>
      <c r="E131" s="297">
        <v>2.5000000000000001E-5</v>
      </c>
      <c r="F131" s="296">
        <v>1</v>
      </c>
      <c r="G131" s="296">
        <v>1</v>
      </c>
      <c r="H131" s="298">
        <f t="shared" si="159"/>
        <v>2.5000000000000001E-5</v>
      </c>
      <c r="I131" s="299">
        <f>I123</f>
        <v>12</v>
      </c>
      <c r="J131" s="299">
        <f>J123*0.6</f>
        <v>7.1999999999999993</v>
      </c>
      <c r="K131" s="296"/>
      <c r="L131" s="296"/>
      <c r="M131" s="300" t="str">
        <f t="shared" si="155"/>
        <v>С9</v>
      </c>
      <c r="N131" s="300"/>
      <c r="O131" s="300"/>
      <c r="P131" s="300"/>
      <c r="Q131" s="300"/>
      <c r="R131" s="300"/>
      <c r="S131" s="300"/>
      <c r="T131" s="300"/>
      <c r="U131" s="300"/>
      <c r="V131" s="300"/>
      <c r="W131" s="300"/>
      <c r="X131" s="300"/>
      <c r="Y131" s="300"/>
      <c r="Z131" s="300"/>
      <c r="AA131" s="300"/>
      <c r="AB131" s="300"/>
      <c r="AC131" s="300"/>
      <c r="AD131" s="300"/>
      <c r="AE131" s="300"/>
      <c r="AF131" s="300"/>
      <c r="AG131" s="300"/>
      <c r="AH131" s="300">
        <v>1</v>
      </c>
      <c r="AI131" s="300">
        <v>2</v>
      </c>
      <c r="AJ131" s="300">
        <f>AJ123</f>
        <v>0.75</v>
      </c>
      <c r="AK131" s="300">
        <f>AK123</f>
        <v>2.7E-2</v>
      </c>
      <c r="AL131" s="300">
        <v>5</v>
      </c>
      <c r="AM131" s="300"/>
      <c r="AN131" s="300"/>
      <c r="AO131" s="301">
        <f>AK131*I131+AJ131</f>
        <v>1.0740000000000001</v>
      </c>
      <c r="AP131" s="301">
        <f>0.1*AO131</f>
        <v>0.10740000000000001</v>
      </c>
      <c r="AQ131" s="302">
        <f>AH131*3+0.25*AI131</f>
        <v>3.5</v>
      </c>
      <c r="AR131" s="302">
        <f>SUM(AO131:AQ131)/4</f>
        <v>1.17035</v>
      </c>
      <c r="AS131" s="301">
        <f>10068.2*J131*POWER(10,-6)</f>
        <v>7.2491039999999993E-2</v>
      </c>
      <c r="AT131" s="302">
        <f t="shared" si="158"/>
        <v>5.9242410400000001</v>
      </c>
      <c r="AU131" s="303">
        <f>AH131*H131</f>
        <v>2.5000000000000001E-5</v>
      </c>
      <c r="AV131" s="303">
        <f>H131*AI131</f>
        <v>5.0000000000000002E-5</v>
      </c>
      <c r="AW131" s="303">
        <f>H131*AT131</f>
        <v>1.4810602600000001E-4</v>
      </c>
    </row>
    <row r="132" spans="1:49" ht="15" thickBot="1" x14ac:dyDescent="0.35"/>
    <row r="133" spans="1:49" s="241" customFormat="1" ht="18" customHeight="1" x14ac:dyDescent="0.3">
      <c r="A133" s="232" t="s">
        <v>19</v>
      </c>
      <c r="B133" s="233" t="s">
        <v>235</v>
      </c>
      <c r="C133" s="53" t="s">
        <v>205</v>
      </c>
      <c r="D133" s="234" t="s">
        <v>60</v>
      </c>
      <c r="E133" s="235">
        <v>1.0000000000000001E-5</v>
      </c>
      <c r="F133" s="233">
        <v>1</v>
      </c>
      <c r="G133" s="232">
        <v>0.05</v>
      </c>
      <c r="H133" s="236">
        <f>E133*F133*G133</f>
        <v>5.0000000000000008E-7</v>
      </c>
      <c r="I133" s="237">
        <v>12</v>
      </c>
      <c r="J133" s="238">
        <f>I133</f>
        <v>12</v>
      </c>
      <c r="K133" s="239" t="s">
        <v>184</v>
      </c>
      <c r="L133" s="240">
        <v>200</v>
      </c>
      <c r="M133" s="241" t="str">
        <f t="shared" ref="M133:M135" si="168">A133</f>
        <v>С1</v>
      </c>
      <c r="N133" s="241" t="str">
        <f t="shared" ref="N133:N135" si="169">B133</f>
        <v>Емкость подземная ЛВЖ</v>
      </c>
      <c r="O133" s="241" t="str">
        <f t="shared" ref="O133:O135" si="170">D133</f>
        <v>Полное-пожар</v>
      </c>
      <c r="P133" s="241" t="s">
        <v>85</v>
      </c>
      <c r="Q133" s="241" t="s">
        <v>85</v>
      </c>
      <c r="R133" s="241" t="s">
        <v>85</v>
      </c>
      <c r="S133" s="241" t="s">
        <v>85</v>
      </c>
      <c r="T133" s="241" t="s">
        <v>85</v>
      </c>
      <c r="U133" s="241" t="s">
        <v>85</v>
      </c>
      <c r="V133" s="241" t="s">
        <v>85</v>
      </c>
      <c r="W133" s="241" t="s">
        <v>85</v>
      </c>
      <c r="X133" s="241" t="s">
        <v>85</v>
      </c>
      <c r="Y133" s="241" t="s">
        <v>85</v>
      </c>
      <c r="Z133" s="241" t="s">
        <v>85</v>
      </c>
      <c r="AA133" s="241" t="s">
        <v>85</v>
      </c>
      <c r="AB133" s="241" t="s">
        <v>85</v>
      </c>
      <c r="AC133" s="241" t="s">
        <v>85</v>
      </c>
      <c r="AD133" s="241" t="s">
        <v>85</v>
      </c>
      <c r="AE133" s="241" t="s">
        <v>85</v>
      </c>
      <c r="AF133" s="241" t="s">
        <v>85</v>
      </c>
      <c r="AG133" s="241" t="s">
        <v>85</v>
      </c>
      <c r="AH133" s="242">
        <v>1</v>
      </c>
      <c r="AI133" s="242">
        <v>2</v>
      </c>
      <c r="AJ133" s="243">
        <v>0.75</v>
      </c>
      <c r="AK133" s="243">
        <v>2.7E-2</v>
      </c>
      <c r="AL133" s="243">
        <v>3</v>
      </c>
      <c r="AO133" s="244">
        <f>AK133*I133+AJ133</f>
        <v>1.0740000000000001</v>
      </c>
      <c r="AP133" s="244">
        <f>0.1*AO133</f>
        <v>0.10740000000000001</v>
      </c>
      <c r="AQ133" s="245">
        <f>AH133*3+0.25*AI133</f>
        <v>3.5</v>
      </c>
      <c r="AR133" s="245">
        <f>SUM(AO133:AQ133)/4</f>
        <v>1.17035</v>
      </c>
      <c r="AS133" s="244">
        <f>10068.2*J133*POWER(10,-6)</f>
        <v>0.12081840000000001</v>
      </c>
      <c r="AT133" s="245">
        <f t="shared" ref="AT133:AT135" si="171">AS133+AR133+AQ133+AP133+AO133</f>
        <v>5.9725684000000001</v>
      </c>
      <c r="AU133" s="246">
        <f>AH133*H133</f>
        <v>5.0000000000000008E-7</v>
      </c>
      <c r="AV133" s="246">
        <f>H133*AI133</f>
        <v>1.0000000000000002E-6</v>
      </c>
      <c r="AW133" s="246">
        <f>H133*AT133</f>
        <v>2.9862842000000004E-6</v>
      </c>
    </row>
    <row r="134" spans="1:49" s="241" customFormat="1" x14ac:dyDescent="0.3">
      <c r="A134" s="232" t="s">
        <v>20</v>
      </c>
      <c r="B134" s="232" t="str">
        <f>B133</f>
        <v>Емкость подземная ЛВЖ</v>
      </c>
      <c r="C134" s="53" t="s">
        <v>211</v>
      </c>
      <c r="D134" s="234" t="s">
        <v>63</v>
      </c>
      <c r="E134" s="247">
        <f>E133</f>
        <v>1.0000000000000001E-5</v>
      </c>
      <c r="F134" s="248">
        <f>F133</f>
        <v>1</v>
      </c>
      <c r="G134" s="232">
        <v>4.7500000000000001E-2</v>
      </c>
      <c r="H134" s="236">
        <f t="shared" ref="H134:H135" si="172">E134*F134*G134</f>
        <v>4.7500000000000006E-7</v>
      </c>
      <c r="I134" s="249">
        <f>I133</f>
        <v>12</v>
      </c>
      <c r="J134" s="257">
        <v>0.35</v>
      </c>
      <c r="K134" s="250" t="s">
        <v>185</v>
      </c>
      <c r="L134" s="251">
        <v>0</v>
      </c>
      <c r="M134" s="241" t="str">
        <f t="shared" si="168"/>
        <v>С2</v>
      </c>
      <c r="N134" s="241" t="str">
        <f t="shared" si="169"/>
        <v>Емкость подземная ЛВЖ</v>
      </c>
      <c r="O134" s="241" t="str">
        <f t="shared" si="170"/>
        <v>Полное-взрыв</v>
      </c>
      <c r="P134" s="241" t="s">
        <v>85</v>
      </c>
      <c r="Q134" s="241" t="s">
        <v>85</v>
      </c>
      <c r="R134" s="241" t="s">
        <v>85</v>
      </c>
      <c r="S134" s="241" t="s">
        <v>85</v>
      </c>
      <c r="T134" s="241" t="s">
        <v>85</v>
      </c>
      <c r="U134" s="241" t="s">
        <v>85</v>
      </c>
      <c r="V134" s="241" t="s">
        <v>85</v>
      </c>
      <c r="W134" s="241" t="s">
        <v>85</v>
      </c>
      <c r="X134" s="241" t="s">
        <v>85</v>
      </c>
      <c r="Y134" s="241" t="s">
        <v>85</v>
      </c>
      <c r="Z134" s="241" t="s">
        <v>85</v>
      </c>
      <c r="AA134" s="241" t="s">
        <v>85</v>
      </c>
      <c r="AB134" s="241" t="s">
        <v>85</v>
      </c>
      <c r="AC134" s="241" t="s">
        <v>85</v>
      </c>
      <c r="AD134" s="241" t="s">
        <v>85</v>
      </c>
      <c r="AE134" s="241" t="s">
        <v>85</v>
      </c>
      <c r="AF134" s="241" t="s">
        <v>85</v>
      </c>
      <c r="AG134" s="241" t="s">
        <v>85</v>
      </c>
      <c r="AH134" s="242">
        <v>2</v>
      </c>
      <c r="AI134" s="242">
        <v>2</v>
      </c>
      <c r="AJ134" s="241">
        <f>AJ133</f>
        <v>0.75</v>
      </c>
      <c r="AK134" s="241">
        <f>AK133</f>
        <v>2.7E-2</v>
      </c>
      <c r="AL134" s="241">
        <f>AL133</f>
        <v>3</v>
      </c>
      <c r="AO134" s="244">
        <f>AK134*I134+AJ134</f>
        <v>1.0740000000000001</v>
      </c>
      <c r="AP134" s="244">
        <f t="shared" ref="AP134:AP135" si="173">0.1*AO134</f>
        <v>0.10740000000000001</v>
      </c>
      <c r="AQ134" s="245">
        <f t="shared" ref="AQ134:AQ135" si="174">AH134*3+0.25*AI134</f>
        <v>6.5</v>
      </c>
      <c r="AR134" s="245">
        <f t="shared" ref="AR134:AR135" si="175">SUM(AO134:AQ134)/4</f>
        <v>1.92035</v>
      </c>
      <c r="AS134" s="244">
        <f>10068.2*J134*POWER(10,-6)*10</f>
        <v>3.5238699999999998E-2</v>
      </c>
      <c r="AT134" s="245">
        <f t="shared" si="171"/>
        <v>9.6369886999999999</v>
      </c>
      <c r="AU134" s="246">
        <f t="shared" ref="AU134:AU135" si="176">AH134*H134</f>
        <v>9.5000000000000012E-7</v>
      </c>
      <c r="AV134" s="246">
        <f t="shared" ref="AV134:AV135" si="177">H134*AI134</f>
        <v>9.5000000000000012E-7</v>
      </c>
      <c r="AW134" s="246">
        <f t="shared" ref="AW134" si="178">H134*AT134</f>
        <v>4.5775696325000001E-6</v>
      </c>
    </row>
    <row r="135" spans="1:49" s="241" customFormat="1" x14ac:dyDescent="0.3">
      <c r="A135" s="232" t="s">
        <v>21</v>
      </c>
      <c r="B135" s="232" t="str">
        <f>B133</f>
        <v>Емкость подземная ЛВЖ</v>
      </c>
      <c r="C135" s="53" t="s">
        <v>254</v>
      </c>
      <c r="D135" s="234" t="s">
        <v>61</v>
      </c>
      <c r="E135" s="247">
        <f>E133</f>
        <v>1.0000000000000001E-5</v>
      </c>
      <c r="F135" s="248">
        <f>F133</f>
        <v>1</v>
      </c>
      <c r="G135" s="232">
        <v>0.90249999999999997</v>
      </c>
      <c r="H135" s="236">
        <f t="shared" si="172"/>
        <v>9.0250000000000008E-6</v>
      </c>
      <c r="I135" s="249">
        <f>I133</f>
        <v>12</v>
      </c>
      <c r="J135" s="252">
        <v>0</v>
      </c>
      <c r="K135" s="250" t="s">
        <v>186</v>
      </c>
      <c r="L135" s="251">
        <v>0</v>
      </c>
      <c r="M135" s="241" t="str">
        <f t="shared" si="168"/>
        <v>С3</v>
      </c>
      <c r="N135" s="241" t="str">
        <f t="shared" si="169"/>
        <v>Емкость подземная ЛВЖ</v>
      </c>
      <c r="O135" s="241" t="str">
        <f t="shared" si="170"/>
        <v>Полное-ликвидация</v>
      </c>
      <c r="P135" s="241" t="s">
        <v>85</v>
      </c>
      <c r="Q135" s="241" t="s">
        <v>85</v>
      </c>
      <c r="R135" s="241" t="s">
        <v>85</v>
      </c>
      <c r="S135" s="241" t="s">
        <v>85</v>
      </c>
      <c r="T135" s="241" t="s">
        <v>85</v>
      </c>
      <c r="U135" s="241" t="s">
        <v>85</v>
      </c>
      <c r="V135" s="241" t="s">
        <v>85</v>
      </c>
      <c r="W135" s="241" t="s">
        <v>85</v>
      </c>
      <c r="X135" s="241" t="s">
        <v>85</v>
      </c>
      <c r="Y135" s="241" t="s">
        <v>85</v>
      </c>
      <c r="Z135" s="241" t="s">
        <v>85</v>
      </c>
      <c r="AA135" s="241" t="s">
        <v>85</v>
      </c>
      <c r="AB135" s="241" t="s">
        <v>85</v>
      </c>
      <c r="AC135" s="241" t="s">
        <v>85</v>
      </c>
      <c r="AD135" s="241" t="s">
        <v>85</v>
      </c>
      <c r="AE135" s="241" t="s">
        <v>85</v>
      </c>
      <c r="AF135" s="241" t="s">
        <v>85</v>
      </c>
      <c r="AG135" s="241" t="s">
        <v>85</v>
      </c>
      <c r="AH135" s="241">
        <v>0</v>
      </c>
      <c r="AI135" s="241">
        <v>0</v>
      </c>
      <c r="AJ135" s="241">
        <f>AJ133</f>
        <v>0.75</v>
      </c>
      <c r="AK135" s="241">
        <f>AK133</f>
        <v>2.7E-2</v>
      </c>
      <c r="AL135" s="241">
        <f>AL133</f>
        <v>3</v>
      </c>
      <c r="AO135" s="244">
        <f>AK135*I135*0.1+AJ135</f>
        <v>0.78239999999999998</v>
      </c>
      <c r="AP135" s="244">
        <f t="shared" si="173"/>
        <v>7.8240000000000004E-2</v>
      </c>
      <c r="AQ135" s="245">
        <f t="shared" si="174"/>
        <v>0</v>
      </c>
      <c r="AR135" s="245">
        <f t="shared" si="175"/>
        <v>0.21515999999999999</v>
      </c>
      <c r="AS135" s="244">
        <f>1333*J133*POWER(10,-6)</f>
        <v>1.5996E-2</v>
      </c>
      <c r="AT135" s="245">
        <f t="shared" si="171"/>
        <v>1.091796</v>
      </c>
      <c r="AU135" s="246">
        <f t="shared" si="176"/>
        <v>0</v>
      </c>
      <c r="AV135" s="246">
        <f t="shared" si="177"/>
        <v>0</v>
      </c>
      <c r="AW135" s="246">
        <f>H135*AT135</f>
        <v>9.853458900000001E-6</v>
      </c>
    </row>
    <row r="136" spans="1:49" s="241" customFormat="1" x14ac:dyDescent="0.3">
      <c r="A136" s="232"/>
      <c r="B136" s="232"/>
      <c r="C136" s="53"/>
      <c r="D136" s="234"/>
      <c r="E136" s="235"/>
      <c r="F136" s="248"/>
      <c r="G136" s="232"/>
      <c r="H136" s="236"/>
      <c r="I136" s="249"/>
      <c r="J136" s="238"/>
      <c r="K136" s="250" t="s">
        <v>188</v>
      </c>
      <c r="L136" s="251">
        <v>45390</v>
      </c>
      <c r="AO136" s="244"/>
      <c r="AP136" s="244"/>
      <c r="AQ136" s="245"/>
      <c r="AR136" s="245"/>
      <c r="AS136" s="244"/>
      <c r="AT136" s="245"/>
      <c r="AU136" s="246"/>
      <c r="AV136" s="246"/>
      <c r="AW136" s="246"/>
    </row>
    <row r="137" spans="1:49" s="241" customFormat="1" x14ac:dyDescent="0.3">
      <c r="A137" s="232"/>
      <c r="B137" s="232"/>
      <c r="C137" s="53"/>
      <c r="D137" s="234"/>
      <c r="E137" s="247"/>
      <c r="F137" s="248"/>
      <c r="G137" s="232"/>
      <c r="H137" s="236"/>
      <c r="I137" s="249"/>
      <c r="J137" s="238"/>
      <c r="K137" s="250" t="s">
        <v>189</v>
      </c>
      <c r="L137" s="251">
        <v>3</v>
      </c>
      <c r="AO137" s="244"/>
      <c r="AP137" s="244"/>
      <c r="AQ137" s="245"/>
      <c r="AR137" s="245"/>
      <c r="AS137" s="244"/>
      <c r="AT137" s="245"/>
      <c r="AU137" s="246"/>
      <c r="AV137" s="246"/>
      <c r="AW137" s="246"/>
    </row>
    <row r="138" spans="1:49" s="241" customFormat="1" ht="15" thickBot="1" x14ac:dyDescent="0.35">
      <c r="A138" s="232"/>
      <c r="B138" s="232"/>
      <c r="C138" s="53"/>
      <c r="D138" s="234"/>
      <c r="E138" s="247"/>
      <c r="F138" s="248"/>
      <c r="G138" s="232"/>
      <c r="H138" s="236"/>
      <c r="I138" s="249"/>
      <c r="J138" s="238"/>
      <c r="K138" s="255" t="s">
        <v>200</v>
      </c>
      <c r="L138" s="267">
        <v>14</v>
      </c>
      <c r="AO138" s="244"/>
      <c r="AP138" s="244"/>
      <c r="AQ138" s="245"/>
      <c r="AR138" s="245"/>
      <c r="AS138" s="244"/>
      <c r="AT138" s="245"/>
      <c r="AU138" s="246"/>
      <c r="AV138" s="246"/>
      <c r="AW138" s="246"/>
    </row>
    <row r="139" spans="1:49" s="241" customFormat="1" x14ac:dyDescent="0.3">
      <c r="A139" s="242"/>
      <c r="B139" s="242"/>
      <c r="D139" s="288"/>
      <c r="E139" s="289"/>
      <c r="F139" s="290"/>
      <c r="G139" s="242"/>
      <c r="H139" s="246"/>
      <c r="I139" s="245"/>
      <c r="J139" s="245"/>
      <c r="K139" s="242"/>
      <c r="L139" s="290"/>
      <c r="AO139" s="244"/>
      <c r="AP139" s="244"/>
      <c r="AQ139" s="245"/>
      <c r="AR139" s="245"/>
      <c r="AS139" s="244"/>
      <c r="AT139" s="245"/>
      <c r="AU139" s="246"/>
      <c r="AV139" s="246"/>
      <c r="AW139" s="246"/>
    </row>
    <row r="140" spans="1:49" s="241" customFormat="1" x14ac:dyDescent="0.3">
      <c r="A140" s="242"/>
      <c r="B140" s="242"/>
      <c r="D140" s="288"/>
      <c r="E140" s="289"/>
      <c r="F140" s="290"/>
      <c r="G140" s="242"/>
      <c r="H140" s="246"/>
      <c r="I140" s="245"/>
      <c r="J140" s="245"/>
      <c r="K140" s="242"/>
      <c r="L140" s="290"/>
      <c r="AO140" s="244"/>
      <c r="AP140" s="244"/>
      <c r="AQ140" s="245"/>
      <c r="AR140" s="245"/>
      <c r="AS140" s="244"/>
      <c r="AT140" s="245"/>
      <c r="AU140" s="246"/>
      <c r="AV140" s="246"/>
      <c r="AW140" s="246"/>
    </row>
    <row r="141" spans="1:49" s="241" customFormat="1" x14ac:dyDescent="0.3">
      <c r="A141" s="242"/>
      <c r="B141" s="242"/>
      <c r="D141" s="288"/>
      <c r="E141" s="289"/>
      <c r="F141" s="290"/>
      <c r="G141" s="242"/>
      <c r="H141" s="246"/>
      <c r="I141" s="245"/>
      <c r="J141" s="245"/>
      <c r="K141" s="242"/>
      <c r="L141" s="290"/>
      <c r="AO141" s="244"/>
      <c r="AP141" s="244"/>
      <c r="AQ141" s="245"/>
      <c r="AR141" s="245"/>
      <c r="AS141" s="244"/>
      <c r="AT141" s="245"/>
      <c r="AU141" s="246"/>
      <c r="AV141" s="246"/>
      <c r="AW141" s="246"/>
    </row>
    <row r="142" spans="1:49" ht="15" thickBot="1" x14ac:dyDescent="0.35"/>
    <row r="143" spans="1:49" s="241" customFormat="1" ht="18" customHeight="1" x14ac:dyDescent="0.3">
      <c r="A143" s="232" t="s">
        <v>19</v>
      </c>
      <c r="B143" s="233" t="s">
        <v>244</v>
      </c>
      <c r="C143" s="53" t="s">
        <v>205</v>
      </c>
      <c r="D143" s="234" t="s">
        <v>60</v>
      </c>
      <c r="E143" s="235">
        <v>1.0000000000000001E-5</v>
      </c>
      <c r="F143" s="233">
        <v>1</v>
      </c>
      <c r="G143" s="232">
        <v>0.05</v>
      </c>
      <c r="H143" s="236">
        <f>E143*F143*G143</f>
        <v>5.0000000000000008E-7</v>
      </c>
      <c r="I143" s="237">
        <v>12</v>
      </c>
      <c r="J143" s="295">
        <f>I143</f>
        <v>12</v>
      </c>
      <c r="K143" s="239" t="s">
        <v>184</v>
      </c>
      <c r="L143" s="240">
        <v>200</v>
      </c>
      <c r="M143" s="241" t="str">
        <f t="shared" ref="M143:M145" si="179">A143</f>
        <v>С1</v>
      </c>
      <c r="N143" s="241" t="str">
        <f t="shared" ref="N143:N145" si="180">B143</f>
        <v>Емкость подземная ГЖ</v>
      </c>
      <c r="O143" s="241" t="str">
        <f t="shared" ref="O143:O145" si="181">D143</f>
        <v>Полное-пожар</v>
      </c>
      <c r="P143" s="241" t="s">
        <v>85</v>
      </c>
      <c r="Q143" s="241" t="s">
        <v>85</v>
      </c>
      <c r="R143" s="241" t="s">
        <v>85</v>
      </c>
      <c r="S143" s="241" t="s">
        <v>85</v>
      </c>
      <c r="T143" s="241" t="s">
        <v>85</v>
      </c>
      <c r="U143" s="241" t="s">
        <v>85</v>
      </c>
      <c r="V143" s="241" t="s">
        <v>85</v>
      </c>
      <c r="W143" s="241" t="s">
        <v>85</v>
      </c>
      <c r="X143" s="241" t="s">
        <v>85</v>
      </c>
      <c r="Y143" s="241" t="s">
        <v>85</v>
      </c>
      <c r="Z143" s="241" t="s">
        <v>85</v>
      </c>
      <c r="AA143" s="241" t="s">
        <v>85</v>
      </c>
      <c r="AB143" s="241" t="s">
        <v>85</v>
      </c>
      <c r="AC143" s="241" t="s">
        <v>85</v>
      </c>
      <c r="AD143" s="241" t="s">
        <v>85</v>
      </c>
      <c r="AE143" s="241" t="s">
        <v>85</v>
      </c>
      <c r="AF143" s="241" t="s">
        <v>85</v>
      </c>
      <c r="AG143" s="241" t="s">
        <v>85</v>
      </c>
      <c r="AH143" s="242">
        <v>1</v>
      </c>
      <c r="AI143" s="242">
        <v>2</v>
      </c>
      <c r="AJ143" s="243">
        <v>0.75</v>
      </c>
      <c r="AK143" s="243">
        <v>2.7E-2</v>
      </c>
      <c r="AL143" s="243">
        <v>3</v>
      </c>
      <c r="AO143" s="244">
        <f>AK143*I143+AJ143</f>
        <v>1.0740000000000001</v>
      </c>
      <c r="AP143" s="244">
        <f>0.1*AO143</f>
        <v>0.10740000000000001</v>
      </c>
      <c r="AQ143" s="245">
        <f>AH143*3+0.25*AI143</f>
        <v>3.5</v>
      </c>
      <c r="AR143" s="245">
        <f>SUM(AO143:AQ143)/4</f>
        <v>1.17035</v>
      </c>
      <c r="AS143" s="244">
        <f>10068.2*J143*POWER(10,-6)</f>
        <v>0.12081840000000001</v>
      </c>
      <c r="AT143" s="245">
        <f t="shared" ref="AT143:AT145" si="182">AS143+AR143+AQ143+AP143+AO143</f>
        <v>5.9725684000000001</v>
      </c>
      <c r="AU143" s="246">
        <f>AH143*H143</f>
        <v>5.0000000000000008E-7</v>
      </c>
      <c r="AV143" s="246">
        <f>H143*AI143</f>
        <v>1.0000000000000002E-6</v>
      </c>
      <c r="AW143" s="246">
        <f>H143*AT143</f>
        <v>2.9862842000000004E-6</v>
      </c>
    </row>
    <row r="144" spans="1:49" s="241" customFormat="1" x14ac:dyDescent="0.3">
      <c r="A144" s="232" t="s">
        <v>20</v>
      </c>
      <c r="B144" s="232" t="str">
        <f>B143</f>
        <v>Емкость подземная ГЖ</v>
      </c>
      <c r="C144" s="53" t="s">
        <v>258</v>
      </c>
      <c r="D144" s="234" t="s">
        <v>63</v>
      </c>
      <c r="E144" s="247">
        <f>E143</f>
        <v>1.0000000000000001E-5</v>
      </c>
      <c r="F144" s="248">
        <f>F143</f>
        <v>1</v>
      </c>
      <c r="G144" s="232">
        <v>4.7500000000000001E-2</v>
      </c>
      <c r="H144" s="236">
        <f t="shared" ref="H144:H145" si="183">E144*F144*G144</f>
        <v>4.7500000000000006E-7</v>
      </c>
      <c r="I144" s="249">
        <f>I143</f>
        <v>12</v>
      </c>
      <c r="J144" s="295">
        <f>I143</f>
        <v>12</v>
      </c>
      <c r="K144" s="250" t="s">
        <v>185</v>
      </c>
      <c r="L144" s="251">
        <v>0</v>
      </c>
      <c r="M144" s="241" t="str">
        <f t="shared" si="179"/>
        <v>С2</v>
      </c>
      <c r="N144" s="241" t="str">
        <f t="shared" si="180"/>
        <v>Емкость подземная ГЖ</v>
      </c>
      <c r="O144" s="241" t="str">
        <f t="shared" si="181"/>
        <v>Полное-взрыв</v>
      </c>
      <c r="P144" s="241" t="s">
        <v>85</v>
      </c>
      <c r="Q144" s="241" t="s">
        <v>85</v>
      </c>
      <c r="R144" s="241" t="s">
        <v>85</v>
      </c>
      <c r="S144" s="241" t="s">
        <v>85</v>
      </c>
      <c r="T144" s="241" t="s">
        <v>85</v>
      </c>
      <c r="U144" s="241" t="s">
        <v>85</v>
      </c>
      <c r="V144" s="241" t="s">
        <v>85</v>
      </c>
      <c r="W144" s="241" t="s">
        <v>85</v>
      </c>
      <c r="X144" s="241" t="s">
        <v>85</v>
      </c>
      <c r="Y144" s="241" t="s">
        <v>85</v>
      </c>
      <c r="Z144" s="241" t="s">
        <v>85</v>
      </c>
      <c r="AA144" s="241" t="s">
        <v>85</v>
      </c>
      <c r="AB144" s="241" t="s">
        <v>85</v>
      </c>
      <c r="AC144" s="241" t="s">
        <v>85</v>
      </c>
      <c r="AD144" s="241" t="s">
        <v>85</v>
      </c>
      <c r="AE144" s="241" t="s">
        <v>85</v>
      </c>
      <c r="AF144" s="241" t="s">
        <v>85</v>
      </c>
      <c r="AG144" s="241" t="s">
        <v>85</v>
      </c>
      <c r="AH144" s="242">
        <v>2</v>
      </c>
      <c r="AI144" s="242">
        <v>2</v>
      </c>
      <c r="AJ144" s="241">
        <f>AJ143</f>
        <v>0.75</v>
      </c>
      <c r="AK144" s="241">
        <f>AK143</f>
        <v>2.7E-2</v>
      </c>
      <c r="AL144" s="241">
        <f>AL143</f>
        <v>3</v>
      </c>
      <c r="AO144" s="244">
        <f>AK144*I144+AJ144</f>
        <v>1.0740000000000001</v>
      </c>
      <c r="AP144" s="244">
        <f t="shared" ref="AP144:AP145" si="184">0.1*AO144</f>
        <v>0.10740000000000001</v>
      </c>
      <c r="AQ144" s="245">
        <f t="shared" ref="AQ144:AQ145" si="185">AH144*3+0.25*AI144</f>
        <v>6.5</v>
      </c>
      <c r="AR144" s="245">
        <f t="shared" ref="AR144:AR145" si="186">SUM(AO144:AQ144)/4</f>
        <v>1.92035</v>
      </c>
      <c r="AS144" s="244">
        <f>10068.2*J144*POWER(10,-6)*10</f>
        <v>1.2081840000000001</v>
      </c>
      <c r="AT144" s="245">
        <f t="shared" si="182"/>
        <v>10.809934</v>
      </c>
      <c r="AU144" s="246">
        <f t="shared" ref="AU144:AU145" si="187">AH144*H144</f>
        <v>9.5000000000000012E-7</v>
      </c>
      <c r="AV144" s="246">
        <f t="shared" ref="AV144:AV145" si="188">H144*AI144</f>
        <v>9.5000000000000012E-7</v>
      </c>
      <c r="AW144" s="246">
        <f t="shared" ref="AW144" si="189">H144*AT144</f>
        <v>5.1347186500000007E-6</v>
      </c>
    </row>
    <row r="145" spans="1:49" s="241" customFormat="1" x14ac:dyDescent="0.3">
      <c r="A145" s="232" t="s">
        <v>21</v>
      </c>
      <c r="B145" s="232" t="str">
        <f>B143</f>
        <v>Емкость подземная ГЖ</v>
      </c>
      <c r="C145" s="53" t="s">
        <v>259</v>
      </c>
      <c r="D145" s="234" t="s">
        <v>61</v>
      </c>
      <c r="E145" s="247">
        <f>E143</f>
        <v>1.0000000000000001E-5</v>
      </c>
      <c r="F145" s="248">
        <f>F143</f>
        <v>1</v>
      </c>
      <c r="G145" s="232">
        <v>0.90249999999999997</v>
      </c>
      <c r="H145" s="236">
        <f t="shared" si="183"/>
        <v>9.0250000000000008E-6</v>
      </c>
      <c r="I145" s="249">
        <f>I143</f>
        <v>12</v>
      </c>
      <c r="J145" s="252">
        <v>0</v>
      </c>
      <c r="K145" s="250" t="s">
        <v>186</v>
      </c>
      <c r="L145" s="251">
        <v>0</v>
      </c>
      <c r="M145" s="241" t="str">
        <f t="shared" si="179"/>
        <v>С3</v>
      </c>
      <c r="N145" s="241" t="str">
        <f t="shared" si="180"/>
        <v>Емкость подземная ГЖ</v>
      </c>
      <c r="O145" s="241" t="str">
        <f t="shared" si="181"/>
        <v>Полное-ликвидация</v>
      </c>
      <c r="P145" s="241" t="s">
        <v>85</v>
      </c>
      <c r="Q145" s="241" t="s">
        <v>85</v>
      </c>
      <c r="R145" s="241" t="s">
        <v>85</v>
      </c>
      <c r="S145" s="241" t="s">
        <v>85</v>
      </c>
      <c r="T145" s="241" t="s">
        <v>85</v>
      </c>
      <c r="U145" s="241" t="s">
        <v>85</v>
      </c>
      <c r="V145" s="241" t="s">
        <v>85</v>
      </c>
      <c r="W145" s="241" t="s">
        <v>85</v>
      </c>
      <c r="X145" s="241" t="s">
        <v>85</v>
      </c>
      <c r="Y145" s="241" t="s">
        <v>85</v>
      </c>
      <c r="Z145" s="241" t="s">
        <v>85</v>
      </c>
      <c r="AA145" s="241" t="s">
        <v>85</v>
      </c>
      <c r="AB145" s="241" t="s">
        <v>85</v>
      </c>
      <c r="AC145" s="241" t="s">
        <v>85</v>
      </c>
      <c r="AD145" s="241" t="s">
        <v>85</v>
      </c>
      <c r="AE145" s="241" t="s">
        <v>85</v>
      </c>
      <c r="AF145" s="241" t="s">
        <v>85</v>
      </c>
      <c r="AG145" s="241" t="s">
        <v>85</v>
      </c>
      <c r="AH145" s="241">
        <v>0</v>
      </c>
      <c r="AI145" s="241">
        <v>0</v>
      </c>
      <c r="AJ145" s="241">
        <f>AJ143</f>
        <v>0.75</v>
      </c>
      <c r="AK145" s="241">
        <f>AK143</f>
        <v>2.7E-2</v>
      </c>
      <c r="AL145" s="241">
        <f>AL143</f>
        <v>3</v>
      </c>
      <c r="AO145" s="244">
        <f>AK145*I145*0.1+AJ145</f>
        <v>0.78239999999999998</v>
      </c>
      <c r="AP145" s="244">
        <f t="shared" si="184"/>
        <v>7.8240000000000004E-2</v>
      </c>
      <c r="AQ145" s="245">
        <f t="shared" si="185"/>
        <v>0</v>
      </c>
      <c r="AR145" s="245">
        <f t="shared" si="186"/>
        <v>0.21515999999999999</v>
      </c>
      <c r="AS145" s="244">
        <f>1333*J143*POWER(10,-6)</f>
        <v>1.5996E-2</v>
      </c>
      <c r="AT145" s="245">
        <f t="shared" si="182"/>
        <v>1.091796</v>
      </c>
      <c r="AU145" s="246">
        <f t="shared" si="187"/>
        <v>0</v>
      </c>
      <c r="AV145" s="246">
        <f t="shared" si="188"/>
        <v>0</v>
      </c>
      <c r="AW145" s="246">
        <f>H145*AT145</f>
        <v>9.853458900000001E-6</v>
      </c>
    </row>
    <row r="146" spans="1:49" s="241" customFormat="1" x14ac:dyDescent="0.3">
      <c r="A146" s="232"/>
      <c r="B146" s="232"/>
      <c r="C146" s="53"/>
      <c r="D146" s="234"/>
      <c r="E146" s="235"/>
      <c r="F146" s="248"/>
      <c r="G146" s="232"/>
      <c r="H146" s="236"/>
      <c r="I146" s="249"/>
      <c r="J146" s="238"/>
      <c r="K146" s="250" t="s">
        <v>188</v>
      </c>
      <c r="L146" s="251">
        <v>45390</v>
      </c>
      <c r="AO146" s="244"/>
      <c r="AP146" s="244"/>
      <c r="AQ146" s="245"/>
      <c r="AR146" s="245"/>
      <c r="AS146" s="244"/>
      <c r="AT146" s="245"/>
      <c r="AU146" s="246"/>
      <c r="AV146" s="246"/>
      <c r="AW146" s="246"/>
    </row>
    <row r="147" spans="1:49" s="241" customFormat="1" x14ac:dyDescent="0.3">
      <c r="A147" s="232"/>
      <c r="B147" s="232"/>
      <c r="C147" s="53"/>
      <c r="D147" s="234"/>
      <c r="E147" s="247"/>
      <c r="F147" s="248"/>
      <c r="G147" s="232"/>
      <c r="H147" s="236"/>
      <c r="I147" s="249"/>
      <c r="J147" s="238"/>
      <c r="K147" s="250" t="s">
        <v>189</v>
      </c>
      <c r="L147" s="251">
        <v>3</v>
      </c>
      <c r="AO147" s="244"/>
      <c r="AP147" s="244"/>
      <c r="AQ147" s="245"/>
      <c r="AR147" s="245"/>
      <c r="AS147" s="244"/>
      <c r="AT147" s="245"/>
      <c r="AU147" s="246"/>
      <c r="AV147" s="246"/>
      <c r="AW147" s="246"/>
    </row>
    <row r="148" spans="1:49" s="241" customFormat="1" ht="15" thickBot="1" x14ac:dyDescent="0.35">
      <c r="A148" s="232"/>
      <c r="B148" s="232"/>
      <c r="C148" s="53"/>
      <c r="D148" s="234"/>
      <c r="E148" s="247"/>
      <c r="F148" s="248"/>
      <c r="G148" s="232"/>
      <c r="H148" s="236"/>
      <c r="I148" s="249"/>
      <c r="J148" s="238"/>
      <c r="K148" s="255" t="s">
        <v>200</v>
      </c>
      <c r="L148" s="267">
        <v>15</v>
      </c>
      <c r="AO148" s="244"/>
      <c r="AP148" s="244"/>
      <c r="AQ148" s="245"/>
      <c r="AR148" s="245"/>
      <c r="AS148" s="244"/>
      <c r="AT148" s="245"/>
      <c r="AU148" s="246"/>
      <c r="AV148" s="246"/>
      <c r="AW148" s="246"/>
    </row>
    <row r="149" spans="1:49" s="241" customFormat="1" x14ac:dyDescent="0.3">
      <c r="A149" s="242"/>
      <c r="B149" s="242"/>
      <c r="D149" s="288"/>
      <c r="E149" s="289"/>
      <c r="F149" s="290"/>
      <c r="G149" s="242"/>
      <c r="H149" s="246"/>
      <c r="I149" s="245"/>
      <c r="J149" s="245"/>
      <c r="K149" s="242"/>
      <c r="L149" s="290"/>
      <c r="AO149" s="244"/>
      <c r="AP149" s="244"/>
      <c r="AQ149" s="245"/>
      <c r="AR149" s="245"/>
      <c r="AS149" s="244"/>
      <c r="AT149" s="245"/>
      <c r="AU149" s="246"/>
      <c r="AV149" s="246"/>
      <c r="AW149" s="246"/>
    </row>
    <row r="150" spans="1:49" s="241" customFormat="1" x14ac:dyDescent="0.3">
      <c r="A150" s="242"/>
      <c r="B150" s="242"/>
      <c r="D150" s="288"/>
      <c r="E150" s="289"/>
      <c r="F150" s="290"/>
      <c r="G150" s="242"/>
      <c r="H150" s="246"/>
      <c r="I150" s="245"/>
      <c r="J150" s="245"/>
      <c r="K150" s="242"/>
      <c r="L150" s="290"/>
      <c r="AO150" s="244"/>
      <c r="AP150" s="244"/>
      <c r="AQ150" s="245"/>
      <c r="AR150" s="245"/>
      <c r="AS150" s="244"/>
      <c r="AT150" s="245"/>
      <c r="AU150" s="246"/>
      <c r="AV150" s="246"/>
      <c r="AW150" s="246"/>
    </row>
    <row r="151" spans="1:49" s="241" customFormat="1" x14ac:dyDescent="0.3">
      <c r="A151" s="242"/>
      <c r="B151" s="242"/>
      <c r="D151" s="288"/>
      <c r="E151" s="289"/>
      <c r="F151" s="290"/>
      <c r="G151" s="242"/>
      <c r="H151" s="246"/>
      <c r="I151" s="245"/>
      <c r="J151" s="245"/>
      <c r="K151" s="242"/>
      <c r="L151" s="290"/>
      <c r="AO151" s="244"/>
      <c r="AP151" s="244"/>
      <c r="AQ151" s="245"/>
      <c r="AR151" s="245"/>
      <c r="AS151" s="244"/>
      <c r="AT151" s="245"/>
      <c r="AU151" s="246"/>
      <c r="AV151" s="246"/>
      <c r="AW151" s="246"/>
    </row>
    <row r="152" spans="1:49" ht="15" thickBot="1" x14ac:dyDescent="0.35"/>
    <row r="153" spans="1:49" s="192" customFormat="1" ht="15" thickBot="1" x14ac:dyDescent="0.35">
      <c r="A153" s="182" t="s">
        <v>19</v>
      </c>
      <c r="B153" s="183" t="s">
        <v>236</v>
      </c>
      <c r="C153" s="184" t="s">
        <v>238</v>
      </c>
      <c r="D153" s="185" t="s">
        <v>192</v>
      </c>
      <c r="E153" s="186">
        <v>1.0000000000000001E-5</v>
      </c>
      <c r="F153" s="183">
        <v>1</v>
      </c>
      <c r="G153" s="182">
        <v>1.4999999999999999E-2</v>
      </c>
      <c r="H153" s="187">
        <f>E153*F153*G153</f>
        <v>1.5000000000000002E-7</v>
      </c>
      <c r="I153" s="188">
        <v>1.1599999999999999</v>
      </c>
      <c r="J153" s="200">
        <f>I153</f>
        <v>1.1599999999999999</v>
      </c>
      <c r="K153" s="190" t="s">
        <v>184</v>
      </c>
      <c r="L153" s="191">
        <v>7</v>
      </c>
      <c r="M153" s="192" t="str">
        <f t="shared" ref="M153:N158" si="190">A153</f>
        <v>С1</v>
      </c>
      <c r="N153" s="192" t="str">
        <f t="shared" si="190"/>
        <v>Насос ЛВЖ</v>
      </c>
      <c r="O153" s="192" t="str">
        <f t="shared" ref="O153:O158" si="191">D153</f>
        <v>Полное-факел</v>
      </c>
      <c r="P153" s="192" t="s">
        <v>85</v>
      </c>
      <c r="Q153" s="192" t="s">
        <v>85</v>
      </c>
      <c r="R153" s="192" t="s">
        <v>85</v>
      </c>
      <c r="S153" s="192" t="s">
        <v>85</v>
      </c>
      <c r="T153" s="192" t="s">
        <v>85</v>
      </c>
      <c r="U153" s="192" t="s">
        <v>85</v>
      </c>
      <c r="V153" s="192" t="s">
        <v>85</v>
      </c>
      <c r="W153" s="192" t="s">
        <v>85</v>
      </c>
      <c r="X153" s="192" t="s">
        <v>85</v>
      </c>
      <c r="Y153" s="192" t="s">
        <v>85</v>
      </c>
      <c r="Z153" s="192" t="s">
        <v>85</v>
      </c>
      <c r="AA153" s="192" t="s">
        <v>85</v>
      </c>
      <c r="AB153" s="192" t="s">
        <v>85</v>
      </c>
      <c r="AC153" s="192" t="s">
        <v>85</v>
      </c>
      <c r="AD153" s="192" t="s">
        <v>85</v>
      </c>
      <c r="AE153" s="192" t="s">
        <v>85</v>
      </c>
      <c r="AF153" s="192" t="s">
        <v>85</v>
      </c>
      <c r="AG153" s="192" t="s">
        <v>85</v>
      </c>
      <c r="AH153" s="193">
        <v>1</v>
      </c>
      <c r="AI153" s="193">
        <v>2</v>
      </c>
      <c r="AJ153" s="194">
        <v>0.75</v>
      </c>
      <c r="AK153" s="194">
        <v>2.7E-2</v>
      </c>
      <c r="AL153" s="194">
        <v>3</v>
      </c>
      <c r="AO153" s="195">
        <f>AK153*I153+AJ153</f>
        <v>0.78132000000000001</v>
      </c>
      <c r="AP153" s="195">
        <f>0.1*AO153</f>
        <v>7.8132000000000007E-2</v>
      </c>
      <c r="AQ153" s="196">
        <f>AH153*3+0.25*AI153</f>
        <v>3.5</v>
      </c>
      <c r="AR153" s="196">
        <f>SUM(AO153:AQ153)/4</f>
        <v>1.089863</v>
      </c>
      <c r="AS153" s="195">
        <f>10068.2*J153*POWER(10,-6)</f>
        <v>1.1679111999999998E-2</v>
      </c>
      <c r="AT153" s="196">
        <f t="shared" ref="AT153:AT158" si="192">AS153+AR153+AQ153+AP153+AO153</f>
        <v>5.4609941119999998</v>
      </c>
      <c r="AU153" s="197">
        <f>AH153*H153</f>
        <v>1.5000000000000002E-7</v>
      </c>
      <c r="AV153" s="197">
        <f>H153*AI153</f>
        <v>3.0000000000000004E-7</v>
      </c>
      <c r="AW153" s="197">
        <f>H153*AT153</f>
        <v>8.1914911680000006E-7</v>
      </c>
    </row>
    <row r="154" spans="1:49" s="192" customFormat="1" ht="15" thickBot="1" x14ac:dyDescent="0.35">
      <c r="A154" s="182" t="s">
        <v>20</v>
      </c>
      <c r="B154" s="182" t="str">
        <f>B153</f>
        <v>Насос ЛВЖ</v>
      </c>
      <c r="C154" s="184" t="s">
        <v>239</v>
      </c>
      <c r="D154" s="185" t="s">
        <v>237</v>
      </c>
      <c r="E154" s="198">
        <f>E153</f>
        <v>1.0000000000000001E-5</v>
      </c>
      <c r="F154" s="199">
        <f>F153</f>
        <v>1</v>
      </c>
      <c r="G154" s="182">
        <v>1.4249999999999999E-2</v>
      </c>
      <c r="H154" s="187">
        <f t="shared" ref="H154:H158" si="193">E154*F154*G154</f>
        <v>1.4250000000000001E-7</v>
      </c>
      <c r="I154" s="200">
        <f>I153</f>
        <v>1.1599999999999999</v>
      </c>
      <c r="J154" s="291">
        <f>0.001</f>
        <v>1E-3</v>
      </c>
      <c r="K154" s="190" t="s">
        <v>185</v>
      </c>
      <c r="L154" s="191">
        <v>0</v>
      </c>
      <c r="M154" s="192" t="str">
        <f t="shared" si="190"/>
        <v>С2</v>
      </c>
      <c r="N154" s="192" t="str">
        <f t="shared" si="190"/>
        <v>Насос ЛВЖ</v>
      </c>
      <c r="O154" s="192" t="str">
        <f t="shared" si="191"/>
        <v>Полное-взрыв облака ТВС</v>
      </c>
      <c r="P154" s="192" t="s">
        <v>85</v>
      </c>
      <c r="Q154" s="192" t="s">
        <v>85</v>
      </c>
      <c r="R154" s="192" t="s">
        <v>85</v>
      </c>
      <c r="S154" s="192" t="s">
        <v>85</v>
      </c>
      <c r="T154" s="192" t="s">
        <v>85</v>
      </c>
      <c r="U154" s="192" t="s">
        <v>85</v>
      </c>
      <c r="V154" s="192" t="s">
        <v>85</v>
      </c>
      <c r="W154" s="192" t="s">
        <v>85</v>
      </c>
      <c r="X154" s="192" t="s">
        <v>85</v>
      </c>
      <c r="Y154" s="192" t="s">
        <v>85</v>
      </c>
      <c r="Z154" s="192" t="s">
        <v>85</v>
      </c>
      <c r="AA154" s="192" t="s">
        <v>85</v>
      </c>
      <c r="AB154" s="192" t="s">
        <v>85</v>
      </c>
      <c r="AC154" s="192" t="s">
        <v>85</v>
      </c>
      <c r="AD154" s="192" t="s">
        <v>85</v>
      </c>
      <c r="AE154" s="192" t="s">
        <v>85</v>
      </c>
      <c r="AF154" s="192" t="s">
        <v>85</v>
      </c>
      <c r="AG154" s="192" t="s">
        <v>85</v>
      </c>
      <c r="AH154" s="193">
        <v>2</v>
      </c>
      <c r="AI154" s="193">
        <v>2</v>
      </c>
      <c r="AJ154" s="192">
        <f>AJ153</f>
        <v>0.75</v>
      </c>
      <c r="AK154" s="192">
        <f>AK153</f>
        <v>2.7E-2</v>
      </c>
      <c r="AL154" s="192">
        <f>AL153</f>
        <v>3</v>
      </c>
      <c r="AO154" s="195">
        <f>AK154*I154+AJ154</f>
        <v>0.78132000000000001</v>
      </c>
      <c r="AP154" s="195">
        <f t="shared" ref="AP154:AP158" si="194">0.1*AO154</f>
        <v>7.8132000000000007E-2</v>
      </c>
      <c r="AQ154" s="196">
        <f t="shared" ref="AQ154:AQ158" si="195">AH154*3+0.25*AI154</f>
        <v>6.5</v>
      </c>
      <c r="AR154" s="196">
        <f t="shared" ref="AR154:AR158" si="196">SUM(AO154:AQ154)/4</f>
        <v>1.839863</v>
      </c>
      <c r="AS154" s="195">
        <f>10068.2*J154*POWER(10,-6)*10</f>
        <v>1.0068200000000001E-4</v>
      </c>
      <c r="AT154" s="196">
        <f t="shared" si="192"/>
        <v>9.1994156820000015</v>
      </c>
      <c r="AU154" s="197">
        <f t="shared" ref="AU154:AU158" si="197">AH154*H154</f>
        <v>2.8500000000000002E-7</v>
      </c>
      <c r="AV154" s="197">
        <f t="shared" ref="AV154:AV158" si="198">H154*AI154</f>
        <v>2.8500000000000002E-7</v>
      </c>
      <c r="AW154" s="197">
        <f t="shared" ref="AW154:AW158" si="199">H154*AT154</f>
        <v>1.3109167346850004E-6</v>
      </c>
    </row>
    <row r="155" spans="1:49" s="192" customFormat="1" x14ac:dyDescent="0.3">
      <c r="A155" s="182" t="s">
        <v>21</v>
      </c>
      <c r="B155" s="182" t="str">
        <f>B153</f>
        <v>Насос ЛВЖ</v>
      </c>
      <c r="C155" s="184" t="s">
        <v>240</v>
      </c>
      <c r="D155" s="185" t="s">
        <v>61</v>
      </c>
      <c r="E155" s="198">
        <f>E153</f>
        <v>1.0000000000000001E-5</v>
      </c>
      <c r="F155" s="199">
        <f>F153</f>
        <v>1</v>
      </c>
      <c r="G155" s="182">
        <v>0.27074999999999999</v>
      </c>
      <c r="H155" s="187">
        <f t="shared" si="193"/>
        <v>2.7075000000000003E-6</v>
      </c>
      <c r="I155" s="200">
        <f>I153</f>
        <v>1.1599999999999999</v>
      </c>
      <c r="J155" s="182">
        <v>0</v>
      </c>
      <c r="K155" s="190" t="s">
        <v>186</v>
      </c>
      <c r="L155" s="191">
        <v>1</v>
      </c>
      <c r="M155" s="192" t="str">
        <f t="shared" si="190"/>
        <v>С3</v>
      </c>
      <c r="N155" s="192" t="str">
        <f t="shared" si="190"/>
        <v>Насос ЛВЖ</v>
      </c>
      <c r="O155" s="192" t="str">
        <f t="shared" si="191"/>
        <v>Полное-ликвидация</v>
      </c>
      <c r="P155" s="192" t="s">
        <v>85</v>
      </c>
      <c r="Q155" s="192" t="s">
        <v>85</v>
      </c>
      <c r="R155" s="192" t="s">
        <v>85</v>
      </c>
      <c r="S155" s="192" t="s">
        <v>85</v>
      </c>
      <c r="T155" s="192" t="s">
        <v>85</v>
      </c>
      <c r="U155" s="192" t="s">
        <v>85</v>
      </c>
      <c r="V155" s="192" t="s">
        <v>85</v>
      </c>
      <c r="W155" s="192" t="s">
        <v>85</v>
      </c>
      <c r="X155" s="192" t="s">
        <v>85</v>
      </c>
      <c r="Y155" s="192" t="s">
        <v>85</v>
      </c>
      <c r="Z155" s="192" t="s">
        <v>85</v>
      </c>
      <c r="AA155" s="192" t="s">
        <v>85</v>
      </c>
      <c r="AB155" s="192" t="s">
        <v>85</v>
      </c>
      <c r="AC155" s="192" t="s">
        <v>85</v>
      </c>
      <c r="AD155" s="192" t="s">
        <v>85</v>
      </c>
      <c r="AE155" s="192" t="s">
        <v>85</v>
      </c>
      <c r="AF155" s="192" t="s">
        <v>85</v>
      </c>
      <c r="AG155" s="192" t="s">
        <v>85</v>
      </c>
      <c r="AH155" s="192">
        <v>0</v>
      </c>
      <c r="AI155" s="192">
        <v>0</v>
      </c>
      <c r="AJ155" s="192">
        <f>AJ153</f>
        <v>0.75</v>
      </c>
      <c r="AK155" s="192">
        <f>AK153</f>
        <v>2.7E-2</v>
      </c>
      <c r="AL155" s="192">
        <f>AL153</f>
        <v>3</v>
      </c>
      <c r="AO155" s="195">
        <f>AK155*I155*0.1+AJ155</f>
        <v>0.75313200000000002</v>
      </c>
      <c r="AP155" s="195">
        <f t="shared" si="194"/>
        <v>7.5313200000000011E-2</v>
      </c>
      <c r="AQ155" s="196">
        <f t="shared" si="195"/>
        <v>0</v>
      </c>
      <c r="AR155" s="196">
        <f t="shared" si="196"/>
        <v>0.2071113</v>
      </c>
      <c r="AS155" s="195">
        <f>1333*J154*POWER(10,-6)</f>
        <v>1.333E-6</v>
      </c>
      <c r="AT155" s="196">
        <f t="shared" si="192"/>
        <v>1.0355578329999999</v>
      </c>
      <c r="AU155" s="197">
        <f t="shared" si="197"/>
        <v>0</v>
      </c>
      <c r="AV155" s="197">
        <f t="shared" si="198"/>
        <v>0</v>
      </c>
      <c r="AW155" s="197">
        <f t="shared" si="199"/>
        <v>2.8037728328474999E-6</v>
      </c>
    </row>
    <row r="156" spans="1:49" s="192" customFormat="1" x14ac:dyDescent="0.3">
      <c r="A156" s="182" t="s">
        <v>22</v>
      </c>
      <c r="B156" s="182" t="str">
        <f>B153</f>
        <v>Насос ЛВЖ</v>
      </c>
      <c r="C156" s="184" t="s">
        <v>241</v>
      </c>
      <c r="D156" s="185" t="s">
        <v>86</v>
      </c>
      <c r="E156" s="198">
        <f>E154</f>
        <v>1.0000000000000001E-5</v>
      </c>
      <c r="F156" s="199">
        <f>F153</f>
        <v>1</v>
      </c>
      <c r="G156" s="182">
        <v>3.4999999999999996E-2</v>
      </c>
      <c r="H156" s="187">
        <f t="shared" si="193"/>
        <v>3.4999999999999998E-7</v>
      </c>
      <c r="I156" s="200">
        <f>0.15*I153</f>
        <v>0.17399999999999999</v>
      </c>
      <c r="J156" s="200">
        <f>I156</f>
        <v>0.17399999999999999</v>
      </c>
      <c r="K156" s="203" t="s">
        <v>188</v>
      </c>
      <c r="L156" s="204">
        <v>45390</v>
      </c>
      <c r="M156" s="192" t="str">
        <f t="shared" si="190"/>
        <v>С4</v>
      </c>
      <c r="N156" s="192" t="str">
        <f t="shared" si="190"/>
        <v>Насос ЛВЖ</v>
      </c>
      <c r="O156" s="192" t="str">
        <f t="shared" si="191"/>
        <v>Частичное-пожар</v>
      </c>
      <c r="P156" s="192" t="s">
        <v>85</v>
      </c>
      <c r="Q156" s="192" t="s">
        <v>85</v>
      </c>
      <c r="R156" s="192" t="s">
        <v>85</v>
      </c>
      <c r="S156" s="192" t="s">
        <v>85</v>
      </c>
      <c r="T156" s="192" t="s">
        <v>85</v>
      </c>
      <c r="U156" s="192" t="s">
        <v>85</v>
      </c>
      <c r="V156" s="192" t="s">
        <v>85</v>
      </c>
      <c r="W156" s="192" t="s">
        <v>85</v>
      </c>
      <c r="X156" s="192" t="s">
        <v>85</v>
      </c>
      <c r="Y156" s="192" t="s">
        <v>85</v>
      </c>
      <c r="Z156" s="192" t="s">
        <v>85</v>
      </c>
      <c r="AA156" s="192" t="s">
        <v>85</v>
      </c>
      <c r="AB156" s="192" t="s">
        <v>85</v>
      </c>
      <c r="AC156" s="192" t="s">
        <v>85</v>
      </c>
      <c r="AD156" s="192" t="s">
        <v>85</v>
      </c>
      <c r="AE156" s="192" t="s">
        <v>85</v>
      </c>
      <c r="AF156" s="192" t="s">
        <v>85</v>
      </c>
      <c r="AG156" s="192" t="s">
        <v>85</v>
      </c>
      <c r="AH156" s="192">
        <v>0</v>
      </c>
      <c r="AI156" s="192">
        <v>2</v>
      </c>
      <c r="AJ156" s="192">
        <f>0.1*$AJ$2</f>
        <v>7.5000000000000011E-2</v>
      </c>
      <c r="AK156" s="192">
        <f>AK153</f>
        <v>2.7E-2</v>
      </c>
      <c r="AL156" s="192">
        <f>ROUNDUP(AL153/3,0)</f>
        <v>1</v>
      </c>
      <c r="AO156" s="195">
        <f>AK156*I156+AJ156</f>
        <v>7.9698000000000005E-2</v>
      </c>
      <c r="AP156" s="195">
        <f t="shared" si="194"/>
        <v>7.9698000000000008E-3</v>
      </c>
      <c r="AQ156" s="196">
        <f t="shared" si="195"/>
        <v>0.5</v>
      </c>
      <c r="AR156" s="196">
        <f t="shared" si="196"/>
        <v>0.14691694999999999</v>
      </c>
      <c r="AS156" s="195">
        <f>10068.2*J156*POWER(10,-6)</f>
        <v>1.7518668E-3</v>
      </c>
      <c r="AT156" s="196">
        <f t="shared" si="192"/>
        <v>0.73633661680000007</v>
      </c>
      <c r="AU156" s="197">
        <f t="shared" si="197"/>
        <v>0</v>
      </c>
      <c r="AV156" s="197">
        <f t="shared" si="198"/>
        <v>6.9999999999999997E-7</v>
      </c>
      <c r="AW156" s="197">
        <f t="shared" si="199"/>
        <v>2.5771781588000002E-7</v>
      </c>
    </row>
    <row r="157" spans="1:49" s="192" customFormat="1" x14ac:dyDescent="0.3">
      <c r="A157" s="182" t="s">
        <v>23</v>
      </c>
      <c r="B157" s="182" t="str">
        <f>B153</f>
        <v>Насос ЛВЖ</v>
      </c>
      <c r="C157" s="184" t="s">
        <v>243</v>
      </c>
      <c r="D157" s="185" t="s">
        <v>86</v>
      </c>
      <c r="E157" s="198">
        <f t="shared" ref="E157:E158" si="200">E155</f>
        <v>1.0000000000000001E-5</v>
      </c>
      <c r="F157" s="199">
        <f>F153</f>
        <v>1</v>
      </c>
      <c r="G157" s="182">
        <v>3.3249999999999995E-2</v>
      </c>
      <c r="H157" s="187">
        <f t="shared" si="193"/>
        <v>3.3249999999999999E-7</v>
      </c>
      <c r="I157" s="200">
        <f>0.15*I153</f>
        <v>0.17399999999999999</v>
      </c>
      <c r="J157" s="200">
        <f>I156</f>
        <v>0.17399999999999999</v>
      </c>
      <c r="K157" s="203" t="s">
        <v>189</v>
      </c>
      <c r="L157" s="204">
        <v>3</v>
      </c>
      <c r="M157" s="192" t="str">
        <f t="shared" si="190"/>
        <v>С5</v>
      </c>
      <c r="N157" s="192" t="str">
        <f t="shared" si="190"/>
        <v>Насос ЛВЖ</v>
      </c>
      <c r="O157" s="192" t="str">
        <f t="shared" si="191"/>
        <v>Частичное-пожар</v>
      </c>
      <c r="P157" s="192" t="s">
        <v>85</v>
      </c>
      <c r="Q157" s="192" t="s">
        <v>85</v>
      </c>
      <c r="R157" s="192" t="s">
        <v>85</v>
      </c>
      <c r="S157" s="192" t="s">
        <v>85</v>
      </c>
      <c r="T157" s="192" t="s">
        <v>85</v>
      </c>
      <c r="U157" s="192" t="s">
        <v>85</v>
      </c>
      <c r="V157" s="192" t="s">
        <v>85</v>
      </c>
      <c r="W157" s="192" t="s">
        <v>85</v>
      </c>
      <c r="X157" s="192" t="s">
        <v>85</v>
      </c>
      <c r="Y157" s="192" t="s">
        <v>85</v>
      </c>
      <c r="Z157" s="192" t="s">
        <v>85</v>
      </c>
      <c r="AA157" s="192" t="s">
        <v>85</v>
      </c>
      <c r="AB157" s="192" t="s">
        <v>85</v>
      </c>
      <c r="AC157" s="192" t="s">
        <v>85</v>
      </c>
      <c r="AD157" s="192" t="s">
        <v>85</v>
      </c>
      <c r="AE157" s="192" t="s">
        <v>85</v>
      </c>
      <c r="AF157" s="192" t="s">
        <v>85</v>
      </c>
      <c r="AG157" s="192" t="s">
        <v>85</v>
      </c>
      <c r="AH157" s="192">
        <v>0</v>
      </c>
      <c r="AI157" s="192">
        <v>1</v>
      </c>
      <c r="AJ157" s="192">
        <f>0.1*$AJ$2</f>
        <v>7.5000000000000011E-2</v>
      </c>
      <c r="AK157" s="192">
        <f>AK153</f>
        <v>2.7E-2</v>
      </c>
      <c r="AL157" s="192">
        <f>ROUNDUP(AL153/3,0)</f>
        <v>1</v>
      </c>
      <c r="AO157" s="195">
        <f t="shared" ref="AO157" si="201">AK157*I157+AJ157</f>
        <v>7.9698000000000005E-2</v>
      </c>
      <c r="AP157" s="195">
        <f t="shared" si="194"/>
        <v>7.9698000000000008E-3</v>
      </c>
      <c r="AQ157" s="196">
        <f t="shared" si="195"/>
        <v>0.25</v>
      </c>
      <c r="AR157" s="196">
        <f t="shared" si="196"/>
        <v>8.4416950000000004E-2</v>
      </c>
      <c r="AS157" s="195">
        <f>10068.2*J157*POWER(10,-6)*10</f>
        <v>1.7518668000000001E-2</v>
      </c>
      <c r="AT157" s="196">
        <f t="shared" si="192"/>
        <v>0.43960341800000002</v>
      </c>
      <c r="AU157" s="197">
        <f t="shared" si="197"/>
        <v>0</v>
      </c>
      <c r="AV157" s="197">
        <f t="shared" si="198"/>
        <v>3.3249999999999999E-7</v>
      </c>
      <c r="AW157" s="197">
        <f t="shared" si="199"/>
        <v>1.4616813648500001E-7</v>
      </c>
    </row>
    <row r="158" spans="1:49" s="192" customFormat="1" ht="15" thickBot="1" x14ac:dyDescent="0.35">
      <c r="A158" s="182" t="s">
        <v>24</v>
      </c>
      <c r="B158" s="182" t="str">
        <f>B153</f>
        <v>Насос ЛВЖ</v>
      </c>
      <c r="C158" s="184" t="s">
        <v>242</v>
      </c>
      <c r="D158" s="185" t="s">
        <v>62</v>
      </c>
      <c r="E158" s="198">
        <f t="shared" si="200"/>
        <v>1.0000000000000001E-5</v>
      </c>
      <c r="F158" s="199">
        <f>F153</f>
        <v>1</v>
      </c>
      <c r="G158" s="182">
        <v>0.63174999999999992</v>
      </c>
      <c r="H158" s="187">
        <f t="shared" si="193"/>
        <v>6.3175000000000001E-6</v>
      </c>
      <c r="I158" s="200">
        <f>0.15*I153</f>
        <v>0.17399999999999999</v>
      </c>
      <c r="J158" s="182">
        <v>0</v>
      </c>
      <c r="K158" s="205" t="s">
        <v>200</v>
      </c>
      <c r="L158" s="205">
        <v>16</v>
      </c>
      <c r="M158" s="192" t="str">
        <f t="shared" si="190"/>
        <v>С6</v>
      </c>
      <c r="N158" s="192" t="str">
        <f t="shared" si="190"/>
        <v>Насос ЛВЖ</v>
      </c>
      <c r="O158" s="192" t="str">
        <f t="shared" si="191"/>
        <v>Частичное-ликвидация</v>
      </c>
      <c r="P158" s="192" t="s">
        <v>85</v>
      </c>
      <c r="Q158" s="192" t="s">
        <v>85</v>
      </c>
      <c r="R158" s="192" t="s">
        <v>85</v>
      </c>
      <c r="S158" s="192" t="s">
        <v>85</v>
      </c>
      <c r="T158" s="192" t="s">
        <v>85</v>
      </c>
      <c r="U158" s="192" t="s">
        <v>85</v>
      </c>
      <c r="V158" s="192" t="s">
        <v>85</v>
      </c>
      <c r="W158" s="192" t="s">
        <v>85</v>
      </c>
      <c r="X158" s="192" t="s">
        <v>85</v>
      </c>
      <c r="Y158" s="192" t="s">
        <v>85</v>
      </c>
      <c r="Z158" s="192" t="s">
        <v>85</v>
      </c>
      <c r="AA158" s="192" t="s">
        <v>85</v>
      </c>
      <c r="AB158" s="192" t="s">
        <v>85</v>
      </c>
      <c r="AC158" s="192" t="s">
        <v>85</v>
      </c>
      <c r="AD158" s="192" t="s">
        <v>85</v>
      </c>
      <c r="AE158" s="192" t="s">
        <v>85</v>
      </c>
      <c r="AF158" s="192" t="s">
        <v>85</v>
      </c>
      <c r="AG158" s="192" t="s">
        <v>85</v>
      </c>
      <c r="AH158" s="192">
        <v>0</v>
      </c>
      <c r="AI158" s="192">
        <v>0</v>
      </c>
      <c r="AJ158" s="192">
        <f>0.1*$AJ$2</f>
        <v>7.5000000000000011E-2</v>
      </c>
      <c r="AK158" s="192">
        <f>AK153</f>
        <v>2.7E-2</v>
      </c>
      <c r="AL158" s="192">
        <f>ROUNDUP(AL153/3,0)</f>
        <v>1</v>
      </c>
      <c r="AO158" s="195">
        <f>AK158*I158*0.1+AJ158</f>
        <v>7.5469800000000017E-2</v>
      </c>
      <c r="AP158" s="195">
        <f t="shared" si="194"/>
        <v>7.5469800000000017E-3</v>
      </c>
      <c r="AQ158" s="196">
        <f t="shared" si="195"/>
        <v>0</v>
      </c>
      <c r="AR158" s="196">
        <f t="shared" si="196"/>
        <v>2.0754195000000003E-2</v>
      </c>
      <c r="AS158" s="195">
        <f>1333*J157*POWER(10,-6)</f>
        <v>2.3194199999999996E-4</v>
      </c>
      <c r="AT158" s="196">
        <f t="shared" si="192"/>
        <v>0.10400291700000003</v>
      </c>
      <c r="AU158" s="197">
        <f t="shared" si="197"/>
        <v>0</v>
      </c>
      <c r="AV158" s="197">
        <f t="shared" si="198"/>
        <v>0</v>
      </c>
      <c r="AW158" s="197">
        <f t="shared" si="199"/>
        <v>6.5703842814750017E-7</v>
      </c>
    </row>
    <row r="159" spans="1:49" s="192" customFormat="1" x14ac:dyDescent="0.3">
      <c r="A159" s="193"/>
      <c r="B159" s="193"/>
      <c r="D159" s="285"/>
      <c r="E159" s="286"/>
      <c r="F159" s="287"/>
      <c r="G159" s="193"/>
      <c r="H159" s="197"/>
      <c r="I159" s="196"/>
      <c r="J159" s="193"/>
      <c r="K159" s="193"/>
      <c r="L159" s="193"/>
      <c r="AO159" s="195"/>
      <c r="AP159" s="195"/>
      <c r="AQ159" s="196"/>
      <c r="AR159" s="196"/>
      <c r="AS159" s="195"/>
      <c r="AT159" s="196"/>
      <c r="AU159" s="197"/>
      <c r="AV159" s="197"/>
      <c r="AW159" s="197"/>
    </row>
    <row r="160" spans="1:49" s="192" customFormat="1" x14ac:dyDescent="0.3">
      <c r="A160" s="193"/>
      <c r="B160" s="193"/>
      <c r="D160" s="285"/>
      <c r="E160" s="286"/>
      <c r="F160" s="287"/>
      <c r="G160" s="193"/>
      <c r="H160" s="197"/>
      <c r="I160" s="196"/>
      <c r="J160" s="193"/>
      <c r="K160" s="193"/>
      <c r="L160" s="193"/>
      <c r="AO160" s="195"/>
      <c r="AP160" s="195"/>
      <c r="AQ160" s="196"/>
      <c r="AR160" s="196"/>
      <c r="AS160" s="195"/>
      <c r="AT160" s="196"/>
      <c r="AU160" s="197"/>
      <c r="AV160" s="197"/>
      <c r="AW160" s="197"/>
    </row>
    <row r="161" spans="1:49" s="192" customFormat="1" x14ac:dyDescent="0.3">
      <c r="A161" s="193"/>
      <c r="B161" s="193"/>
      <c r="D161" s="285"/>
      <c r="E161" s="286"/>
      <c r="F161" s="287"/>
      <c r="G161" s="193"/>
      <c r="H161" s="197"/>
      <c r="I161" s="196"/>
      <c r="J161" s="193"/>
      <c r="K161" s="193"/>
      <c r="L161" s="193"/>
      <c r="AO161" s="195"/>
      <c r="AP161" s="195"/>
      <c r="AQ161" s="196"/>
      <c r="AR161" s="196"/>
      <c r="AS161" s="195"/>
      <c r="AT161" s="196"/>
      <c r="AU161" s="197"/>
      <c r="AV161" s="197"/>
      <c r="AW161" s="197"/>
    </row>
    <row r="162" spans="1:49" ht="15" thickBot="1" x14ac:dyDescent="0.35"/>
    <row r="163" spans="1:49" s="192" customFormat="1" ht="15" thickBot="1" x14ac:dyDescent="0.35">
      <c r="A163" s="182" t="s">
        <v>19</v>
      </c>
      <c r="B163" s="183" t="s">
        <v>245</v>
      </c>
      <c r="C163" s="184" t="s">
        <v>238</v>
      </c>
      <c r="D163" s="185" t="s">
        <v>192</v>
      </c>
      <c r="E163" s="186">
        <v>1.0000000000000001E-5</v>
      </c>
      <c r="F163" s="183">
        <v>1</v>
      </c>
      <c r="G163" s="182">
        <v>1.4999999999999999E-2</v>
      </c>
      <c r="H163" s="187">
        <f>E163*F163*G163</f>
        <v>1.5000000000000002E-7</v>
      </c>
      <c r="I163" s="188">
        <v>1.1599999999999999</v>
      </c>
      <c r="J163" s="200">
        <f>I163</f>
        <v>1.1599999999999999</v>
      </c>
      <c r="K163" s="190" t="s">
        <v>184</v>
      </c>
      <c r="L163" s="191">
        <v>7</v>
      </c>
      <c r="M163" s="192" t="str">
        <f t="shared" ref="M163:M168" si="202">A163</f>
        <v>С1</v>
      </c>
      <c r="N163" s="192" t="str">
        <f t="shared" ref="N163:N168" si="203">B163</f>
        <v>Насос ЛВЖ+токси</v>
      </c>
      <c r="O163" s="192" t="str">
        <f t="shared" ref="O163:O168" si="204">D163</f>
        <v>Полное-факел</v>
      </c>
      <c r="P163" s="192" t="s">
        <v>85</v>
      </c>
      <c r="Q163" s="192" t="s">
        <v>85</v>
      </c>
      <c r="R163" s="192" t="s">
        <v>85</v>
      </c>
      <c r="S163" s="192" t="s">
        <v>85</v>
      </c>
      <c r="T163" s="192" t="s">
        <v>85</v>
      </c>
      <c r="U163" s="192" t="s">
        <v>85</v>
      </c>
      <c r="V163" s="192" t="s">
        <v>85</v>
      </c>
      <c r="W163" s="192" t="s">
        <v>85</v>
      </c>
      <c r="X163" s="192" t="s">
        <v>85</v>
      </c>
      <c r="Y163" s="192" t="s">
        <v>85</v>
      </c>
      <c r="Z163" s="192" t="s">
        <v>85</v>
      </c>
      <c r="AA163" s="192" t="s">
        <v>85</v>
      </c>
      <c r="AB163" s="192" t="s">
        <v>85</v>
      </c>
      <c r="AC163" s="192" t="s">
        <v>85</v>
      </c>
      <c r="AD163" s="192" t="s">
        <v>85</v>
      </c>
      <c r="AE163" s="192" t="s">
        <v>85</v>
      </c>
      <c r="AF163" s="192" t="s">
        <v>85</v>
      </c>
      <c r="AG163" s="192" t="s">
        <v>85</v>
      </c>
      <c r="AH163" s="193">
        <v>1</v>
      </c>
      <c r="AI163" s="193">
        <v>2</v>
      </c>
      <c r="AJ163" s="194">
        <v>0.75</v>
      </c>
      <c r="AK163" s="194">
        <v>2.7E-2</v>
      </c>
      <c r="AL163" s="194">
        <v>3</v>
      </c>
      <c r="AO163" s="195">
        <f>AK163*I163+AJ163</f>
        <v>0.78132000000000001</v>
      </c>
      <c r="AP163" s="195">
        <f>0.1*AO163</f>
        <v>7.8132000000000007E-2</v>
      </c>
      <c r="AQ163" s="196">
        <f>AH163*3+0.25*AI163</f>
        <v>3.5</v>
      </c>
      <c r="AR163" s="196">
        <f>SUM(AO163:AQ163)/4</f>
        <v>1.089863</v>
      </c>
      <c r="AS163" s="195">
        <f>10068.2*J163*POWER(10,-6)</f>
        <v>1.1679111999999998E-2</v>
      </c>
      <c r="AT163" s="196">
        <f t="shared" ref="AT163:AT168" si="205">AS163+AR163+AQ163+AP163+AO163</f>
        <v>5.4609941119999998</v>
      </c>
      <c r="AU163" s="197">
        <f>AH163*H163</f>
        <v>1.5000000000000002E-7</v>
      </c>
      <c r="AV163" s="197">
        <f>H163*AI163</f>
        <v>3.0000000000000004E-7</v>
      </c>
      <c r="AW163" s="197">
        <f>H163*AT163</f>
        <v>8.1914911680000006E-7</v>
      </c>
    </row>
    <row r="164" spans="1:49" s="192" customFormat="1" ht="15" thickBot="1" x14ac:dyDescent="0.35">
      <c r="A164" s="182" t="s">
        <v>20</v>
      </c>
      <c r="B164" s="182" t="str">
        <f>B163</f>
        <v>Насос ЛВЖ+токси</v>
      </c>
      <c r="C164" s="184" t="s">
        <v>239</v>
      </c>
      <c r="D164" s="185" t="s">
        <v>237</v>
      </c>
      <c r="E164" s="198">
        <f>E163</f>
        <v>1.0000000000000001E-5</v>
      </c>
      <c r="F164" s="199">
        <f>F163</f>
        <v>1</v>
      </c>
      <c r="G164" s="182">
        <v>1.4249999999999999E-2</v>
      </c>
      <c r="H164" s="187">
        <f t="shared" ref="H164:H168" si="206">E164*F164*G164</f>
        <v>1.4250000000000001E-7</v>
      </c>
      <c r="I164" s="200">
        <f>I163</f>
        <v>1.1599999999999999</v>
      </c>
      <c r="J164" s="291">
        <f>0.001</f>
        <v>1E-3</v>
      </c>
      <c r="K164" s="190" t="s">
        <v>185</v>
      </c>
      <c r="L164" s="191">
        <v>0</v>
      </c>
      <c r="M164" s="192" t="str">
        <f t="shared" si="202"/>
        <v>С2</v>
      </c>
      <c r="N164" s="192" t="str">
        <f t="shared" si="203"/>
        <v>Насос ЛВЖ+токси</v>
      </c>
      <c r="O164" s="192" t="str">
        <f t="shared" si="204"/>
        <v>Полное-взрыв облака ТВС</v>
      </c>
      <c r="P164" s="192" t="s">
        <v>85</v>
      </c>
      <c r="Q164" s="192" t="s">
        <v>85</v>
      </c>
      <c r="R164" s="192" t="s">
        <v>85</v>
      </c>
      <c r="S164" s="192" t="s">
        <v>85</v>
      </c>
      <c r="T164" s="192" t="s">
        <v>85</v>
      </c>
      <c r="U164" s="192" t="s">
        <v>85</v>
      </c>
      <c r="V164" s="192" t="s">
        <v>85</v>
      </c>
      <c r="W164" s="192" t="s">
        <v>85</v>
      </c>
      <c r="X164" s="192" t="s">
        <v>85</v>
      </c>
      <c r="Y164" s="192" t="s">
        <v>85</v>
      </c>
      <c r="Z164" s="192" t="s">
        <v>85</v>
      </c>
      <c r="AA164" s="192" t="s">
        <v>85</v>
      </c>
      <c r="AB164" s="192" t="s">
        <v>85</v>
      </c>
      <c r="AC164" s="192" t="s">
        <v>85</v>
      </c>
      <c r="AD164" s="192" t="s">
        <v>85</v>
      </c>
      <c r="AE164" s="192" t="s">
        <v>85</v>
      </c>
      <c r="AF164" s="192" t="s">
        <v>85</v>
      </c>
      <c r="AG164" s="192" t="s">
        <v>85</v>
      </c>
      <c r="AH164" s="193">
        <v>2</v>
      </c>
      <c r="AI164" s="193">
        <v>2</v>
      </c>
      <c r="AJ164" s="192">
        <f>AJ163</f>
        <v>0.75</v>
      </c>
      <c r="AK164" s="192">
        <f>AK163</f>
        <v>2.7E-2</v>
      </c>
      <c r="AL164" s="192">
        <f>AL163</f>
        <v>3</v>
      </c>
      <c r="AO164" s="195">
        <f>AK164*I164+AJ164</f>
        <v>0.78132000000000001</v>
      </c>
      <c r="AP164" s="195">
        <f t="shared" ref="AP164:AP168" si="207">0.1*AO164</f>
        <v>7.8132000000000007E-2</v>
      </c>
      <c r="AQ164" s="196">
        <f t="shared" ref="AQ164:AQ168" si="208">AH164*3+0.25*AI164</f>
        <v>6.5</v>
      </c>
      <c r="AR164" s="196">
        <f t="shared" ref="AR164:AR168" si="209">SUM(AO164:AQ164)/4</f>
        <v>1.839863</v>
      </c>
      <c r="AS164" s="195">
        <f>10068.2*J164*POWER(10,-6)*10</f>
        <v>1.0068200000000001E-4</v>
      </c>
      <c r="AT164" s="196">
        <f t="shared" si="205"/>
        <v>9.1994156820000015</v>
      </c>
      <c r="AU164" s="197">
        <f t="shared" ref="AU164:AU168" si="210">AH164*H164</f>
        <v>2.8500000000000002E-7</v>
      </c>
      <c r="AV164" s="197">
        <f t="shared" ref="AV164:AV168" si="211">H164*AI164</f>
        <v>2.8500000000000002E-7</v>
      </c>
      <c r="AW164" s="197">
        <f t="shared" ref="AW164:AW168" si="212">H164*AT164</f>
        <v>1.3109167346850004E-6</v>
      </c>
    </row>
    <row r="165" spans="1:49" s="192" customFormat="1" x14ac:dyDescent="0.3">
      <c r="A165" s="182" t="s">
        <v>21</v>
      </c>
      <c r="B165" s="182" t="str">
        <f>B163</f>
        <v>Насос ЛВЖ+токси</v>
      </c>
      <c r="C165" s="184" t="s">
        <v>246</v>
      </c>
      <c r="D165" s="185" t="s">
        <v>180</v>
      </c>
      <c r="E165" s="198">
        <f>E163</f>
        <v>1.0000000000000001E-5</v>
      </c>
      <c r="F165" s="199">
        <f>F163</f>
        <v>1</v>
      </c>
      <c r="G165" s="182">
        <v>0.27074999999999999</v>
      </c>
      <c r="H165" s="187">
        <f t="shared" si="206"/>
        <v>2.7075000000000003E-6</v>
      </c>
      <c r="I165" s="200">
        <f>I163</f>
        <v>1.1599999999999999</v>
      </c>
      <c r="J165" s="182">
        <v>0</v>
      </c>
      <c r="K165" s="190" t="s">
        <v>186</v>
      </c>
      <c r="L165" s="191">
        <v>1</v>
      </c>
      <c r="M165" s="192" t="str">
        <f t="shared" si="202"/>
        <v>С3</v>
      </c>
      <c r="N165" s="192" t="str">
        <f t="shared" si="203"/>
        <v>Насос ЛВЖ+токси</v>
      </c>
      <c r="O165" s="192" t="str">
        <f t="shared" si="204"/>
        <v>Полное-токси</v>
      </c>
      <c r="P165" s="192" t="s">
        <v>85</v>
      </c>
      <c r="Q165" s="192" t="s">
        <v>85</v>
      </c>
      <c r="R165" s="192" t="s">
        <v>85</v>
      </c>
      <c r="S165" s="192" t="s">
        <v>85</v>
      </c>
      <c r="T165" s="192" t="s">
        <v>85</v>
      </c>
      <c r="U165" s="192" t="s">
        <v>85</v>
      </c>
      <c r="V165" s="192" t="s">
        <v>85</v>
      </c>
      <c r="W165" s="192" t="s">
        <v>85</v>
      </c>
      <c r="X165" s="192" t="s">
        <v>85</v>
      </c>
      <c r="Y165" s="192" t="s">
        <v>85</v>
      </c>
      <c r="Z165" s="192" t="s">
        <v>85</v>
      </c>
      <c r="AA165" s="192" t="s">
        <v>85</v>
      </c>
      <c r="AB165" s="192" t="s">
        <v>85</v>
      </c>
      <c r="AC165" s="192" t="s">
        <v>85</v>
      </c>
      <c r="AD165" s="192" t="s">
        <v>85</v>
      </c>
      <c r="AE165" s="192" t="s">
        <v>85</v>
      </c>
      <c r="AF165" s="192" t="s">
        <v>85</v>
      </c>
      <c r="AG165" s="192" t="s">
        <v>85</v>
      </c>
      <c r="AH165" s="192">
        <v>0</v>
      </c>
      <c r="AI165" s="192">
        <v>0</v>
      </c>
      <c r="AJ165" s="192">
        <f>AJ163</f>
        <v>0.75</v>
      </c>
      <c r="AK165" s="192">
        <f>AK163</f>
        <v>2.7E-2</v>
      </c>
      <c r="AL165" s="192">
        <f>AL163</f>
        <v>3</v>
      </c>
      <c r="AO165" s="195">
        <f>AK165*I165*0.1+AJ165</f>
        <v>0.75313200000000002</v>
      </c>
      <c r="AP165" s="195">
        <f t="shared" si="207"/>
        <v>7.5313200000000011E-2</v>
      </c>
      <c r="AQ165" s="196">
        <f t="shared" si="208"/>
        <v>0</v>
      </c>
      <c r="AR165" s="196">
        <f t="shared" si="209"/>
        <v>0.2071113</v>
      </c>
      <c r="AS165" s="195">
        <f>1333*J164*POWER(10,-6)</f>
        <v>1.333E-6</v>
      </c>
      <c r="AT165" s="196">
        <f t="shared" si="205"/>
        <v>1.0355578329999999</v>
      </c>
      <c r="AU165" s="197">
        <f t="shared" si="210"/>
        <v>0</v>
      </c>
      <c r="AV165" s="197">
        <f t="shared" si="211"/>
        <v>0</v>
      </c>
      <c r="AW165" s="197">
        <f t="shared" si="212"/>
        <v>2.8037728328474999E-6</v>
      </c>
    </row>
    <row r="166" spans="1:49" s="192" customFormat="1" x14ac:dyDescent="0.3">
      <c r="A166" s="182" t="s">
        <v>22</v>
      </c>
      <c r="B166" s="182" t="str">
        <f>B163</f>
        <v>Насос ЛВЖ+токси</v>
      </c>
      <c r="C166" s="184" t="s">
        <v>241</v>
      </c>
      <c r="D166" s="185" t="s">
        <v>86</v>
      </c>
      <c r="E166" s="198">
        <f>E164</f>
        <v>1.0000000000000001E-5</v>
      </c>
      <c r="F166" s="199">
        <f>F163</f>
        <v>1</v>
      </c>
      <c r="G166" s="182">
        <v>3.4999999999999996E-2</v>
      </c>
      <c r="H166" s="187">
        <f t="shared" si="206"/>
        <v>3.4999999999999998E-7</v>
      </c>
      <c r="I166" s="200">
        <f>0.15*I163</f>
        <v>0.17399999999999999</v>
      </c>
      <c r="J166" s="200">
        <f>I166</f>
        <v>0.17399999999999999</v>
      </c>
      <c r="K166" s="203" t="s">
        <v>188</v>
      </c>
      <c r="L166" s="204">
        <v>45390</v>
      </c>
      <c r="M166" s="192" t="str">
        <f t="shared" si="202"/>
        <v>С4</v>
      </c>
      <c r="N166" s="192" t="str">
        <f t="shared" si="203"/>
        <v>Насос ЛВЖ+токси</v>
      </c>
      <c r="O166" s="192" t="str">
        <f t="shared" si="204"/>
        <v>Частичное-пожар</v>
      </c>
      <c r="P166" s="192" t="s">
        <v>85</v>
      </c>
      <c r="Q166" s="192" t="s">
        <v>85</v>
      </c>
      <c r="R166" s="192" t="s">
        <v>85</v>
      </c>
      <c r="S166" s="192" t="s">
        <v>85</v>
      </c>
      <c r="T166" s="192" t="s">
        <v>85</v>
      </c>
      <c r="U166" s="192" t="s">
        <v>85</v>
      </c>
      <c r="V166" s="192" t="s">
        <v>85</v>
      </c>
      <c r="W166" s="192" t="s">
        <v>85</v>
      </c>
      <c r="X166" s="192" t="s">
        <v>85</v>
      </c>
      <c r="Y166" s="192" t="s">
        <v>85</v>
      </c>
      <c r="Z166" s="192" t="s">
        <v>85</v>
      </c>
      <c r="AA166" s="192" t="s">
        <v>85</v>
      </c>
      <c r="AB166" s="192" t="s">
        <v>85</v>
      </c>
      <c r="AC166" s="192" t="s">
        <v>85</v>
      </c>
      <c r="AD166" s="192" t="s">
        <v>85</v>
      </c>
      <c r="AE166" s="192" t="s">
        <v>85</v>
      </c>
      <c r="AF166" s="192" t="s">
        <v>85</v>
      </c>
      <c r="AG166" s="192" t="s">
        <v>85</v>
      </c>
      <c r="AH166" s="192">
        <v>0</v>
      </c>
      <c r="AI166" s="192">
        <v>2</v>
      </c>
      <c r="AJ166" s="192">
        <f>0.1*$AJ$2</f>
        <v>7.5000000000000011E-2</v>
      </c>
      <c r="AK166" s="192">
        <f>AK163</f>
        <v>2.7E-2</v>
      </c>
      <c r="AL166" s="192">
        <f>ROUNDUP(AL163/3,0)</f>
        <v>1</v>
      </c>
      <c r="AO166" s="195">
        <f>AK166*I166+AJ166</f>
        <v>7.9698000000000005E-2</v>
      </c>
      <c r="AP166" s="195">
        <f t="shared" si="207"/>
        <v>7.9698000000000008E-3</v>
      </c>
      <c r="AQ166" s="196">
        <f t="shared" si="208"/>
        <v>0.5</v>
      </c>
      <c r="AR166" s="196">
        <f t="shared" si="209"/>
        <v>0.14691694999999999</v>
      </c>
      <c r="AS166" s="195">
        <f>10068.2*J166*POWER(10,-6)</f>
        <v>1.7518668E-3</v>
      </c>
      <c r="AT166" s="196">
        <f t="shared" si="205"/>
        <v>0.73633661680000007</v>
      </c>
      <c r="AU166" s="197">
        <f t="shared" si="210"/>
        <v>0</v>
      </c>
      <c r="AV166" s="197">
        <f t="shared" si="211"/>
        <v>6.9999999999999997E-7</v>
      </c>
      <c r="AW166" s="197">
        <f t="shared" si="212"/>
        <v>2.5771781588000002E-7</v>
      </c>
    </row>
    <row r="167" spans="1:49" s="192" customFormat="1" x14ac:dyDescent="0.3">
      <c r="A167" s="182" t="s">
        <v>23</v>
      </c>
      <c r="B167" s="182" t="str">
        <f>B163</f>
        <v>Насос ЛВЖ+токси</v>
      </c>
      <c r="C167" s="184" t="s">
        <v>243</v>
      </c>
      <c r="D167" s="185" t="s">
        <v>86</v>
      </c>
      <c r="E167" s="198">
        <f t="shared" ref="E167:E168" si="213">E165</f>
        <v>1.0000000000000001E-5</v>
      </c>
      <c r="F167" s="199">
        <f>F163</f>
        <v>1</v>
      </c>
      <c r="G167" s="182">
        <v>3.3249999999999995E-2</v>
      </c>
      <c r="H167" s="187">
        <f t="shared" si="206"/>
        <v>3.3249999999999999E-7</v>
      </c>
      <c r="I167" s="200">
        <f>0.15*I163</f>
        <v>0.17399999999999999</v>
      </c>
      <c r="J167" s="200">
        <f>I166</f>
        <v>0.17399999999999999</v>
      </c>
      <c r="K167" s="203" t="s">
        <v>189</v>
      </c>
      <c r="L167" s="204">
        <v>3</v>
      </c>
      <c r="M167" s="192" t="str">
        <f t="shared" si="202"/>
        <v>С5</v>
      </c>
      <c r="N167" s="192" t="str">
        <f t="shared" si="203"/>
        <v>Насос ЛВЖ+токси</v>
      </c>
      <c r="O167" s="192" t="str">
        <f t="shared" si="204"/>
        <v>Частичное-пожар</v>
      </c>
      <c r="P167" s="192" t="s">
        <v>85</v>
      </c>
      <c r="Q167" s="192" t="s">
        <v>85</v>
      </c>
      <c r="R167" s="192" t="s">
        <v>85</v>
      </c>
      <c r="S167" s="192" t="s">
        <v>85</v>
      </c>
      <c r="T167" s="192" t="s">
        <v>85</v>
      </c>
      <c r="U167" s="192" t="s">
        <v>85</v>
      </c>
      <c r="V167" s="192" t="s">
        <v>85</v>
      </c>
      <c r="W167" s="192" t="s">
        <v>85</v>
      </c>
      <c r="X167" s="192" t="s">
        <v>85</v>
      </c>
      <c r="Y167" s="192" t="s">
        <v>85</v>
      </c>
      <c r="Z167" s="192" t="s">
        <v>85</v>
      </c>
      <c r="AA167" s="192" t="s">
        <v>85</v>
      </c>
      <c r="AB167" s="192" t="s">
        <v>85</v>
      </c>
      <c r="AC167" s="192" t="s">
        <v>85</v>
      </c>
      <c r="AD167" s="192" t="s">
        <v>85</v>
      </c>
      <c r="AE167" s="192" t="s">
        <v>85</v>
      </c>
      <c r="AF167" s="192" t="s">
        <v>85</v>
      </c>
      <c r="AG167" s="192" t="s">
        <v>85</v>
      </c>
      <c r="AH167" s="192">
        <v>0</v>
      </c>
      <c r="AI167" s="192">
        <v>1</v>
      </c>
      <c r="AJ167" s="192">
        <f>0.1*$AJ$2</f>
        <v>7.5000000000000011E-2</v>
      </c>
      <c r="AK167" s="192">
        <f>AK163</f>
        <v>2.7E-2</v>
      </c>
      <c r="AL167" s="192">
        <f>ROUNDUP(AL163/3,0)</f>
        <v>1</v>
      </c>
      <c r="AO167" s="195">
        <f t="shared" ref="AO167" si="214">AK167*I167+AJ167</f>
        <v>7.9698000000000005E-2</v>
      </c>
      <c r="AP167" s="195">
        <f t="shared" si="207"/>
        <v>7.9698000000000008E-3</v>
      </c>
      <c r="AQ167" s="196">
        <f t="shared" si="208"/>
        <v>0.25</v>
      </c>
      <c r="AR167" s="196">
        <f t="shared" si="209"/>
        <v>8.4416950000000004E-2</v>
      </c>
      <c r="AS167" s="195">
        <f>10068.2*J167*POWER(10,-6)*10</f>
        <v>1.7518668000000001E-2</v>
      </c>
      <c r="AT167" s="196">
        <f t="shared" si="205"/>
        <v>0.43960341800000002</v>
      </c>
      <c r="AU167" s="197">
        <f t="shared" si="210"/>
        <v>0</v>
      </c>
      <c r="AV167" s="197">
        <f t="shared" si="211"/>
        <v>3.3249999999999999E-7</v>
      </c>
      <c r="AW167" s="197">
        <f t="shared" si="212"/>
        <v>1.4616813648500001E-7</v>
      </c>
    </row>
    <row r="168" spans="1:49" s="192" customFormat="1" ht="15" thickBot="1" x14ac:dyDescent="0.35">
      <c r="A168" s="182" t="s">
        <v>24</v>
      </c>
      <c r="B168" s="182" t="str">
        <f>B163</f>
        <v>Насос ЛВЖ+токси</v>
      </c>
      <c r="C168" s="184" t="s">
        <v>247</v>
      </c>
      <c r="D168" s="185" t="s">
        <v>181</v>
      </c>
      <c r="E168" s="198">
        <f t="shared" si="213"/>
        <v>1.0000000000000001E-5</v>
      </c>
      <c r="F168" s="199">
        <f>F163</f>
        <v>1</v>
      </c>
      <c r="G168" s="182">
        <v>0.63174999999999992</v>
      </c>
      <c r="H168" s="187">
        <f t="shared" si="206"/>
        <v>6.3175000000000001E-6</v>
      </c>
      <c r="I168" s="200">
        <f>0.15*I163</f>
        <v>0.17399999999999999</v>
      </c>
      <c r="J168" s="182">
        <v>0</v>
      </c>
      <c r="K168" s="205" t="s">
        <v>200</v>
      </c>
      <c r="L168" s="205">
        <v>17</v>
      </c>
      <c r="M168" s="192" t="str">
        <f t="shared" si="202"/>
        <v>С6</v>
      </c>
      <c r="N168" s="192" t="str">
        <f t="shared" si="203"/>
        <v>Насос ЛВЖ+токси</v>
      </c>
      <c r="O168" s="192" t="str">
        <f t="shared" si="204"/>
        <v>Частичное-токси</v>
      </c>
      <c r="P168" s="192" t="s">
        <v>85</v>
      </c>
      <c r="Q168" s="192" t="s">
        <v>85</v>
      </c>
      <c r="R168" s="192" t="s">
        <v>85</v>
      </c>
      <c r="S168" s="192" t="s">
        <v>85</v>
      </c>
      <c r="T168" s="192" t="s">
        <v>85</v>
      </c>
      <c r="U168" s="192" t="s">
        <v>85</v>
      </c>
      <c r="V168" s="192" t="s">
        <v>85</v>
      </c>
      <c r="W168" s="192" t="s">
        <v>85</v>
      </c>
      <c r="X168" s="192" t="s">
        <v>85</v>
      </c>
      <c r="Y168" s="192" t="s">
        <v>85</v>
      </c>
      <c r="Z168" s="192" t="s">
        <v>85</v>
      </c>
      <c r="AA168" s="192" t="s">
        <v>85</v>
      </c>
      <c r="AB168" s="192" t="s">
        <v>85</v>
      </c>
      <c r="AC168" s="192" t="s">
        <v>85</v>
      </c>
      <c r="AD168" s="192" t="s">
        <v>85</v>
      </c>
      <c r="AE168" s="192" t="s">
        <v>85</v>
      </c>
      <c r="AF168" s="192" t="s">
        <v>85</v>
      </c>
      <c r="AG168" s="192" t="s">
        <v>85</v>
      </c>
      <c r="AH168" s="192">
        <v>0</v>
      </c>
      <c r="AI168" s="192">
        <v>0</v>
      </c>
      <c r="AJ168" s="192">
        <f>0.1*$AJ$2</f>
        <v>7.5000000000000011E-2</v>
      </c>
      <c r="AK168" s="192">
        <f>AK163</f>
        <v>2.7E-2</v>
      </c>
      <c r="AL168" s="192">
        <f>ROUNDUP(AL163/3,0)</f>
        <v>1</v>
      </c>
      <c r="AO168" s="195">
        <f>AK168*I168*0.1+AJ168</f>
        <v>7.5469800000000017E-2</v>
      </c>
      <c r="AP168" s="195">
        <f t="shared" si="207"/>
        <v>7.5469800000000017E-3</v>
      </c>
      <c r="AQ168" s="196">
        <f t="shared" si="208"/>
        <v>0</v>
      </c>
      <c r="AR168" s="196">
        <f t="shared" si="209"/>
        <v>2.0754195000000003E-2</v>
      </c>
      <c r="AS168" s="195">
        <f>1333*J167*POWER(10,-6)</f>
        <v>2.3194199999999996E-4</v>
      </c>
      <c r="AT168" s="196">
        <f t="shared" si="205"/>
        <v>0.10400291700000003</v>
      </c>
      <c r="AU168" s="197">
        <f t="shared" si="210"/>
        <v>0</v>
      </c>
      <c r="AV168" s="197">
        <f t="shared" si="211"/>
        <v>0</v>
      </c>
      <c r="AW168" s="197">
        <f t="shared" si="212"/>
        <v>6.5703842814750017E-7</v>
      </c>
    </row>
    <row r="169" spans="1:49" s="192" customFormat="1" x14ac:dyDescent="0.3">
      <c r="A169" s="193"/>
      <c r="B169" s="193"/>
      <c r="D169" s="285"/>
      <c r="E169" s="286"/>
      <c r="F169" s="287"/>
      <c r="G169" s="193"/>
      <c r="H169" s="197"/>
      <c r="I169" s="196"/>
      <c r="J169" s="193"/>
      <c r="K169" s="193"/>
      <c r="L169" s="193"/>
      <c r="AO169" s="195"/>
      <c r="AP169" s="195"/>
      <c r="AQ169" s="196"/>
      <c r="AR169" s="196"/>
      <c r="AS169" s="195"/>
      <c r="AT169" s="196"/>
      <c r="AU169" s="197"/>
      <c r="AV169" s="197"/>
      <c r="AW169" s="197"/>
    </row>
    <row r="170" spans="1:49" s="192" customFormat="1" x14ac:dyDescent="0.3">
      <c r="A170" s="193"/>
      <c r="B170" s="193"/>
      <c r="D170" s="285"/>
      <c r="E170" s="286"/>
      <c r="F170" s="287"/>
      <c r="G170" s="193"/>
      <c r="H170" s="197"/>
      <c r="I170" s="196"/>
      <c r="J170" s="193"/>
      <c r="K170" s="193"/>
      <c r="L170" s="193"/>
      <c r="AO170" s="195"/>
      <c r="AP170" s="195"/>
      <c r="AQ170" s="196"/>
      <c r="AR170" s="196"/>
      <c r="AS170" s="195"/>
      <c r="AT170" s="196"/>
      <c r="AU170" s="197"/>
      <c r="AV170" s="197"/>
      <c r="AW170" s="197"/>
    </row>
    <row r="171" spans="1:49" s="192" customFormat="1" x14ac:dyDescent="0.3">
      <c r="A171" s="193"/>
      <c r="B171" s="193"/>
      <c r="D171" s="285"/>
      <c r="E171" s="286"/>
      <c r="F171" s="287"/>
      <c r="G171" s="193"/>
      <c r="H171" s="197"/>
      <c r="I171" s="196"/>
      <c r="J171" s="193"/>
      <c r="K171" s="193"/>
      <c r="L171" s="193"/>
      <c r="AO171" s="195"/>
      <c r="AP171" s="195"/>
      <c r="AQ171" s="196"/>
      <c r="AR171" s="196"/>
      <c r="AS171" s="195"/>
      <c r="AT171" s="196"/>
      <c r="AU171" s="197"/>
      <c r="AV171" s="197"/>
      <c r="AW171" s="197"/>
    </row>
    <row r="172" spans="1:49" ht="15" thickBot="1" x14ac:dyDescent="0.35"/>
    <row r="173" spans="1:49" s="192" customFormat="1" ht="15" thickBot="1" x14ac:dyDescent="0.35">
      <c r="A173" s="182" t="s">
        <v>19</v>
      </c>
      <c r="B173" s="183" t="s">
        <v>248</v>
      </c>
      <c r="C173" s="184" t="s">
        <v>238</v>
      </c>
      <c r="D173" s="185" t="s">
        <v>192</v>
      </c>
      <c r="E173" s="186">
        <v>1.0000000000000001E-5</v>
      </c>
      <c r="F173" s="183">
        <v>1</v>
      </c>
      <c r="G173" s="182">
        <v>1.4999999999999999E-2</v>
      </c>
      <c r="H173" s="187">
        <f>E173*F173*G173</f>
        <v>1.5000000000000002E-7</v>
      </c>
      <c r="I173" s="188">
        <v>1.1599999999999999</v>
      </c>
      <c r="J173" s="200">
        <f>I173</f>
        <v>1.1599999999999999</v>
      </c>
      <c r="K173" s="190" t="s">
        <v>184</v>
      </c>
      <c r="L173" s="191">
        <v>7</v>
      </c>
      <c r="M173" s="192" t="str">
        <f t="shared" ref="M173:M178" si="215">A173</f>
        <v>С1</v>
      </c>
      <c r="N173" s="192" t="str">
        <f t="shared" ref="N173:N178" si="216">B173</f>
        <v>Насос ГЖ</v>
      </c>
      <c r="O173" s="192" t="str">
        <f t="shared" ref="O173:O178" si="217">D173</f>
        <v>Полное-факел</v>
      </c>
      <c r="P173" s="192" t="s">
        <v>85</v>
      </c>
      <c r="Q173" s="192" t="s">
        <v>85</v>
      </c>
      <c r="R173" s="192" t="s">
        <v>85</v>
      </c>
      <c r="S173" s="192" t="s">
        <v>85</v>
      </c>
      <c r="T173" s="192" t="s">
        <v>85</v>
      </c>
      <c r="U173" s="192" t="s">
        <v>85</v>
      </c>
      <c r="V173" s="192" t="s">
        <v>85</v>
      </c>
      <c r="W173" s="192" t="s">
        <v>85</v>
      </c>
      <c r="X173" s="192" t="s">
        <v>85</v>
      </c>
      <c r="Y173" s="192" t="s">
        <v>85</v>
      </c>
      <c r="Z173" s="192" t="s">
        <v>85</v>
      </c>
      <c r="AA173" s="192" t="s">
        <v>85</v>
      </c>
      <c r="AB173" s="192" t="s">
        <v>85</v>
      </c>
      <c r="AC173" s="192" t="s">
        <v>85</v>
      </c>
      <c r="AD173" s="192" t="s">
        <v>85</v>
      </c>
      <c r="AE173" s="192" t="s">
        <v>85</v>
      </c>
      <c r="AF173" s="192" t="s">
        <v>85</v>
      </c>
      <c r="AG173" s="192" t="s">
        <v>85</v>
      </c>
      <c r="AH173" s="193">
        <v>1</v>
      </c>
      <c r="AI173" s="193">
        <v>2</v>
      </c>
      <c r="AJ173" s="194">
        <v>0.75</v>
      </c>
      <c r="AK173" s="194">
        <v>2.7E-2</v>
      </c>
      <c r="AL173" s="194">
        <v>3</v>
      </c>
      <c r="AO173" s="195">
        <f>AK173*I173+AJ173</f>
        <v>0.78132000000000001</v>
      </c>
      <c r="AP173" s="195">
        <f>0.1*AO173</f>
        <v>7.8132000000000007E-2</v>
      </c>
      <c r="AQ173" s="196">
        <f>AH173*3+0.25*AI173</f>
        <v>3.5</v>
      </c>
      <c r="AR173" s="196">
        <f>SUM(AO173:AQ173)/4</f>
        <v>1.089863</v>
      </c>
      <c r="AS173" s="195">
        <f>10068.2*J173*POWER(10,-6)</f>
        <v>1.1679111999999998E-2</v>
      </c>
      <c r="AT173" s="196">
        <f t="shared" ref="AT173:AT178" si="218">AS173+AR173+AQ173+AP173+AO173</f>
        <v>5.4609941119999998</v>
      </c>
      <c r="AU173" s="197">
        <f>AH173*H173</f>
        <v>1.5000000000000002E-7</v>
      </c>
      <c r="AV173" s="197">
        <f>H173*AI173</f>
        <v>3.0000000000000004E-7</v>
      </c>
      <c r="AW173" s="197">
        <f>H173*AT173</f>
        <v>8.1914911680000006E-7</v>
      </c>
    </row>
    <row r="174" spans="1:49" s="192" customFormat="1" ht="15" thickBot="1" x14ac:dyDescent="0.35">
      <c r="A174" s="182" t="s">
        <v>20</v>
      </c>
      <c r="B174" s="182" t="str">
        <f>B173</f>
        <v>Насос ГЖ</v>
      </c>
      <c r="C174" s="184" t="s">
        <v>249</v>
      </c>
      <c r="D174" s="185" t="s">
        <v>60</v>
      </c>
      <c r="E174" s="198">
        <f>E173</f>
        <v>1.0000000000000001E-5</v>
      </c>
      <c r="F174" s="199">
        <f>F173</f>
        <v>1</v>
      </c>
      <c r="G174" s="182">
        <v>1.4249999999999999E-2</v>
      </c>
      <c r="H174" s="187">
        <f t="shared" ref="H174:H178" si="219">E174*F174*G174</f>
        <v>1.4250000000000001E-7</v>
      </c>
      <c r="I174" s="200">
        <f>I173</f>
        <v>1.1599999999999999</v>
      </c>
      <c r="J174" s="291">
        <f>0.001</f>
        <v>1E-3</v>
      </c>
      <c r="K174" s="190" t="s">
        <v>185</v>
      </c>
      <c r="L174" s="191">
        <v>0</v>
      </c>
      <c r="M174" s="192" t="str">
        <f t="shared" si="215"/>
        <v>С2</v>
      </c>
      <c r="N174" s="192" t="str">
        <f t="shared" si="216"/>
        <v>Насос ГЖ</v>
      </c>
      <c r="O174" s="192" t="str">
        <f t="shared" si="217"/>
        <v>Полное-пожар</v>
      </c>
      <c r="P174" s="192" t="s">
        <v>85</v>
      </c>
      <c r="Q174" s="192" t="s">
        <v>85</v>
      </c>
      <c r="R174" s="192" t="s">
        <v>85</v>
      </c>
      <c r="S174" s="192" t="s">
        <v>85</v>
      </c>
      <c r="T174" s="192" t="s">
        <v>85</v>
      </c>
      <c r="U174" s="192" t="s">
        <v>85</v>
      </c>
      <c r="V174" s="192" t="s">
        <v>85</v>
      </c>
      <c r="W174" s="192" t="s">
        <v>85</v>
      </c>
      <c r="X174" s="192" t="s">
        <v>85</v>
      </c>
      <c r="Y174" s="192" t="s">
        <v>85</v>
      </c>
      <c r="Z174" s="192" t="s">
        <v>85</v>
      </c>
      <c r="AA174" s="192" t="s">
        <v>85</v>
      </c>
      <c r="AB174" s="192" t="s">
        <v>85</v>
      </c>
      <c r="AC174" s="192" t="s">
        <v>85</v>
      </c>
      <c r="AD174" s="192" t="s">
        <v>85</v>
      </c>
      <c r="AE174" s="192" t="s">
        <v>85</v>
      </c>
      <c r="AF174" s="192" t="s">
        <v>85</v>
      </c>
      <c r="AG174" s="192" t="s">
        <v>85</v>
      </c>
      <c r="AH174" s="193">
        <v>2</v>
      </c>
      <c r="AI174" s="193">
        <v>2</v>
      </c>
      <c r="AJ174" s="192">
        <f>AJ173</f>
        <v>0.75</v>
      </c>
      <c r="AK174" s="192">
        <f>AK173</f>
        <v>2.7E-2</v>
      </c>
      <c r="AL174" s="192">
        <f>AL173</f>
        <v>3</v>
      </c>
      <c r="AO174" s="195">
        <f>AK174*I174+AJ174</f>
        <v>0.78132000000000001</v>
      </c>
      <c r="AP174" s="195">
        <f t="shared" ref="AP174:AP178" si="220">0.1*AO174</f>
        <v>7.8132000000000007E-2</v>
      </c>
      <c r="AQ174" s="196">
        <f t="shared" ref="AQ174:AQ178" si="221">AH174*3+0.25*AI174</f>
        <v>6.5</v>
      </c>
      <c r="AR174" s="196">
        <f t="shared" ref="AR174:AR178" si="222">SUM(AO174:AQ174)/4</f>
        <v>1.839863</v>
      </c>
      <c r="AS174" s="195">
        <f>10068.2*J174*POWER(10,-6)*10</f>
        <v>1.0068200000000001E-4</v>
      </c>
      <c r="AT174" s="196">
        <f t="shared" si="218"/>
        <v>9.1994156820000015</v>
      </c>
      <c r="AU174" s="197">
        <f t="shared" ref="AU174:AU178" si="223">AH174*H174</f>
        <v>2.8500000000000002E-7</v>
      </c>
      <c r="AV174" s="197">
        <f t="shared" ref="AV174:AV178" si="224">H174*AI174</f>
        <v>2.8500000000000002E-7</v>
      </c>
      <c r="AW174" s="197">
        <f t="shared" ref="AW174:AW178" si="225">H174*AT174</f>
        <v>1.3109167346850004E-6</v>
      </c>
    </row>
    <row r="175" spans="1:49" s="192" customFormat="1" x14ac:dyDescent="0.3">
      <c r="A175" s="182" t="s">
        <v>21</v>
      </c>
      <c r="B175" s="182" t="str">
        <f>B173</f>
        <v>Насос ГЖ</v>
      </c>
      <c r="C175" s="184" t="s">
        <v>250</v>
      </c>
      <c r="D175" s="185" t="s">
        <v>61</v>
      </c>
      <c r="E175" s="198">
        <f>E173</f>
        <v>1.0000000000000001E-5</v>
      </c>
      <c r="F175" s="199">
        <f>F173</f>
        <v>1</v>
      </c>
      <c r="G175" s="182">
        <v>0.27074999999999999</v>
      </c>
      <c r="H175" s="187">
        <f t="shared" si="219"/>
        <v>2.7075000000000003E-6</v>
      </c>
      <c r="I175" s="200">
        <f>I173</f>
        <v>1.1599999999999999</v>
      </c>
      <c r="J175" s="182">
        <v>0</v>
      </c>
      <c r="K175" s="190" t="s">
        <v>186</v>
      </c>
      <c r="L175" s="191">
        <v>1</v>
      </c>
      <c r="M175" s="192" t="str">
        <f t="shared" si="215"/>
        <v>С3</v>
      </c>
      <c r="N175" s="192" t="str">
        <f t="shared" si="216"/>
        <v>Насос ГЖ</v>
      </c>
      <c r="O175" s="192" t="str">
        <f t="shared" si="217"/>
        <v>Полное-ликвидация</v>
      </c>
      <c r="P175" s="192" t="s">
        <v>85</v>
      </c>
      <c r="Q175" s="192" t="s">
        <v>85</v>
      </c>
      <c r="R175" s="192" t="s">
        <v>85</v>
      </c>
      <c r="S175" s="192" t="s">
        <v>85</v>
      </c>
      <c r="T175" s="192" t="s">
        <v>85</v>
      </c>
      <c r="U175" s="192" t="s">
        <v>85</v>
      </c>
      <c r="V175" s="192" t="s">
        <v>85</v>
      </c>
      <c r="W175" s="192" t="s">
        <v>85</v>
      </c>
      <c r="X175" s="192" t="s">
        <v>85</v>
      </c>
      <c r="Y175" s="192" t="s">
        <v>85</v>
      </c>
      <c r="Z175" s="192" t="s">
        <v>85</v>
      </c>
      <c r="AA175" s="192" t="s">
        <v>85</v>
      </c>
      <c r="AB175" s="192" t="s">
        <v>85</v>
      </c>
      <c r="AC175" s="192" t="s">
        <v>85</v>
      </c>
      <c r="AD175" s="192" t="s">
        <v>85</v>
      </c>
      <c r="AE175" s="192" t="s">
        <v>85</v>
      </c>
      <c r="AF175" s="192" t="s">
        <v>85</v>
      </c>
      <c r="AG175" s="192" t="s">
        <v>85</v>
      </c>
      <c r="AH175" s="192">
        <v>0</v>
      </c>
      <c r="AI175" s="192">
        <v>0</v>
      </c>
      <c r="AJ175" s="192">
        <f>AJ173</f>
        <v>0.75</v>
      </c>
      <c r="AK175" s="192">
        <f>AK173</f>
        <v>2.7E-2</v>
      </c>
      <c r="AL175" s="192">
        <f>AL173</f>
        <v>3</v>
      </c>
      <c r="AO175" s="195">
        <f>AK175*I175*0.1+AJ175</f>
        <v>0.75313200000000002</v>
      </c>
      <c r="AP175" s="195">
        <f t="shared" si="220"/>
        <v>7.5313200000000011E-2</v>
      </c>
      <c r="AQ175" s="196">
        <f t="shared" si="221"/>
        <v>0</v>
      </c>
      <c r="AR175" s="196">
        <f t="shared" si="222"/>
        <v>0.2071113</v>
      </c>
      <c r="AS175" s="195">
        <f>1333*J174*POWER(10,-6)</f>
        <v>1.333E-6</v>
      </c>
      <c r="AT175" s="196">
        <f t="shared" si="218"/>
        <v>1.0355578329999999</v>
      </c>
      <c r="AU175" s="197">
        <f t="shared" si="223"/>
        <v>0</v>
      </c>
      <c r="AV175" s="197">
        <f t="shared" si="224"/>
        <v>0</v>
      </c>
      <c r="AW175" s="197">
        <f t="shared" si="225"/>
        <v>2.8037728328474999E-6</v>
      </c>
    </row>
    <row r="176" spans="1:49" s="192" customFormat="1" x14ac:dyDescent="0.3">
      <c r="A176" s="182" t="s">
        <v>22</v>
      </c>
      <c r="B176" s="182" t="str">
        <f>B173</f>
        <v>Насос ГЖ</v>
      </c>
      <c r="C176" s="184" t="s">
        <v>241</v>
      </c>
      <c r="D176" s="185" t="s">
        <v>86</v>
      </c>
      <c r="E176" s="198">
        <f>E174</f>
        <v>1.0000000000000001E-5</v>
      </c>
      <c r="F176" s="199">
        <f>F173</f>
        <v>1</v>
      </c>
      <c r="G176" s="182">
        <v>3.4999999999999996E-2</v>
      </c>
      <c r="H176" s="187">
        <f t="shared" si="219"/>
        <v>3.4999999999999998E-7</v>
      </c>
      <c r="I176" s="200">
        <f>0.15*I173</f>
        <v>0.17399999999999999</v>
      </c>
      <c r="J176" s="200">
        <f>I176</f>
        <v>0.17399999999999999</v>
      </c>
      <c r="K176" s="203" t="s">
        <v>188</v>
      </c>
      <c r="L176" s="204">
        <v>45390</v>
      </c>
      <c r="M176" s="192" t="str">
        <f t="shared" si="215"/>
        <v>С4</v>
      </c>
      <c r="N176" s="192" t="str">
        <f t="shared" si="216"/>
        <v>Насос ГЖ</v>
      </c>
      <c r="O176" s="192" t="str">
        <f t="shared" si="217"/>
        <v>Частичное-пожар</v>
      </c>
      <c r="P176" s="192" t="s">
        <v>85</v>
      </c>
      <c r="Q176" s="192" t="s">
        <v>85</v>
      </c>
      <c r="R176" s="192" t="s">
        <v>85</v>
      </c>
      <c r="S176" s="192" t="s">
        <v>85</v>
      </c>
      <c r="T176" s="192" t="s">
        <v>85</v>
      </c>
      <c r="U176" s="192" t="s">
        <v>85</v>
      </c>
      <c r="V176" s="192" t="s">
        <v>85</v>
      </c>
      <c r="W176" s="192" t="s">
        <v>85</v>
      </c>
      <c r="X176" s="192" t="s">
        <v>85</v>
      </c>
      <c r="Y176" s="192" t="s">
        <v>85</v>
      </c>
      <c r="Z176" s="192" t="s">
        <v>85</v>
      </c>
      <c r="AA176" s="192" t="s">
        <v>85</v>
      </c>
      <c r="AB176" s="192" t="s">
        <v>85</v>
      </c>
      <c r="AC176" s="192" t="s">
        <v>85</v>
      </c>
      <c r="AD176" s="192" t="s">
        <v>85</v>
      </c>
      <c r="AE176" s="192" t="s">
        <v>85</v>
      </c>
      <c r="AF176" s="192" t="s">
        <v>85</v>
      </c>
      <c r="AG176" s="192" t="s">
        <v>85</v>
      </c>
      <c r="AH176" s="192">
        <v>0</v>
      </c>
      <c r="AI176" s="192">
        <v>2</v>
      </c>
      <c r="AJ176" s="192">
        <f>0.1*$AJ$2</f>
        <v>7.5000000000000011E-2</v>
      </c>
      <c r="AK176" s="192">
        <f>AK173</f>
        <v>2.7E-2</v>
      </c>
      <c r="AL176" s="192">
        <f>ROUNDUP(AL173/3,0)</f>
        <v>1</v>
      </c>
      <c r="AO176" s="195">
        <f>AK176*I176+AJ176</f>
        <v>7.9698000000000005E-2</v>
      </c>
      <c r="AP176" s="195">
        <f t="shared" si="220"/>
        <v>7.9698000000000008E-3</v>
      </c>
      <c r="AQ176" s="196">
        <f t="shared" si="221"/>
        <v>0.5</v>
      </c>
      <c r="AR176" s="196">
        <f t="shared" si="222"/>
        <v>0.14691694999999999</v>
      </c>
      <c r="AS176" s="195">
        <f>10068.2*J176*POWER(10,-6)</f>
        <v>1.7518668E-3</v>
      </c>
      <c r="AT176" s="196">
        <f t="shared" si="218"/>
        <v>0.73633661680000007</v>
      </c>
      <c r="AU176" s="197">
        <f t="shared" si="223"/>
        <v>0</v>
      </c>
      <c r="AV176" s="197">
        <f t="shared" si="224"/>
        <v>6.9999999999999997E-7</v>
      </c>
      <c r="AW176" s="197">
        <f t="shared" si="225"/>
        <v>2.5771781588000002E-7</v>
      </c>
    </row>
    <row r="177" spans="1:49" s="192" customFormat="1" x14ac:dyDescent="0.3">
      <c r="A177" s="182" t="s">
        <v>23</v>
      </c>
      <c r="B177" s="182" t="str">
        <f>B173</f>
        <v>Насос ГЖ</v>
      </c>
      <c r="C177" s="184" t="s">
        <v>243</v>
      </c>
      <c r="D177" s="185" t="s">
        <v>86</v>
      </c>
      <c r="E177" s="198">
        <f t="shared" ref="E177:E178" si="226">E175</f>
        <v>1.0000000000000001E-5</v>
      </c>
      <c r="F177" s="199">
        <f>F173</f>
        <v>1</v>
      </c>
      <c r="G177" s="182">
        <v>3.3249999999999995E-2</v>
      </c>
      <c r="H177" s="187">
        <f t="shared" si="219"/>
        <v>3.3249999999999999E-7</v>
      </c>
      <c r="I177" s="200">
        <f>0.15*I173</f>
        <v>0.17399999999999999</v>
      </c>
      <c r="J177" s="200">
        <f>I176</f>
        <v>0.17399999999999999</v>
      </c>
      <c r="K177" s="203" t="s">
        <v>189</v>
      </c>
      <c r="L177" s="204">
        <v>3</v>
      </c>
      <c r="M177" s="192" t="str">
        <f t="shared" si="215"/>
        <v>С5</v>
      </c>
      <c r="N177" s="192" t="str">
        <f t="shared" si="216"/>
        <v>Насос ГЖ</v>
      </c>
      <c r="O177" s="192" t="str">
        <f t="shared" si="217"/>
        <v>Частичное-пожар</v>
      </c>
      <c r="P177" s="192" t="s">
        <v>85</v>
      </c>
      <c r="Q177" s="192" t="s">
        <v>85</v>
      </c>
      <c r="R177" s="192" t="s">
        <v>85</v>
      </c>
      <c r="S177" s="192" t="s">
        <v>85</v>
      </c>
      <c r="T177" s="192" t="s">
        <v>85</v>
      </c>
      <c r="U177" s="192" t="s">
        <v>85</v>
      </c>
      <c r="V177" s="192" t="s">
        <v>85</v>
      </c>
      <c r="W177" s="192" t="s">
        <v>85</v>
      </c>
      <c r="X177" s="192" t="s">
        <v>85</v>
      </c>
      <c r="Y177" s="192" t="s">
        <v>85</v>
      </c>
      <c r="Z177" s="192" t="s">
        <v>85</v>
      </c>
      <c r="AA177" s="192" t="s">
        <v>85</v>
      </c>
      <c r="AB177" s="192" t="s">
        <v>85</v>
      </c>
      <c r="AC177" s="192" t="s">
        <v>85</v>
      </c>
      <c r="AD177" s="192" t="s">
        <v>85</v>
      </c>
      <c r="AE177" s="192" t="s">
        <v>85</v>
      </c>
      <c r="AF177" s="192" t="s">
        <v>85</v>
      </c>
      <c r="AG177" s="192" t="s">
        <v>85</v>
      </c>
      <c r="AH177" s="192">
        <v>0</v>
      </c>
      <c r="AI177" s="192">
        <v>1</v>
      </c>
      <c r="AJ177" s="192">
        <f>0.1*$AJ$2</f>
        <v>7.5000000000000011E-2</v>
      </c>
      <c r="AK177" s="192">
        <f>AK173</f>
        <v>2.7E-2</v>
      </c>
      <c r="AL177" s="192">
        <f>ROUNDUP(AL173/3,0)</f>
        <v>1</v>
      </c>
      <c r="AO177" s="195">
        <f t="shared" ref="AO177" si="227">AK177*I177+AJ177</f>
        <v>7.9698000000000005E-2</v>
      </c>
      <c r="AP177" s="195">
        <f t="shared" si="220"/>
        <v>7.9698000000000008E-3</v>
      </c>
      <c r="AQ177" s="196">
        <f t="shared" si="221"/>
        <v>0.25</v>
      </c>
      <c r="AR177" s="196">
        <f t="shared" si="222"/>
        <v>8.4416950000000004E-2</v>
      </c>
      <c r="AS177" s="195">
        <f>10068.2*J177*POWER(10,-6)*10</f>
        <v>1.7518668000000001E-2</v>
      </c>
      <c r="AT177" s="196">
        <f t="shared" si="218"/>
        <v>0.43960341800000002</v>
      </c>
      <c r="AU177" s="197">
        <f t="shared" si="223"/>
        <v>0</v>
      </c>
      <c r="AV177" s="197">
        <f t="shared" si="224"/>
        <v>3.3249999999999999E-7</v>
      </c>
      <c r="AW177" s="197">
        <f t="shared" si="225"/>
        <v>1.4616813648500001E-7</v>
      </c>
    </row>
    <row r="178" spans="1:49" s="192" customFormat="1" ht="15" thickBot="1" x14ac:dyDescent="0.35">
      <c r="A178" s="182" t="s">
        <v>24</v>
      </c>
      <c r="B178" s="182" t="str">
        <f>B173</f>
        <v>Насос ГЖ</v>
      </c>
      <c r="C178" s="184" t="s">
        <v>242</v>
      </c>
      <c r="D178" s="185" t="s">
        <v>181</v>
      </c>
      <c r="E178" s="198">
        <f t="shared" si="226"/>
        <v>1.0000000000000001E-5</v>
      </c>
      <c r="F178" s="199">
        <f>F173</f>
        <v>1</v>
      </c>
      <c r="G178" s="182">
        <v>0.63174999999999992</v>
      </c>
      <c r="H178" s="187">
        <f t="shared" si="219"/>
        <v>6.3175000000000001E-6</v>
      </c>
      <c r="I178" s="200">
        <f>0.15*I173</f>
        <v>0.17399999999999999</v>
      </c>
      <c r="J178" s="182">
        <v>0</v>
      </c>
      <c r="K178" s="205" t="s">
        <v>200</v>
      </c>
      <c r="L178" s="205">
        <v>18</v>
      </c>
      <c r="M178" s="192" t="str">
        <f t="shared" si="215"/>
        <v>С6</v>
      </c>
      <c r="N178" s="192" t="str">
        <f t="shared" si="216"/>
        <v>Насос ГЖ</v>
      </c>
      <c r="O178" s="192" t="str">
        <f t="shared" si="217"/>
        <v>Частичное-токси</v>
      </c>
      <c r="P178" s="192" t="s">
        <v>85</v>
      </c>
      <c r="Q178" s="192" t="s">
        <v>85</v>
      </c>
      <c r="R178" s="192" t="s">
        <v>85</v>
      </c>
      <c r="S178" s="192" t="s">
        <v>85</v>
      </c>
      <c r="T178" s="192" t="s">
        <v>85</v>
      </c>
      <c r="U178" s="192" t="s">
        <v>85</v>
      </c>
      <c r="V178" s="192" t="s">
        <v>85</v>
      </c>
      <c r="W178" s="192" t="s">
        <v>85</v>
      </c>
      <c r="X178" s="192" t="s">
        <v>85</v>
      </c>
      <c r="Y178" s="192" t="s">
        <v>85</v>
      </c>
      <c r="Z178" s="192" t="s">
        <v>85</v>
      </c>
      <c r="AA178" s="192" t="s">
        <v>85</v>
      </c>
      <c r="AB178" s="192" t="s">
        <v>85</v>
      </c>
      <c r="AC178" s="192" t="s">
        <v>85</v>
      </c>
      <c r="AD178" s="192" t="s">
        <v>85</v>
      </c>
      <c r="AE178" s="192" t="s">
        <v>85</v>
      </c>
      <c r="AF178" s="192" t="s">
        <v>85</v>
      </c>
      <c r="AG178" s="192" t="s">
        <v>85</v>
      </c>
      <c r="AH178" s="192">
        <v>0</v>
      </c>
      <c r="AI178" s="192">
        <v>0</v>
      </c>
      <c r="AJ178" s="192">
        <f>0.1*$AJ$2</f>
        <v>7.5000000000000011E-2</v>
      </c>
      <c r="AK178" s="192">
        <f>AK173</f>
        <v>2.7E-2</v>
      </c>
      <c r="AL178" s="192">
        <f>ROUNDUP(AL173/3,0)</f>
        <v>1</v>
      </c>
      <c r="AO178" s="195">
        <f>AK178*I178*0.1+AJ178</f>
        <v>7.5469800000000017E-2</v>
      </c>
      <c r="AP178" s="195">
        <f t="shared" si="220"/>
        <v>7.5469800000000017E-3</v>
      </c>
      <c r="AQ178" s="196">
        <f t="shared" si="221"/>
        <v>0</v>
      </c>
      <c r="AR178" s="196">
        <f t="shared" si="222"/>
        <v>2.0754195000000003E-2</v>
      </c>
      <c r="AS178" s="195">
        <f>1333*J177*POWER(10,-6)</f>
        <v>2.3194199999999996E-4</v>
      </c>
      <c r="AT178" s="196">
        <f t="shared" si="218"/>
        <v>0.10400291700000003</v>
      </c>
      <c r="AU178" s="197">
        <f t="shared" si="223"/>
        <v>0</v>
      </c>
      <c r="AV178" s="197">
        <f t="shared" si="224"/>
        <v>0</v>
      </c>
      <c r="AW178" s="197">
        <f t="shared" si="225"/>
        <v>6.5703842814750017E-7</v>
      </c>
    </row>
    <row r="179" spans="1:49" s="192" customFormat="1" x14ac:dyDescent="0.3">
      <c r="A179" s="193"/>
      <c r="B179" s="193"/>
      <c r="D179" s="285"/>
      <c r="E179" s="286"/>
      <c r="F179" s="287"/>
      <c r="G179" s="193"/>
      <c r="H179" s="197"/>
      <c r="I179" s="196"/>
      <c r="J179" s="193"/>
      <c r="K179" s="193"/>
      <c r="L179" s="193"/>
      <c r="AO179" s="195"/>
      <c r="AP179" s="195"/>
      <c r="AQ179" s="196"/>
      <c r="AR179" s="196"/>
      <c r="AS179" s="195"/>
      <c r="AT179" s="196"/>
      <c r="AU179" s="197"/>
      <c r="AV179" s="197"/>
      <c r="AW179" s="197"/>
    </row>
    <row r="180" spans="1:49" s="192" customFormat="1" x14ac:dyDescent="0.3">
      <c r="A180" s="193"/>
      <c r="B180" s="193"/>
      <c r="D180" s="285"/>
      <c r="E180" s="286"/>
      <c r="F180" s="287"/>
      <c r="G180" s="193"/>
      <c r="H180" s="197"/>
      <c r="I180" s="196"/>
      <c r="J180" s="193"/>
      <c r="K180" s="193"/>
      <c r="L180" s="193"/>
      <c r="AO180" s="195"/>
      <c r="AP180" s="195"/>
      <c r="AQ180" s="196"/>
      <c r="AR180" s="196"/>
      <c r="AS180" s="195"/>
      <c r="AT180" s="196"/>
      <c r="AU180" s="197"/>
      <c r="AV180" s="197"/>
      <c r="AW180" s="197"/>
    </row>
    <row r="181" spans="1:49" s="192" customFormat="1" x14ac:dyDescent="0.3">
      <c r="A181" s="193"/>
      <c r="B181" s="193"/>
      <c r="D181" s="285"/>
      <c r="E181" s="286"/>
      <c r="F181" s="287"/>
      <c r="G181" s="193"/>
      <c r="H181" s="197"/>
      <c r="I181" s="196"/>
      <c r="J181" s="193"/>
      <c r="K181" s="193"/>
      <c r="L181" s="193"/>
      <c r="AO181" s="195"/>
      <c r="AP181" s="195"/>
      <c r="AQ181" s="196"/>
      <c r="AR181" s="196"/>
      <c r="AS181" s="195"/>
      <c r="AT181" s="196"/>
      <c r="AU181" s="197"/>
      <c r="AV181" s="197"/>
      <c r="AW181" s="197"/>
    </row>
    <row r="182" spans="1:49" ht="15" thickBot="1" x14ac:dyDescent="0.35"/>
    <row r="183" spans="1:49" s="241" customFormat="1" ht="18" customHeight="1" x14ac:dyDescent="0.3">
      <c r="A183" s="232" t="s">
        <v>19</v>
      </c>
      <c r="B183" s="233" t="s">
        <v>332</v>
      </c>
      <c r="C183" s="53" t="s">
        <v>191</v>
      </c>
      <c r="D183" s="234" t="s">
        <v>339</v>
      </c>
      <c r="E183" s="235">
        <v>1.0000000000000001E-5</v>
      </c>
      <c r="F183" s="233">
        <v>1</v>
      </c>
      <c r="G183" s="232">
        <v>0.2</v>
      </c>
      <c r="H183" s="236">
        <f>E183*F183*G183</f>
        <v>2.0000000000000003E-6</v>
      </c>
      <c r="I183" s="237">
        <v>1.2</v>
      </c>
      <c r="J183" s="238">
        <f>I183</f>
        <v>1.2</v>
      </c>
      <c r="K183" s="239" t="s">
        <v>184</v>
      </c>
      <c r="L183" s="240">
        <v>0</v>
      </c>
      <c r="M183" s="241" t="str">
        <f t="shared" ref="M183:M190" si="228">A183</f>
        <v>С1</v>
      </c>
      <c r="N183" s="241" t="str">
        <f t="shared" ref="N183:N190" si="229">B183</f>
        <v>Трубопровод СУГ</v>
      </c>
      <c r="O183" s="241" t="str">
        <f t="shared" ref="O183:O190" si="230">D183</f>
        <v>Полное-факельное горение</v>
      </c>
      <c r="P183" s="241" t="s">
        <v>85</v>
      </c>
      <c r="Q183" s="241" t="s">
        <v>85</v>
      </c>
      <c r="R183" s="241" t="s">
        <v>85</v>
      </c>
      <c r="S183" s="241" t="s">
        <v>85</v>
      </c>
      <c r="T183" s="241" t="s">
        <v>85</v>
      </c>
      <c r="U183" s="241" t="s">
        <v>85</v>
      </c>
      <c r="V183" s="241" t="s">
        <v>85</v>
      </c>
      <c r="W183" s="241" t="s">
        <v>85</v>
      </c>
      <c r="X183" s="241" t="s">
        <v>85</v>
      </c>
      <c r="Y183" s="241" t="s">
        <v>85</v>
      </c>
      <c r="Z183" s="241" t="s">
        <v>85</v>
      </c>
      <c r="AA183" s="241" t="s">
        <v>85</v>
      </c>
      <c r="AB183" s="241" t="s">
        <v>85</v>
      </c>
      <c r="AC183" s="241" t="s">
        <v>85</v>
      </c>
      <c r="AD183" s="241" t="s">
        <v>85</v>
      </c>
      <c r="AE183" s="241" t="s">
        <v>85</v>
      </c>
      <c r="AF183" s="241" t="s">
        <v>85</v>
      </c>
      <c r="AG183" s="241" t="s">
        <v>85</v>
      </c>
      <c r="AH183" s="242">
        <v>1</v>
      </c>
      <c r="AI183" s="242">
        <v>2</v>
      </c>
      <c r="AJ183" s="243">
        <v>0.75</v>
      </c>
      <c r="AK183" s="243">
        <v>2.7E-2</v>
      </c>
      <c r="AL183" s="243">
        <v>3</v>
      </c>
      <c r="AO183" s="244">
        <f>AK183*I183+AJ183</f>
        <v>0.78239999999999998</v>
      </c>
      <c r="AP183" s="244">
        <f>0.1*AO183</f>
        <v>7.8240000000000004E-2</v>
      </c>
      <c r="AQ183" s="245">
        <f>AH183*3+0.25*AI183</f>
        <v>3.5</v>
      </c>
      <c r="AR183" s="245">
        <f>SUM(AO183:AQ183)/4</f>
        <v>1.09016</v>
      </c>
      <c r="AS183" s="244">
        <f>10068.2*J183*POWER(10,-6)</f>
        <v>1.208184E-2</v>
      </c>
      <c r="AT183" s="245">
        <f t="shared" ref="AT183:AT190" si="231">AS183+AR183+AQ183+AP183+AO183</f>
        <v>5.4628818399999997</v>
      </c>
      <c r="AU183" s="246">
        <f>AH183*H183</f>
        <v>2.0000000000000003E-6</v>
      </c>
      <c r="AV183" s="246">
        <f>H183*AI183</f>
        <v>4.0000000000000007E-6</v>
      </c>
      <c r="AW183" s="246">
        <f>H183*AT183</f>
        <v>1.0925763680000002E-5</v>
      </c>
    </row>
    <row r="184" spans="1:49" s="241" customFormat="1" x14ac:dyDescent="0.3">
      <c r="A184" s="232" t="s">
        <v>20</v>
      </c>
      <c r="B184" s="232" t="str">
        <f>B183</f>
        <v>Трубопровод СУГ</v>
      </c>
      <c r="C184" s="53" t="s">
        <v>169</v>
      </c>
      <c r="D184" s="234" t="s">
        <v>63</v>
      </c>
      <c r="E184" s="247">
        <f>E183</f>
        <v>1.0000000000000001E-5</v>
      </c>
      <c r="F184" s="248">
        <f>F183</f>
        <v>1</v>
      </c>
      <c r="G184" s="232">
        <v>0.1152</v>
      </c>
      <c r="H184" s="236">
        <f t="shared" ref="H184:H190" si="232">E184*F184*G184</f>
        <v>1.1520000000000002E-6</v>
      </c>
      <c r="I184" s="249">
        <f>I183</f>
        <v>1.2</v>
      </c>
      <c r="J184" s="295">
        <f>0.1*I183</f>
        <v>0.12</v>
      </c>
      <c r="K184" s="250" t="s">
        <v>185</v>
      </c>
      <c r="L184" s="251">
        <v>0</v>
      </c>
      <c r="M184" s="241" t="str">
        <f t="shared" si="228"/>
        <v>С2</v>
      </c>
      <c r="N184" s="241" t="str">
        <f t="shared" si="229"/>
        <v>Трубопровод СУГ</v>
      </c>
      <c r="O184" s="241" t="str">
        <f t="shared" si="230"/>
        <v>Полное-взрыв</v>
      </c>
      <c r="P184" s="241" t="s">
        <v>85</v>
      </c>
      <c r="Q184" s="241" t="s">
        <v>85</v>
      </c>
      <c r="R184" s="241" t="s">
        <v>85</v>
      </c>
      <c r="S184" s="241" t="s">
        <v>85</v>
      </c>
      <c r="T184" s="241" t="s">
        <v>85</v>
      </c>
      <c r="U184" s="241" t="s">
        <v>85</v>
      </c>
      <c r="V184" s="241" t="s">
        <v>85</v>
      </c>
      <c r="W184" s="241" t="s">
        <v>85</v>
      </c>
      <c r="X184" s="241" t="s">
        <v>85</v>
      </c>
      <c r="Y184" s="241" t="s">
        <v>85</v>
      </c>
      <c r="Z184" s="241" t="s">
        <v>85</v>
      </c>
      <c r="AA184" s="241" t="s">
        <v>85</v>
      </c>
      <c r="AB184" s="241" t="s">
        <v>85</v>
      </c>
      <c r="AC184" s="241" t="s">
        <v>85</v>
      </c>
      <c r="AD184" s="241" t="s">
        <v>85</v>
      </c>
      <c r="AE184" s="241" t="s">
        <v>85</v>
      </c>
      <c r="AF184" s="241" t="s">
        <v>85</v>
      </c>
      <c r="AG184" s="241" t="s">
        <v>85</v>
      </c>
      <c r="AH184" s="242">
        <v>2</v>
      </c>
      <c r="AI184" s="242">
        <v>2</v>
      </c>
      <c r="AJ184" s="241">
        <f>AJ183</f>
        <v>0.75</v>
      </c>
      <c r="AK184" s="241">
        <f>AK183</f>
        <v>2.7E-2</v>
      </c>
      <c r="AL184" s="241">
        <f>AL183</f>
        <v>3</v>
      </c>
      <c r="AO184" s="244">
        <f>AK184*I184+AJ184</f>
        <v>0.78239999999999998</v>
      </c>
      <c r="AP184" s="244">
        <f t="shared" ref="AP184:AP190" si="233">0.1*AO184</f>
        <v>7.8240000000000004E-2</v>
      </c>
      <c r="AQ184" s="245">
        <f t="shared" ref="AQ184:AQ190" si="234">AH184*3+0.25*AI184</f>
        <v>6.5</v>
      </c>
      <c r="AR184" s="245">
        <f t="shared" ref="AR184:AR190" si="235">SUM(AO184:AQ184)/4</f>
        <v>1.84016</v>
      </c>
      <c r="AS184" s="244">
        <f>10068.2*J184*POWER(10,-6)*10</f>
        <v>1.208184E-2</v>
      </c>
      <c r="AT184" s="245">
        <f t="shared" si="231"/>
        <v>9.2128818399999979</v>
      </c>
      <c r="AU184" s="246">
        <f t="shared" ref="AU184:AU190" si="236">AH184*H184</f>
        <v>2.3040000000000003E-6</v>
      </c>
      <c r="AV184" s="246">
        <f t="shared" ref="AV184:AV190" si="237">H184*AI184</f>
        <v>2.3040000000000003E-6</v>
      </c>
      <c r="AW184" s="246">
        <f t="shared" ref="AW184:AW190" si="238">H184*AT184</f>
        <v>1.061323987968E-5</v>
      </c>
    </row>
    <row r="185" spans="1:49" s="241" customFormat="1" x14ac:dyDescent="0.3">
      <c r="A185" s="232" t="s">
        <v>21</v>
      </c>
      <c r="B185" s="232" t="str">
        <f>B183</f>
        <v>Трубопровод СУГ</v>
      </c>
      <c r="C185" s="53" t="s">
        <v>336</v>
      </c>
      <c r="D185" s="234" t="s">
        <v>334</v>
      </c>
      <c r="E185" s="247">
        <f>E183</f>
        <v>1.0000000000000001E-5</v>
      </c>
      <c r="F185" s="248">
        <f>F183</f>
        <v>1</v>
      </c>
      <c r="G185" s="232">
        <v>7.6799999999999993E-2</v>
      </c>
      <c r="H185" s="236">
        <f t="shared" si="232"/>
        <v>7.6799999999999999E-7</v>
      </c>
      <c r="I185" s="249">
        <f>I183</f>
        <v>1.2</v>
      </c>
      <c r="J185" s="238">
        <f>0.6*I183</f>
        <v>0.72</v>
      </c>
      <c r="K185" s="250" t="s">
        <v>186</v>
      </c>
      <c r="L185" s="251">
        <v>15</v>
      </c>
      <c r="M185" s="241" t="str">
        <f t="shared" si="228"/>
        <v>С3</v>
      </c>
      <c r="N185" s="241" t="str">
        <f t="shared" si="229"/>
        <v>Трубопровод СУГ</v>
      </c>
      <c r="O185" s="241" t="str">
        <f t="shared" si="230"/>
        <v>Полное-огненный шар</v>
      </c>
      <c r="P185" s="241" t="s">
        <v>85</v>
      </c>
      <c r="Q185" s="241" t="s">
        <v>85</v>
      </c>
      <c r="R185" s="241" t="s">
        <v>85</v>
      </c>
      <c r="S185" s="241" t="s">
        <v>85</v>
      </c>
      <c r="T185" s="241" t="s">
        <v>85</v>
      </c>
      <c r="U185" s="241" t="s">
        <v>85</v>
      </c>
      <c r="V185" s="241" t="s">
        <v>85</v>
      </c>
      <c r="W185" s="241" t="s">
        <v>85</v>
      </c>
      <c r="X185" s="241" t="s">
        <v>85</v>
      </c>
      <c r="Y185" s="241" t="s">
        <v>85</v>
      </c>
      <c r="Z185" s="241" t="s">
        <v>85</v>
      </c>
      <c r="AA185" s="241" t="s">
        <v>85</v>
      </c>
      <c r="AB185" s="241" t="s">
        <v>85</v>
      </c>
      <c r="AC185" s="241" t="s">
        <v>85</v>
      </c>
      <c r="AD185" s="241" t="s">
        <v>85</v>
      </c>
      <c r="AE185" s="241" t="s">
        <v>85</v>
      </c>
      <c r="AF185" s="241" t="s">
        <v>85</v>
      </c>
      <c r="AG185" s="241" t="s">
        <v>85</v>
      </c>
      <c r="AH185" s="241">
        <v>0</v>
      </c>
      <c r="AI185" s="241">
        <v>0</v>
      </c>
      <c r="AJ185" s="241">
        <f>AJ183</f>
        <v>0.75</v>
      </c>
      <c r="AK185" s="241">
        <f>AK183</f>
        <v>2.7E-2</v>
      </c>
      <c r="AL185" s="241">
        <f>AL183</f>
        <v>3</v>
      </c>
      <c r="AO185" s="244">
        <f>AK185*I185*0.1+AJ185</f>
        <v>0.75324000000000002</v>
      </c>
      <c r="AP185" s="244">
        <f t="shared" si="233"/>
        <v>7.5324000000000002E-2</v>
      </c>
      <c r="AQ185" s="245">
        <f t="shared" si="234"/>
        <v>0</v>
      </c>
      <c r="AR185" s="245">
        <f t="shared" si="235"/>
        <v>0.20714100000000002</v>
      </c>
      <c r="AS185" s="244">
        <f>1333*J183*POWER(10,-6)</f>
        <v>1.5995999999999999E-3</v>
      </c>
      <c r="AT185" s="245">
        <f t="shared" si="231"/>
        <v>1.0373046000000001</v>
      </c>
      <c r="AU185" s="246">
        <f t="shared" si="236"/>
        <v>0</v>
      </c>
      <c r="AV185" s="246">
        <f t="shared" si="237"/>
        <v>0</v>
      </c>
      <c r="AW185" s="246">
        <f t="shared" si="238"/>
        <v>7.9664993280000006E-7</v>
      </c>
    </row>
    <row r="186" spans="1:49" s="241" customFormat="1" x14ac:dyDescent="0.3">
      <c r="A186" s="232" t="s">
        <v>22</v>
      </c>
      <c r="B186" s="232" t="str">
        <f>B183</f>
        <v>Трубопровод СУГ</v>
      </c>
      <c r="C186" s="53" t="s">
        <v>170</v>
      </c>
      <c r="D186" s="234" t="s">
        <v>61</v>
      </c>
      <c r="E186" s="247">
        <f>E183</f>
        <v>1.0000000000000001E-5</v>
      </c>
      <c r="F186" s="248">
        <f>F183</f>
        <v>1</v>
      </c>
      <c r="G186" s="232">
        <v>0.60799999999999998</v>
      </c>
      <c r="H186" s="236">
        <f t="shared" si="232"/>
        <v>6.0800000000000002E-6</v>
      </c>
      <c r="I186" s="249">
        <f>I183</f>
        <v>1.2</v>
      </c>
      <c r="J186" s="252">
        <v>0</v>
      </c>
      <c r="K186" s="250" t="s">
        <v>188</v>
      </c>
      <c r="L186" s="251">
        <v>45390</v>
      </c>
      <c r="M186" s="241" t="str">
        <f t="shared" si="228"/>
        <v>С4</v>
      </c>
      <c r="N186" s="241" t="str">
        <f t="shared" si="229"/>
        <v>Трубопровод СУГ</v>
      </c>
      <c r="O186" s="241" t="str">
        <f t="shared" si="230"/>
        <v>Полное-ликвидация</v>
      </c>
      <c r="P186" s="241" t="s">
        <v>85</v>
      </c>
      <c r="Q186" s="241" t="s">
        <v>85</v>
      </c>
      <c r="R186" s="241" t="s">
        <v>85</v>
      </c>
      <c r="S186" s="241" t="s">
        <v>85</v>
      </c>
      <c r="T186" s="241" t="s">
        <v>85</v>
      </c>
      <c r="U186" s="241" t="s">
        <v>85</v>
      </c>
      <c r="V186" s="241" t="s">
        <v>85</v>
      </c>
      <c r="W186" s="241" t="s">
        <v>85</v>
      </c>
      <c r="X186" s="241" t="s">
        <v>85</v>
      </c>
      <c r="Y186" s="241" t="s">
        <v>85</v>
      </c>
      <c r="Z186" s="241" t="s">
        <v>85</v>
      </c>
      <c r="AA186" s="241" t="s">
        <v>85</v>
      </c>
      <c r="AB186" s="241" t="s">
        <v>85</v>
      </c>
      <c r="AC186" s="241" t="s">
        <v>85</v>
      </c>
      <c r="AD186" s="241" t="s">
        <v>85</v>
      </c>
      <c r="AE186" s="241" t="s">
        <v>85</v>
      </c>
      <c r="AF186" s="241" t="s">
        <v>85</v>
      </c>
      <c r="AG186" s="241" t="s">
        <v>85</v>
      </c>
      <c r="AH186" s="241">
        <v>0</v>
      </c>
      <c r="AI186" s="241">
        <v>0</v>
      </c>
      <c r="AJ186" s="241">
        <f>AJ183</f>
        <v>0.75</v>
      </c>
      <c r="AK186" s="241">
        <f>AK183</f>
        <v>2.7E-2</v>
      </c>
      <c r="AL186" s="241">
        <f>AL183</f>
        <v>3</v>
      </c>
      <c r="AO186" s="244">
        <f>AK186*I186*0.1+AJ186</f>
        <v>0.75324000000000002</v>
      </c>
      <c r="AP186" s="244">
        <f t="shared" si="233"/>
        <v>7.5324000000000002E-2</v>
      </c>
      <c r="AQ186" s="245">
        <f t="shared" si="234"/>
        <v>0</v>
      </c>
      <c r="AR186" s="245">
        <f t="shared" si="235"/>
        <v>0.20714100000000002</v>
      </c>
      <c r="AS186" s="244">
        <f>1333*J184*POWER(10,-6)</f>
        <v>1.5996000000000001E-4</v>
      </c>
      <c r="AT186" s="245">
        <f t="shared" si="231"/>
        <v>1.0358649600000001</v>
      </c>
      <c r="AU186" s="246">
        <f t="shared" si="236"/>
        <v>0</v>
      </c>
      <c r="AV186" s="246">
        <f t="shared" si="237"/>
        <v>0</v>
      </c>
      <c r="AW186" s="246">
        <f t="shared" si="238"/>
        <v>6.2980589568000003E-6</v>
      </c>
    </row>
    <row r="187" spans="1:49" s="241" customFormat="1" x14ac:dyDescent="0.3">
      <c r="A187" s="232" t="s">
        <v>23</v>
      </c>
      <c r="B187" s="232" t="str">
        <f>B183</f>
        <v>Трубопровод СУГ</v>
      </c>
      <c r="C187" s="53" t="s">
        <v>195</v>
      </c>
      <c r="D187" s="234" t="s">
        <v>196</v>
      </c>
      <c r="E187" s="235">
        <v>1E-4</v>
      </c>
      <c r="F187" s="248">
        <f>F183</f>
        <v>1</v>
      </c>
      <c r="G187" s="232">
        <v>3.5000000000000003E-2</v>
      </c>
      <c r="H187" s="236">
        <f t="shared" si="232"/>
        <v>3.5000000000000004E-6</v>
      </c>
      <c r="I187" s="249">
        <f>0.15*I183</f>
        <v>0.18</v>
      </c>
      <c r="J187" s="238">
        <f>I187</f>
        <v>0.18</v>
      </c>
      <c r="K187" s="250" t="s">
        <v>189</v>
      </c>
      <c r="L187" s="251">
        <v>3</v>
      </c>
      <c r="M187" s="241" t="str">
        <f t="shared" si="228"/>
        <v>С5</v>
      </c>
      <c r="N187" s="241" t="str">
        <f t="shared" si="229"/>
        <v>Трубопровод СУГ</v>
      </c>
      <c r="O187" s="241" t="str">
        <f t="shared" si="230"/>
        <v>Частичное-факел</v>
      </c>
      <c r="P187" s="241" t="s">
        <v>85</v>
      </c>
      <c r="Q187" s="241" t="s">
        <v>85</v>
      </c>
      <c r="R187" s="241" t="s">
        <v>85</v>
      </c>
      <c r="S187" s="241" t="s">
        <v>85</v>
      </c>
      <c r="T187" s="241" t="s">
        <v>85</v>
      </c>
      <c r="U187" s="241" t="s">
        <v>85</v>
      </c>
      <c r="V187" s="241" t="s">
        <v>85</v>
      </c>
      <c r="W187" s="241" t="s">
        <v>85</v>
      </c>
      <c r="X187" s="241" t="s">
        <v>85</v>
      </c>
      <c r="Y187" s="241" t="s">
        <v>85</v>
      </c>
      <c r="Z187" s="241" t="s">
        <v>85</v>
      </c>
      <c r="AA187" s="241" t="s">
        <v>85</v>
      </c>
      <c r="AB187" s="241" t="s">
        <v>85</v>
      </c>
      <c r="AC187" s="241" t="s">
        <v>85</v>
      </c>
      <c r="AD187" s="241" t="s">
        <v>85</v>
      </c>
      <c r="AE187" s="241" t="s">
        <v>85</v>
      </c>
      <c r="AF187" s="241" t="s">
        <v>85</v>
      </c>
      <c r="AG187" s="241" t="s">
        <v>85</v>
      </c>
      <c r="AH187" s="241">
        <v>0</v>
      </c>
      <c r="AI187" s="241">
        <v>2</v>
      </c>
      <c r="AJ187" s="241">
        <f>0.1*$AJ$2</f>
        <v>7.5000000000000011E-2</v>
      </c>
      <c r="AK187" s="241">
        <f>AK183</f>
        <v>2.7E-2</v>
      </c>
      <c r="AL187" s="241">
        <f>ROUNDUP(AL183/3,0)</f>
        <v>1</v>
      </c>
      <c r="AO187" s="244">
        <f>AK187*I187+AJ187</f>
        <v>7.9860000000000014E-2</v>
      </c>
      <c r="AP187" s="244">
        <f t="shared" si="233"/>
        <v>7.9860000000000018E-3</v>
      </c>
      <c r="AQ187" s="245">
        <f t="shared" si="234"/>
        <v>0.5</v>
      </c>
      <c r="AR187" s="245">
        <f t="shared" si="235"/>
        <v>0.14696149999999999</v>
      </c>
      <c r="AS187" s="244">
        <f>10068.2*J187*POWER(10,-6)</f>
        <v>1.812276E-3</v>
      </c>
      <c r="AT187" s="245">
        <f t="shared" si="231"/>
        <v>0.73661977600000006</v>
      </c>
      <c r="AU187" s="246">
        <f t="shared" si="236"/>
        <v>0</v>
      </c>
      <c r="AV187" s="246">
        <f t="shared" si="237"/>
        <v>7.0000000000000007E-6</v>
      </c>
      <c r="AW187" s="246">
        <f t="shared" si="238"/>
        <v>2.5781692160000003E-6</v>
      </c>
    </row>
    <row r="188" spans="1:49" s="241" customFormat="1" x14ac:dyDescent="0.3">
      <c r="A188" s="232" t="s">
        <v>24</v>
      </c>
      <c r="B188" s="232" t="str">
        <f>B183</f>
        <v>Трубопровод СУГ</v>
      </c>
      <c r="C188" s="53" t="s">
        <v>197</v>
      </c>
      <c r="D188" s="234" t="s">
        <v>198</v>
      </c>
      <c r="E188" s="247">
        <f>E187</f>
        <v>1E-4</v>
      </c>
      <c r="F188" s="248">
        <v>1</v>
      </c>
      <c r="G188" s="232">
        <v>8.3000000000000001E-3</v>
      </c>
      <c r="H188" s="236">
        <f t="shared" si="232"/>
        <v>8.300000000000001E-7</v>
      </c>
      <c r="I188" s="249">
        <f>I187</f>
        <v>0.18</v>
      </c>
      <c r="J188" s="238">
        <f>J184*0.15</f>
        <v>1.7999999999999999E-2</v>
      </c>
      <c r="K188" s="253" t="s">
        <v>200</v>
      </c>
      <c r="L188" s="254">
        <v>19</v>
      </c>
      <c r="M188" s="241" t="str">
        <f t="shared" si="228"/>
        <v>С6</v>
      </c>
      <c r="N188" s="241" t="str">
        <f t="shared" si="229"/>
        <v>Трубопровод СУГ</v>
      </c>
      <c r="O188" s="241" t="str">
        <f t="shared" si="230"/>
        <v>Частичное-взрыв</v>
      </c>
      <c r="P188" s="241" t="s">
        <v>85</v>
      </c>
      <c r="Q188" s="241" t="s">
        <v>85</v>
      </c>
      <c r="R188" s="241" t="s">
        <v>85</v>
      </c>
      <c r="S188" s="241" t="s">
        <v>85</v>
      </c>
      <c r="T188" s="241" t="s">
        <v>85</v>
      </c>
      <c r="U188" s="241" t="s">
        <v>85</v>
      </c>
      <c r="V188" s="241" t="s">
        <v>85</v>
      </c>
      <c r="W188" s="241" t="s">
        <v>85</v>
      </c>
      <c r="X188" s="241" t="s">
        <v>85</v>
      </c>
      <c r="Y188" s="241" t="s">
        <v>85</v>
      </c>
      <c r="Z188" s="241" t="s">
        <v>85</v>
      </c>
      <c r="AA188" s="241" t="s">
        <v>85</v>
      </c>
      <c r="AB188" s="241" t="s">
        <v>85</v>
      </c>
      <c r="AC188" s="241" t="s">
        <v>85</v>
      </c>
      <c r="AD188" s="241" t="s">
        <v>85</v>
      </c>
      <c r="AE188" s="241" t="s">
        <v>85</v>
      </c>
      <c r="AF188" s="241" t="s">
        <v>85</v>
      </c>
      <c r="AG188" s="241" t="s">
        <v>85</v>
      </c>
      <c r="AH188" s="241">
        <v>0</v>
      </c>
      <c r="AI188" s="241">
        <v>1</v>
      </c>
      <c r="AJ188" s="241">
        <f>0.1*$AJ$2</f>
        <v>7.5000000000000011E-2</v>
      </c>
      <c r="AK188" s="241">
        <f>AK183</f>
        <v>2.7E-2</v>
      </c>
      <c r="AL188" s="241">
        <f>AL187</f>
        <v>1</v>
      </c>
      <c r="AO188" s="244">
        <f t="shared" ref="AO188:AO189" si="239">AK188*I188+AJ188</f>
        <v>7.9860000000000014E-2</v>
      </c>
      <c r="AP188" s="244">
        <f t="shared" si="233"/>
        <v>7.9860000000000018E-3</v>
      </c>
      <c r="AQ188" s="245">
        <f t="shared" si="234"/>
        <v>0.25</v>
      </c>
      <c r="AR188" s="245">
        <f t="shared" si="235"/>
        <v>8.4461500000000009E-2</v>
      </c>
      <c r="AS188" s="244">
        <f>10068.2*J188*POWER(10,-6)*10</f>
        <v>1.8122759999999998E-3</v>
      </c>
      <c r="AT188" s="245">
        <f t="shared" si="231"/>
        <v>0.42411977600000006</v>
      </c>
      <c r="AU188" s="246">
        <f t="shared" si="236"/>
        <v>0</v>
      </c>
      <c r="AV188" s="246">
        <f t="shared" si="237"/>
        <v>8.300000000000001E-7</v>
      </c>
      <c r="AW188" s="246">
        <f t="shared" si="238"/>
        <v>3.5201941408000008E-7</v>
      </c>
    </row>
    <row r="189" spans="1:49" s="241" customFormat="1" x14ac:dyDescent="0.3">
      <c r="A189" s="232" t="s">
        <v>219</v>
      </c>
      <c r="B189" s="232" t="str">
        <f>B183</f>
        <v>Трубопровод СУГ</v>
      </c>
      <c r="C189" s="53" t="s">
        <v>172</v>
      </c>
      <c r="D189" s="234" t="s">
        <v>174</v>
      </c>
      <c r="E189" s="247">
        <f>E187</f>
        <v>1E-4</v>
      </c>
      <c r="F189" s="248">
        <f>F183</f>
        <v>1</v>
      </c>
      <c r="G189" s="232">
        <v>2.64E-2</v>
      </c>
      <c r="H189" s="236">
        <f t="shared" si="232"/>
        <v>2.6400000000000001E-6</v>
      </c>
      <c r="I189" s="249">
        <f>0.15*I183</f>
        <v>0.18</v>
      </c>
      <c r="J189" s="238">
        <f>J185*0.15</f>
        <v>0.108</v>
      </c>
      <c r="K189" s="250"/>
      <c r="L189" s="251"/>
      <c r="M189" s="241" t="str">
        <f t="shared" si="228"/>
        <v>С7</v>
      </c>
      <c r="N189" s="241" t="str">
        <f t="shared" si="229"/>
        <v>Трубопровод СУГ</v>
      </c>
      <c r="O189" s="241" t="str">
        <f t="shared" si="230"/>
        <v>Частичное-пожар-вспышка</v>
      </c>
      <c r="P189" s="241" t="s">
        <v>85</v>
      </c>
      <c r="Q189" s="241" t="s">
        <v>85</v>
      </c>
      <c r="R189" s="241" t="s">
        <v>85</v>
      </c>
      <c r="S189" s="241" t="s">
        <v>85</v>
      </c>
      <c r="T189" s="241" t="s">
        <v>85</v>
      </c>
      <c r="U189" s="241" t="s">
        <v>85</v>
      </c>
      <c r="V189" s="241" t="s">
        <v>85</v>
      </c>
      <c r="W189" s="241" t="s">
        <v>85</v>
      </c>
      <c r="X189" s="241" t="s">
        <v>85</v>
      </c>
      <c r="Y189" s="241" t="s">
        <v>85</v>
      </c>
      <c r="Z189" s="241" t="s">
        <v>85</v>
      </c>
      <c r="AA189" s="241" t="s">
        <v>85</v>
      </c>
      <c r="AB189" s="241" t="s">
        <v>85</v>
      </c>
      <c r="AC189" s="241" t="s">
        <v>85</v>
      </c>
      <c r="AD189" s="241" t="s">
        <v>85</v>
      </c>
      <c r="AE189" s="241" t="s">
        <v>85</v>
      </c>
      <c r="AF189" s="241" t="s">
        <v>85</v>
      </c>
      <c r="AG189" s="241" t="s">
        <v>85</v>
      </c>
      <c r="AH189" s="241">
        <v>0</v>
      </c>
      <c r="AI189" s="241">
        <v>1</v>
      </c>
      <c r="AJ189" s="241">
        <f>0.1*$AJ$2</f>
        <v>7.5000000000000011E-2</v>
      </c>
      <c r="AK189" s="241">
        <f>AK183</f>
        <v>2.7E-2</v>
      </c>
      <c r="AL189" s="241">
        <f>ROUNDUP(AL183/3,0)</f>
        <v>1</v>
      </c>
      <c r="AO189" s="244">
        <f t="shared" si="239"/>
        <v>7.9860000000000014E-2</v>
      </c>
      <c r="AP189" s="244">
        <f t="shared" si="233"/>
        <v>7.9860000000000018E-3</v>
      </c>
      <c r="AQ189" s="245">
        <f t="shared" si="234"/>
        <v>0.25</v>
      </c>
      <c r="AR189" s="245">
        <f t="shared" si="235"/>
        <v>8.4461500000000009E-2</v>
      </c>
      <c r="AS189" s="244">
        <f>10068.2*J189*POWER(10,-6)*10</f>
        <v>1.0873656000000001E-2</v>
      </c>
      <c r="AT189" s="245">
        <f t="shared" si="231"/>
        <v>0.43318115599999996</v>
      </c>
      <c r="AU189" s="246">
        <f t="shared" si="236"/>
        <v>0</v>
      </c>
      <c r="AV189" s="246">
        <f t="shared" si="237"/>
        <v>2.6400000000000001E-6</v>
      </c>
      <c r="AW189" s="246">
        <f t="shared" si="238"/>
        <v>1.1435982518399999E-6</v>
      </c>
    </row>
    <row r="190" spans="1:49" s="241" customFormat="1" ht="15" thickBot="1" x14ac:dyDescent="0.35">
      <c r="A190" s="232" t="s">
        <v>220</v>
      </c>
      <c r="B190" s="232" t="str">
        <f>B183</f>
        <v>Трубопровод СУГ</v>
      </c>
      <c r="C190" s="53" t="s">
        <v>173</v>
      </c>
      <c r="D190" s="234" t="s">
        <v>62</v>
      </c>
      <c r="E190" s="247">
        <f>E187</f>
        <v>1E-4</v>
      </c>
      <c r="F190" s="248">
        <f>F183</f>
        <v>1</v>
      </c>
      <c r="G190" s="232">
        <v>0.93030000000000002</v>
      </c>
      <c r="H190" s="236">
        <f t="shared" si="232"/>
        <v>9.3030000000000009E-5</v>
      </c>
      <c r="I190" s="249">
        <f>0.15*I183</f>
        <v>0.18</v>
      </c>
      <c r="J190" s="252">
        <v>0</v>
      </c>
      <c r="K190" s="255"/>
      <c r="L190" s="256"/>
      <c r="M190" s="241" t="str">
        <f t="shared" si="228"/>
        <v>С8</v>
      </c>
      <c r="N190" s="241" t="str">
        <f t="shared" si="229"/>
        <v>Трубопровод СУГ</v>
      </c>
      <c r="O190" s="241" t="str">
        <f t="shared" si="230"/>
        <v>Частичное-ликвидация</v>
      </c>
      <c r="P190" s="241" t="s">
        <v>85</v>
      </c>
      <c r="Q190" s="241" t="s">
        <v>85</v>
      </c>
      <c r="R190" s="241" t="s">
        <v>85</v>
      </c>
      <c r="S190" s="241" t="s">
        <v>85</v>
      </c>
      <c r="T190" s="241" t="s">
        <v>85</v>
      </c>
      <c r="U190" s="241" t="s">
        <v>85</v>
      </c>
      <c r="V190" s="241" t="s">
        <v>85</v>
      </c>
      <c r="W190" s="241" t="s">
        <v>85</v>
      </c>
      <c r="X190" s="241" t="s">
        <v>85</v>
      </c>
      <c r="Y190" s="241" t="s">
        <v>85</v>
      </c>
      <c r="Z190" s="241" t="s">
        <v>85</v>
      </c>
      <c r="AA190" s="241" t="s">
        <v>85</v>
      </c>
      <c r="AB190" s="241" t="s">
        <v>85</v>
      </c>
      <c r="AC190" s="241" t="s">
        <v>85</v>
      </c>
      <c r="AD190" s="241" t="s">
        <v>85</v>
      </c>
      <c r="AE190" s="241" t="s">
        <v>85</v>
      </c>
      <c r="AF190" s="241" t="s">
        <v>85</v>
      </c>
      <c r="AG190" s="241" t="s">
        <v>85</v>
      </c>
      <c r="AH190" s="241">
        <v>0</v>
      </c>
      <c r="AI190" s="241">
        <v>0</v>
      </c>
      <c r="AJ190" s="241">
        <f>0.1*$AJ$2</f>
        <v>7.5000000000000011E-2</v>
      </c>
      <c r="AK190" s="241">
        <f>AK183</f>
        <v>2.7E-2</v>
      </c>
      <c r="AL190" s="241">
        <f>ROUNDUP(AL183/3,0)</f>
        <v>1</v>
      </c>
      <c r="AO190" s="244">
        <f>AK190*I190*0.1+AJ190</f>
        <v>7.5486000000000011E-2</v>
      </c>
      <c r="AP190" s="244">
        <f t="shared" si="233"/>
        <v>7.5486000000000017E-3</v>
      </c>
      <c r="AQ190" s="245">
        <f t="shared" si="234"/>
        <v>0</v>
      </c>
      <c r="AR190" s="245">
        <f t="shared" si="235"/>
        <v>2.0758650000000003E-2</v>
      </c>
      <c r="AS190" s="244">
        <f>1333*J189*POWER(10,-6)</f>
        <v>1.4396399999999998E-4</v>
      </c>
      <c r="AT190" s="245">
        <f t="shared" si="231"/>
        <v>0.10393721400000001</v>
      </c>
      <c r="AU190" s="246">
        <f t="shared" si="236"/>
        <v>0</v>
      </c>
      <c r="AV190" s="246">
        <f t="shared" si="237"/>
        <v>0</v>
      </c>
      <c r="AW190" s="246">
        <f t="shared" si="238"/>
        <v>9.6692790184200019E-6</v>
      </c>
    </row>
    <row r="191" spans="1:49" s="241" customFormat="1" x14ac:dyDescent="0.3">
      <c r="A191" s="242"/>
      <c r="B191" s="242"/>
      <c r="D191" s="288"/>
      <c r="E191" s="289"/>
      <c r="F191" s="290"/>
      <c r="G191" s="242"/>
      <c r="H191" s="246"/>
      <c r="I191" s="245"/>
      <c r="J191" s="242"/>
      <c r="K191" s="242"/>
      <c r="L191" s="242"/>
      <c r="AO191" s="244"/>
      <c r="AP191" s="244"/>
      <c r="AQ191" s="245"/>
      <c r="AR191" s="245"/>
      <c r="AS191" s="244"/>
      <c r="AT191" s="245"/>
      <c r="AU191" s="246"/>
      <c r="AV191" s="246"/>
      <c r="AW191" s="246"/>
    </row>
    <row r="192" spans="1:49" ht="15" thickBot="1" x14ac:dyDescent="0.35"/>
    <row r="193" spans="1:49" s="241" customFormat="1" ht="18" customHeight="1" x14ac:dyDescent="0.3">
      <c r="A193" s="232" t="s">
        <v>19</v>
      </c>
      <c r="B193" s="233" t="s">
        <v>333</v>
      </c>
      <c r="C193" s="53" t="s">
        <v>191</v>
      </c>
      <c r="D193" s="234" t="s">
        <v>339</v>
      </c>
      <c r="E193" s="235">
        <v>1.0000000000000001E-5</v>
      </c>
      <c r="F193" s="233">
        <v>1</v>
      </c>
      <c r="G193" s="232">
        <v>0.2</v>
      </c>
      <c r="H193" s="236">
        <f>E193*F193*G193</f>
        <v>2.0000000000000003E-6</v>
      </c>
      <c r="I193" s="237">
        <v>1.2</v>
      </c>
      <c r="J193" s="238">
        <f>I193</f>
        <v>1.2</v>
      </c>
      <c r="K193" s="239" t="s">
        <v>184</v>
      </c>
      <c r="L193" s="240">
        <v>0</v>
      </c>
      <c r="M193" s="241" t="str">
        <f t="shared" ref="M193:M200" si="240">A193</f>
        <v>С1</v>
      </c>
      <c r="N193" s="241" t="str">
        <f t="shared" ref="N193:N200" si="241">B193</f>
        <v>Трубопровод СУГ+токси</v>
      </c>
      <c r="O193" s="241" t="str">
        <f t="shared" ref="O193:O200" si="242">D193</f>
        <v>Полное-факельное горение</v>
      </c>
      <c r="P193" s="241" t="s">
        <v>85</v>
      </c>
      <c r="Q193" s="241" t="s">
        <v>85</v>
      </c>
      <c r="R193" s="241" t="s">
        <v>85</v>
      </c>
      <c r="S193" s="241" t="s">
        <v>85</v>
      </c>
      <c r="T193" s="241" t="s">
        <v>85</v>
      </c>
      <c r="U193" s="241" t="s">
        <v>85</v>
      </c>
      <c r="V193" s="241" t="s">
        <v>85</v>
      </c>
      <c r="W193" s="241" t="s">
        <v>85</v>
      </c>
      <c r="X193" s="241" t="s">
        <v>85</v>
      </c>
      <c r="Y193" s="241" t="s">
        <v>85</v>
      </c>
      <c r="Z193" s="241" t="s">
        <v>85</v>
      </c>
      <c r="AA193" s="241" t="s">
        <v>85</v>
      </c>
      <c r="AB193" s="241" t="s">
        <v>85</v>
      </c>
      <c r="AC193" s="241" t="s">
        <v>85</v>
      </c>
      <c r="AD193" s="241" t="s">
        <v>85</v>
      </c>
      <c r="AE193" s="241" t="s">
        <v>85</v>
      </c>
      <c r="AF193" s="241" t="s">
        <v>85</v>
      </c>
      <c r="AG193" s="241" t="s">
        <v>85</v>
      </c>
      <c r="AH193" s="242">
        <v>1</v>
      </c>
      <c r="AI193" s="242">
        <v>2</v>
      </c>
      <c r="AJ193" s="243">
        <v>0.75</v>
      </c>
      <c r="AK193" s="243">
        <v>2.7E-2</v>
      </c>
      <c r="AL193" s="243">
        <v>3</v>
      </c>
      <c r="AO193" s="244">
        <f>AK193*I193+AJ193</f>
        <v>0.78239999999999998</v>
      </c>
      <c r="AP193" s="244">
        <f>0.1*AO193</f>
        <v>7.8240000000000004E-2</v>
      </c>
      <c r="AQ193" s="245">
        <f>AH193*3+0.25*AI193</f>
        <v>3.5</v>
      </c>
      <c r="AR193" s="245">
        <f>SUM(AO193:AQ193)/4</f>
        <v>1.09016</v>
      </c>
      <c r="AS193" s="244">
        <f>10068.2*J193*POWER(10,-6)</f>
        <v>1.208184E-2</v>
      </c>
      <c r="AT193" s="245">
        <f t="shared" ref="AT193:AT200" si="243">AS193+AR193+AQ193+AP193+AO193</f>
        <v>5.4628818399999997</v>
      </c>
      <c r="AU193" s="246">
        <f>AH193*H193</f>
        <v>2.0000000000000003E-6</v>
      </c>
      <c r="AV193" s="246">
        <f>H193*AI193</f>
        <v>4.0000000000000007E-6</v>
      </c>
      <c r="AW193" s="246">
        <f>H193*AT193</f>
        <v>1.0925763680000002E-5</v>
      </c>
    </row>
    <row r="194" spans="1:49" s="241" customFormat="1" x14ac:dyDescent="0.3">
      <c r="A194" s="232" t="s">
        <v>20</v>
      </c>
      <c r="B194" s="232" t="str">
        <f>B193</f>
        <v>Трубопровод СУГ+токси</v>
      </c>
      <c r="C194" s="53" t="s">
        <v>169</v>
      </c>
      <c r="D194" s="234" t="s">
        <v>63</v>
      </c>
      <c r="E194" s="247">
        <f>E193</f>
        <v>1.0000000000000001E-5</v>
      </c>
      <c r="F194" s="248">
        <f>F193</f>
        <v>1</v>
      </c>
      <c r="G194" s="232">
        <v>0.1152</v>
      </c>
      <c r="H194" s="236">
        <f t="shared" ref="H194:H200" si="244">E194*F194*G194</f>
        <v>1.1520000000000002E-6</v>
      </c>
      <c r="I194" s="249">
        <f>I193</f>
        <v>1.2</v>
      </c>
      <c r="J194" s="295">
        <f>0.1*I193</f>
        <v>0.12</v>
      </c>
      <c r="K194" s="250" t="s">
        <v>185</v>
      </c>
      <c r="L194" s="251">
        <v>0</v>
      </c>
      <c r="M194" s="241" t="str">
        <f t="shared" si="240"/>
        <v>С2</v>
      </c>
      <c r="N194" s="241" t="str">
        <f t="shared" si="241"/>
        <v>Трубопровод СУГ+токси</v>
      </c>
      <c r="O194" s="241" t="str">
        <f t="shared" si="242"/>
        <v>Полное-взрыв</v>
      </c>
      <c r="P194" s="241" t="s">
        <v>85</v>
      </c>
      <c r="Q194" s="241" t="s">
        <v>85</v>
      </c>
      <c r="R194" s="241" t="s">
        <v>85</v>
      </c>
      <c r="S194" s="241" t="s">
        <v>85</v>
      </c>
      <c r="T194" s="241" t="s">
        <v>85</v>
      </c>
      <c r="U194" s="241" t="s">
        <v>85</v>
      </c>
      <c r="V194" s="241" t="s">
        <v>85</v>
      </c>
      <c r="W194" s="241" t="s">
        <v>85</v>
      </c>
      <c r="X194" s="241" t="s">
        <v>85</v>
      </c>
      <c r="Y194" s="241" t="s">
        <v>85</v>
      </c>
      <c r="Z194" s="241" t="s">
        <v>85</v>
      </c>
      <c r="AA194" s="241" t="s">
        <v>85</v>
      </c>
      <c r="AB194" s="241" t="s">
        <v>85</v>
      </c>
      <c r="AC194" s="241" t="s">
        <v>85</v>
      </c>
      <c r="AD194" s="241" t="s">
        <v>85</v>
      </c>
      <c r="AE194" s="241" t="s">
        <v>85</v>
      </c>
      <c r="AF194" s="241" t="s">
        <v>85</v>
      </c>
      <c r="AG194" s="241" t="s">
        <v>85</v>
      </c>
      <c r="AH194" s="242">
        <v>2</v>
      </c>
      <c r="AI194" s="242">
        <v>2</v>
      </c>
      <c r="AJ194" s="241">
        <f>AJ193</f>
        <v>0.75</v>
      </c>
      <c r="AK194" s="241">
        <f>AK193</f>
        <v>2.7E-2</v>
      </c>
      <c r="AL194" s="241">
        <f>AL193</f>
        <v>3</v>
      </c>
      <c r="AO194" s="244">
        <f>AK194*I194+AJ194</f>
        <v>0.78239999999999998</v>
      </c>
      <c r="AP194" s="244">
        <f t="shared" ref="AP194:AP200" si="245">0.1*AO194</f>
        <v>7.8240000000000004E-2</v>
      </c>
      <c r="AQ194" s="245">
        <f t="shared" ref="AQ194:AQ200" si="246">AH194*3+0.25*AI194</f>
        <v>6.5</v>
      </c>
      <c r="AR194" s="245">
        <f t="shared" ref="AR194:AR200" si="247">SUM(AO194:AQ194)/4</f>
        <v>1.84016</v>
      </c>
      <c r="AS194" s="244">
        <f>10068.2*J194*POWER(10,-6)*10</f>
        <v>1.208184E-2</v>
      </c>
      <c r="AT194" s="245">
        <f t="shared" si="243"/>
        <v>9.2128818399999979</v>
      </c>
      <c r="AU194" s="246">
        <f t="shared" ref="AU194:AU200" si="248">AH194*H194</f>
        <v>2.3040000000000003E-6</v>
      </c>
      <c r="AV194" s="246">
        <f t="shared" ref="AV194:AV200" si="249">H194*AI194</f>
        <v>2.3040000000000003E-6</v>
      </c>
      <c r="AW194" s="246">
        <f t="shared" ref="AW194:AW200" si="250">H194*AT194</f>
        <v>1.061323987968E-5</v>
      </c>
    </row>
    <row r="195" spans="1:49" s="241" customFormat="1" x14ac:dyDescent="0.3">
      <c r="A195" s="232" t="s">
        <v>21</v>
      </c>
      <c r="B195" s="232" t="str">
        <f>B193</f>
        <v>Трубопровод СУГ+токси</v>
      </c>
      <c r="C195" s="53" t="s">
        <v>336</v>
      </c>
      <c r="D195" s="234" t="s">
        <v>334</v>
      </c>
      <c r="E195" s="247">
        <f>E193</f>
        <v>1.0000000000000001E-5</v>
      </c>
      <c r="F195" s="248">
        <f>F193</f>
        <v>1</v>
      </c>
      <c r="G195" s="232">
        <v>7.6799999999999993E-2</v>
      </c>
      <c r="H195" s="236">
        <f t="shared" si="244"/>
        <v>7.6799999999999999E-7</v>
      </c>
      <c r="I195" s="249">
        <f>I193</f>
        <v>1.2</v>
      </c>
      <c r="J195" s="238">
        <f>0.6*I193</f>
        <v>0.72</v>
      </c>
      <c r="K195" s="250" t="s">
        <v>186</v>
      </c>
      <c r="L195" s="251">
        <v>15</v>
      </c>
      <c r="M195" s="241" t="str">
        <f t="shared" si="240"/>
        <v>С3</v>
      </c>
      <c r="N195" s="241" t="str">
        <f t="shared" si="241"/>
        <v>Трубопровод СУГ+токси</v>
      </c>
      <c r="O195" s="241" t="str">
        <f t="shared" si="242"/>
        <v>Полное-огненный шар</v>
      </c>
      <c r="P195" s="241" t="s">
        <v>85</v>
      </c>
      <c r="Q195" s="241" t="s">
        <v>85</v>
      </c>
      <c r="R195" s="241" t="s">
        <v>85</v>
      </c>
      <c r="S195" s="241" t="s">
        <v>85</v>
      </c>
      <c r="T195" s="241" t="s">
        <v>85</v>
      </c>
      <c r="U195" s="241" t="s">
        <v>85</v>
      </c>
      <c r="V195" s="241" t="s">
        <v>85</v>
      </c>
      <c r="W195" s="241" t="s">
        <v>85</v>
      </c>
      <c r="X195" s="241" t="s">
        <v>85</v>
      </c>
      <c r="Y195" s="241" t="s">
        <v>85</v>
      </c>
      <c r="Z195" s="241" t="s">
        <v>85</v>
      </c>
      <c r="AA195" s="241" t="s">
        <v>85</v>
      </c>
      <c r="AB195" s="241" t="s">
        <v>85</v>
      </c>
      <c r="AC195" s="241" t="s">
        <v>85</v>
      </c>
      <c r="AD195" s="241" t="s">
        <v>85</v>
      </c>
      <c r="AE195" s="241" t="s">
        <v>85</v>
      </c>
      <c r="AF195" s="241" t="s">
        <v>85</v>
      </c>
      <c r="AG195" s="241" t="s">
        <v>85</v>
      </c>
      <c r="AH195" s="241">
        <v>0</v>
      </c>
      <c r="AI195" s="241">
        <v>0</v>
      </c>
      <c r="AJ195" s="241">
        <f>AJ193</f>
        <v>0.75</v>
      </c>
      <c r="AK195" s="241">
        <f>AK193</f>
        <v>2.7E-2</v>
      </c>
      <c r="AL195" s="241">
        <f>AL193</f>
        <v>3</v>
      </c>
      <c r="AO195" s="244">
        <f>AK195*I195*0.1+AJ195</f>
        <v>0.75324000000000002</v>
      </c>
      <c r="AP195" s="244">
        <f t="shared" si="245"/>
        <v>7.5324000000000002E-2</v>
      </c>
      <c r="AQ195" s="245">
        <f t="shared" si="246"/>
        <v>0</v>
      </c>
      <c r="AR195" s="245">
        <f t="shared" si="247"/>
        <v>0.20714100000000002</v>
      </c>
      <c r="AS195" s="244">
        <f>1333*J193*POWER(10,-6)</f>
        <v>1.5995999999999999E-3</v>
      </c>
      <c r="AT195" s="245">
        <f t="shared" si="243"/>
        <v>1.0373046000000001</v>
      </c>
      <c r="AU195" s="246">
        <f t="shared" si="248"/>
        <v>0</v>
      </c>
      <c r="AV195" s="246">
        <f t="shared" si="249"/>
        <v>0</v>
      </c>
      <c r="AW195" s="246">
        <f t="shared" si="250"/>
        <v>7.9664993280000006E-7</v>
      </c>
    </row>
    <row r="196" spans="1:49" s="241" customFormat="1" x14ac:dyDescent="0.3">
      <c r="A196" s="232" t="s">
        <v>22</v>
      </c>
      <c r="B196" s="232" t="str">
        <f>B193</f>
        <v>Трубопровод СУГ+токси</v>
      </c>
      <c r="C196" s="53" t="s">
        <v>170</v>
      </c>
      <c r="D196" s="234" t="s">
        <v>61</v>
      </c>
      <c r="E196" s="247">
        <f>E193</f>
        <v>1.0000000000000001E-5</v>
      </c>
      <c r="F196" s="248">
        <f>F193</f>
        <v>1</v>
      </c>
      <c r="G196" s="232">
        <v>0.60799999999999998</v>
      </c>
      <c r="H196" s="236">
        <f t="shared" si="244"/>
        <v>6.0800000000000002E-6</v>
      </c>
      <c r="I196" s="249">
        <f>I193</f>
        <v>1.2</v>
      </c>
      <c r="J196" s="252">
        <v>0</v>
      </c>
      <c r="K196" s="250" t="s">
        <v>188</v>
      </c>
      <c r="L196" s="251">
        <v>45390</v>
      </c>
      <c r="M196" s="241" t="str">
        <f t="shared" si="240"/>
        <v>С4</v>
      </c>
      <c r="N196" s="241" t="str">
        <f t="shared" si="241"/>
        <v>Трубопровод СУГ+токси</v>
      </c>
      <c r="O196" s="241" t="str">
        <f t="shared" si="242"/>
        <v>Полное-ликвидация</v>
      </c>
      <c r="P196" s="241" t="s">
        <v>85</v>
      </c>
      <c r="Q196" s="241" t="s">
        <v>85</v>
      </c>
      <c r="R196" s="241" t="s">
        <v>85</v>
      </c>
      <c r="S196" s="241" t="s">
        <v>85</v>
      </c>
      <c r="T196" s="241" t="s">
        <v>85</v>
      </c>
      <c r="U196" s="241" t="s">
        <v>85</v>
      </c>
      <c r="V196" s="241" t="s">
        <v>85</v>
      </c>
      <c r="W196" s="241" t="s">
        <v>85</v>
      </c>
      <c r="X196" s="241" t="s">
        <v>85</v>
      </c>
      <c r="Y196" s="241" t="s">
        <v>85</v>
      </c>
      <c r="Z196" s="241" t="s">
        <v>85</v>
      </c>
      <c r="AA196" s="241" t="s">
        <v>85</v>
      </c>
      <c r="AB196" s="241" t="s">
        <v>85</v>
      </c>
      <c r="AC196" s="241" t="s">
        <v>85</v>
      </c>
      <c r="AD196" s="241" t="s">
        <v>85</v>
      </c>
      <c r="AE196" s="241" t="s">
        <v>85</v>
      </c>
      <c r="AF196" s="241" t="s">
        <v>85</v>
      </c>
      <c r="AG196" s="241" t="s">
        <v>85</v>
      </c>
      <c r="AH196" s="241">
        <v>1</v>
      </c>
      <c r="AI196" s="241">
        <v>1</v>
      </c>
      <c r="AJ196" s="241">
        <f>AJ193</f>
        <v>0.75</v>
      </c>
      <c r="AK196" s="241">
        <f>AK193</f>
        <v>2.7E-2</v>
      </c>
      <c r="AL196" s="241">
        <f>AL193</f>
        <v>3</v>
      </c>
      <c r="AO196" s="244">
        <f>AK196*I196*0.1+AJ196</f>
        <v>0.75324000000000002</v>
      </c>
      <c r="AP196" s="244">
        <f t="shared" si="245"/>
        <v>7.5324000000000002E-2</v>
      </c>
      <c r="AQ196" s="245">
        <f t="shared" si="246"/>
        <v>3.25</v>
      </c>
      <c r="AR196" s="245">
        <f t="shared" si="247"/>
        <v>1.019641</v>
      </c>
      <c r="AS196" s="244">
        <f>1333*J194*POWER(10,-6)</f>
        <v>1.5996000000000001E-4</v>
      </c>
      <c r="AT196" s="245">
        <f t="shared" si="243"/>
        <v>5.0983649599999996</v>
      </c>
      <c r="AU196" s="246">
        <f t="shared" si="248"/>
        <v>6.0800000000000002E-6</v>
      </c>
      <c r="AV196" s="246">
        <f t="shared" si="249"/>
        <v>6.0800000000000002E-6</v>
      </c>
      <c r="AW196" s="246">
        <f t="shared" si="250"/>
        <v>3.0998058956799997E-5</v>
      </c>
    </row>
    <row r="197" spans="1:49" s="241" customFormat="1" x14ac:dyDescent="0.3">
      <c r="A197" s="232" t="s">
        <v>23</v>
      </c>
      <c r="B197" s="232" t="str">
        <f>B193</f>
        <v>Трубопровод СУГ+токси</v>
      </c>
      <c r="C197" s="53" t="s">
        <v>195</v>
      </c>
      <c r="D197" s="234" t="s">
        <v>196</v>
      </c>
      <c r="E197" s="235">
        <v>1E-4</v>
      </c>
      <c r="F197" s="248">
        <f>F193</f>
        <v>1</v>
      </c>
      <c r="G197" s="232">
        <v>3.5000000000000003E-2</v>
      </c>
      <c r="H197" s="236">
        <f t="shared" si="244"/>
        <v>3.5000000000000004E-6</v>
      </c>
      <c r="I197" s="249">
        <f>0.15*I193</f>
        <v>0.18</v>
      </c>
      <c r="J197" s="238">
        <f>I197</f>
        <v>0.18</v>
      </c>
      <c r="K197" s="250" t="s">
        <v>189</v>
      </c>
      <c r="L197" s="251">
        <v>3</v>
      </c>
      <c r="M197" s="241" t="str">
        <f t="shared" si="240"/>
        <v>С5</v>
      </c>
      <c r="N197" s="241" t="str">
        <f t="shared" si="241"/>
        <v>Трубопровод СУГ+токси</v>
      </c>
      <c r="O197" s="241" t="str">
        <f t="shared" si="242"/>
        <v>Частичное-факел</v>
      </c>
      <c r="P197" s="241" t="s">
        <v>85</v>
      </c>
      <c r="Q197" s="241" t="s">
        <v>85</v>
      </c>
      <c r="R197" s="241" t="s">
        <v>85</v>
      </c>
      <c r="S197" s="241" t="s">
        <v>85</v>
      </c>
      <c r="T197" s="241" t="s">
        <v>85</v>
      </c>
      <c r="U197" s="241" t="s">
        <v>85</v>
      </c>
      <c r="V197" s="241" t="s">
        <v>85</v>
      </c>
      <c r="W197" s="241" t="s">
        <v>85</v>
      </c>
      <c r="X197" s="241" t="s">
        <v>85</v>
      </c>
      <c r="Y197" s="241" t="s">
        <v>85</v>
      </c>
      <c r="Z197" s="241" t="s">
        <v>85</v>
      </c>
      <c r="AA197" s="241" t="s">
        <v>85</v>
      </c>
      <c r="AB197" s="241" t="s">
        <v>85</v>
      </c>
      <c r="AC197" s="241" t="s">
        <v>85</v>
      </c>
      <c r="AD197" s="241" t="s">
        <v>85</v>
      </c>
      <c r="AE197" s="241" t="s">
        <v>85</v>
      </c>
      <c r="AF197" s="241" t="s">
        <v>85</v>
      </c>
      <c r="AG197" s="241" t="s">
        <v>85</v>
      </c>
      <c r="AH197" s="241">
        <v>0</v>
      </c>
      <c r="AI197" s="241">
        <v>2</v>
      </c>
      <c r="AJ197" s="241">
        <f>0.1*$AJ$2</f>
        <v>7.5000000000000011E-2</v>
      </c>
      <c r="AK197" s="241">
        <f>AK193</f>
        <v>2.7E-2</v>
      </c>
      <c r="AL197" s="241">
        <f>ROUNDUP(AL193/3,0)</f>
        <v>1</v>
      </c>
      <c r="AO197" s="244">
        <f>AK197*I197+AJ197</f>
        <v>7.9860000000000014E-2</v>
      </c>
      <c r="AP197" s="244">
        <f t="shared" si="245"/>
        <v>7.9860000000000018E-3</v>
      </c>
      <c r="AQ197" s="245">
        <f t="shared" si="246"/>
        <v>0.5</v>
      </c>
      <c r="AR197" s="245">
        <f t="shared" si="247"/>
        <v>0.14696149999999999</v>
      </c>
      <c r="AS197" s="244">
        <f>10068.2*J197*POWER(10,-6)</f>
        <v>1.812276E-3</v>
      </c>
      <c r="AT197" s="245">
        <f t="shared" si="243"/>
        <v>0.73661977600000006</v>
      </c>
      <c r="AU197" s="246">
        <f t="shared" si="248"/>
        <v>0</v>
      </c>
      <c r="AV197" s="246">
        <f t="shared" si="249"/>
        <v>7.0000000000000007E-6</v>
      </c>
      <c r="AW197" s="246">
        <f t="shared" si="250"/>
        <v>2.5781692160000003E-6</v>
      </c>
    </row>
    <row r="198" spans="1:49" s="241" customFormat="1" x14ac:dyDescent="0.3">
      <c r="A198" s="232" t="s">
        <v>24</v>
      </c>
      <c r="B198" s="232" t="str">
        <f>B193</f>
        <v>Трубопровод СУГ+токси</v>
      </c>
      <c r="C198" s="53" t="s">
        <v>197</v>
      </c>
      <c r="D198" s="234" t="s">
        <v>198</v>
      </c>
      <c r="E198" s="247">
        <f>E197</f>
        <v>1E-4</v>
      </c>
      <c r="F198" s="248">
        <v>1</v>
      </c>
      <c r="G198" s="232">
        <v>8.3000000000000001E-3</v>
      </c>
      <c r="H198" s="236">
        <f t="shared" si="244"/>
        <v>8.300000000000001E-7</v>
      </c>
      <c r="I198" s="249">
        <f>I197</f>
        <v>0.18</v>
      </c>
      <c r="J198" s="238">
        <f>J194*0.15</f>
        <v>1.7999999999999999E-2</v>
      </c>
      <c r="K198" s="253" t="s">
        <v>200</v>
      </c>
      <c r="L198" s="254">
        <v>20</v>
      </c>
      <c r="M198" s="241" t="str">
        <f t="shared" si="240"/>
        <v>С6</v>
      </c>
      <c r="N198" s="241" t="str">
        <f t="shared" si="241"/>
        <v>Трубопровод СУГ+токси</v>
      </c>
      <c r="O198" s="241" t="str">
        <f t="shared" si="242"/>
        <v>Частичное-взрыв</v>
      </c>
      <c r="P198" s="241" t="s">
        <v>85</v>
      </c>
      <c r="Q198" s="241" t="s">
        <v>85</v>
      </c>
      <c r="R198" s="241" t="s">
        <v>85</v>
      </c>
      <c r="S198" s="241" t="s">
        <v>85</v>
      </c>
      <c r="T198" s="241" t="s">
        <v>85</v>
      </c>
      <c r="U198" s="241" t="s">
        <v>85</v>
      </c>
      <c r="V198" s="241" t="s">
        <v>85</v>
      </c>
      <c r="W198" s="241" t="s">
        <v>85</v>
      </c>
      <c r="X198" s="241" t="s">
        <v>85</v>
      </c>
      <c r="Y198" s="241" t="s">
        <v>85</v>
      </c>
      <c r="Z198" s="241" t="s">
        <v>85</v>
      </c>
      <c r="AA198" s="241" t="s">
        <v>85</v>
      </c>
      <c r="AB198" s="241" t="s">
        <v>85</v>
      </c>
      <c r="AC198" s="241" t="s">
        <v>85</v>
      </c>
      <c r="AD198" s="241" t="s">
        <v>85</v>
      </c>
      <c r="AE198" s="241" t="s">
        <v>85</v>
      </c>
      <c r="AF198" s="241" t="s">
        <v>85</v>
      </c>
      <c r="AG198" s="241" t="s">
        <v>85</v>
      </c>
      <c r="AH198" s="241">
        <v>0</v>
      </c>
      <c r="AI198" s="241">
        <v>2</v>
      </c>
      <c r="AJ198" s="241">
        <f>0.1*$AJ$2</f>
        <v>7.5000000000000011E-2</v>
      </c>
      <c r="AK198" s="241">
        <f>AK193</f>
        <v>2.7E-2</v>
      </c>
      <c r="AL198" s="241">
        <f>AL197</f>
        <v>1</v>
      </c>
      <c r="AO198" s="244">
        <f t="shared" ref="AO198:AO199" si="251">AK198*I198+AJ198</f>
        <v>7.9860000000000014E-2</v>
      </c>
      <c r="AP198" s="244">
        <f t="shared" si="245"/>
        <v>7.9860000000000018E-3</v>
      </c>
      <c r="AQ198" s="245">
        <f t="shared" si="246"/>
        <v>0.5</v>
      </c>
      <c r="AR198" s="245">
        <f t="shared" si="247"/>
        <v>0.14696149999999999</v>
      </c>
      <c r="AS198" s="244">
        <f>10068.2*J198*POWER(10,-6)*10</f>
        <v>1.8122759999999998E-3</v>
      </c>
      <c r="AT198" s="245">
        <f t="shared" si="243"/>
        <v>0.73661977600000006</v>
      </c>
      <c r="AU198" s="246">
        <f t="shared" si="248"/>
        <v>0</v>
      </c>
      <c r="AV198" s="246">
        <f t="shared" si="249"/>
        <v>1.6600000000000002E-6</v>
      </c>
      <c r="AW198" s="246">
        <f t="shared" si="250"/>
        <v>6.1139441408000009E-7</v>
      </c>
    </row>
    <row r="199" spans="1:49" s="241" customFormat="1" x14ac:dyDescent="0.3">
      <c r="A199" s="232" t="s">
        <v>219</v>
      </c>
      <c r="B199" s="232" t="str">
        <f>B193</f>
        <v>Трубопровод СУГ+токси</v>
      </c>
      <c r="C199" s="53" t="s">
        <v>172</v>
      </c>
      <c r="D199" s="234" t="s">
        <v>174</v>
      </c>
      <c r="E199" s="247">
        <f>E197</f>
        <v>1E-4</v>
      </c>
      <c r="F199" s="248">
        <f>F193</f>
        <v>1</v>
      </c>
      <c r="G199" s="232">
        <v>2.64E-2</v>
      </c>
      <c r="H199" s="236">
        <f t="shared" si="244"/>
        <v>2.6400000000000001E-6</v>
      </c>
      <c r="I199" s="249">
        <f>0.15*I193</f>
        <v>0.18</v>
      </c>
      <c r="J199" s="238">
        <f>J195*0.15</f>
        <v>0.108</v>
      </c>
      <c r="K199" s="250"/>
      <c r="L199" s="251"/>
      <c r="M199" s="241" t="str">
        <f t="shared" si="240"/>
        <v>С7</v>
      </c>
      <c r="N199" s="241" t="str">
        <f t="shared" si="241"/>
        <v>Трубопровод СУГ+токси</v>
      </c>
      <c r="O199" s="241" t="str">
        <f t="shared" si="242"/>
        <v>Частичное-пожар-вспышка</v>
      </c>
      <c r="P199" s="241" t="s">
        <v>85</v>
      </c>
      <c r="Q199" s="241" t="s">
        <v>85</v>
      </c>
      <c r="R199" s="241" t="s">
        <v>85</v>
      </c>
      <c r="S199" s="241" t="s">
        <v>85</v>
      </c>
      <c r="T199" s="241" t="s">
        <v>85</v>
      </c>
      <c r="U199" s="241" t="s">
        <v>85</v>
      </c>
      <c r="V199" s="241" t="s">
        <v>85</v>
      </c>
      <c r="W199" s="241" t="s">
        <v>85</v>
      </c>
      <c r="X199" s="241" t="s">
        <v>85</v>
      </c>
      <c r="Y199" s="241" t="s">
        <v>85</v>
      </c>
      <c r="Z199" s="241" t="s">
        <v>85</v>
      </c>
      <c r="AA199" s="241" t="s">
        <v>85</v>
      </c>
      <c r="AB199" s="241" t="s">
        <v>85</v>
      </c>
      <c r="AC199" s="241" t="s">
        <v>85</v>
      </c>
      <c r="AD199" s="241" t="s">
        <v>85</v>
      </c>
      <c r="AE199" s="241" t="s">
        <v>85</v>
      </c>
      <c r="AF199" s="241" t="s">
        <v>85</v>
      </c>
      <c r="AG199" s="241" t="s">
        <v>85</v>
      </c>
      <c r="AH199" s="241">
        <v>0</v>
      </c>
      <c r="AI199" s="241">
        <v>1</v>
      </c>
      <c r="AJ199" s="241">
        <f>0.1*$AJ$2</f>
        <v>7.5000000000000011E-2</v>
      </c>
      <c r="AK199" s="241">
        <f>AK193</f>
        <v>2.7E-2</v>
      </c>
      <c r="AL199" s="241">
        <f>ROUNDUP(AL193/3,0)</f>
        <v>1</v>
      </c>
      <c r="AO199" s="244">
        <f t="shared" si="251"/>
        <v>7.9860000000000014E-2</v>
      </c>
      <c r="AP199" s="244">
        <f t="shared" si="245"/>
        <v>7.9860000000000018E-3</v>
      </c>
      <c r="AQ199" s="245">
        <f t="shared" si="246"/>
        <v>0.25</v>
      </c>
      <c r="AR199" s="245">
        <f t="shared" si="247"/>
        <v>8.4461500000000009E-2</v>
      </c>
      <c r="AS199" s="244">
        <f>10068.2*J199*POWER(10,-6)*10</f>
        <v>1.0873656000000001E-2</v>
      </c>
      <c r="AT199" s="245">
        <f t="shared" si="243"/>
        <v>0.43318115599999996</v>
      </c>
      <c r="AU199" s="246">
        <f t="shared" si="248"/>
        <v>0</v>
      </c>
      <c r="AV199" s="246">
        <f t="shared" si="249"/>
        <v>2.6400000000000001E-6</v>
      </c>
      <c r="AW199" s="246">
        <f t="shared" si="250"/>
        <v>1.1435982518399999E-6</v>
      </c>
    </row>
    <row r="200" spans="1:49" s="241" customFormat="1" ht="15" thickBot="1" x14ac:dyDescent="0.35">
      <c r="A200" s="232" t="s">
        <v>220</v>
      </c>
      <c r="B200" s="232" t="str">
        <f>B193</f>
        <v>Трубопровод СУГ+токси</v>
      </c>
      <c r="C200" s="53" t="s">
        <v>173</v>
      </c>
      <c r="D200" s="234" t="s">
        <v>62</v>
      </c>
      <c r="E200" s="247">
        <f>E197</f>
        <v>1E-4</v>
      </c>
      <c r="F200" s="248">
        <f>F193</f>
        <v>1</v>
      </c>
      <c r="G200" s="232">
        <v>0.93030000000000002</v>
      </c>
      <c r="H200" s="236">
        <f t="shared" si="244"/>
        <v>9.3030000000000009E-5</v>
      </c>
      <c r="I200" s="249">
        <f>0.15*I193</f>
        <v>0.18</v>
      </c>
      <c r="J200" s="252">
        <v>0</v>
      </c>
      <c r="K200" s="255"/>
      <c r="L200" s="256"/>
      <c r="M200" s="241" t="str">
        <f t="shared" si="240"/>
        <v>С8</v>
      </c>
      <c r="N200" s="241" t="str">
        <f t="shared" si="241"/>
        <v>Трубопровод СУГ+токси</v>
      </c>
      <c r="O200" s="241" t="str">
        <f t="shared" si="242"/>
        <v>Частичное-ликвидация</v>
      </c>
      <c r="P200" s="241" t="s">
        <v>85</v>
      </c>
      <c r="Q200" s="241" t="s">
        <v>85</v>
      </c>
      <c r="R200" s="241" t="s">
        <v>85</v>
      </c>
      <c r="S200" s="241" t="s">
        <v>85</v>
      </c>
      <c r="T200" s="241" t="s">
        <v>85</v>
      </c>
      <c r="U200" s="241" t="s">
        <v>85</v>
      </c>
      <c r="V200" s="241" t="s">
        <v>85</v>
      </c>
      <c r="W200" s="241" t="s">
        <v>85</v>
      </c>
      <c r="X200" s="241" t="s">
        <v>85</v>
      </c>
      <c r="Y200" s="241" t="s">
        <v>85</v>
      </c>
      <c r="Z200" s="241" t="s">
        <v>85</v>
      </c>
      <c r="AA200" s="241" t="s">
        <v>85</v>
      </c>
      <c r="AB200" s="241" t="s">
        <v>85</v>
      </c>
      <c r="AC200" s="241" t="s">
        <v>85</v>
      </c>
      <c r="AD200" s="241" t="s">
        <v>85</v>
      </c>
      <c r="AE200" s="241" t="s">
        <v>85</v>
      </c>
      <c r="AF200" s="241" t="s">
        <v>85</v>
      </c>
      <c r="AG200" s="241" t="s">
        <v>85</v>
      </c>
      <c r="AH200" s="241">
        <v>0</v>
      </c>
      <c r="AI200" s="241">
        <v>1</v>
      </c>
      <c r="AJ200" s="241">
        <f>0.1*$AJ$2</f>
        <v>7.5000000000000011E-2</v>
      </c>
      <c r="AK200" s="241">
        <f>AK193</f>
        <v>2.7E-2</v>
      </c>
      <c r="AL200" s="241">
        <f>ROUNDUP(AL193/3,0)</f>
        <v>1</v>
      </c>
      <c r="AO200" s="244">
        <f>AK200*I200*0.1+AJ200</f>
        <v>7.5486000000000011E-2</v>
      </c>
      <c r="AP200" s="244">
        <f t="shared" si="245"/>
        <v>7.5486000000000017E-3</v>
      </c>
      <c r="AQ200" s="245">
        <f t="shared" si="246"/>
        <v>0.25</v>
      </c>
      <c r="AR200" s="245">
        <f t="shared" si="247"/>
        <v>8.3258650000000003E-2</v>
      </c>
      <c r="AS200" s="244">
        <f>1333*J199*POWER(10,-6)</f>
        <v>1.4396399999999998E-4</v>
      </c>
      <c r="AT200" s="245">
        <f t="shared" si="243"/>
        <v>0.416437214</v>
      </c>
      <c r="AU200" s="246">
        <f t="shared" si="248"/>
        <v>0</v>
      </c>
      <c r="AV200" s="246">
        <f t="shared" si="249"/>
        <v>9.3030000000000009E-5</v>
      </c>
      <c r="AW200" s="246">
        <f t="shared" si="250"/>
        <v>3.874115401842E-5</v>
      </c>
    </row>
    <row r="201" spans="1:49" s="241" customFormat="1" x14ac:dyDescent="0.3">
      <c r="A201" s="242"/>
      <c r="B201" s="242"/>
      <c r="D201" s="288"/>
      <c r="E201" s="289"/>
      <c r="F201" s="290"/>
      <c r="G201" s="242"/>
      <c r="H201" s="246"/>
      <c r="I201" s="245"/>
      <c r="J201" s="242"/>
      <c r="K201" s="242"/>
      <c r="L201" s="242"/>
      <c r="AO201" s="244"/>
      <c r="AP201" s="244"/>
      <c r="AQ201" s="245"/>
      <c r="AR201" s="245"/>
      <c r="AS201" s="244"/>
      <c r="AT201" s="245"/>
      <c r="AU201" s="246"/>
      <c r="AV201" s="246"/>
      <c r="AW201" s="246"/>
    </row>
    <row r="202" spans="1:49" ht="15" thickBot="1" x14ac:dyDescent="0.35"/>
    <row r="203" spans="1:49" s="241" customFormat="1" ht="18" customHeight="1" x14ac:dyDescent="0.3">
      <c r="A203" s="232" t="s">
        <v>19</v>
      </c>
      <c r="B203" s="233" t="s">
        <v>347</v>
      </c>
      <c r="C203" s="53" t="s">
        <v>349</v>
      </c>
      <c r="D203" s="234" t="s">
        <v>350</v>
      </c>
      <c r="E203" s="235">
        <v>9.9999999999999995E-7</v>
      </c>
      <c r="F203" s="233">
        <v>2</v>
      </c>
      <c r="G203" s="232">
        <v>0.05</v>
      </c>
      <c r="H203" s="236">
        <f>E203*F203*G203</f>
        <v>9.9999999999999995E-8</v>
      </c>
      <c r="I203" s="237">
        <v>399</v>
      </c>
      <c r="J203" s="238">
        <f>0.03*I203</f>
        <v>11.969999999999999</v>
      </c>
      <c r="K203" s="239" t="s">
        <v>184</v>
      </c>
      <c r="L203" s="240">
        <v>2000</v>
      </c>
      <c r="M203" s="241" t="str">
        <f t="shared" ref="M203:M211" si="252">A203</f>
        <v>С1</v>
      </c>
      <c r="N203" s="241" t="str">
        <f t="shared" ref="N203:N210" si="253">B203</f>
        <v>Емкость СУГ</v>
      </c>
      <c r="O203" s="241" t="str">
        <f t="shared" ref="O203:O210" si="254">D203</f>
        <v>Полное-огенный шар</v>
      </c>
      <c r="P203" s="241" t="s">
        <v>85</v>
      </c>
      <c r="Q203" s="241" t="s">
        <v>85</v>
      </c>
      <c r="R203" s="241" t="s">
        <v>85</v>
      </c>
      <c r="S203" s="241" t="s">
        <v>85</v>
      </c>
      <c r="T203" s="241" t="s">
        <v>85</v>
      </c>
      <c r="U203" s="241" t="s">
        <v>85</v>
      </c>
      <c r="V203" s="241" t="s">
        <v>85</v>
      </c>
      <c r="W203" s="241" t="s">
        <v>85</v>
      </c>
      <c r="X203" s="241" t="s">
        <v>85</v>
      </c>
      <c r="Y203" s="241" t="s">
        <v>85</v>
      </c>
      <c r="Z203" s="241" t="s">
        <v>85</v>
      </c>
      <c r="AA203" s="241" t="s">
        <v>85</v>
      </c>
      <c r="AB203" s="241" t="s">
        <v>85</v>
      </c>
      <c r="AC203" s="241" t="s">
        <v>85</v>
      </c>
      <c r="AD203" s="241" t="s">
        <v>85</v>
      </c>
      <c r="AE203" s="241" t="s">
        <v>85</v>
      </c>
      <c r="AF203" s="241" t="s">
        <v>85</v>
      </c>
      <c r="AG203" s="241" t="s">
        <v>85</v>
      </c>
      <c r="AH203" s="242">
        <v>1</v>
      </c>
      <c r="AI203" s="242">
        <v>2</v>
      </c>
      <c r="AJ203" s="243">
        <v>5.36</v>
      </c>
      <c r="AK203" s="243">
        <v>2.7E-2</v>
      </c>
      <c r="AL203" s="243">
        <v>3</v>
      </c>
      <c r="AO203" s="244">
        <f>AK203*I203+AJ203</f>
        <v>16.132999999999999</v>
      </c>
      <c r="AP203" s="244">
        <f>0.1*AO203</f>
        <v>1.6133</v>
      </c>
      <c r="AQ203" s="245">
        <f>AH203*3+0.25*AI203</f>
        <v>3.5</v>
      </c>
      <c r="AR203" s="245">
        <f>SUM(AO203:AQ203)/4</f>
        <v>5.3115749999999995</v>
      </c>
      <c r="AS203" s="244">
        <f>10068.2*J203*POWER(10,-6)</f>
        <v>0.12051635399999999</v>
      </c>
      <c r="AT203" s="245">
        <f t="shared" ref="AT203:AT211" si="255">AS203+AR203+AQ203+AP203+AO203</f>
        <v>26.678391353999999</v>
      </c>
      <c r="AU203" s="246">
        <f>AH203*H203</f>
        <v>9.9999999999999995E-8</v>
      </c>
      <c r="AV203" s="246">
        <f>H203*AI203</f>
        <v>1.9999999999999999E-7</v>
      </c>
      <c r="AW203" s="246">
        <f>H203*AT203</f>
        <v>2.6678391353999997E-6</v>
      </c>
    </row>
    <row r="204" spans="1:49" s="241" customFormat="1" x14ac:dyDescent="0.3">
      <c r="A204" s="232" t="s">
        <v>20</v>
      </c>
      <c r="B204" s="232" t="str">
        <f>B203</f>
        <v>Емкость СУГ</v>
      </c>
      <c r="C204" s="53" t="s">
        <v>211</v>
      </c>
      <c r="D204" s="234" t="s">
        <v>63</v>
      </c>
      <c r="E204" s="247">
        <f>E203</f>
        <v>9.9999999999999995E-7</v>
      </c>
      <c r="F204" s="248">
        <f>F203</f>
        <v>2</v>
      </c>
      <c r="G204" s="232">
        <v>0.19</v>
      </c>
      <c r="H204" s="236">
        <f t="shared" ref="H204:H211" si="256">E204*F204*G204</f>
        <v>3.7999999999999996E-7</v>
      </c>
      <c r="I204" s="249">
        <f>I203</f>
        <v>399</v>
      </c>
      <c r="J204" s="257">
        <v>0.35</v>
      </c>
      <c r="K204" s="250" t="s">
        <v>185</v>
      </c>
      <c r="L204" s="251">
        <v>2</v>
      </c>
      <c r="M204" s="241" t="str">
        <f t="shared" si="252"/>
        <v>С2</v>
      </c>
      <c r="N204" s="241" t="str">
        <f t="shared" si="253"/>
        <v>Емкость СУГ</v>
      </c>
      <c r="O204" s="241" t="str">
        <f t="shared" si="254"/>
        <v>Полное-взрыв</v>
      </c>
      <c r="P204" s="241" t="s">
        <v>85</v>
      </c>
      <c r="Q204" s="241" t="s">
        <v>85</v>
      </c>
      <c r="R204" s="241" t="s">
        <v>85</v>
      </c>
      <c r="S204" s="241" t="s">
        <v>85</v>
      </c>
      <c r="T204" s="241" t="s">
        <v>85</v>
      </c>
      <c r="U204" s="241" t="s">
        <v>85</v>
      </c>
      <c r="V204" s="241" t="s">
        <v>85</v>
      </c>
      <c r="W204" s="241" t="s">
        <v>85</v>
      </c>
      <c r="X204" s="241" t="s">
        <v>85</v>
      </c>
      <c r="Y204" s="241" t="s">
        <v>85</v>
      </c>
      <c r="Z204" s="241" t="s">
        <v>85</v>
      </c>
      <c r="AA204" s="241" t="s">
        <v>85</v>
      </c>
      <c r="AB204" s="241" t="s">
        <v>85</v>
      </c>
      <c r="AC204" s="241" t="s">
        <v>85</v>
      </c>
      <c r="AD204" s="241" t="s">
        <v>85</v>
      </c>
      <c r="AE204" s="241" t="s">
        <v>85</v>
      </c>
      <c r="AF204" s="241" t="s">
        <v>85</v>
      </c>
      <c r="AG204" s="241" t="s">
        <v>85</v>
      </c>
      <c r="AH204" s="242">
        <v>2</v>
      </c>
      <c r="AI204" s="242">
        <v>2</v>
      </c>
      <c r="AJ204" s="241">
        <f>AJ203</f>
        <v>5.36</v>
      </c>
      <c r="AK204" s="241">
        <f>AK203</f>
        <v>2.7E-2</v>
      </c>
      <c r="AL204" s="241">
        <f>AL203</f>
        <v>3</v>
      </c>
      <c r="AO204" s="244">
        <f>AK204*I204+AJ204</f>
        <v>16.132999999999999</v>
      </c>
      <c r="AP204" s="244">
        <f t="shared" ref="AP204:AP210" si="257">0.1*AO204</f>
        <v>1.6133</v>
      </c>
      <c r="AQ204" s="245">
        <f t="shared" ref="AQ204:AQ210" si="258">AH204*3+0.25*AI204</f>
        <v>6.5</v>
      </c>
      <c r="AR204" s="245">
        <f t="shared" ref="AR204:AR210" si="259">SUM(AO204:AQ204)/4</f>
        <v>6.0615749999999995</v>
      </c>
      <c r="AS204" s="244">
        <f>10068.2*J204*POWER(10,-6)*10</f>
        <v>3.5238699999999998E-2</v>
      </c>
      <c r="AT204" s="245">
        <f t="shared" si="255"/>
        <v>30.343113699999996</v>
      </c>
      <c r="AU204" s="246">
        <f t="shared" ref="AU204:AU210" si="260">AH204*H204</f>
        <v>7.5999999999999992E-7</v>
      </c>
      <c r="AV204" s="246">
        <f t="shared" ref="AV204:AV210" si="261">H204*AI204</f>
        <v>7.5999999999999992E-7</v>
      </c>
      <c r="AW204" s="246">
        <f t="shared" ref="AW204" si="262">H204*AT204</f>
        <v>1.1530383205999997E-5</v>
      </c>
    </row>
    <row r="205" spans="1:49" s="241" customFormat="1" x14ac:dyDescent="0.3">
      <c r="A205" s="232" t="s">
        <v>21</v>
      </c>
      <c r="B205" s="232" t="str">
        <f>B203</f>
        <v>Емкость СУГ</v>
      </c>
      <c r="C205" s="53" t="s">
        <v>254</v>
      </c>
      <c r="D205" s="234" t="s">
        <v>61</v>
      </c>
      <c r="E205" s="247">
        <f>E203</f>
        <v>9.9999999999999995E-7</v>
      </c>
      <c r="F205" s="248">
        <f t="shared" ref="F205:F211" si="263">F204</f>
        <v>2</v>
      </c>
      <c r="G205" s="232">
        <v>0.76</v>
      </c>
      <c r="H205" s="236">
        <f t="shared" si="256"/>
        <v>1.5199999999999998E-6</v>
      </c>
      <c r="I205" s="249">
        <f>I203</f>
        <v>399</v>
      </c>
      <c r="J205" s="238">
        <v>0</v>
      </c>
      <c r="K205" s="250" t="s">
        <v>186</v>
      </c>
      <c r="L205" s="251">
        <v>1.05</v>
      </c>
      <c r="M205" s="241" t="str">
        <f t="shared" si="252"/>
        <v>С3</v>
      </c>
      <c r="N205" s="241" t="str">
        <f t="shared" si="253"/>
        <v>Емкость СУГ</v>
      </c>
      <c r="O205" s="241" t="str">
        <f t="shared" si="254"/>
        <v>Полное-ликвидация</v>
      </c>
      <c r="P205" s="241" t="s">
        <v>85</v>
      </c>
      <c r="Q205" s="241" t="s">
        <v>85</v>
      </c>
      <c r="R205" s="241" t="s">
        <v>85</v>
      </c>
      <c r="S205" s="241" t="s">
        <v>85</v>
      </c>
      <c r="T205" s="241" t="s">
        <v>85</v>
      </c>
      <c r="U205" s="241" t="s">
        <v>85</v>
      </c>
      <c r="V205" s="241" t="s">
        <v>85</v>
      </c>
      <c r="W205" s="241" t="s">
        <v>85</v>
      </c>
      <c r="X205" s="241" t="s">
        <v>85</v>
      </c>
      <c r="Y205" s="241" t="s">
        <v>85</v>
      </c>
      <c r="Z205" s="241" t="s">
        <v>85</v>
      </c>
      <c r="AA205" s="241" t="s">
        <v>85</v>
      </c>
      <c r="AB205" s="241" t="s">
        <v>85</v>
      </c>
      <c r="AC205" s="241" t="s">
        <v>85</v>
      </c>
      <c r="AD205" s="241" t="s">
        <v>85</v>
      </c>
      <c r="AE205" s="241" t="s">
        <v>85</v>
      </c>
      <c r="AF205" s="241" t="s">
        <v>85</v>
      </c>
      <c r="AG205" s="241" t="s">
        <v>85</v>
      </c>
      <c r="AH205" s="241">
        <v>0</v>
      </c>
      <c r="AI205" s="241">
        <v>0</v>
      </c>
      <c r="AJ205" s="241">
        <f>AJ203</f>
        <v>5.36</v>
      </c>
      <c r="AK205" s="241">
        <f>AK203</f>
        <v>2.7E-2</v>
      </c>
      <c r="AL205" s="241">
        <f>AL203</f>
        <v>3</v>
      </c>
      <c r="AO205" s="244">
        <f>AK205*I205*0.1+AJ205</f>
        <v>6.4373000000000005</v>
      </c>
      <c r="AP205" s="244">
        <f t="shared" si="257"/>
        <v>0.64373000000000014</v>
      </c>
      <c r="AQ205" s="245">
        <f t="shared" si="258"/>
        <v>0</v>
      </c>
      <c r="AR205" s="245">
        <f t="shared" si="259"/>
        <v>1.7702575</v>
      </c>
      <c r="AS205" s="244">
        <f>1333*J203*POWER(10,-6)</f>
        <v>1.5956009999999996E-2</v>
      </c>
      <c r="AT205" s="245">
        <f t="shared" si="255"/>
        <v>8.8672435100000015</v>
      </c>
      <c r="AU205" s="246">
        <f t="shared" si="260"/>
        <v>0</v>
      </c>
      <c r="AV205" s="246">
        <f t="shared" si="261"/>
        <v>0</v>
      </c>
      <c r="AW205" s="246">
        <f>H205*AT205</f>
        <v>1.3478210135200001E-5</v>
      </c>
    </row>
    <row r="206" spans="1:49" s="241" customFormat="1" x14ac:dyDescent="0.3">
      <c r="A206" s="232" t="s">
        <v>22</v>
      </c>
      <c r="B206" s="232" t="str">
        <f>B203</f>
        <v>Емкость СУГ</v>
      </c>
      <c r="C206" s="53" t="s">
        <v>222</v>
      </c>
      <c r="D206" s="234" t="s">
        <v>223</v>
      </c>
      <c r="E206" s="235">
        <v>1.0000000000000001E-5</v>
      </c>
      <c r="F206" s="248">
        <f t="shared" si="263"/>
        <v>2</v>
      </c>
      <c r="G206" s="232">
        <v>4.0000000000000008E-2</v>
      </c>
      <c r="H206" s="236">
        <f t="shared" si="256"/>
        <v>8.0000000000000018E-7</v>
      </c>
      <c r="I206" s="249">
        <f>0.15*I203</f>
        <v>59.849999999999994</v>
      </c>
      <c r="J206" s="238">
        <f>I206</f>
        <v>59.849999999999994</v>
      </c>
      <c r="K206" s="250" t="s">
        <v>188</v>
      </c>
      <c r="L206" s="251">
        <v>45390</v>
      </c>
      <c r="M206" s="241" t="str">
        <f t="shared" si="252"/>
        <v>С4</v>
      </c>
      <c r="N206" s="241" t="str">
        <f t="shared" si="253"/>
        <v>Емкость СУГ</v>
      </c>
      <c r="O206" s="241" t="str">
        <f t="shared" si="254"/>
        <v>Частичное факел</v>
      </c>
      <c r="P206" s="241" t="s">
        <v>85</v>
      </c>
      <c r="Q206" s="241" t="s">
        <v>85</v>
      </c>
      <c r="R206" s="241" t="s">
        <v>85</v>
      </c>
      <c r="S206" s="241" t="s">
        <v>85</v>
      </c>
      <c r="T206" s="241" t="s">
        <v>85</v>
      </c>
      <c r="U206" s="241" t="s">
        <v>85</v>
      </c>
      <c r="V206" s="241" t="s">
        <v>85</v>
      </c>
      <c r="W206" s="241" t="s">
        <v>85</v>
      </c>
      <c r="X206" s="241" t="s">
        <v>85</v>
      </c>
      <c r="Y206" s="241" t="s">
        <v>85</v>
      </c>
      <c r="Z206" s="241" t="s">
        <v>85</v>
      </c>
      <c r="AA206" s="241" t="s">
        <v>85</v>
      </c>
      <c r="AB206" s="241" t="s">
        <v>85</v>
      </c>
      <c r="AC206" s="241" t="s">
        <v>85</v>
      </c>
      <c r="AD206" s="241" t="s">
        <v>85</v>
      </c>
      <c r="AE206" s="241" t="s">
        <v>85</v>
      </c>
      <c r="AF206" s="241" t="s">
        <v>85</v>
      </c>
      <c r="AG206" s="241" t="s">
        <v>85</v>
      </c>
      <c r="AH206" s="241">
        <v>0</v>
      </c>
      <c r="AI206" s="241">
        <v>1</v>
      </c>
      <c r="AJ206" s="241">
        <f>0.1*$AJ203</f>
        <v>0.53600000000000003</v>
      </c>
      <c r="AK206" s="241">
        <f>AK204</f>
        <v>2.7E-2</v>
      </c>
      <c r="AL206" s="241">
        <f>AL203</f>
        <v>3</v>
      </c>
      <c r="AO206" s="244">
        <f>AK206*I206*0.1+AJ206</f>
        <v>0.69759499999999997</v>
      </c>
      <c r="AP206" s="244">
        <f t="shared" si="257"/>
        <v>6.9759500000000002E-2</v>
      </c>
      <c r="AQ206" s="245">
        <f t="shared" si="258"/>
        <v>0.25</v>
      </c>
      <c r="AR206" s="245">
        <f t="shared" si="259"/>
        <v>0.25433862499999998</v>
      </c>
      <c r="AS206" s="244">
        <f>10068.2*J206*POWER(10,-6)</f>
        <v>0.60258177000000002</v>
      </c>
      <c r="AT206" s="245">
        <f t="shared" si="255"/>
        <v>1.8742748949999999</v>
      </c>
      <c r="AU206" s="246">
        <f t="shared" si="260"/>
        <v>0</v>
      </c>
      <c r="AV206" s="246">
        <f t="shared" si="261"/>
        <v>8.0000000000000018E-7</v>
      </c>
      <c r="AW206" s="246">
        <f t="shared" ref="AW206:AW210" si="264">H206*AT206</f>
        <v>1.4994199160000002E-6</v>
      </c>
    </row>
    <row r="207" spans="1:49" s="241" customFormat="1" x14ac:dyDescent="0.3">
      <c r="A207" s="232" t="s">
        <v>23</v>
      </c>
      <c r="B207" s="232" t="str">
        <f>B203</f>
        <v>Емкость СУГ</v>
      </c>
      <c r="C207" s="53" t="s">
        <v>255</v>
      </c>
      <c r="D207" s="234" t="s">
        <v>62</v>
      </c>
      <c r="E207" s="247">
        <f>E206</f>
        <v>1.0000000000000001E-5</v>
      </c>
      <c r="F207" s="248">
        <f t="shared" si="263"/>
        <v>2</v>
      </c>
      <c r="G207" s="232">
        <v>0.16000000000000003</v>
      </c>
      <c r="H207" s="236">
        <f t="shared" si="256"/>
        <v>3.2000000000000007E-6</v>
      </c>
      <c r="I207" s="249">
        <f>0.15*I203</f>
        <v>59.849999999999994</v>
      </c>
      <c r="J207" s="238">
        <v>0</v>
      </c>
      <c r="K207" s="250" t="s">
        <v>189</v>
      </c>
      <c r="L207" s="251">
        <v>3</v>
      </c>
      <c r="M207" s="241" t="str">
        <f t="shared" si="252"/>
        <v>С5</v>
      </c>
      <c r="N207" s="241" t="str">
        <f t="shared" si="253"/>
        <v>Емкость СУГ</v>
      </c>
      <c r="O207" s="241" t="str">
        <f t="shared" si="254"/>
        <v>Частичное-ликвидация</v>
      </c>
      <c r="P207" s="241" t="s">
        <v>85</v>
      </c>
      <c r="Q207" s="241" t="s">
        <v>85</v>
      </c>
      <c r="R207" s="241" t="s">
        <v>85</v>
      </c>
      <c r="S207" s="241" t="s">
        <v>85</v>
      </c>
      <c r="T207" s="241" t="s">
        <v>85</v>
      </c>
      <c r="U207" s="241" t="s">
        <v>85</v>
      </c>
      <c r="V207" s="241" t="s">
        <v>85</v>
      </c>
      <c r="W207" s="241" t="s">
        <v>85</v>
      </c>
      <c r="X207" s="241" t="s">
        <v>85</v>
      </c>
      <c r="Y207" s="241" t="s">
        <v>85</v>
      </c>
      <c r="Z207" s="241" t="s">
        <v>85</v>
      </c>
      <c r="AA207" s="241" t="s">
        <v>85</v>
      </c>
      <c r="AB207" s="241" t="s">
        <v>85</v>
      </c>
      <c r="AC207" s="241" t="s">
        <v>85</v>
      </c>
      <c r="AD207" s="241" t="s">
        <v>85</v>
      </c>
      <c r="AE207" s="241" t="s">
        <v>85</v>
      </c>
      <c r="AF207" s="241" t="s">
        <v>85</v>
      </c>
      <c r="AG207" s="241" t="s">
        <v>85</v>
      </c>
      <c r="AH207" s="241">
        <v>0</v>
      </c>
      <c r="AI207" s="241">
        <v>1</v>
      </c>
      <c r="AJ207" s="241">
        <f t="shared" ref="AJ207:AJ210" si="265">0.1*$AJ204</f>
        <v>0.53600000000000003</v>
      </c>
      <c r="AK207" s="241">
        <f>AK203</f>
        <v>2.7E-2</v>
      </c>
      <c r="AL207" s="241">
        <f>ROUNDUP(AL203/3,0)</f>
        <v>1</v>
      </c>
      <c r="AO207" s="244">
        <f>AK207*I207+AJ207</f>
        <v>2.1519499999999998</v>
      </c>
      <c r="AP207" s="244">
        <f t="shared" si="257"/>
        <v>0.215195</v>
      </c>
      <c r="AQ207" s="245">
        <f t="shared" si="258"/>
        <v>0.25</v>
      </c>
      <c r="AR207" s="245">
        <f t="shared" si="259"/>
        <v>0.65428624999999996</v>
      </c>
      <c r="AS207" s="244">
        <f>1333*J204*POWER(10,-6)*10</f>
        <v>4.6654999999999995E-3</v>
      </c>
      <c r="AT207" s="245">
        <f t="shared" si="255"/>
        <v>3.2760967499999998</v>
      </c>
      <c r="AU207" s="246">
        <f t="shared" si="260"/>
        <v>0</v>
      </c>
      <c r="AV207" s="246">
        <f t="shared" si="261"/>
        <v>3.2000000000000007E-6</v>
      </c>
      <c r="AW207" s="246">
        <f t="shared" si="264"/>
        <v>1.0483509600000001E-5</v>
      </c>
    </row>
    <row r="208" spans="1:49" s="241" customFormat="1" x14ac:dyDescent="0.3">
      <c r="A208" s="232" t="s">
        <v>24</v>
      </c>
      <c r="B208" s="232" t="str">
        <f>B203</f>
        <v>Емкость СУГ</v>
      </c>
      <c r="C208" s="53" t="s">
        <v>224</v>
      </c>
      <c r="D208" s="234" t="s">
        <v>223</v>
      </c>
      <c r="E208" s="247">
        <f>E207</f>
        <v>1.0000000000000001E-5</v>
      </c>
      <c r="F208" s="248">
        <f t="shared" si="263"/>
        <v>2</v>
      </c>
      <c r="G208" s="232">
        <v>4.0000000000000008E-2</v>
      </c>
      <c r="H208" s="236">
        <f t="shared" si="256"/>
        <v>8.0000000000000018E-7</v>
      </c>
      <c r="I208" s="249">
        <f>I206*0.15</f>
        <v>8.9774999999999991</v>
      </c>
      <c r="J208" s="238">
        <f>I208</f>
        <v>8.9774999999999991</v>
      </c>
      <c r="K208" s="253" t="s">
        <v>200</v>
      </c>
      <c r="L208" s="254">
        <v>21</v>
      </c>
      <c r="M208" s="241" t="str">
        <f t="shared" si="252"/>
        <v>С6</v>
      </c>
      <c r="N208" s="241" t="str">
        <f t="shared" si="253"/>
        <v>Емкость СУГ</v>
      </c>
      <c r="O208" s="241" t="str">
        <f t="shared" si="254"/>
        <v>Частичное факел</v>
      </c>
      <c r="P208" s="241" t="s">
        <v>85</v>
      </c>
      <c r="Q208" s="241" t="s">
        <v>85</v>
      </c>
      <c r="R208" s="241" t="s">
        <v>85</v>
      </c>
      <c r="S208" s="241" t="s">
        <v>85</v>
      </c>
      <c r="T208" s="241" t="s">
        <v>85</v>
      </c>
      <c r="U208" s="241" t="s">
        <v>85</v>
      </c>
      <c r="V208" s="241" t="s">
        <v>85</v>
      </c>
      <c r="W208" s="241" t="s">
        <v>85</v>
      </c>
      <c r="X208" s="241" t="s">
        <v>85</v>
      </c>
      <c r="Y208" s="241" t="s">
        <v>85</v>
      </c>
      <c r="Z208" s="241" t="s">
        <v>85</v>
      </c>
      <c r="AA208" s="241" t="s">
        <v>85</v>
      </c>
      <c r="AB208" s="241" t="s">
        <v>85</v>
      </c>
      <c r="AC208" s="241" t="s">
        <v>85</v>
      </c>
      <c r="AD208" s="241" t="s">
        <v>85</v>
      </c>
      <c r="AE208" s="241" t="s">
        <v>85</v>
      </c>
      <c r="AF208" s="241" t="s">
        <v>85</v>
      </c>
      <c r="AG208" s="241" t="s">
        <v>85</v>
      </c>
      <c r="AH208" s="241">
        <v>0</v>
      </c>
      <c r="AI208" s="241">
        <v>1</v>
      </c>
      <c r="AJ208" s="241">
        <f t="shared" si="265"/>
        <v>0.53600000000000003</v>
      </c>
      <c r="AK208" s="241">
        <f>AK203</f>
        <v>2.7E-2</v>
      </c>
      <c r="AL208" s="241">
        <f>AL207</f>
        <v>1</v>
      </c>
      <c r="AO208" s="244">
        <f t="shared" ref="AO208:AO209" si="266">AK208*I208+AJ208</f>
        <v>0.77839250000000004</v>
      </c>
      <c r="AP208" s="244">
        <f t="shared" si="257"/>
        <v>7.7839250000000013E-2</v>
      </c>
      <c r="AQ208" s="245">
        <f t="shared" si="258"/>
        <v>0.25</v>
      </c>
      <c r="AR208" s="245">
        <f t="shared" si="259"/>
        <v>0.27655793750000002</v>
      </c>
      <c r="AS208" s="244">
        <f>10068.2*J208*POWER(10,-6)</f>
        <v>9.0387265499999994E-2</v>
      </c>
      <c r="AT208" s="245">
        <f t="shared" si="255"/>
        <v>1.4731769530000001</v>
      </c>
      <c r="AU208" s="246">
        <f t="shared" si="260"/>
        <v>0</v>
      </c>
      <c r="AV208" s="246">
        <f t="shared" si="261"/>
        <v>8.0000000000000018E-7</v>
      </c>
      <c r="AW208" s="246">
        <f t="shared" si="264"/>
        <v>1.1785415624000003E-6</v>
      </c>
    </row>
    <row r="209" spans="1:49" s="241" customFormat="1" x14ac:dyDescent="0.3">
      <c r="A209" s="232" t="s">
        <v>219</v>
      </c>
      <c r="B209" s="232" t="str">
        <f>B203</f>
        <v>Емкость СУГ</v>
      </c>
      <c r="C209" s="53" t="s">
        <v>225</v>
      </c>
      <c r="D209" s="234" t="s">
        <v>174</v>
      </c>
      <c r="E209" s="247">
        <f>E207</f>
        <v>1.0000000000000001E-5</v>
      </c>
      <c r="F209" s="248">
        <f t="shared" si="263"/>
        <v>2</v>
      </c>
      <c r="G209" s="232">
        <v>0.15200000000000002</v>
      </c>
      <c r="H209" s="236">
        <f t="shared" si="256"/>
        <v>3.0400000000000005E-6</v>
      </c>
      <c r="I209" s="249">
        <f>I206*0.15</f>
        <v>8.9774999999999991</v>
      </c>
      <c r="J209" s="238">
        <f>I209</f>
        <v>8.9774999999999991</v>
      </c>
      <c r="K209" s="250"/>
      <c r="L209" s="251"/>
      <c r="M209" s="241" t="str">
        <f t="shared" si="252"/>
        <v>С7</v>
      </c>
      <c r="N209" s="241" t="str">
        <f t="shared" si="253"/>
        <v>Емкость СУГ</v>
      </c>
      <c r="O209" s="241" t="str">
        <f t="shared" si="254"/>
        <v>Частичное-пожар-вспышка</v>
      </c>
      <c r="P209" s="241" t="s">
        <v>85</v>
      </c>
      <c r="Q209" s="241" t="s">
        <v>85</v>
      </c>
      <c r="R209" s="241" t="s">
        <v>85</v>
      </c>
      <c r="S209" s="241" t="s">
        <v>85</v>
      </c>
      <c r="T209" s="241" t="s">
        <v>85</v>
      </c>
      <c r="U209" s="241" t="s">
        <v>85</v>
      </c>
      <c r="V209" s="241" t="s">
        <v>85</v>
      </c>
      <c r="W209" s="241" t="s">
        <v>85</v>
      </c>
      <c r="X209" s="241" t="s">
        <v>85</v>
      </c>
      <c r="Y209" s="241" t="s">
        <v>85</v>
      </c>
      <c r="Z209" s="241" t="s">
        <v>85</v>
      </c>
      <c r="AA209" s="241" t="s">
        <v>85</v>
      </c>
      <c r="AB209" s="241" t="s">
        <v>85</v>
      </c>
      <c r="AC209" s="241" t="s">
        <v>85</v>
      </c>
      <c r="AD209" s="241" t="s">
        <v>85</v>
      </c>
      <c r="AE209" s="241" t="s">
        <v>85</v>
      </c>
      <c r="AF209" s="241" t="s">
        <v>85</v>
      </c>
      <c r="AG209" s="241" t="s">
        <v>85</v>
      </c>
      <c r="AH209" s="241">
        <v>0</v>
      </c>
      <c r="AI209" s="241">
        <v>1</v>
      </c>
      <c r="AJ209" s="241">
        <f t="shared" si="265"/>
        <v>5.3600000000000009E-2</v>
      </c>
      <c r="AK209" s="241">
        <f>AK203</f>
        <v>2.7E-2</v>
      </c>
      <c r="AL209" s="241">
        <f>ROUNDUP(AL203/3,0)</f>
        <v>1</v>
      </c>
      <c r="AO209" s="244">
        <f t="shared" si="266"/>
        <v>0.29599249999999999</v>
      </c>
      <c r="AP209" s="244">
        <f t="shared" si="257"/>
        <v>2.9599250000000001E-2</v>
      </c>
      <c r="AQ209" s="245">
        <f t="shared" si="258"/>
        <v>0.25</v>
      </c>
      <c r="AR209" s="245">
        <f t="shared" si="259"/>
        <v>0.14389793750000002</v>
      </c>
      <c r="AS209" s="244">
        <f>10068.2*J209*POWER(10,-6)</f>
        <v>9.0387265499999994E-2</v>
      </c>
      <c r="AT209" s="245">
        <f t="shared" si="255"/>
        <v>0.80987695299999996</v>
      </c>
      <c r="AU209" s="246">
        <f t="shared" si="260"/>
        <v>0</v>
      </c>
      <c r="AV209" s="246">
        <f t="shared" si="261"/>
        <v>3.0400000000000005E-6</v>
      </c>
      <c r="AW209" s="246">
        <f t="shared" si="264"/>
        <v>2.4620259371200003E-6</v>
      </c>
    </row>
    <row r="210" spans="1:49" s="241" customFormat="1" ht="15" thickBot="1" x14ac:dyDescent="0.35">
      <c r="A210" s="232" t="s">
        <v>220</v>
      </c>
      <c r="B210" s="232" t="str">
        <f>B203</f>
        <v>Емкость СУГ</v>
      </c>
      <c r="C210" s="53" t="s">
        <v>226</v>
      </c>
      <c r="D210" s="234" t="s">
        <v>62</v>
      </c>
      <c r="E210" s="247">
        <f>E207</f>
        <v>1.0000000000000001E-5</v>
      </c>
      <c r="F210" s="248">
        <f t="shared" si="263"/>
        <v>2</v>
      </c>
      <c r="G210" s="232">
        <v>0.6080000000000001</v>
      </c>
      <c r="H210" s="236">
        <f t="shared" si="256"/>
        <v>1.2160000000000002E-5</v>
      </c>
      <c r="I210" s="249">
        <f>I206*0.15</f>
        <v>8.9774999999999991</v>
      </c>
      <c r="J210" s="238">
        <v>0</v>
      </c>
      <c r="K210" s="255"/>
      <c r="L210" s="256"/>
      <c r="M210" s="241" t="str">
        <f t="shared" si="252"/>
        <v>С8</v>
      </c>
      <c r="N210" s="241" t="str">
        <f t="shared" si="253"/>
        <v>Емкость СУГ</v>
      </c>
      <c r="O210" s="241" t="str">
        <f t="shared" si="254"/>
        <v>Частичное-ликвидация</v>
      </c>
      <c r="P210" s="241" t="s">
        <v>85</v>
      </c>
      <c r="Q210" s="241" t="s">
        <v>85</v>
      </c>
      <c r="R210" s="241" t="s">
        <v>85</v>
      </c>
      <c r="S210" s="241" t="s">
        <v>85</v>
      </c>
      <c r="T210" s="241" t="s">
        <v>85</v>
      </c>
      <c r="U210" s="241" t="s">
        <v>85</v>
      </c>
      <c r="V210" s="241" t="s">
        <v>85</v>
      </c>
      <c r="W210" s="241" t="s">
        <v>85</v>
      </c>
      <c r="X210" s="241" t="s">
        <v>85</v>
      </c>
      <c r="Y210" s="241" t="s">
        <v>85</v>
      </c>
      <c r="Z210" s="241" t="s">
        <v>85</v>
      </c>
      <c r="AA210" s="241" t="s">
        <v>85</v>
      </c>
      <c r="AB210" s="241" t="s">
        <v>85</v>
      </c>
      <c r="AC210" s="241" t="s">
        <v>85</v>
      </c>
      <c r="AD210" s="241" t="s">
        <v>85</v>
      </c>
      <c r="AE210" s="241" t="s">
        <v>85</v>
      </c>
      <c r="AF210" s="241" t="s">
        <v>85</v>
      </c>
      <c r="AG210" s="241" t="s">
        <v>85</v>
      </c>
      <c r="AH210" s="241">
        <v>0</v>
      </c>
      <c r="AI210" s="241">
        <v>0</v>
      </c>
      <c r="AJ210" s="241">
        <f t="shared" si="265"/>
        <v>5.3600000000000009E-2</v>
      </c>
      <c r="AK210" s="241">
        <f>AK203</f>
        <v>2.7E-2</v>
      </c>
      <c r="AL210" s="241">
        <f>ROUNDUP(AL203/3,0)</f>
        <v>1</v>
      </c>
      <c r="AO210" s="244">
        <f>AK210*I210*0.1+AJ210</f>
        <v>7.7839250000000013E-2</v>
      </c>
      <c r="AP210" s="244">
        <f t="shared" si="257"/>
        <v>7.7839250000000014E-3</v>
      </c>
      <c r="AQ210" s="245">
        <f t="shared" si="258"/>
        <v>0</v>
      </c>
      <c r="AR210" s="245">
        <f t="shared" si="259"/>
        <v>2.1405793750000002E-2</v>
      </c>
      <c r="AS210" s="244">
        <f>1333*J208*POWER(10,-6)</f>
        <v>1.19670075E-2</v>
      </c>
      <c r="AT210" s="245">
        <f t="shared" si="255"/>
        <v>0.11899597625000002</v>
      </c>
      <c r="AU210" s="246">
        <f t="shared" si="260"/>
        <v>0</v>
      </c>
      <c r="AV210" s="246">
        <f t="shared" si="261"/>
        <v>0</v>
      </c>
      <c r="AW210" s="246">
        <f t="shared" si="264"/>
        <v>1.4469910712000006E-6</v>
      </c>
    </row>
    <row r="211" spans="1:49" s="241" customFormat="1" x14ac:dyDescent="0.3">
      <c r="A211" s="296" t="s">
        <v>251</v>
      </c>
      <c r="B211" s="296" t="str">
        <f>B203</f>
        <v>Емкость СУГ</v>
      </c>
      <c r="C211" s="296" t="s">
        <v>354</v>
      </c>
      <c r="D211" s="296" t="s">
        <v>355</v>
      </c>
      <c r="E211" s="297">
        <v>2.5000000000000001E-5</v>
      </c>
      <c r="F211" s="248">
        <f t="shared" si="263"/>
        <v>2</v>
      </c>
      <c r="G211" s="296">
        <v>1</v>
      </c>
      <c r="H211" s="298">
        <f t="shared" si="256"/>
        <v>5.0000000000000002E-5</v>
      </c>
      <c r="I211" s="299">
        <f>I203</f>
        <v>399</v>
      </c>
      <c r="J211" s="299">
        <f>I211*0.07</f>
        <v>27.930000000000003</v>
      </c>
      <c r="K211" s="296"/>
      <c r="L211" s="296"/>
      <c r="M211" s="300" t="str">
        <f t="shared" si="252"/>
        <v>С9</v>
      </c>
      <c r="N211" s="300"/>
      <c r="O211" s="300"/>
      <c r="P211" s="300"/>
      <c r="Q211" s="300"/>
      <c r="R211" s="300"/>
      <c r="S211" s="300"/>
      <c r="T211" s="300"/>
      <c r="U211" s="300"/>
      <c r="V211" s="300"/>
      <c r="W211" s="300"/>
      <c r="X211" s="300"/>
      <c r="Y211" s="300"/>
      <c r="Z211" s="300"/>
      <c r="AA211" s="300"/>
      <c r="AB211" s="300"/>
      <c r="AC211" s="300"/>
      <c r="AD211" s="300"/>
      <c r="AE211" s="300"/>
      <c r="AF211" s="300"/>
      <c r="AG211" s="300"/>
      <c r="AH211" s="300">
        <v>1</v>
      </c>
      <c r="AI211" s="300">
        <v>2</v>
      </c>
      <c r="AJ211" s="300">
        <f>AJ203</f>
        <v>5.36</v>
      </c>
      <c r="AK211" s="300">
        <f>AK203</f>
        <v>2.7E-2</v>
      </c>
      <c r="AL211" s="300">
        <v>5</v>
      </c>
      <c r="AM211" s="300"/>
      <c r="AN211" s="300"/>
      <c r="AO211" s="301">
        <f>AK211*I211+AJ211</f>
        <v>16.132999999999999</v>
      </c>
      <c r="AP211" s="301">
        <f>0.1*AO211</f>
        <v>1.6133</v>
      </c>
      <c r="AQ211" s="302">
        <f>AH211*3+0.25*AI211</f>
        <v>3.5</v>
      </c>
      <c r="AR211" s="302">
        <f>SUM(AO211:AQ211)/4</f>
        <v>5.3115749999999995</v>
      </c>
      <c r="AS211" s="301">
        <f>10068.2*J211*POWER(10,-6)</f>
        <v>0.28120482600000002</v>
      </c>
      <c r="AT211" s="302">
        <f t="shared" si="255"/>
        <v>26.839079825999999</v>
      </c>
      <c r="AU211" s="303">
        <f>AH211*H211</f>
        <v>5.0000000000000002E-5</v>
      </c>
      <c r="AV211" s="303">
        <f>H211*AI211</f>
        <v>1E-4</v>
      </c>
      <c r="AW211" s="303">
        <f>H211*AT211</f>
        <v>1.3419539913000001E-3</v>
      </c>
    </row>
    <row r="212" spans="1:49" ht="15" thickBot="1" x14ac:dyDescent="0.35"/>
    <row r="213" spans="1:49" s="241" customFormat="1" ht="18" customHeight="1" x14ac:dyDescent="0.3">
      <c r="A213" s="232" t="s">
        <v>19</v>
      </c>
      <c r="B213" s="233" t="s">
        <v>348</v>
      </c>
      <c r="C213" s="53" t="s">
        <v>349</v>
      </c>
      <c r="D213" s="234" t="s">
        <v>350</v>
      </c>
      <c r="E213" s="235">
        <v>9.9999999999999995E-7</v>
      </c>
      <c r="F213" s="233">
        <v>2</v>
      </c>
      <c r="G213" s="232">
        <v>0.05</v>
      </c>
      <c r="H213" s="236">
        <f>E213*F213*G213</f>
        <v>9.9999999999999995E-8</v>
      </c>
      <c r="I213" s="237">
        <v>46.64</v>
      </c>
      <c r="J213" s="238">
        <f>0.05*I213</f>
        <v>2.3320000000000003</v>
      </c>
      <c r="K213" s="239" t="s">
        <v>184</v>
      </c>
      <c r="L213" s="240">
        <v>2000</v>
      </c>
      <c r="M213" s="241" t="str">
        <f t="shared" ref="M213:M221" si="267">A213</f>
        <v>С1</v>
      </c>
      <c r="N213" s="241" t="str">
        <f t="shared" ref="N213:N220" si="268">B213</f>
        <v>Емкость СУГ+токси</v>
      </c>
      <c r="O213" s="241" t="str">
        <f t="shared" ref="O213:O220" si="269">D213</f>
        <v>Полное-огенный шар</v>
      </c>
      <c r="P213" s="241" t="s">
        <v>85</v>
      </c>
      <c r="Q213" s="241" t="s">
        <v>85</v>
      </c>
      <c r="R213" s="241" t="s">
        <v>85</v>
      </c>
      <c r="S213" s="241" t="s">
        <v>85</v>
      </c>
      <c r="T213" s="241" t="s">
        <v>85</v>
      </c>
      <c r="U213" s="241" t="s">
        <v>85</v>
      </c>
      <c r="V213" s="241" t="s">
        <v>85</v>
      </c>
      <c r="W213" s="241" t="s">
        <v>85</v>
      </c>
      <c r="X213" s="241" t="s">
        <v>85</v>
      </c>
      <c r="Y213" s="241" t="s">
        <v>85</v>
      </c>
      <c r="Z213" s="241" t="s">
        <v>85</v>
      </c>
      <c r="AA213" s="241" t="s">
        <v>85</v>
      </c>
      <c r="AB213" s="241" t="s">
        <v>85</v>
      </c>
      <c r="AC213" s="241" t="s">
        <v>85</v>
      </c>
      <c r="AD213" s="241" t="s">
        <v>85</v>
      </c>
      <c r="AE213" s="241" t="s">
        <v>85</v>
      </c>
      <c r="AF213" s="241" t="s">
        <v>85</v>
      </c>
      <c r="AG213" s="241" t="s">
        <v>85</v>
      </c>
      <c r="AH213" s="242">
        <v>1</v>
      </c>
      <c r="AI213" s="242">
        <v>2</v>
      </c>
      <c r="AJ213" s="243">
        <v>6.98</v>
      </c>
      <c r="AK213" s="243">
        <v>2.7E-2</v>
      </c>
      <c r="AL213" s="243">
        <v>3</v>
      </c>
      <c r="AO213" s="244">
        <f>AK213*I213+AJ213</f>
        <v>8.2392800000000008</v>
      </c>
      <c r="AP213" s="244">
        <f>0.1*AO213</f>
        <v>0.8239280000000001</v>
      </c>
      <c r="AQ213" s="245">
        <f>AH213*3+0.25*AI213</f>
        <v>3.5</v>
      </c>
      <c r="AR213" s="245">
        <f>SUM(AO213:AQ213)/4</f>
        <v>3.1408020000000003</v>
      </c>
      <c r="AS213" s="244">
        <f>10068.2*J213*POWER(10,-6)</f>
        <v>2.3479042400000004E-2</v>
      </c>
      <c r="AT213" s="245">
        <f t="shared" ref="AT213:AT221" si="270">AS213+AR213+AQ213+AP213+AO213</f>
        <v>15.727489042400002</v>
      </c>
      <c r="AU213" s="246">
        <f>AH213*H213</f>
        <v>9.9999999999999995E-8</v>
      </c>
      <c r="AV213" s="246">
        <f>H213*AI213</f>
        <v>1.9999999999999999E-7</v>
      </c>
      <c r="AW213" s="246">
        <f>H213*AT213</f>
        <v>1.5727489042400002E-6</v>
      </c>
    </row>
    <row r="214" spans="1:49" s="241" customFormat="1" x14ac:dyDescent="0.3">
      <c r="A214" s="232" t="s">
        <v>20</v>
      </c>
      <c r="B214" s="232" t="str">
        <f>B213</f>
        <v>Емкость СУГ+токси</v>
      </c>
      <c r="C214" s="53" t="s">
        <v>211</v>
      </c>
      <c r="D214" s="234" t="s">
        <v>63</v>
      </c>
      <c r="E214" s="247">
        <f>E213</f>
        <v>9.9999999999999995E-7</v>
      </c>
      <c r="F214" s="248">
        <f>F213</f>
        <v>2</v>
      </c>
      <c r="G214" s="232">
        <v>0.19</v>
      </c>
      <c r="H214" s="236">
        <f t="shared" ref="H214:H221" si="271">E214*F214*G214</f>
        <v>3.7999999999999996E-7</v>
      </c>
      <c r="I214" s="249">
        <f>I213</f>
        <v>46.64</v>
      </c>
      <c r="J214" s="257">
        <v>1.22</v>
      </c>
      <c r="K214" s="250" t="s">
        <v>185</v>
      </c>
      <c r="L214" s="251">
        <v>2</v>
      </c>
      <c r="M214" s="241" t="str">
        <f t="shared" si="267"/>
        <v>С2</v>
      </c>
      <c r="N214" s="241" t="str">
        <f t="shared" si="268"/>
        <v>Емкость СУГ+токси</v>
      </c>
      <c r="O214" s="241" t="str">
        <f t="shared" si="269"/>
        <v>Полное-взрыв</v>
      </c>
      <c r="P214" s="241" t="s">
        <v>85</v>
      </c>
      <c r="Q214" s="241" t="s">
        <v>85</v>
      </c>
      <c r="R214" s="241" t="s">
        <v>85</v>
      </c>
      <c r="S214" s="241" t="s">
        <v>85</v>
      </c>
      <c r="T214" s="241" t="s">
        <v>85</v>
      </c>
      <c r="U214" s="241" t="s">
        <v>85</v>
      </c>
      <c r="V214" s="241" t="s">
        <v>85</v>
      </c>
      <c r="W214" s="241" t="s">
        <v>85</v>
      </c>
      <c r="X214" s="241" t="s">
        <v>85</v>
      </c>
      <c r="Y214" s="241" t="s">
        <v>85</v>
      </c>
      <c r="Z214" s="241" t="s">
        <v>85</v>
      </c>
      <c r="AA214" s="241" t="s">
        <v>85</v>
      </c>
      <c r="AB214" s="241" t="s">
        <v>85</v>
      </c>
      <c r="AC214" s="241" t="s">
        <v>85</v>
      </c>
      <c r="AD214" s="241" t="s">
        <v>85</v>
      </c>
      <c r="AE214" s="241" t="s">
        <v>85</v>
      </c>
      <c r="AF214" s="241" t="s">
        <v>85</v>
      </c>
      <c r="AG214" s="241" t="s">
        <v>85</v>
      </c>
      <c r="AH214" s="242">
        <v>2</v>
      </c>
      <c r="AI214" s="242">
        <v>2</v>
      </c>
      <c r="AJ214" s="241">
        <f>AJ213</f>
        <v>6.98</v>
      </c>
      <c r="AK214" s="241">
        <f>AK213</f>
        <v>2.7E-2</v>
      </c>
      <c r="AL214" s="241">
        <f>AL213</f>
        <v>3</v>
      </c>
      <c r="AO214" s="244">
        <f>AK214*I214+AJ214</f>
        <v>8.2392800000000008</v>
      </c>
      <c r="AP214" s="244">
        <f t="shared" ref="AP214:AP220" si="272">0.1*AO214</f>
        <v>0.8239280000000001</v>
      </c>
      <c r="AQ214" s="245">
        <f t="shared" ref="AQ214:AQ220" si="273">AH214*3+0.25*AI214</f>
        <v>6.5</v>
      </c>
      <c r="AR214" s="245">
        <f t="shared" ref="AR214:AR220" si="274">SUM(AO214:AQ214)/4</f>
        <v>3.8908020000000003</v>
      </c>
      <c r="AS214" s="244">
        <f>10068.2*J214*POWER(10,-6)*10</f>
        <v>0.12283203999999999</v>
      </c>
      <c r="AT214" s="245">
        <f t="shared" si="270"/>
        <v>19.576842040000002</v>
      </c>
      <c r="AU214" s="246">
        <f t="shared" ref="AU214:AU220" si="275">AH214*H214</f>
        <v>7.5999999999999992E-7</v>
      </c>
      <c r="AV214" s="246">
        <f t="shared" ref="AV214:AV220" si="276">H214*AI214</f>
        <v>7.5999999999999992E-7</v>
      </c>
      <c r="AW214" s="246">
        <f t="shared" ref="AW214" si="277">H214*AT214</f>
        <v>7.4391999752E-6</v>
      </c>
    </row>
    <row r="215" spans="1:49" s="241" customFormat="1" x14ac:dyDescent="0.3">
      <c r="A215" s="232" t="s">
        <v>21</v>
      </c>
      <c r="B215" s="232" t="str">
        <f>B213</f>
        <v>Емкость СУГ+токси</v>
      </c>
      <c r="C215" s="53" t="s">
        <v>256</v>
      </c>
      <c r="D215" s="234" t="s">
        <v>180</v>
      </c>
      <c r="E215" s="247">
        <f>E213</f>
        <v>9.9999999999999995E-7</v>
      </c>
      <c r="F215" s="248">
        <f>F213</f>
        <v>2</v>
      </c>
      <c r="G215" s="232">
        <v>0.76</v>
      </c>
      <c r="H215" s="236">
        <f t="shared" si="271"/>
        <v>1.5199999999999998E-6</v>
      </c>
      <c r="I215" s="249">
        <f>I213</f>
        <v>46.64</v>
      </c>
      <c r="J215" s="257">
        <v>0.36</v>
      </c>
      <c r="K215" s="250" t="s">
        <v>186</v>
      </c>
      <c r="L215" s="251">
        <v>1.05</v>
      </c>
      <c r="M215" s="241" t="str">
        <f t="shared" si="267"/>
        <v>С3</v>
      </c>
      <c r="N215" s="241" t="str">
        <f t="shared" si="268"/>
        <v>Емкость СУГ+токси</v>
      </c>
      <c r="O215" s="241" t="str">
        <f t="shared" si="269"/>
        <v>Полное-токси</v>
      </c>
      <c r="P215" s="241" t="s">
        <v>85</v>
      </c>
      <c r="Q215" s="241" t="s">
        <v>85</v>
      </c>
      <c r="R215" s="241" t="s">
        <v>85</v>
      </c>
      <c r="S215" s="241" t="s">
        <v>85</v>
      </c>
      <c r="T215" s="241" t="s">
        <v>85</v>
      </c>
      <c r="U215" s="241" t="s">
        <v>85</v>
      </c>
      <c r="V215" s="241" t="s">
        <v>85</v>
      </c>
      <c r="W215" s="241" t="s">
        <v>85</v>
      </c>
      <c r="X215" s="241" t="s">
        <v>85</v>
      </c>
      <c r="Y215" s="241" t="s">
        <v>85</v>
      </c>
      <c r="Z215" s="241" t="s">
        <v>85</v>
      </c>
      <c r="AA215" s="241" t="s">
        <v>85</v>
      </c>
      <c r="AB215" s="241" t="s">
        <v>85</v>
      </c>
      <c r="AC215" s="241" t="s">
        <v>85</v>
      </c>
      <c r="AD215" s="241" t="s">
        <v>85</v>
      </c>
      <c r="AE215" s="241" t="s">
        <v>85</v>
      </c>
      <c r="AF215" s="241" t="s">
        <v>85</v>
      </c>
      <c r="AG215" s="241" t="s">
        <v>85</v>
      </c>
      <c r="AH215" s="241">
        <v>0</v>
      </c>
      <c r="AI215" s="241">
        <v>0</v>
      </c>
      <c r="AJ215" s="241">
        <f>AJ213</f>
        <v>6.98</v>
      </c>
      <c r="AK215" s="241">
        <f>AK213</f>
        <v>2.7E-2</v>
      </c>
      <c r="AL215" s="241">
        <f>AL213</f>
        <v>3</v>
      </c>
      <c r="AO215" s="244">
        <f>AK215*I215*0.1+AJ215</f>
        <v>7.1059280000000005</v>
      </c>
      <c r="AP215" s="244">
        <f t="shared" si="272"/>
        <v>0.71059280000000014</v>
      </c>
      <c r="AQ215" s="245">
        <f t="shared" si="273"/>
        <v>0</v>
      </c>
      <c r="AR215" s="245">
        <f t="shared" si="274"/>
        <v>1.9541302000000003</v>
      </c>
      <c r="AS215" s="244">
        <f>1333*J213*POWER(10,-6)</f>
        <v>3.1085560000000002E-3</v>
      </c>
      <c r="AT215" s="245">
        <f t="shared" si="270"/>
        <v>9.7737595560000017</v>
      </c>
      <c r="AU215" s="246">
        <f t="shared" si="275"/>
        <v>0</v>
      </c>
      <c r="AV215" s="246">
        <f t="shared" si="276"/>
        <v>0</v>
      </c>
      <c r="AW215" s="246">
        <f>H215*AT215</f>
        <v>1.4856114525120002E-5</v>
      </c>
    </row>
    <row r="216" spans="1:49" s="241" customFormat="1" x14ac:dyDescent="0.3">
      <c r="A216" s="232" t="s">
        <v>22</v>
      </c>
      <c r="B216" s="232" t="str">
        <f>B213</f>
        <v>Емкость СУГ+токси</v>
      </c>
      <c r="C216" s="53" t="s">
        <v>222</v>
      </c>
      <c r="D216" s="234" t="s">
        <v>223</v>
      </c>
      <c r="E216" s="235">
        <v>1.0000000000000001E-5</v>
      </c>
      <c r="F216" s="248">
        <f>F213</f>
        <v>2</v>
      </c>
      <c r="G216" s="232">
        <v>4.0000000000000008E-2</v>
      </c>
      <c r="H216" s="236">
        <f t="shared" si="271"/>
        <v>8.0000000000000018E-7</v>
      </c>
      <c r="I216" s="249">
        <f>0.15*I213</f>
        <v>6.9959999999999996</v>
      </c>
      <c r="J216" s="238">
        <f>I216</f>
        <v>6.9959999999999996</v>
      </c>
      <c r="K216" s="250" t="s">
        <v>188</v>
      </c>
      <c r="L216" s="251">
        <v>45390</v>
      </c>
      <c r="M216" s="241" t="str">
        <f t="shared" si="267"/>
        <v>С4</v>
      </c>
      <c r="N216" s="241" t="str">
        <f t="shared" si="268"/>
        <v>Емкость СУГ+токси</v>
      </c>
      <c r="O216" s="241" t="str">
        <f t="shared" si="269"/>
        <v>Частичное факел</v>
      </c>
      <c r="P216" s="241" t="s">
        <v>85</v>
      </c>
      <c r="Q216" s="241" t="s">
        <v>85</v>
      </c>
      <c r="R216" s="241" t="s">
        <v>85</v>
      </c>
      <c r="S216" s="241" t="s">
        <v>85</v>
      </c>
      <c r="T216" s="241" t="s">
        <v>85</v>
      </c>
      <c r="U216" s="241" t="s">
        <v>85</v>
      </c>
      <c r="V216" s="241" t="s">
        <v>85</v>
      </c>
      <c r="W216" s="241" t="s">
        <v>85</v>
      </c>
      <c r="X216" s="241" t="s">
        <v>85</v>
      </c>
      <c r="Y216" s="241" t="s">
        <v>85</v>
      </c>
      <c r="Z216" s="241" t="s">
        <v>85</v>
      </c>
      <c r="AA216" s="241" t="s">
        <v>85</v>
      </c>
      <c r="AB216" s="241" t="s">
        <v>85</v>
      </c>
      <c r="AC216" s="241" t="s">
        <v>85</v>
      </c>
      <c r="AD216" s="241" t="s">
        <v>85</v>
      </c>
      <c r="AE216" s="241" t="s">
        <v>85</v>
      </c>
      <c r="AF216" s="241" t="s">
        <v>85</v>
      </c>
      <c r="AG216" s="241" t="s">
        <v>85</v>
      </c>
      <c r="AH216" s="241">
        <v>0</v>
      </c>
      <c r="AI216" s="241">
        <v>1</v>
      </c>
      <c r="AJ216" s="241">
        <f>0.1*$AJ213</f>
        <v>0.69800000000000006</v>
      </c>
      <c r="AK216" s="241">
        <f>AK214</f>
        <v>2.7E-2</v>
      </c>
      <c r="AL216" s="241">
        <f>AL213</f>
        <v>3</v>
      </c>
      <c r="AO216" s="244">
        <f>AK216*I216*0.1+AJ216</f>
        <v>0.71688920000000012</v>
      </c>
      <c r="AP216" s="244">
        <f t="shared" si="272"/>
        <v>7.1688920000000017E-2</v>
      </c>
      <c r="AQ216" s="245">
        <f t="shared" si="273"/>
        <v>0.25</v>
      </c>
      <c r="AR216" s="245">
        <f t="shared" si="274"/>
        <v>0.25964453000000004</v>
      </c>
      <c r="AS216" s="244">
        <f>10068.2*J216*POWER(10,-6)</f>
        <v>7.0437127200000005E-2</v>
      </c>
      <c r="AT216" s="245">
        <f t="shared" si="270"/>
        <v>1.3686597772000002</v>
      </c>
      <c r="AU216" s="246">
        <f t="shared" si="275"/>
        <v>0</v>
      </c>
      <c r="AV216" s="246">
        <f t="shared" si="276"/>
        <v>8.0000000000000018E-7</v>
      </c>
      <c r="AW216" s="246">
        <f t="shared" ref="AW216:AW220" si="278">H216*AT216</f>
        <v>1.0949278217600004E-6</v>
      </c>
    </row>
    <row r="217" spans="1:49" s="241" customFormat="1" x14ac:dyDescent="0.3">
      <c r="A217" s="232" t="s">
        <v>23</v>
      </c>
      <c r="B217" s="232" t="str">
        <f>B213</f>
        <v>Емкость СУГ+токси</v>
      </c>
      <c r="C217" s="53" t="s">
        <v>257</v>
      </c>
      <c r="D217" s="234" t="s">
        <v>181</v>
      </c>
      <c r="E217" s="247">
        <f>E216</f>
        <v>1.0000000000000001E-5</v>
      </c>
      <c r="F217" s="248">
        <f>F213</f>
        <v>2</v>
      </c>
      <c r="G217" s="232">
        <v>0.16000000000000003</v>
      </c>
      <c r="H217" s="236">
        <f t="shared" si="271"/>
        <v>3.2000000000000007E-6</v>
      </c>
      <c r="I217" s="249">
        <f>0.15*I213</f>
        <v>6.9959999999999996</v>
      </c>
      <c r="J217" s="238">
        <f>J215*0.15</f>
        <v>5.3999999999999999E-2</v>
      </c>
      <c r="K217" s="250" t="s">
        <v>189</v>
      </c>
      <c r="L217" s="251">
        <v>3</v>
      </c>
      <c r="M217" s="241" t="str">
        <f t="shared" si="267"/>
        <v>С5</v>
      </c>
      <c r="N217" s="241" t="str">
        <f t="shared" si="268"/>
        <v>Емкость СУГ+токси</v>
      </c>
      <c r="O217" s="241" t="str">
        <f t="shared" si="269"/>
        <v>Частичное-токси</v>
      </c>
      <c r="P217" s="241" t="s">
        <v>85</v>
      </c>
      <c r="Q217" s="241" t="s">
        <v>85</v>
      </c>
      <c r="R217" s="241" t="s">
        <v>85</v>
      </c>
      <c r="S217" s="241" t="s">
        <v>85</v>
      </c>
      <c r="T217" s="241" t="s">
        <v>85</v>
      </c>
      <c r="U217" s="241" t="s">
        <v>85</v>
      </c>
      <c r="V217" s="241" t="s">
        <v>85</v>
      </c>
      <c r="W217" s="241" t="s">
        <v>85</v>
      </c>
      <c r="X217" s="241" t="s">
        <v>85</v>
      </c>
      <c r="Y217" s="241" t="s">
        <v>85</v>
      </c>
      <c r="Z217" s="241" t="s">
        <v>85</v>
      </c>
      <c r="AA217" s="241" t="s">
        <v>85</v>
      </c>
      <c r="AB217" s="241" t="s">
        <v>85</v>
      </c>
      <c r="AC217" s="241" t="s">
        <v>85</v>
      </c>
      <c r="AD217" s="241" t="s">
        <v>85</v>
      </c>
      <c r="AE217" s="241" t="s">
        <v>85</v>
      </c>
      <c r="AF217" s="241" t="s">
        <v>85</v>
      </c>
      <c r="AG217" s="241" t="s">
        <v>85</v>
      </c>
      <c r="AH217" s="241">
        <v>0</v>
      </c>
      <c r="AI217" s="241">
        <v>1</v>
      </c>
      <c r="AJ217" s="241">
        <f t="shared" ref="AJ217:AJ220" si="279">0.1*$AJ214</f>
        <v>0.69800000000000006</v>
      </c>
      <c r="AK217" s="241">
        <f>AK213</f>
        <v>2.7E-2</v>
      </c>
      <c r="AL217" s="241">
        <f>ROUNDUP(AL213/3,0)</f>
        <v>1</v>
      </c>
      <c r="AO217" s="244">
        <f>AK217*I217+AJ217</f>
        <v>0.88689200000000001</v>
      </c>
      <c r="AP217" s="244">
        <f t="shared" si="272"/>
        <v>8.868920000000001E-2</v>
      </c>
      <c r="AQ217" s="245">
        <f t="shared" si="273"/>
        <v>0.25</v>
      </c>
      <c r="AR217" s="245">
        <f t="shared" si="274"/>
        <v>0.30639530000000004</v>
      </c>
      <c r="AS217" s="244">
        <f>1333*J214*POWER(10,-6)*10</f>
        <v>1.6262599999999999E-2</v>
      </c>
      <c r="AT217" s="245">
        <f t="shared" si="270"/>
        <v>1.5482391</v>
      </c>
      <c r="AU217" s="246">
        <f t="shared" si="275"/>
        <v>0</v>
      </c>
      <c r="AV217" s="246">
        <f t="shared" si="276"/>
        <v>3.2000000000000007E-6</v>
      </c>
      <c r="AW217" s="246">
        <f t="shared" si="278"/>
        <v>4.9543651200000009E-6</v>
      </c>
    </row>
    <row r="218" spans="1:49" s="241" customFormat="1" x14ac:dyDescent="0.3">
      <c r="A218" s="232" t="s">
        <v>24</v>
      </c>
      <c r="B218" s="232" t="str">
        <f>B213</f>
        <v>Емкость СУГ+токси</v>
      </c>
      <c r="C218" s="53" t="s">
        <v>224</v>
      </c>
      <c r="D218" s="234" t="s">
        <v>223</v>
      </c>
      <c r="E218" s="247">
        <f>E217</f>
        <v>1.0000000000000001E-5</v>
      </c>
      <c r="F218" s="248">
        <v>1</v>
      </c>
      <c r="G218" s="232">
        <v>4.0000000000000008E-2</v>
      </c>
      <c r="H218" s="236">
        <f t="shared" si="271"/>
        <v>4.0000000000000009E-7</v>
      </c>
      <c r="I218" s="249">
        <f>I216*0.15</f>
        <v>1.0493999999999999</v>
      </c>
      <c r="J218" s="238">
        <f>I218*0.25</f>
        <v>0.26234999999999997</v>
      </c>
      <c r="K218" s="253" t="s">
        <v>200</v>
      </c>
      <c r="L218" s="254">
        <v>22</v>
      </c>
      <c r="M218" s="241" t="str">
        <f t="shared" si="267"/>
        <v>С6</v>
      </c>
      <c r="N218" s="241" t="str">
        <f t="shared" si="268"/>
        <v>Емкость СУГ+токси</v>
      </c>
      <c r="O218" s="241" t="str">
        <f t="shared" si="269"/>
        <v>Частичное факел</v>
      </c>
      <c r="P218" s="241" t="s">
        <v>85</v>
      </c>
      <c r="Q218" s="241" t="s">
        <v>85</v>
      </c>
      <c r="R218" s="241" t="s">
        <v>85</v>
      </c>
      <c r="S218" s="241" t="s">
        <v>85</v>
      </c>
      <c r="T218" s="241" t="s">
        <v>85</v>
      </c>
      <c r="U218" s="241" t="s">
        <v>85</v>
      </c>
      <c r="V218" s="241" t="s">
        <v>85</v>
      </c>
      <c r="W218" s="241" t="s">
        <v>85</v>
      </c>
      <c r="X218" s="241" t="s">
        <v>85</v>
      </c>
      <c r="Y218" s="241" t="s">
        <v>85</v>
      </c>
      <c r="Z218" s="241" t="s">
        <v>85</v>
      </c>
      <c r="AA218" s="241" t="s">
        <v>85</v>
      </c>
      <c r="AB218" s="241" t="s">
        <v>85</v>
      </c>
      <c r="AC218" s="241" t="s">
        <v>85</v>
      </c>
      <c r="AD218" s="241" t="s">
        <v>85</v>
      </c>
      <c r="AE218" s="241" t="s">
        <v>85</v>
      </c>
      <c r="AF218" s="241" t="s">
        <v>85</v>
      </c>
      <c r="AG218" s="241" t="s">
        <v>85</v>
      </c>
      <c r="AH218" s="241">
        <v>0</v>
      </c>
      <c r="AI218" s="241">
        <v>1</v>
      </c>
      <c r="AJ218" s="241">
        <f t="shared" si="279"/>
        <v>0.69800000000000006</v>
      </c>
      <c r="AK218" s="241">
        <f>AK213</f>
        <v>2.7E-2</v>
      </c>
      <c r="AL218" s="241">
        <f>AL217</f>
        <v>1</v>
      </c>
      <c r="AO218" s="244">
        <f t="shared" ref="AO218:AO219" si="280">AK218*I218+AJ218</f>
        <v>0.72633380000000003</v>
      </c>
      <c r="AP218" s="244">
        <f t="shared" si="272"/>
        <v>7.2633380000000011E-2</v>
      </c>
      <c r="AQ218" s="245">
        <f t="shared" si="273"/>
        <v>0.25</v>
      </c>
      <c r="AR218" s="245">
        <f t="shared" si="274"/>
        <v>0.262241795</v>
      </c>
      <c r="AS218" s="244">
        <f>10068.2*J218*POWER(10,-6)</f>
        <v>2.6413922699999996E-3</v>
      </c>
      <c r="AT218" s="245">
        <f t="shared" si="270"/>
        <v>1.3138503672699999</v>
      </c>
      <c r="AU218" s="246">
        <f t="shared" si="275"/>
        <v>0</v>
      </c>
      <c r="AV218" s="246">
        <f t="shared" si="276"/>
        <v>4.0000000000000009E-7</v>
      </c>
      <c r="AW218" s="246">
        <f t="shared" si="278"/>
        <v>5.2554014690800008E-7</v>
      </c>
    </row>
    <row r="219" spans="1:49" s="241" customFormat="1" x14ac:dyDescent="0.3">
      <c r="A219" s="232" t="s">
        <v>219</v>
      </c>
      <c r="B219" s="232" t="str">
        <f>B213</f>
        <v>Емкость СУГ+токси</v>
      </c>
      <c r="C219" s="53" t="s">
        <v>225</v>
      </c>
      <c r="D219" s="234" t="s">
        <v>174</v>
      </c>
      <c r="E219" s="247">
        <f>E217</f>
        <v>1.0000000000000001E-5</v>
      </c>
      <c r="F219" s="248">
        <f>F213</f>
        <v>2</v>
      </c>
      <c r="G219" s="232">
        <v>0.15200000000000002</v>
      </c>
      <c r="H219" s="236">
        <f t="shared" si="271"/>
        <v>3.0400000000000005E-6</v>
      </c>
      <c r="I219" s="249">
        <f>I216*0.15</f>
        <v>1.0493999999999999</v>
      </c>
      <c r="J219" s="238">
        <f>J218</f>
        <v>0.26234999999999997</v>
      </c>
      <c r="K219" s="250"/>
      <c r="L219" s="251"/>
      <c r="M219" s="241" t="str">
        <f t="shared" si="267"/>
        <v>С7</v>
      </c>
      <c r="N219" s="241" t="str">
        <f t="shared" si="268"/>
        <v>Емкость СУГ+токси</v>
      </c>
      <c r="O219" s="241" t="str">
        <f t="shared" si="269"/>
        <v>Частичное-пожар-вспышка</v>
      </c>
      <c r="P219" s="241" t="s">
        <v>85</v>
      </c>
      <c r="Q219" s="241" t="s">
        <v>85</v>
      </c>
      <c r="R219" s="241" t="s">
        <v>85</v>
      </c>
      <c r="S219" s="241" t="s">
        <v>85</v>
      </c>
      <c r="T219" s="241" t="s">
        <v>85</v>
      </c>
      <c r="U219" s="241" t="s">
        <v>85</v>
      </c>
      <c r="V219" s="241" t="s">
        <v>85</v>
      </c>
      <c r="W219" s="241" t="s">
        <v>85</v>
      </c>
      <c r="X219" s="241" t="s">
        <v>85</v>
      </c>
      <c r="Y219" s="241" t="s">
        <v>85</v>
      </c>
      <c r="Z219" s="241" t="s">
        <v>85</v>
      </c>
      <c r="AA219" s="241" t="s">
        <v>85</v>
      </c>
      <c r="AB219" s="241" t="s">
        <v>85</v>
      </c>
      <c r="AC219" s="241" t="s">
        <v>85</v>
      </c>
      <c r="AD219" s="241" t="s">
        <v>85</v>
      </c>
      <c r="AE219" s="241" t="s">
        <v>85</v>
      </c>
      <c r="AF219" s="241" t="s">
        <v>85</v>
      </c>
      <c r="AG219" s="241" t="s">
        <v>85</v>
      </c>
      <c r="AH219" s="241">
        <v>0</v>
      </c>
      <c r="AI219" s="241">
        <v>1</v>
      </c>
      <c r="AJ219" s="241">
        <f t="shared" si="279"/>
        <v>6.9800000000000015E-2</v>
      </c>
      <c r="AK219" s="241">
        <f>AK213</f>
        <v>2.7E-2</v>
      </c>
      <c r="AL219" s="241">
        <f>ROUNDUP(AL213/3,0)</f>
        <v>1</v>
      </c>
      <c r="AO219" s="244">
        <f t="shared" si="280"/>
        <v>9.8133800000000007E-2</v>
      </c>
      <c r="AP219" s="244">
        <f t="shared" si="272"/>
        <v>9.8133800000000018E-3</v>
      </c>
      <c r="AQ219" s="245">
        <f t="shared" si="273"/>
        <v>0.25</v>
      </c>
      <c r="AR219" s="245">
        <f t="shared" si="274"/>
        <v>8.9486795000000008E-2</v>
      </c>
      <c r="AS219" s="244">
        <f>10068.2*J219*POWER(10,-6)</f>
        <v>2.6413922699999996E-3</v>
      </c>
      <c r="AT219" s="245">
        <f t="shared" si="270"/>
        <v>0.45007536726999997</v>
      </c>
      <c r="AU219" s="246">
        <f t="shared" si="275"/>
        <v>0</v>
      </c>
      <c r="AV219" s="246">
        <f t="shared" si="276"/>
        <v>3.0400000000000005E-6</v>
      </c>
      <c r="AW219" s="246">
        <f t="shared" si="278"/>
        <v>1.3682291165008002E-6</v>
      </c>
    </row>
    <row r="220" spans="1:49" s="241" customFormat="1" ht="15" thickBot="1" x14ac:dyDescent="0.35">
      <c r="A220" s="232" t="s">
        <v>220</v>
      </c>
      <c r="B220" s="232" t="str">
        <f>B213</f>
        <v>Емкость СУГ+токси</v>
      </c>
      <c r="C220" s="53" t="s">
        <v>228</v>
      </c>
      <c r="D220" s="234" t="s">
        <v>181</v>
      </c>
      <c r="E220" s="247">
        <f>E217</f>
        <v>1.0000000000000001E-5</v>
      </c>
      <c r="F220" s="248">
        <f>F213</f>
        <v>2</v>
      </c>
      <c r="G220" s="232">
        <v>0.6080000000000001</v>
      </c>
      <c r="H220" s="236">
        <f t="shared" si="271"/>
        <v>1.2160000000000002E-5</v>
      </c>
      <c r="I220" s="249">
        <f>I216*0.15</f>
        <v>1.0493999999999999</v>
      </c>
      <c r="J220" s="238">
        <f>0.15*J218</f>
        <v>3.9352499999999992E-2</v>
      </c>
      <c r="K220" s="255"/>
      <c r="L220" s="256"/>
      <c r="M220" s="241" t="str">
        <f t="shared" si="267"/>
        <v>С8</v>
      </c>
      <c r="N220" s="241" t="str">
        <f t="shared" si="268"/>
        <v>Емкость СУГ+токси</v>
      </c>
      <c r="O220" s="241" t="str">
        <f t="shared" si="269"/>
        <v>Частичное-токси</v>
      </c>
      <c r="P220" s="241" t="s">
        <v>85</v>
      </c>
      <c r="Q220" s="241" t="s">
        <v>85</v>
      </c>
      <c r="R220" s="241" t="s">
        <v>85</v>
      </c>
      <c r="S220" s="241" t="s">
        <v>85</v>
      </c>
      <c r="T220" s="241" t="s">
        <v>85</v>
      </c>
      <c r="U220" s="241" t="s">
        <v>85</v>
      </c>
      <c r="V220" s="241" t="s">
        <v>85</v>
      </c>
      <c r="W220" s="241" t="s">
        <v>85</v>
      </c>
      <c r="X220" s="241" t="s">
        <v>85</v>
      </c>
      <c r="Y220" s="241" t="s">
        <v>85</v>
      </c>
      <c r="Z220" s="241" t="s">
        <v>85</v>
      </c>
      <c r="AA220" s="241" t="s">
        <v>85</v>
      </c>
      <c r="AB220" s="241" t="s">
        <v>85</v>
      </c>
      <c r="AC220" s="241" t="s">
        <v>85</v>
      </c>
      <c r="AD220" s="241" t="s">
        <v>85</v>
      </c>
      <c r="AE220" s="241" t="s">
        <v>85</v>
      </c>
      <c r="AF220" s="241" t="s">
        <v>85</v>
      </c>
      <c r="AG220" s="241" t="s">
        <v>85</v>
      </c>
      <c r="AH220" s="241">
        <v>0</v>
      </c>
      <c r="AI220" s="241">
        <v>0</v>
      </c>
      <c r="AJ220" s="241">
        <f t="shared" si="279"/>
        <v>6.9800000000000015E-2</v>
      </c>
      <c r="AK220" s="241">
        <f>AK213</f>
        <v>2.7E-2</v>
      </c>
      <c r="AL220" s="241">
        <f>ROUNDUP(AL213/3,0)</f>
        <v>1</v>
      </c>
      <c r="AO220" s="244">
        <f>AK220*I220*0.1+AJ220</f>
        <v>7.2633380000000011E-2</v>
      </c>
      <c r="AP220" s="244">
        <f t="shared" si="272"/>
        <v>7.2633380000000011E-3</v>
      </c>
      <c r="AQ220" s="245">
        <f t="shared" si="273"/>
        <v>0</v>
      </c>
      <c r="AR220" s="245">
        <f t="shared" si="274"/>
        <v>1.9974179500000001E-2</v>
      </c>
      <c r="AS220" s="244">
        <f>1333*J218*POWER(10,-6)</f>
        <v>3.4971254999999993E-4</v>
      </c>
      <c r="AT220" s="245">
        <f t="shared" si="270"/>
        <v>0.10022061005000002</v>
      </c>
      <c r="AU220" s="246">
        <f t="shared" si="275"/>
        <v>0</v>
      </c>
      <c r="AV220" s="246">
        <f t="shared" si="276"/>
        <v>0</v>
      </c>
      <c r="AW220" s="246">
        <f t="shared" si="278"/>
        <v>1.2186826182080005E-6</v>
      </c>
    </row>
    <row r="221" spans="1:49" s="241" customFormat="1" x14ac:dyDescent="0.3">
      <c r="A221" s="296" t="s">
        <v>251</v>
      </c>
      <c r="B221" s="296" t="str">
        <f>B213</f>
        <v>Емкость СУГ+токси</v>
      </c>
      <c r="C221" s="296" t="s">
        <v>354</v>
      </c>
      <c r="D221" s="296" t="s">
        <v>355</v>
      </c>
      <c r="E221" s="297">
        <v>2.5000000000000001E-5</v>
      </c>
      <c r="F221" s="248">
        <f>F214</f>
        <v>2</v>
      </c>
      <c r="G221" s="296">
        <v>1</v>
      </c>
      <c r="H221" s="298">
        <f t="shared" si="271"/>
        <v>5.0000000000000002E-5</v>
      </c>
      <c r="I221" s="299">
        <f>I213</f>
        <v>46.64</v>
      </c>
      <c r="J221" s="299">
        <f>I221*0.07</f>
        <v>3.2648000000000001</v>
      </c>
      <c r="K221" s="296"/>
      <c r="L221" s="296"/>
      <c r="M221" s="300" t="str">
        <f t="shared" si="267"/>
        <v>С9</v>
      </c>
      <c r="N221" s="300"/>
      <c r="O221" s="300"/>
      <c r="P221" s="300"/>
      <c r="Q221" s="300"/>
      <c r="R221" s="300"/>
      <c r="S221" s="300"/>
      <c r="T221" s="300"/>
      <c r="U221" s="300"/>
      <c r="V221" s="300"/>
      <c r="W221" s="300"/>
      <c r="X221" s="300"/>
      <c r="Y221" s="300"/>
      <c r="Z221" s="300"/>
      <c r="AA221" s="300"/>
      <c r="AB221" s="300"/>
      <c r="AC221" s="300"/>
      <c r="AD221" s="300"/>
      <c r="AE221" s="300"/>
      <c r="AF221" s="300"/>
      <c r="AG221" s="300"/>
      <c r="AH221" s="300">
        <v>1</v>
      </c>
      <c r="AI221" s="300">
        <v>2</v>
      </c>
      <c r="AJ221" s="300">
        <f>AJ213</f>
        <v>6.98</v>
      </c>
      <c r="AK221" s="300">
        <f>AK213</f>
        <v>2.7E-2</v>
      </c>
      <c r="AL221" s="300">
        <v>5</v>
      </c>
      <c r="AM221" s="300"/>
      <c r="AN221" s="300"/>
      <c r="AO221" s="301">
        <f>AK221*I221+AJ221</f>
        <v>8.2392800000000008</v>
      </c>
      <c r="AP221" s="301">
        <f>0.1*AO221</f>
        <v>0.8239280000000001</v>
      </c>
      <c r="AQ221" s="302">
        <f>AH221*3+0.25*AI221</f>
        <v>3.5</v>
      </c>
      <c r="AR221" s="302">
        <f>SUM(AO221:AQ221)/4</f>
        <v>3.1408020000000003</v>
      </c>
      <c r="AS221" s="301">
        <f>10068.2*J221*POWER(10,-6)</f>
        <v>3.2870659360000005E-2</v>
      </c>
      <c r="AT221" s="302">
        <f t="shared" si="270"/>
        <v>15.736880659360001</v>
      </c>
      <c r="AU221" s="303">
        <f>AH221*H221</f>
        <v>5.0000000000000002E-5</v>
      </c>
      <c r="AV221" s="303">
        <f>H221*AI221</f>
        <v>1E-4</v>
      </c>
      <c r="AW221" s="303">
        <f>H221*AT221</f>
        <v>7.8684403296800005E-4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19" workbookViewId="0">
      <selection activeCell="L28" sqref="L28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352" t="s">
        <v>100</v>
      </c>
      <c r="B1" s="353"/>
      <c r="G1" s="80"/>
    </row>
    <row r="2" spans="1:15" ht="78.599999999999994" thickBot="1" x14ac:dyDescent="0.35">
      <c r="A2" s="81" t="s">
        <v>101</v>
      </c>
      <c r="B2" s="82" t="s">
        <v>102</v>
      </c>
      <c r="C2" s="83" t="s">
        <v>114</v>
      </c>
      <c r="D2" s="83" t="s">
        <v>115</v>
      </c>
      <c r="E2" s="83" t="s">
        <v>116</v>
      </c>
      <c r="F2" s="83" t="s">
        <v>103</v>
      </c>
      <c r="G2" s="83" t="s">
        <v>104</v>
      </c>
    </row>
    <row r="3" spans="1:15" ht="16.2" thickBot="1" x14ac:dyDescent="0.35">
      <c r="A3" s="84">
        <v>1</v>
      </c>
      <c r="B3" s="85" t="s">
        <v>105</v>
      </c>
      <c r="C3" s="86">
        <v>5000</v>
      </c>
      <c r="D3" s="86">
        <v>1.08</v>
      </c>
      <c r="E3" s="86">
        <v>0.10042</v>
      </c>
      <c r="F3" s="86">
        <v>0.79800000000000004</v>
      </c>
      <c r="G3" s="87">
        <f>C3*F3*E3*D3</f>
        <v>432.72986400000002</v>
      </c>
    </row>
    <row r="4" spans="1:15" ht="18.600000000000001" thickBot="1" x14ac:dyDescent="0.35">
      <c r="A4" s="84">
        <v>2</v>
      </c>
      <c r="B4" s="85" t="s">
        <v>106</v>
      </c>
      <c r="C4" s="86">
        <v>64289</v>
      </c>
      <c r="D4" s="86">
        <v>1.08</v>
      </c>
      <c r="E4" s="86">
        <v>0.10042</v>
      </c>
      <c r="F4" s="86">
        <v>6.6000000000000003E-2</v>
      </c>
      <c r="G4" s="87">
        <f t="shared" ref="G4:G10" si="0">C4*F4*E4*D4</f>
        <v>460.17665036640005</v>
      </c>
    </row>
    <row r="5" spans="1:15" ht="18.600000000000001" thickBot="1" x14ac:dyDescent="0.35">
      <c r="A5" s="84">
        <v>3</v>
      </c>
      <c r="B5" s="85" t="s">
        <v>107</v>
      </c>
      <c r="C5" s="86">
        <v>10723</v>
      </c>
      <c r="D5" s="86">
        <v>1.08</v>
      </c>
      <c r="E5" s="86">
        <v>0.10042</v>
      </c>
      <c r="F5" s="86">
        <v>0.26</v>
      </c>
      <c r="G5" s="87">
        <f t="shared" si="0"/>
        <v>302.36646772799998</v>
      </c>
    </row>
    <row r="6" spans="1:15" ht="18.600000000000001" thickBot="1" x14ac:dyDescent="0.35">
      <c r="A6" s="84">
        <v>4</v>
      </c>
      <c r="B6" s="85" t="s">
        <v>108</v>
      </c>
      <c r="C6" s="86">
        <v>50000</v>
      </c>
      <c r="D6" s="86">
        <v>1.08</v>
      </c>
      <c r="E6" s="86">
        <v>0.10042</v>
      </c>
      <c r="F6" s="86">
        <v>1E-3</v>
      </c>
      <c r="G6" s="87">
        <f t="shared" si="0"/>
        <v>5.4226800000000006</v>
      </c>
    </row>
    <row r="7" spans="1:15" ht="16.2" thickBot="1" x14ac:dyDescent="0.35">
      <c r="A7" s="84">
        <v>5</v>
      </c>
      <c r="B7" s="85" t="s">
        <v>109</v>
      </c>
      <c r="C7" s="86">
        <v>50000</v>
      </c>
      <c r="D7" s="86">
        <v>1.08</v>
      </c>
      <c r="E7" s="86">
        <v>0.10042</v>
      </c>
      <c r="F7" s="86">
        <v>1.615</v>
      </c>
      <c r="G7" s="87">
        <f t="shared" si="0"/>
        <v>8757.628200000001</v>
      </c>
    </row>
    <row r="8" spans="1:15" ht="16.2" thickBot="1" x14ac:dyDescent="0.35">
      <c r="A8" s="84">
        <v>6</v>
      </c>
      <c r="B8" s="85" t="s">
        <v>110</v>
      </c>
      <c r="C8" s="86">
        <v>50000</v>
      </c>
      <c r="D8" s="86">
        <v>1.08</v>
      </c>
      <c r="E8" s="86">
        <v>0.10042</v>
      </c>
      <c r="F8" s="86">
        <v>0.01</v>
      </c>
      <c r="G8" s="87">
        <f t="shared" si="0"/>
        <v>54.226800000000004</v>
      </c>
    </row>
    <row r="9" spans="1:15" ht="16.2" thickBot="1" x14ac:dyDescent="0.35">
      <c r="A9" s="84">
        <v>8</v>
      </c>
      <c r="B9" s="85" t="s">
        <v>111</v>
      </c>
      <c r="C9" s="86">
        <v>50000</v>
      </c>
      <c r="D9" s="86">
        <v>1.08</v>
      </c>
      <c r="E9" s="86">
        <v>0.10042</v>
      </c>
      <c r="F9" s="86">
        <v>0.01</v>
      </c>
      <c r="G9" s="87">
        <f t="shared" si="0"/>
        <v>54.226800000000004</v>
      </c>
    </row>
    <row r="10" spans="1:15" ht="18.600000000000001" thickBot="1" x14ac:dyDescent="0.35">
      <c r="A10" s="84">
        <v>9</v>
      </c>
      <c r="B10" s="85" t="s">
        <v>112</v>
      </c>
      <c r="C10" s="86">
        <v>93.5</v>
      </c>
      <c r="D10" s="86">
        <v>1.08</v>
      </c>
      <c r="E10" s="86">
        <v>0.10042</v>
      </c>
      <c r="F10" s="86">
        <v>0.14000000000000001</v>
      </c>
      <c r="G10" s="87">
        <f t="shared" si="0"/>
        <v>1.4196576240000001</v>
      </c>
    </row>
    <row r="11" spans="1:15" ht="16.2" thickBot="1" x14ac:dyDescent="0.35">
      <c r="A11" s="88"/>
      <c r="B11" s="89"/>
      <c r="C11" s="89"/>
      <c r="D11" s="89"/>
      <c r="E11" s="354" t="s">
        <v>113</v>
      </c>
      <c r="F11" s="355"/>
      <c r="G11" s="90">
        <f>SUM(G3:G10)</f>
        <v>10068.197119718401</v>
      </c>
    </row>
    <row r="13" spans="1:15" ht="15" thickBot="1" x14ac:dyDescent="0.35"/>
    <row r="14" spans="1:15" ht="113.4" thickBot="1" x14ac:dyDescent="0.4">
      <c r="A14" s="81" t="s">
        <v>101</v>
      </c>
      <c r="B14" s="82" t="s">
        <v>102</v>
      </c>
      <c r="C14" s="83" t="s">
        <v>114</v>
      </c>
      <c r="D14" s="83" t="s">
        <v>115</v>
      </c>
      <c r="E14" s="83" t="s">
        <v>116</v>
      </c>
      <c r="F14" s="83" t="s">
        <v>103</v>
      </c>
      <c r="G14" s="83" t="s">
        <v>104</v>
      </c>
      <c r="O14" s="91" t="s">
        <v>118</v>
      </c>
    </row>
    <row r="15" spans="1:15" ht="16.2" thickBot="1" x14ac:dyDescent="0.35">
      <c r="A15" s="84">
        <v>1</v>
      </c>
      <c r="B15" s="85" t="s">
        <v>117</v>
      </c>
      <c r="C15" s="86">
        <v>12292</v>
      </c>
      <c r="D15" s="86">
        <v>1.08</v>
      </c>
      <c r="E15" s="86">
        <v>0.10042</v>
      </c>
      <c r="F15" s="86">
        <v>1</v>
      </c>
      <c r="G15" s="87">
        <f>C15*F15*E15*D15</f>
        <v>1333.1116512000001</v>
      </c>
    </row>
    <row r="19" spans="12:15" ht="15" thickBot="1" x14ac:dyDescent="0.35"/>
    <row r="20" spans="12:15" ht="16.2" thickBot="1" x14ac:dyDescent="0.35">
      <c r="N20" s="99"/>
      <c r="O20" s="98"/>
    </row>
    <row r="21" spans="12:15" ht="16.2" thickBot="1" x14ac:dyDescent="0.35">
      <c r="N21" s="100"/>
      <c r="O21" s="98"/>
    </row>
    <row r="26" spans="12:15" ht="6" customHeight="1" thickBot="1" x14ac:dyDescent="0.35"/>
    <row r="27" spans="12:15" ht="51" customHeight="1" thickBot="1" x14ac:dyDescent="0.35">
      <c r="L27" s="139" t="s">
        <v>229</v>
      </c>
      <c r="M27" s="260" t="s">
        <v>230</v>
      </c>
      <c r="N27" s="259" t="s">
        <v>231</v>
      </c>
    </row>
    <row r="28" spans="12:15" ht="15" thickBot="1" x14ac:dyDescent="0.35">
      <c r="L28" s="261">
        <f>6.77*POWER(10,-6)</f>
        <v>6.7699999999999996E-6</v>
      </c>
      <c r="M28" s="262">
        <f>10*LOG10(N28/195)</f>
        <v>-14.594459426773739</v>
      </c>
      <c r="N28" s="263">
        <f>L28*POWER(10,6)</f>
        <v>6.77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4"/>
  <sheetViews>
    <sheetView zoomScale="85" zoomScaleNormal="85" workbookViewId="0">
      <pane ySplit="1" topLeftCell="A2" activePane="bottomLeft" state="frozen"/>
      <selection pane="bottomLeft" activeCell="E15" sqref="E15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</cols>
  <sheetData>
    <row r="1" spans="1:5" ht="26.25" customHeight="1" thickBot="1" x14ac:dyDescent="0.35">
      <c r="A1" s="265" t="s">
        <v>232</v>
      </c>
      <c r="B1" s="266" t="s">
        <v>233</v>
      </c>
      <c r="C1" s="264"/>
      <c r="D1" s="265" t="s">
        <v>232</v>
      </c>
      <c r="E1" s="266" t="s">
        <v>234</v>
      </c>
    </row>
    <row r="2" spans="1:5" x14ac:dyDescent="0.3">
      <c r="A2" s="98">
        <v>4.9999999999999998E-8</v>
      </c>
      <c r="B2">
        <v>1</v>
      </c>
      <c r="D2" s="98">
        <v>4.9999999999999998E-8</v>
      </c>
      <c r="E2" s="3">
        <v>6.4161844800000001</v>
      </c>
    </row>
    <row r="3" spans="1:5" x14ac:dyDescent="0.3">
      <c r="A3" s="98">
        <v>1.8999999999999998E-7</v>
      </c>
      <c r="B3">
        <v>2</v>
      </c>
      <c r="D3" s="98">
        <v>1.8999999999999998E-7</v>
      </c>
      <c r="E3" s="3">
        <v>9.9532420500000001</v>
      </c>
    </row>
    <row r="4" spans="1:5" x14ac:dyDescent="0.3">
      <c r="A4" s="98">
        <v>7.5999999999999992E-7</v>
      </c>
      <c r="B4">
        <v>0</v>
      </c>
      <c r="D4" s="98">
        <v>7.5999999999999992E-7</v>
      </c>
      <c r="E4" s="3">
        <v>1.1392237000000001</v>
      </c>
    </row>
    <row r="5" spans="1:5" x14ac:dyDescent="0.3">
      <c r="A5" s="98">
        <v>4.0000000000000009E-7</v>
      </c>
      <c r="B5">
        <v>0</v>
      </c>
      <c r="D5" s="98">
        <v>4.0000000000000009E-7</v>
      </c>
      <c r="E5" s="3">
        <v>0.367048547</v>
      </c>
    </row>
    <row r="6" spans="1:5" x14ac:dyDescent="0.3">
      <c r="A6" s="98">
        <v>1.6000000000000004E-6</v>
      </c>
      <c r="B6">
        <v>0</v>
      </c>
      <c r="D6" s="98">
        <v>1.6000000000000004E-6</v>
      </c>
      <c r="E6" s="3">
        <v>0.44231699999999996</v>
      </c>
    </row>
    <row r="7" spans="1:5" x14ac:dyDescent="0.3">
      <c r="A7" s="98">
        <v>4.0000000000000009E-7</v>
      </c>
      <c r="B7">
        <v>0</v>
      </c>
      <c r="D7" s="98">
        <v>4.0000000000000009E-7</v>
      </c>
      <c r="E7" s="3">
        <v>0.34553602580000004</v>
      </c>
    </row>
    <row r="8" spans="1:5" x14ac:dyDescent="0.3">
      <c r="A8" s="98">
        <v>1.5200000000000003E-6</v>
      </c>
      <c r="B8">
        <v>0</v>
      </c>
      <c r="D8" s="98">
        <v>1.5200000000000003E-6</v>
      </c>
      <c r="E8" s="3">
        <v>0.34553602580000004</v>
      </c>
    </row>
    <row r="9" spans="1:5" x14ac:dyDescent="0.3">
      <c r="A9" s="98">
        <v>6.0800000000000011E-6</v>
      </c>
      <c r="B9">
        <v>0</v>
      </c>
      <c r="D9" s="98">
        <v>6.0800000000000011E-6</v>
      </c>
      <c r="E9" s="3">
        <v>1.2741908250000003E-2</v>
      </c>
    </row>
    <row r="10" spans="1:5" x14ac:dyDescent="0.3">
      <c r="A10" s="98">
        <v>2.5000000000000001E-5</v>
      </c>
      <c r="B10">
        <v>1</v>
      </c>
      <c r="D10" s="98">
        <v>2.5000000000000001E-5</v>
      </c>
      <c r="E10" s="3">
        <v>6.2653628440000002</v>
      </c>
    </row>
    <row r="11" spans="1:5" x14ac:dyDescent="0.3">
      <c r="A11" s="98">
        <v>4.9999999999999998E-8</v>
      </c>
      <c r="B11">
        <v>1</v>
      </c>
      <c r="D11" s="98">
        <v>4.9999999999999998E-8</v>
      </c>
      <c r="E11" s="3">
        <v>7.6786025799999997</v>
      </c>
    </row>
    <row r="12" spans="1:5" x14ac:dyDescent="0.3">
      <c r="A12" s="98">
        <v>1.8999999999999998E-7</v>
      </c>
      <c r="B12">
        <v>2</v>
      </c>
      <c r="D12" s="98">
        <v>1.8999999999999998E-7</v>
      </c>
      <c r="E12" s="3">
        <v>10.949456941999998</v>
      </c>
    </row>
    <row r="13" spans="1:5" x14ac:dyDescent="0.3">
      <c r="A13" s="98">
        <v>7.5999999999999992E-7</v>
      </c>
      <c r="B13">
        <v>0</v>
      </c>
      <c r="D13" s="98">
        <v>7.5999999999999992E-7</v>
      </c>
      <c r="E13" s="3">
        <v>1.274190825</v>
      </c>
    </row>
    <row r="14" spans="1:5" x14ac:dyDescent="0.3">
      <c r="A14" s="98">
        <v>4.0000000000000009E-7</v>
      </c>
      <c r="B14">
        <v>0</v>
      </c>
      <c r="D14" s="98">
        <v>4.0000000000000009E-7</v>
      </c>
      <c r="E14" s="3">
        <v>0.42234360575000002</v>
      </c>
    </row>
    <row r="15" spans="1:5" x14ac:dyDescent="0.3">
      <c r="A15" s="98">
        <v>1.6000000000000004E-6</v>
      </c>
      <c r="B15">
        <v>0</v>
      </c>
      <c r="D15" s="98">
        <v>1.6000000000000004E-6</v>
      </c>
      <c r="E15" s="3">
        <v>0.59169429249999994</v>
      </c>
    </row>
    <row r="16" spans="1:5" x14ac:dyDescent="0.3">
      <c r="A16" s="98">
        <v>4.0000000000000009E-7</v>
      </c>
      <c r="B16">
        <v>0</v>
      </c>
      <c r="D16" s="98">
        <v>4.0000000000000009E-7</v>
      </c>
      <c r="E16" s="3">
        <v>0.37394043305000002</v>
      </c>
    </row>
    <row r="17" spans="1:5" x14ac:dyDescent="0.3">
      <c r="A17" s="98">
        <v>1.5200000000000003E-6</v>
      </c>
      <c r="B17">
        <v>0</v>
      </c>
      <c r="D17" s="98">
        <v>1.5200000000000003E-6</v>
      </c>
      <c r="E17" s="3">
        <v>0.37394043305000002</v>
      </c>
    </row>
    <row r="18" spans="1:5" x14ac:dyDescent="0.3">
      <c r="A18" s="98">
        <v>6.0800000000000011E-6</v>
      </c>
      <c r="B18">
        <v>0</v>
      </c>
      <c r="D18" s="98">
        <v>6.0800000000000011E-6</v>
      </c>
      <c r="E18" s="3">
        <v>1.5778668562500001E-2</v>
      </c>
    </row>
    <row r="19" spans="1:5" x14ac:dyDescent="0.3">
      <c r="A19" s="98">
        <v>2.5000000000000001E-5</v>
      </c>
      <c r="B19">
        <v>1</v>
      </c>
      <c r="D19" s="98">
        <v>2.5000000000000001E-5</v>
      </c>
      <c r="E19" s="3">
        <v>7.2665363244999996</v>
      </c>
    </row>
    <row r="20" spans="1:5" x14ac:dyDescent="0.3">
      <c r="A20" s="98">
        <v>4.9999999999999998E-8</v>
      </c>
      <c r="B20">
        <v>1</v>
      </c>
      <c r="D20" s="98">
        <v>4.9999999999999998E-8</v>
      </c>
      <c r="E20" s="3">
        <v>9.9509551599999995</v>
      </c>
    </row>
    <row r="21" spans="1:5" x14ac:dyDescent="0.3">
      <c r="A21" s="98">
        <v>1.8999999999999998E-7</v>
      </c>
      <c r="B21">
        <v>3</v>
      </c>
      <c r="D21" s="98">
        <v>1.8999999999999998E-7</v>
      </c>
      <c r="E21" s="3">
        <v>16.487629783999999</v>
      </c>
    </row>
    <row r="22" spans="1:5" x14ac:dyDescent="0.3">
      <c r="A22" s="98">
        <v>7.5999999999999992E-7</v>
      </c>
      <c r="B22">
        <v>0</v>
      </c>
      <c r="D22" s="98">
        <v>7.5999999999999992E-7</v>
      </c>
      <c r="E22" s="3">
        <v>1.5171316500000001</v>
      </c>
    </row>
    <row r="23" spans="1:5" x14ac:dyDescent="0.3">
      <c r="A23" s="98">
        <v>4.0000000000000009E-7</v>
      </c>
      <c r="B23">
        <v>0</v>
      </c>
      <c r="D23" s="98">
        <v>4.0000000000000009E-7</v>
      </c>
      <c r="E23" s="3">
        <v>0.52187471149999998</v>
      </c>
    </row>
    <row r="24" spans="1:5" x14ac:dyDescent="0.3">
      <c r="A24" s="98">
        <v>1.6000000000000004E-6</v>
      </c>
      <c r="B24">
        <v>0</v>
      </c>
      <c r="D24" s="98">
        <v>1.6000000000000004E-6</v>
      </c>
      <c r="E24" s="3">
        <v>0.85990958500000003</v>
      </c>
    </row>
    <row r="25" spans="1:5" x14ac:dyDescent="0.3">
      <c r="A25" s="98">
        <v>4.0000000000000009E-7</v>
      </c>
      <c r="B25">
        <v>0</v>
      </c>
      <c r="D25" s="98">
        <v>4.0000000000000009E-7</v>
      </c>
      <c r="E25" s="3">
        <v>0.42506836609999998</v>
      </c>
    </row>
    <row r="26" spans="1:5" x14ac:dyDescent="0.3">
      <c r="A26" s="98">
        <v>1.5200000000000003E-6</v>
      </c>
      <c r="B26">
        <v>0</v>
      </c>
      <c r="D26" s="98">
        <v>1.5200000000000003E-6</v>
      </c>
      <c r="E26" s="3">
        <v>0.42506836609999998</v>
      </c>
    </row>
    <row r="27" spans="1:5" x14ac:dyDescent="0.3">
      <c r="A27" s="98">
        <v>6.0800000000000011E-6</v>
      </c>
      <c r="B27">
        <v>0</v>
      </c>
      <c r="D27" s="98">
        <v>6.0800000000000011E-6</v>
      </c>
      <c r="E27" s="3">
        <v>2.1244837124999999E-2</v>
      </c>
    </row>
    <row r="28" spans="1:5" x14ac:dyDescent="0.3">
      <c r="A28" s="98">
        <v>2.5000000000000001E-5</v>
      </c>
      <c r="B28">
        <v>1</v>
      </c>
      <c r="D28" s="98">
        <v>2.5000000000000001E-5</v>
      </c>
      <c r="E28" s="3">
        <v>9.1268226489999993</v>
      </c>
    </row>
    <row r="29" spans="1:5" x14ac:dyDescent="0.3">
      <c r="A29" s="98">
        <v>4.9999999999999998E-8</v>
      </c>
      <c r="B29">
        <v>1</v>
      </c>
      <c r="D29" s="98">
        <v>4.9999999999999998E-8</v>
      </c>
      <c r="E29" s="3">
        <v>9.9509551599999995</v>
      </c>
    </row>
    <row r="30" spans="1:5" x14ac:dyDescent="0.3">
      <c r="A30" s="98">
        <v>1.8999999999999998E-7</v>
      </c>
      <c r="B30">
        <v>2</v>
      </c>
      <c r="D30" s="98">
        <v>1.8999999999999998E-7</v>
      </c>
      <c r="E30" s="3">
        <v>12.737629783999999</v>
      </c>
    </row>
    <row r="31" spans="1:5" x14ac:dyDescent="0.3">
      <c r="A31" s="98">
        <v>7.5999999999999992E-7</v>
      </c>
      <c r="B31">
        <v>0</v>
      </c>
      <c r="D31" s="98">
        <v>7.5999999999999992E-7</v>
      </c>
      <c r="E31" s="3">
        <v>1.5171316500000001</v>
      </c>
    </row>
    <row r="32" spans="1:5" x14ac:dyDescent="0.3">
      <c r="A32" s="98">
        <v>4.0000000000000009E-7</v>
      </c>
      <c r="B32">
        <v>0</v>
      </c>
      <c r="D32" s="98">
        <v>4.0000000000000009E-7</v>
      </c>
      <c r="E32" s="3">
        <v>0.52187471149999998</v>
      </c>
    </row>
    <row r="33" spans="1:5" x14ac:dyDescent="0.3">
      <c r="A33" s="98">
        <v>1.6000000000000004E-6</v>
      </c>
      <c r="B33">
        <v>0</v>
      </c>
      <c r="D33" s="98">
        <v>1.6000000000000004E-6</v>
      </c>
      <c r="E33" s="3">
        <v>0.85990958500000003</v>
      </c>
    </row>
    <row r="34" spans="1:5" x14ac:dyDescent="0.3">
      <c r="A34" s="98">
        <v>4.0000000000000009E-7</v>
      </c>
      <c r="B34">
        <v>0</v>
      </c>
      <c r="D34" s="98">
        <v>4.0000000000000009E-7</v>
      </c>
      <c r="E34" s="3">
        <v>0.42506836609999998</v>
      </c>
    </row>
    <row r="35" spans="1:5" x14ac:dyDescent="0.3">
      <c r="A35" s="98">
        <v>1.5200000000000003E-6</v>
      </c>
      <c r="B35">
        <v>0</v>
      </c>
      <c r="D35" s="98">
        <v>1.5200000000000003E-6</v>
      </c>
      <c r="E35" s="3">
        <v>0.42506836609999998</v>
      </c>
    </row>
    <row r="36" spans="1:5" x14ac:dyDescent="0.3">
      <c r="A36" s="98">
        <v>6.0800000000000011E-6</v>
      </c>
      <c r="B36">
        <v>0</v>
      </c>
      <c r="D36" s="98">
        <v>6.0800000000000011E-6</v>
      </c>
      <c r="E36" s="3">
        <v>2.1244837124999999E-2</v>
      </c>
    </row>
    <row r="37" spans="1:5" x14ac:dyDescent="0.3">
      <c r="A37" s="98">
        <v>2.5000000000000001E-5</v>
      </c>
      <c r="B37">
        <v>1</v>
      </c>
      <c r="D37" s="98">
        <v>2.5000000000000001E-5</v>
      </c>
      <c r="E37" s="3">
        <v>9.1268226489999993</v>
      </c>
    </row>
    <row r="38" spans="1:5" x14ac:dyDescent="0.3">
      <c r="A38" s="98">
        <v>4.9999999999999998E-8</v>
      </c>
      <c r="B38">
        <v>1</v>
      </c>
      <c r="D38" s="98">
        <v>4.9999999999999998E-8</v>
      </c>
      <c r="E38" s="3">
        <v>9.9509551599999995</v>
      </c>
    </row>
    <row r="39" spans="1:5" x14ac:dyDescent="0.3">
      <c r="A39" s="98">
        <v>1.8999999999999998E-7</v>
      </c>
      <c r="B39">
        <v>2</v>
      </c>
      <c r="D39" s="98">
        <v>1.8999999999999998E-7</v>
      </c>
      <c r="E39" s="3">
        <v>12.737629783999999</v>
      </c>
    </row>
    <row r="40" spans="1:5" x14ac:dyDescent="0.3">
      <c r="A40" s="98">
        <v>7.5999999999999992E-7</v>
      </c>
      <c r="B40">
        <v>0</v>
      </c>
      <c r="D40" s="98">
        <v>7.5999999999999992E-7</v>
      </c>
      <c r="E40" s="3">
        <v>1.5171316500000001</v>
      </c>
    </row>
    <row r="41" spans="1:5" x14ac:dyDescent="0.3">
      <c r="A41" s="98">
        <v>4.0000000000000009E-7</v>
      </c>
      <c r="B41">
        <v>0</v>
      </c>
      <c r="D41" s="98">
        <v>4.0000000000000009E-7</v>
      </c>
      <c r="E41" s="3">
        <v>0.52187471149999998</v>
      </c>
    </row>
    <row r="42" spans="1:5" x14ac:dyDescent="0.3">
      <c r="A42" s="98">
        <v>1.6000000000000004E-6</v>
      </c>
      <c r="B42">
        <v>0</v>
      </c>
      <c r="D42" s="98">
        <v>1.6000000000000004E-6</v>
      </c>
      <c r="E42" s="3">
        <v>0.85990958500000003</v>
      </c>
    </row>
    <row r="43" spans="1:5" x14ac:dyDescent="0.3">
      <c r="A43" s="98">
        <v>4.0000000000000009E-7</v>
      </c>
      <c r="B43">
        <v>0</v>
      </c>
      <c r="D43" s="98">
        <v>4.0000000000000009E-7</v>
      </c>
      <c r="E43" s="3">
        <v>0.42506836609999998</v>
      </c>
    </row>
    <row r="44" spans="1:5" x14ac:dyDescent="0.3">
      <c r="A44" s="98">
        <v>1.5200000000000003E-6</v>
      </c>
      <c r="B44">
        <v>0</v>
      </c>
      <c r="D44" s="98">
        <v>1.5200000000000003E-6</v>
      </c>
      <c r="E44" s="3">
        <v>0.42506836609999998</v>
      </c>
    </row>
    <row r="45" spans="1:5" x14ac:dyDescent="0.3">
      <c r="A45" s="98">
        <v>6.0800000000000011E-6</v>
      </c>
      <c r="B45">
        <v>0</v>
      </c>
      <c r="D45">
        <v>6.0800000000000011E-6</v>
      </c>
      <c r="E45">
        <v>2.1244837124999999E-2</v>
      </c>
    </row>
    <row r="46" spans="1:5" x14ac:dyDescent="0.3">
      <c r="A46" s="98">
        <v>2.5000000000000001E-5</v>
      </c>
      <c r="B46">
        <v>1</v>
      </c>
      <c r="D46">
        <v>2.5000000000000001E-5</v>
      </c>
      <c r="E46">
        <v>9.1268226489999993</v>
      </c>
    </row>
    <row r="47" spans="1:5" x14ac:dyDescent="0.3">
      <c r="A47" s="98">
        <v>4.9999999999999998E-8</v>
      </c>
      <c r="B47">
        <v>1</v>
      </c>
      <c r="D47">
        <v>4.9999999999999998E-8</v>
      </c>
      <c r="E47">
        <v>5.4977237920000004</v>
      </c>
    </row>
    <row r="48" spans="1:5" x14ac:dyDescent="0.3">
      <c r="A48" s="98">
        <v>1.8999999999999998E-7</v>
      </c>
      <c r="B48">
        <v>1</v>
      </c>
      <c r="D48">
        <v>1.8999999999999998E-7</v>
      </c>
      <c r="E48">
        <v>5.4125468200000002</v>
      </c>
    </row>
    <row r="49" spans="1:5" x14ac:dyDescent="0.3">
      <c r="A49" s="98">
        <v>7.5999999999999992E-7</v>
      </c>
      <c r="B49">
        <v>0</v>
      </c>
      <c r="D49">
        <v>7.5999999999999992E-7</v>
      </c>
      <c r="E49">
        <v>1.0744394800000001</v>
      </c>
    </row>
    <row r="50" spans="1:5" x14ac:dyDescent="0.3">
      <c r="A50" s="98">
        <v>4.0000000000000009E-7</v>
      </c>
      <c r="B50">
        <v>0</v>
      </c>
      <c r="D50">
        <v>4.0000000000000009E-7</v>
      </c>
      <c r="E50">
        <v>0.3405069188</v>
      </c>
    </row>
    <row r="51" spans="1:5" x14ac:dyDescent="0.3">
      <c r="A51" s="98">
        <v>1.6000000000000004E-6</v>
      </c>
      <c r="B51">
        <v>0</v>
      </c>
      <c r="D51">
        <v>1.6000000000000004E-6</v>
      </c>
      <c r="E51">
        <v>0.37061430000000001</v>
      </c>
    </row>
    <row r="52" spans="1:5" x14ac:dyDescent="0.3">
      <c r="A52" s="98">
        <v>4.0000000000000009E-7</v>
      </c>
      <c r="B52">
        <v>0</v>
      </c>
      <c r="D52">
        <v>4.0000000000000009E-7</v>
      </c>
      <c r="E52">
        <v>0.33190191031999999</v>
      </c>
    </row>
    <row r="53" spans="1:5" x14ac:dyDescent="0.3">
      <c r="A53" s="98">
        <v>1.5200000000000003E-6</v>
      </c>
      <c r="B53">
        <v>0</v>
      </c>
      <c r="D53">
        <v>1.5200000000000003E-6</v>
      </c>
      <c r="E53">
        <v>0.33190191031999999</v>
      </c>
    </row>
    <row r="54" spans="1:5" x14ac:dyDescent="0.3">
      <c r="A54" s="98">
        <v>6.0800000000000011E-6</v>
      </c>
      <c r="B54">
        <v>0</v>
      </c>
      <c r="D54">
        <v>6.0800000000000011E-6</v>
      </c>
      <c r="E54">
        <v>1.1284263300000002E-2</v>
      </c>
    </row>
    <row r="55" spans="1:5" x14ac:dyDescent="0.3">
      <c r="A55" s="98">
        <v>2.5000000000000001E-5</v>
      </c>
      <c r="B55">
        <v>1</v>
      </c>
      <c r="D55">
        <v>2.5000000000000001E-5</v>
      </c>
      <c r="E55">
        <v>5.7498951376000003</v>
      </c>
    </row>
    <row r="56" spans="1:5" x14ac:dyDescent="0.3">
      <c r="A56" s="98">
        <v>4.9999999999999998E-8</v>
      </c>
      <c r="B56">
        <v>1</v>
      </c>
      <c r="D56">
        <v>4.9999999999999998E-8</v>
      </c>
      <c r="E56">
        <v>5.173506508</v>
      </c>
    </row>
    <row r="57" spans="1:5" x14ac:dyDescent="0.3">
      <c r="A57" s="98">
        <v>1.8999999999999998E-7</v>
      </c>
      <c r="B57">
        <v>1</v>
      </c>
      <c r="D57">
        <v>1.8999999999999998E-7</v>
      </c>
      <c r="E57">
        <v>5.1565919320000004</v>
      </c>
    </row>
    <row r="58" spans="1:5" x14ac:dyDescent="0.3">
      <c r="A58" s="98">
        <v>7.5999999999999992E-7</v>
      </c>
      <c r="B58">
        <v>1</v>
      </c>
      <c r="D58">
        <v>7.5999999999999992E-7</v>
      </c>
      <c r="E58">
        <v>5.1022768950000001</v>
      </c>
    </row>
    <row r="59" spans="1:5" x14ac:dyDescent="0.3">
      <c r="A59" s="98">
        <v>4.0000000000000009E-7</v>
      </c>
      <c r="B59">
        <v>0</v>
      </c>
      <c r="D59">
        <v>4.0000000000000009E-7</v>
      </c>
      <c r="E59">
        <v>0.32630590745000004</v>
      </c>
    </row>
    <row r="60" spans="1:5" x14ac:dyDescent="0.3">
      <c r="A60" s="98">
        <v>1.6000000000000004E-6</v>
      </c>
      <c r="B60">
        <v>0</v>
      </c>
      <c r="D60">
        <v>1.6000000000000004E-6</v>
      </c>
      <c r="E60">
        <v>0.33223701749999995</v>
      </c>
    </row>
    <row r="61" spans="1:5" x14ac:dyDescent="0.3">
      <c r="A61" s="98">
        <v>4.0000000000000009E-7</v>
      </c>
      <c r="B61">
        <v>0</v>
      </c>
      <c r="D61">
        <v>4.0000000000000009E-7</v>
      </c>
      <c r="E61">
        <v>0.32460702143000003</v>
      </c>
    </row>
    <row r="62" spans="1:5" x14ac:dyDescent="0.3">
      <c r="A62" s="98">
        <v>1.5200000000000003E-6</v>
      </c>
      <c r="B62">
        <v>0</v>
      </c>
      <c r="D62">
        <v>1.5200000000000003E-6</v>
      </c>
      <c r="E62">
        <v>0.32460702143000003</v>
      </c>
    </row>
    <row r="63" spans="1:5" x14ac:dyDescent="0.3">
      <c r="A63" s="98">
        <v>6.0800000000000011E-6</v>
      </c>
      <c r="B63">
        <v>0</v>
      </c>
      <c r="D63">
        <v>6.0800000000000011E-6</v>
      </c>
      <c r="E63">
        <v>1.0504355137500001E-2</v>
      </c>
    </row>
    <row r="64" spans="1:5" x14ac:dyDescent="0.3">
      <c r="A64" s="98">
        <v>2.5000000000000001E-5</v>
      </c>
      <c r="B64">
        <v>1</v>
      </c>
      <c r="D64">
        <v>2.5000000000000001E-5</v>
      </c>
      <c r="E64">
        <v>5.4809019306</v>
      </c>
    </row>
    <row r="65" spans="1:5" x14ac:dyDescent="0.3">
      <c r="A65" s="98">
        <v>1.0000000000000002E-6</v>
      </c>
      <c r="B65">
        <v>1</v>
      </c>
      <c r="D65">
        <v>1.0000000000000002E-6</v>
      </c>
      <c r="E65">
        <v>5.4472270680000001</v>
      </c>
    </row>
    <row r="66" spans="1:5" x14ac:dyDescent="0.3">
      <c r="A66" s="98">
        <v>9.5000000000000012E-7</v>
      </c>
      <c r="B66">
        <v>1</v>
      </c>
      <c r="D66">
        <v>9.5000000000000012E-7</v>
      </c>
      <c r="E66">
        <v>5.3720176139999998</v>
      </c>
    </row>
    <row r="67" spans="1:5" x14ac:dyDescent="0.3">
      <c r="A67" s="98">
        <v>1.8050000000000002E-5</v>
      </c>
      <c r="B67">
        <v>0</v>
      </c>
      <c r="D67">
        <v>1.8050000000000002E-5</v>
      </c>
      <c r="E67">
        <v>1.069040795</v>
      </c>
    </row>
    <row r="68" spans="1:5" x14ac:dyDescent="0.3">
      <c r="A68" s="98"/>
    </row>
    <row r="69" spans="1:5" x14ac:dyDescent="0.3">
      <c r="A69" s="98"/>
    </row>
    <row r="70" spans="1:5" x14ac:dyDescent="0.3">
      <c r="A70" s="98"/>
    </row>
    <row r="71" spans="1:5" x14ac:dyDescent="0.3">
      <c r="A71" s="98"/>
    </row>
    <row r="72" spans="1:5" x14ac:dyDescent="0.3">
      <c r="A72" s="98"/>
    </row>
    <row r="73" spans="1:5" x14ac:dyDescent="0.3">
      <c r="A73" s="98"/>
    </row>
    <row r="74" spans="1:5" x14ac:dyDescent="0.3">
      <c r="A74" s="98"/>
    </row>
    <row r="75" spans="1:5" x14ac:dyDescent="0.3">
      <c r="A75" s="98"/>
    </row>
    <row r="76" spans="1:5" x14ac:dyDescent="0.3">
      <c r="A76" s="98"/>
    </row>
    <row r="77" spans="1:5" x14ac:dyDescent="0.3">
      <c r="A77" s="98"/>
    </row>
    <row r="78" spans="1:5" x14ac:dyDescent="0.3">
      <c r="A78" s="98"/>
    </row>
    <row r="79" spans="1:5" x14ac:dyDescent="0.3">
      <c r="A79" s="98"/>
    </row>
    <row r="80" spans="1:5" x14ac:dyDescent="0.3">
      <c r="A80" s="98"/>
    </row>
    <row r="81" spans="1:1" x14ac:dyDescent="0.3">
      <c r="A81" s="98"/>
    </row>
    <row r="82" spans="1:1" x14ac:dyDescent="0.3">
      <c r="A82" s="98"/>
    </row>
    <row r="83" spans="1:1" x14ac:dyDescent="0.3">
      <c r="A83" s="98"/>
    </row>
    <row r="84" spans="1:1" x14ac:dyDescent="0.3">
      <c r="A84" s="98"/>
    </row>
    <row r="85" spans="1:1" x14ac:dyDescent="0.3">
      <c r="A85" s="98"/>
    </row>
    <row r="86" spans="1:1" x14ac:dyDescent="0.3">
      <c r="A86" s="98"/>
    </row>
    <row r="87" spans="1:1" x14ac:dyDescent="0.3">
      <c r="A87" s="98"/>
    </row>
    <row r="88" spans="1:1" x14ac:dyDescent="0.3">
      <c r="A88" s="98"/>
    </row>
    <row r="89" spans="1:1" x14ac:dyDescent="0.3">
      <c r="A89" s="98"/>
    </row>
    <row r="90" spans="1:1" x14ac:dyDescent="0.3">
      <c r="A90" s="98"/>
    </row>
    <row r="91" spans="1:1" x14ac:dyDescent="0.3">
      <c r="A91" s="98"/>
    </row>
    <row r="92" spans="1:1" x14ac:dyDescent="0.3">
      <c r="A92" s="98"/>
    </row>
    <row r="93" spans="1:1" x14ac:dyDescent="0.3">
      <c r="A93" s="98"/>
    </row>
    <row r="94" spans="1:1" x14ac:dyDescent="0.3">
      <c r="A94" s="98"/>
    </row>
    <row r="95" spans="1:1" x14ac:dyDescent="0.3">
      <c r="A95" s="98"/>
    </row>
    <row r="96" spans="1:1" x14ac:dyDescent="0.3">
      <c r="A96" s="98"/>
    </row>
    <row r="97" spans="1:1" x14ac:dyDescent="0.3">
      <c r="A97" s="98"/>
    </row>
    <row r="98" spans="1:1" x14ac:dyDescent="0.3">
      <c r="A98" s="98"/>
    </row>
    <row r="99" spans="1:1" x14ac:dyDescent="0.3">
      <c r="A99" s="98"/>
    </row>
    <row r="100" spans="1:1" x14ac:dyDescent="0.3">
      <c r="A100" s="98"/>
    </row>
    <row r="101" spans="1:1" x14ac:dyDescent="0.3">
      <c r="A101" s="98"/>
    </row>
    <row r="102" spans="1:1" x14ac:dyDescent="0.3">
      <c r="A102" s="98"/>
    </row>
    <row r="103" spans="1:1" x14ac:dyDescent="0.3">
      <c r="A103" s="98"/>
    </row>
    <row r="104" spans="1:1" x14ac:dyDescent="0.3">
      <c r="A104" s="98"/>
    </row>
    <row r="105" spans="1:1" x14ac:dyDescent="0.3">
      <c r="A105" s="98"/>
    </row>
    <row r="106" spans="1:1" x14ac:dyDescent="0.3">
      <c r="A106" s="98"/>
    </row>
    <row r="107" spans="1:1" x14ac:dyDescent="0.3">
      <c r="A107" s="98"/>
    </row>
    <row r="108" spans="1:1" x14ac:dyDescent="0.3">
      <c r="A108" s="98"/>
    </row>
    <row r="109" spans="1:1" x14ac:dyDescent="0.3">
      <c r="A109" s="98"/>
    </row>
    <row r="110" spans="1:1" x14ac:dyDescent="0.3">
      <c r="A110" s="98"/>
    </row>
    <row r="111" spans="1:1" x14ac:dyDescent="0.3">
      <c r="A111" s="98"/>
    </row>
    <row r="112" spans="1:1" x14ac:dyDescent="0.3">
      <c r="A112" s="98"/>
    </row>
    <row r="113" spans="1:1" x14ac:dyDescent="0.3">
      <c r="A113" s="98"/>
    </row>
    <row r="114" spans="1:1" x14ac:dyDescent="0.3">
      <c r="A114" s="98"/>
    </row>
    <row r="115" spans="1:1" x14ac:dyDescent="0.3">
      <c r="A115" s="98"/>
    </row>
    <row r="116" spans="1:1" x14ac:dyDescent="0.3">
      <c r="A116" s="98"/>
    </row>
    <row r="117" spans="1:1" x14ac:dyDescent="0.3">
      <c r="A117" s="98"/>
    </row>
    <row r="118" spans="1:1" x14ac:dyDescent="0.3">
      <c r="A118" s="98"/>
    </row>
    <row r="119" spans="1:1" x14ac:dyDescent="0.3">
      <c r="A119" s="98"/>
    </row>
    <row r="120" spans="1:1" x14ac:dyDescent="0.3">
      <c r="A120" s="98"/>
    </row>
    <row r="121" spans="1:1" x14ac:dyDescent="0.3">
      <c r="A121" s="98"/>
    </row>
    <row r="122" spans="1:1" x14ac:dyDescent="0.3">
      <c r="A122" s="98"/>
    </row>
    <row r="123" spans="1:1" x14ac:dyDescent="0.3">
      <c r="A123" s="98"/>
    </row>
    <row r="124" spans="1:1" x14ac:dyDescent="0.3">
      <c r="A124" s="98"/>
    </row>
    <row r="125" spans="1:1" x14ac:dyDescent="0.3">
      <c r="A125" s="98"/>
    </row>
    <row r="126" spans="1:1" x14ac:dyDescent="0.3">
      <c r="A126" s="98"/>
    </row>
    <row r="127" spans="1:1" x14ac:dyDescent="0.3">
      <c r="A127" s="98"/>
    </row>
    <row r="128" spans="1:1" x14ac:dyDescent="0.3">
      <c r="A128" s="98"/>
    </row>
    <row r="129" spans="1:1" x14ac:dyDescent="0.3">
      <c r="A129" s="98"/>
    </row>
    <row r="130" spans="1:1" x14ac:dyDescent="0.3">
      <c r="A130" s="98"/>
    </row>
    <row r="131" spans="1:1" x14ac:dyDescent="0.3">
      <c r="A131" s="98"/>
    </row>
    <row r="132" spans="1:1" x14ac:dyDescent="0.3">
      <c r="A132" s="98"/>
    </row>
    <row r="133" spans="1:1" x14ac:dyDescent="0.3">
      <c r="A133" s="98"/>
    </row>
    <row r="134" spans="1:1" x14ac:dyDescent="0.3">
      <c r="A134" s="98"/>
    </row>
    <row r="135" spans="1:1" x14ac:dyDescent="0.3">
      <c r="A135" s="98"/>
    </row>
    <row r="136" spans="1:1" x14ac:dyDescent="0.3">
      <c r="A136" s="98"/>
    </row>
    <row r="137" spans="1:1" x14ac:dyDescent="0.3">
      <c r="A137" s="98"/>
    </row>
    <row r="138" spans="1:1" x14ac:dyDescent="0.3">
      <c r="A138" s="98"/>
    </row>
    <row r="139" spans="1:1" x14ac:dyDescent="0.3">
      <c r="A139" s="98"/>
    </row>
    <row r="140" spans="1:1" x14ac:dyDescent="0.3">
      <c r="A140" s="98"/>
    </row>
    <row r="141" spans="1:1" x14ac:dyDescent="0.3">
      <c r="A141" s="98"/>
    </row>
    <row r="142" spans="1:1" x14ac:dyDescent="0.3">
      <c r="A142" s="98"/>
    </row>
    <row r="143" spans="1:1" x14ac:dyDescent="0.3">
      <c r="A143" s="98"/>
    </row>
    <row r="144" spans="1:1" x14ac:dyDescent="0.3">
      <c r="A144" s="98"/>
    </row>
    <row r="145" spans="1:1" x14ac:dyDescent="0.3">
      <c r="A145" s="98"/>
    </row>
    <row r="146" spans="1:1" x14ac:dyDescent="0.3">
      <c r="A146" s="98"/>
    </row>
    <row r="147" spans="1:1" x14ac:dyDescent="0.3">
      <c r="A147" s="98"/>
    </row>
    <row r="148" spans="1:1" x14ac:dyDescent="0.3">
      <c r="A148" s="98"/>
    </row>
    <row r="149" spans="1:1" x14ac:dyDescent="0.3">
      <c r="A149" s="98"/>
    </row>
    <row r="150" spans="1:1" x14ac:dyDescent="0.3">
      <c r="A150" s="98"/>
    </row>
    <row r="151" spans="1:1" x14ac:dyDescent="0.3">
      <c r="A151" s="98"/>
    </row>
    <row r="152" spans="1:1" x14ac:dyDescent="0.3">
      <c r="A152" s="98"/>
    </row>
    <row r="153" spans="1:1" x14ac:dyDescent="0.3">
      <c r="A153" s="98"/>
    </row>
    <row r="154" spans="1:1" x14ac:dyDescent="0.3">
      <c r="A154" s="98"/>
    </row>
    <row r="155" spans="1:1" x14ac:dyDescent="0.3">
      <c r="A155" s="98"/>
    </row>
    <row r="156" spans="1:1" x14ac:dyDescent="0.3">
      <c r="A156" s="98"/>
    </row>
    <row r="157" spans="1:1" x14ac:dyDescent="0.3">
      <c r="A157" s="98"/>
    </row>
    <row r="158" spans="1:1" x14ac:dyDescent="0.3">
      <c r="A158" s="98"/>
    </row>
    <row r="159" spans="1:1" x14ac:dyDescent="0.3">
      <c r="A159" s="98"/>
    </row>
    <row r="160" spans="1:1" x14ac:dyDescent="0.3">
      <c r="A160" s="98"/>
    </row>
    <row r="161" spans="1:1" x14ac:dyDescent="0.3">
      <c r="A161" s="98"/>
    </row>
    <row r="162" spans="1:1" x14ac:dyDescent="0.3">
      <c r="A162" s="98"/>
    </row>
    <row r="163" spans="1:1" x14ac:dyDescent="0.3">
      <c r="A163" s="98"/>
    </row>
    <row r="164" spans="1:1" x14ac:dyDescent="0.3">
      <c r="A164" s="98"/>
    </row>
    <row r="165" spans="1:1" x14ac:dyDescent="0.3">
      <c r="A165" s="98"/>
    </row>
    <row r="166" spans="1:1" x14ac:dyDescent="0.3">
      <c r="A166" s="98"/>
    </row>
    <row r="167" spans="1:1" x14ac:dyDescent="0.3">
      <c r="A167" s="98"/>
    </row>
    <row r="168" spans="1:1" x14ac:dyDescent="0.3">
      <c r="A168" s="98"/>
    </row>
    <row r="169" spans="1:1" x14ac:dyDescent="0.3">
      <c r="A169" s="98"/>
    </row>
    <row r="170" spans="1:1" x14ac:dyDescent="0.3">
      <c r="A170" s="98"/>
    </row>
    <row r="171" spans="1:1" x14ac:dyDescent="0.3">
      <c r="A171" s="98"/>
    </row>
    <row r="172" spans="1:1" x14ac:dyDescent="0.3">
      <c r="A172" s="98"/>
    </row>
    <row r="173" spans="1:1" x14ac:dyDescent="0.3">
      <c r="A173" s="98"/>
    </row>
    <row r="174" spans="1:1" x14ac:dyDescent="0.3">
      <c r="A174" s="98"/>
    </row>
    <row r="175" spans="1:1" x14ac:dyDescent="0.3">
      <c r="A175" s="98"/>
    </row>
    <row r="176" spans="1:1" x14ac:dyDescent="0.3">
      <c r="A176" s="98"/>
    </row>
    <row r="177" spans="1:1" x14ac:dyDescent="0.3">
      <c r="A177" s="98"/>
    </row>
    <row r="178" spans="1:1" x14ac:dyDescent="0.3">
      <c r="A178" s="98"/>
    </row>
    <row r="179" spans="1:1" x14ac:dyDescent="0.3">
      <c r="A179" s="98"/>
    </row>
    <row r="180" spans="1:1" x14ac:dyDescent="0.3">
      <c r="A180" s="98"/>
    </row>
    <row r="181" spans="1:1" x14ac:dyDescent="0.3">
      <c r="A181" s="98"/>
    </row>
    <row r="182" spans="1:1" x14ac:dyDescent="0.3">
      <c r="A182" s="98"/>
    </row>
    <row r="183" spans="1:1" x14ac:dyDescent="0.3">
      <c r="A183" s="98"/>
    </row>
    <row r="184" spans="1:1" x14ac:dyDescent="0.3">
      <c r="A184" s="98"/>
    </row>
    <row r="185" spans="1:1" x14ac:dyDescent="0.3">
      <c r="A185" s="98"/>
    </row>
    <row r="186" spans="1:1" x14ac:dyDescent="0.3">
      <c r="A186" s="98"/>
    </row>
    <row r="187" spans="1:1" x14ac:dyDescent="0.3">
      <c r="A187" s="98"/>
    </row>
    <row r="188" spans="1:1" x14ac:dyDescent="0.3">
      <c r="A188" s="98"/>
    </row>
    <row r="189" spans="1:1" x14ac:dyDescent="0.3">
      <c r="A189" s="98"/>
    </row>
    <row r="190" spans="1:1" x14ac:dyDescent="0.3">
      <c r="A190" s="98"/>
    </row>
    <row r="191" spans="1:1" x14ac:dyDescent="0.3">
      <c r="A191" s="98"/>
    </row>
    <row r="192" spans="1:1" x14ac:dyDescent="0.3">
      <c r="A192" s="98"/>
    </row>
    <row r="193" spans="1:1" x14ac:dyDescent="0.3">
      <c r="A193" s="98"/>
    </row>
    <row r="194" spans="1:1" x14ac:dyDescent="0.3">
      <c r="A194" s="98"/>
    </row>
    <row r="195" spans="1:1" x14ac:dyDescent="0.3">
      <c r="A195" s="98"/>
    </row>
    <row r="196" spans="1:1" x14ac:dyDescent="0.3">
      <c r="A196" s="98"/>
    </row>
    <row r="197" spans="1:1" x14ac:dyDescent="0.3">
      <c r="A197" s="98"/>
    </row>
    <row r="198" spans="1:1" x14ac:dyDescent="0.3">
      <c r="A198" s="98"/>
    </row>
    <row r="199" spans="1:1" x14ac:dyDescent="0.3">
      <c r="A199" s="98"/>
    </row>
    <row r="200" spans="1:1" x14ac:dyDescent="0.3">
      <c r="A200" s="98"/>
    </row>
    <row r="201" spans="1:1" x14ac:dyDescent="0.3">
      <c r="A201" s="98"/>
    </row>
    <row r="202" spans="1:1" x14ac:dyDescent="0.3">
      <c r="A202" s="98"/>
    </row>
    <row r="203" spans="1:1" x14ac:dyDescent="0.3">
      <c r="A203" s="98"/>
    </row>
    <row r="204" spans="1:1" x14ac:dyDescent="0.3">
      <c r="A204" s="98"/>
    </row>
    <row r="205" spans="1:1" x14ac:dyDescent="0.3">
      <c r="A205" s="98"/>
    </row>
    <row r="206" spans="1:1" x14ac:dyDescent="0.3">
      <c r="A206" s="98"/>
    </row>
    <row r="207" spans="1:1" x14ac:dyDescent="0.3">
      <c r="A207" s="98"/>
    </row>
    <row r="208" spans="1:1" x14ac:dyDescent="0.3">
      <c r="A208" s="98"/>
    </row>
    <row r="209" spans="1:1" x14ac:dyDescent="0.3">
      <c r="A209" s="98"/>
    </row>
    <row r="210" spans="1:1" x14ac:dyDescent="0.3">
      <c r="A210" s="98"/>
    </row>
    <row r="211" spans="1:1" x14ac:dyDescent="0.3">
      <c r="A211" s="98"/>
    </row>
    <row r="212" spans="1:1" x14ac:dyDescent="0.3">
      <c r="A212" s="98"/>
    </row>
    <row r="213" spans="1:1" x14ac:dyDescent="0.3">
      <c r="A213" s="98"/>
    </row>
    <row r="214" spans="1:1" x14ac:dyDescent="0.3">
      <c r="A214" s="98"/>
    </row>
    <row r="215" spans="1:1" x14ac:dyDescent="0.3">
      <c r="A215" s="98"/>
    </row>
    <row r="216" spans="1:1" x14ac:dyDescent="0.3">
      <c r="A216" s="98"/>
    </row>
    <row r="217" spans="1:1" x14ac:dyDescent="0.3">
      <c r="A217" s="98"/>
    </row>
    <row r="218" spans="1:1" x14ac:dyDescent="0.3">
      <c r="A218" s="98"/>
    </row>
    <row r="219" spans="1:1" x14ac:dyDescent="0.3">
      <c r="A219" s="98"/>
    </row>
    <row r="220" spans="1:1" x14ac:dyDescent="0.3">
      <c r="A220" s="98"/>
    </row>
    <row r="221" spans="1:1" x14ac:dyDescent="0.3">
      <c r="A221" s="98"/>
    </row>
    <row r="222" spans="1:1" x14ac:dyDescent="0.3">
      <c r="A222" s="98"/>
    </row>
    <row r="223" spans="1:1" x14ac:dyDescent="0.3">
      <c r="A223" s="98"/>
    </row>
    <row r="224" spans="1:1" x14ac:dyDescent="0.3">
      <c r="A224" s="98"/>
    </row>
    <row r="225" spans="1:1" x14ac:dyDescent="0.3">
      <c r="A225" s="98"/>
    </row>
    <row r="226" spans="1:1" x14ac:dyDescent="0.3">
      <c r="A226" s="98"/>
    </row>
    <row r="227" spans="1:1" x14ac:dyDescent="0.3">
      <c r="A227" s="98"/>
    </row>
    <row r="228" spans="1:1" x14ac:dyDescent="0.3">
      <c r="A228" s="98"/>
    </row>
    <row r="229" spans="1:1" x14ac:dyDescent="0.3">
      <c r="A229" s="98"/>
    </row>
    <row r="230" spans="1:1" x14ac:dyDescent="0.3">
      <c r="A230" s="98"/>
    </row>
    <row r="231" spans="1:1" x14ac:dyDescent="0.3">
      <c r="A231" s="98"/>
    </row>
    <row r="232" spans="1:1" x14ac:dyDescent="0.3">
      <c r="A232" s="98"/>
    </row>
    <row r="233" spans="1:1" x14ac:dyDescent="0.3">
      <c r="A233" s="98"/>
    </row>
    <row r="234" spans="1:1" x14ac:dyDescent="0.3">
      <c r="A234" s="98"/>
    </row>
    <row r="235" spans="1:1" x14ac:dyDescent="0.3">
      <c r="A235" s="98"/>
    </row>
    <row r="236" spans="1:1" x14ac:dyDescent="0.3">
      <c r="A236" s="98"/>
    </row>
    <row r="237" spans="1:1" x14ac:dyDescent="0.3">
      <c r="A237" s="98"/>
    </row>
    <row r="238" spans="1:1" x14ac:dyDescent="0.3">
      <c r="A238" s="98"/>
    </row>
    <row r="239" spans="1:1" x14ac:dyDescent="0.3">
      <c r="A239" s="98"/>
    </row>
    <row r="240" spans="1:1" x14ac:dyDescent="0.3">
      <c r="A240" s="98"/>
    </row>
    <row r="241" spans="1:1" x14ac:dyDescent="0.3">
      <c r="A241" s="98"/>
    </row>
    <row r="242" spans="1:1" x14ac:dyDescent="0.3">
      <c r="A242" s="98"/>
    </row>
    <row r="243" spans="1:1" x14ac:dyDescent="0.3">
      <c r="A243" s="98"/>
    </row>
    <row r="244" spans="1:1" x14ac:dyDescent="0.3">
      <c r="A244" s="98"/>
    </row>
    <row r="245" spans="1:1" x14ac:dyDescent="0.3">
      <c r="A245" s="98"/>
    </row>
    <row r="246" spans="1:1" x14ac:dyDescent="0.3">
      <c r="A246" s="98"/>
    </row>
    <row r="247" spans="1:1" x14ac:dyDescent="0.3">
      <c r="A247" s="98"/>
    </row>
    <row r="248" spans="1:1" x14ac:dyDescent="0.3">
      <c r="A248" s="98"/>
    </row>
    <row r="249" spans="1:1" x14ac:dyDescent="0.3">
      <c r="A249" s="98"/>
    </row>
    <row r="250" spans="1:1" x14ac:dyDescent="0.3">
      <c r="A250" s="98"/>
    </row>
    <row r="251" spans="1:1" x14ac:dyDescent="0.3">
      <c r="A251" s="98"/>
    </row>
    <row r="252" spans="1:1" x14ac:dyDescent="0.3">
      <c r="A252" s="98"/>
    </row>
    <row r="253" spans="1:1" x14ac:dyDescent="0.3">
      <c r="A253" s="98"/>
    </row>
    <row r="254" spans="1:1" x14ac:dyDescent="0.3">
      <c r="A254" s="98"/>
    </row>
    <row r="255" spans="1:1" x14ac:dyDescent="0.3">
      <c r="A255" s="98"/>
    </row>
    <row r="256" spans="1:1" x14ac:dyDescent="0.3">
      <c r="A256" s="98"/>
    </row>
    <row r="257" spans="1:1" x14ac:dyDescent="0.3">
      <c r="A257" s="98"/>
    </row>
    <row r="258" spans="1:1" x14ac:dyDescent="0.3">
      <c r="A258" s="98"/>
    </row>
    <row r="259" spans="1:1" x14ac:dyDescent="0.3">
      <c r="A259" s="98"/>
    </row>
    <row r="260" spans="1:1" x14ac:dyDescent="0.3">
      <c r="A260" s="98"/>
    </row>
    <row r="261" spans="1:1" x14ac:dyDescent="0.3">
      <c r="A261" s="98"/>
    </row>
    <row r="262" spans="1:1" x14ac:dyDescent="0.3">
      <c r="A262" s="98"/>
    </row>
    <row r="263" spans="1:1" x14ac:dyDescent="0.3">
      <c r="A263" s="98"/>
    </row>
    <row r="264" spans="1:1" x14ac:dyDescent="0.3">
      <c r="A264" s="98"/>
    </row>
    <row r="265" spans="1:1" x14ac:dyDescent="0.3">
      <c r="A265" s="98"/>
    </row>
    <row r="266" spans="1:1" x14ac:dyDescent="0.3">
      <c r="A266" s="98"/>
    </row>
    <row r="267" spans="1:1" x14ac:dyDescent="0.3">
      <c r="A267" s="98"/>
    </row>
    <row r="268" spans="1:1" x14ac:dyDescent="0.3">
      <c r="A268" s="98"/>
    </row>
    <row r="269" spans="1:1" x14ac:dyDescent="0.3">
      <c r="A269" s="98"/>
    </row>
    <row r="270" spans="1:1" x14ac:dyDescent="0.3">
      <c r="A270" s="98"/>
    </row>
    <row r="271" spans="1:1" x14ac:dyDescent="0.3">
      <c r="A271" s="98"/>
    </row>
    <row r="272" spans="1:1" x14ac:dyDescent="0.3">
      <c r="A272" s="98"/>
    </row>
    <row r="273" spans="1:1" x14ac:dyDescent="0.3">
      <c r="A273" s="98"/>
    </row>
    <row r="274" spans="1:1" x14ac:dyDescent="0.3">
      <c r="A274" s="98"/>
    </row>
  </sheetData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C22"/>
  <sheetViews>
    <sheetView workbookViewId="0">
      <selection activeCell="B31" sqref="B31"/>
    </sheetView>
  </sheetViews>
  <sheetFormatPr defaultRowHeight="14.4" x14ac:dyDescent="0.3"/>
  <cols>
    <col min="1" max="1" width="28.6640625" customWidth="1"/>
    <col min="2" max="2" width="119.33203125" customWidth="1"/>
    <col min="3" max="3" width="17.109375" customWidth="1"/>
  </cols>
  <sheetData>
    <row r="2" spans="1:3" x14ac:dyDescent="0.3">
      <c r="A2" s="241" t="s">
        <v>261</v>
      </c>
      <c r="B2" t="s">
        <v>282</v>
      </c>
      <c r="C2" t="s">
        <v>302</v>
      </c>
    </row>
    <row r="3" spans="1:3" x14ac:dyDescent="0.3">
      <c r="A3" s="241" t="s">
        <v>264</v>
      </c>
      <c r="B3" t="s">
        <v>283</v>
      </c>
      <c r="C3" t="s">
        <v>303</v>
      </c>
    </row>
    <row r="4" spans="1:3" x14ac:dyDescent="0.3">
      <c r="A4" s="241" t="s">
        <v>263</v>
      </c>
      <c r="B4" t="s">
        <v>284</v>
      </c>
      <c r="C4" t="s">
        <v>305</v>
      </c>
    </row>
    <row r="5" spans="1:3" x14ac:dyDescent="0.3">
      <c r="A5" s="241" t="s">
        <v>262</v>
      </c>
      <c r="B5" t="s">
        <v>285</v>
      </c>
      <c r="C5" t="s">
        <v>304</v>
      </c>
    </row>
    <row r="6" spans="1:3" x14ac:dyDescent="0.3">
      <c r="A6" s="241" t="s">
        <v>265</v>
      </c>
      <c r="B6" t="s">
        <v>286</v>
      </c>
      <c r="C6" t="s">
        <v>309</v>
      </c>
    </row>
    <row r="7" spans="1:3" x14ac:dyDescent="0.3">
      <c r="A7" s="241" t="s">
        <v>266</v>
      </c>
      <c r="B7" t="s">
        <v>287</v>
      </c>
      <c r="C7" t="s">
        <v>310</v>
      </c>
    </row>
    <row r="8" spans="1:3" x14ac:dyDescent="0.3">
      <c r="A8" s="241" t="s">
        <v>267</v>
      </c>
      <c r="B8" t="s">
        <v>288</v>
      </c>
      <c r="C8" t="s">
        <v>306</v>
      </c>
    </row>
    <row r="9" spans="1:3" x14ac:dyDescent="0.3">
      <c r="A9" s="241" t="s">
        <v>268</v>
      </c>
      <c r="B9" s="305" t="s">
        <v>289</v>
      </c>
      <c r="C9" t="s">
        <v>268</v>
      </c>
    </row>
    <row r="10" spans="1:3" x14ac:dyDescent="0.3">
      <c r="A10" s="241" t="s">
        <v>269</v>
      </c>
      <c r="B10" t="s">
        <v>290</v>
      </c>
      <c r="C10" t="s">
        <v>307</v>
      </c>
    </row>
    <row r="11" spans="1:3" x14ac:dyDescent="0.3">
      <c r="A11" s="241" t="s">
        <v>270</v>
      </c>
      <c r="B11" s="306">
        <v>44040</v>
      </c>
      <c r="C11" t="s">
        <v>308</v>
      </c>
    </row>
    <row r="12" spans="1:3" x14ac:dyDescent="0.3">
      <c r="A12" s="304" t="s">
        <v>271</v>
      </c>
      <c r="B12" t="s">
        <v>291</v>
      </c>
      <c r="C12" t="s">
        <v>314</v>
      </c>
    </row>
    <row r="13" spans="1:3" x14ac:dyDescent="0.3">
      <c r="A13" s="304" t="s">
        <v>272</v>
      </c>
      <c r="B13" t="s">
        <v>292</v>
      </c>
      <c r="C13" t="s">
        <v>311</v>
      </c>
    </row>
    <row r="14" spans="1:3" x14ac:dyDescent="0.3">
      <c r="A14" s="304" t="s">
        <v>273</v>
      </c>
      <c r="B14" t="s">
        <v>293</v>
      </c>
      <c r="C14" t="s">
        <v>313</v>
      </c>
    </row>
    <row r="15" spans="1:3" x14ac:dyDescent="0.3">
      <c r="A15" s="304" t="s">
        <v>274</v>
      </c>
      <c r="B15" t="s">
        <v>294</v>
      </c>
      <c r="C15" t="s">
        <v>312</v>
      </c>
    </row>
    <row r="16" spans="1:3" x14ac:dyDescent="0.3">
      <c r="A16" s="215" t="s">
        <v>275</v>
      </c>
      <c r="B16" t="s">
        <v>295</v>
      </c>
      <c r="C16" t="s">
        <v>320</v>
      </c>
    </row>
    <row r="17" spans="1:3" x14ac:dyDescent="0.3">
      <c r="A17" s="215" t="s">
        <v>276</v>
      </c>
      <c r="B17" t="s">
        <v>296</v>
      </c>
      <c r="C17" t="s">
        <v>315</v>
      </c>
    </row>
    <row r="18" spans="1:3" x14ac:dyDescent="0.3">
      <c r="A18" s="215" t="s">
        <v>277</v>
      </c>
      <c r="B18" t="s">
        <v>297</v>
      </c>
      <c r="C18" t="s">
        <v>316</v>
      </c>
    </row>
    <row r="19" spans="1:3" x14ac:dyDescent="0.3">
      <c r="A19" s="215" t="s">
        <v>278</v>
      </c>
      <c r="B19" t="s">
        <v>298</v>
      </c>
      <c r="C19" t="s">
        <v>319</v>
      </c>
    </row>
    <row r="20" spans="1:3" x14ac:dyDescent="0.3">
      <c r="A20" s="215" t="s">
        <v>279</v>
      </c>
      <c r="B20" t="s">
        <v>299</v>
      </c>
      <c r="C20" t="s">
        <v>318</v>
      </c>
    </row>
    <row r="21" spans="1:3" x14ac:dyDescent="0.3">
      <c r="A21" s="215" t="s">
        <v>280</v>
      </c>
      <c r="B21" t="s">
        <v>300</v>
      </c>
      <c r="C21" t="s">
        <v>317</v>
      </c>
    </row>
    <row r="22" spans="1:3" x14ac:dyDescent="0.3">
      <c r="A22" s="215" t="s">
        <v>281</v>
      </c>
      <c r="B22" s="7" t="s">
        <v>301</v>
      </c>
      <c r="C22" t="s">
        <v>321</v>
      </c>
    </row>
  </sheetData>
  <hyperlinks>
    <hyperlink ref="B9" r:id="rId1"/>
  </hyperlinks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9"/>
  <sheetViews>
    <sheetView tabSelected="1" zoomScale="70" zoomScaleNormal="70" workbookViewId="0">
      <pane ySplit="1" topLeftCell="A578" activePane="bottomLeft" state="frozen"/>
      <selection pane="bottomLeft" activeCell="J613" sqref="J613"/>
    </sheetView>
  </sheetViews>
  <sheetFormatPr defaultRowHeight="14.4" x14ac:dyDescent="0.3"/>
  <cols>
    <col min="1" max="1" width="12" style="6" customWidth="1"/>
    <col min="2" max="2" width="33.3320312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hidden="1" customWidth="1"/>
    <col min="8" max="8" width="16.5546875" style="6" hidden="1" customWidth="1"/>
    <col min="9" max="9" width="14.6640625" style="6" customWidth="1"/>
    <col min="10" max="11" width="20.6640625" style="6" customWidth="1"/>
    <col min="12" max="12" width="8.88671875" customWidth="1"/>
    <col min="13" max="13" width="13.33203125" hidden="1" customWidth="1"/>
    <col min="14" max="14" width="35.5546875" hidden="1" customWidth="1"/>
    <col min="15" max="15" width="31" hidden="1" customWidth="1"/>
    <col min="16" max="33" width="8.88671875" hidden="1" customWidth="1"/>
    <col min="34" max="34" width="10.88671875" customWidth="1"/>
    <col min="35" max="35" width="13.33203125" customWidth="1"/>
    <col min="36" max="36" width="22.6640625" customWidth="1"/>
    <col min="37" max="37" width="17.88671875" customWidth="1"/>
    <col min="38" max="38" width="13.33203125" customWidth="1"/>
    <col min="39" max="41" width="8.88671875" customWidth="1"/>
    <col min="42" max="42" width="12.33203125" customWidth="1"/>
    <col min="43" max="43" width="11.88671875" customWidth="1"/>
    <col min="44" max="44" width="10.44140625" customWidth="1"/>
    <col min="45" max="45" width="14.33203125" customWidth="1"/>
    <col min="46" max="46" width="12" customWidth="1"/>
    <col min="47" max="47" width="11.109375" customWidth="1"/>
    <col min="48" max="48" width="13.6640625" customWidth="1"/>
    <col min="49" max="49" width="16" customWidth="1"/>
  </cols>
  <sheetData>
    <row r="1" spans="1:49" ht="43.8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187</v>
      </c>
      <c r="M1" s="1" t="str">
        <f t="shared" ref="M1:N1" si="0">A1</f>
        <v>№ сценария</v>
      </c>
      <c r="N1" s="1" t="str">
        <f t="shared" si="0"/>
        <v>Оборудование</v>
      </c>
      <c r="O1" t="str">
        <f t="shared" ref="O1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71</v>
      </c>
      <c r="U1" s="68" t="s">
        <v>72</v>
      </c>
      <c r="V1" s="68" t="s">
        <v>73</v>
      </c>
      <c r="W1" s="68" t="s">
        <v>74</v>
      </c>
      <c r="X1" s="68" t="s">
        <v>75</v>
      </c>
      <c r="Y1" s="68" t="s">
        <v>76</v>
      </c>
      <c r="Z1" s="68" t="s">
        <v>77</v>
      </c>
      <c r="AA1" s="68" t="s">
        <v>78</v>
      </c>
      <c r="AB1" s="4" t="s">
        <v>79</v>
      </c>
      <c r="AC1" s="4" t="s">
        <v>80</v>
      </c>
      <c r="AD1" s="68" t="s">
        <v>81</v>
      </c>
      <c r="AE1" s="68" t="s">
        <v>82</v>
      </c>
      <c r="AF1" s="68" t="s">
        <v>83</v>
      </c>
      <c r="AG1" s="68" t="s">
        <v>84</v>
      </c>
      <c r="AH1" s="5" t="s">
        <v>260</v>
      </c>
      <c r="AI1" s="5" t="s">
        <v>89</v>
      </c>
      <c r="AJ1" s="79" t="s">
        <v>97</v>
      </c>
      <c r="AK1" s="2" t="s">
        <v>98</v>
      </c>
      <c r="AL1" s="2" t="s">
        <v>99</v>
      </c>
      <c r="AO1" s="5" t="s">
        <v>90</v>
      </c>
      <c r="AP1" s="5" t="s">
        <v>91</v>
      </c>
      <c r="AQ1" s="5" t="s">
        <v>92</v>
      </c>
      <c r="AR1" s="5" t="s">
        <v>93</v>
      </c>
      <c r="AS1" s="5" t="s">
        <v>94</v>
      </c>
      <c r="AT1" s="5" t="s">
        <v>95</v>
      </c>
      <c r="AU1" s="5" t="s">
        <v>175</v>
      </c>
      <c r="AV1" s="5" t="s">
        <v>176</v>
      </c>
      <c r="AW1" s="5" t="s">
        <v>96</v>
      </c>
    </row>
    <row r="2" spans="1:49" ht="28.8" thickBot="1" x14ac:dyDescent="0.35">
      <c r="A2" s="48" t="s">
        <v>19</v>
      </c>
      <c r="B2" s="311" t="s">
        <v>324</v>
      </c>
      <c r="C2" s="179" t="s">
        <v>168</v>
      </c>
      <c r="D2" s="49" t="s">
        <v>60</v>
      </c>
      <c r="E2" s="166">
        <v>9.9999999999999995E-8</v>
      </c>
      <c r="F2" s="163">
        <v>1925</v>
      </c>
      <c r="G2" s="48">
        <v>0.2</v>
      </c>
      <c r="H2" s="50">
        <f>E2*F2*G2</f>
        <v>3.8500000000000001E-5</v>
      </c>
      <c r="I2" s="164">
        <f>30.4*1.2</f>
        <v>36.479999999999997</v>
      </c>
      <c r="J2" s="162">
        <f>I2</f>
        <v>36.479999999999997</v>
      </c>
      <c r="K2" s="172" t="s">
        <v>184</v>
      </c>
      <c r="L2" s="177">
        <f>I2*20</f>
        <v>729.59999999999991</v>
      </c>
      <c r="M2" s="92" t="str">
        <f t="shared" ref="M2:N7" si="2">A2</f>
        <v>С1</v>
      </c>
      <c r="N2" s="92" t="str">
        <f t="shared" si="2"/>
        <v>Трубопровод вакуумный газойль 
Рег.№ТТ-491</v>
      </c>
      <c r="O2" s="92" t="str">
        <f t="shared" ref="O2:O7" si="3">D2</f>
        <v>Полное-пожар</v>
      </c>
      <c r="P2" s="92" t="s">
        <v>85</v>
      </c>
      <c r="Q2" s="92" t="s">
        <v>85</v>
      </c>
      <c r="R2" s="92" t="s">
        <v>85</v>
      </c>
      <c r="S2" s="92" t="s">
        <v>85</v>
      </c>
      <c r="T2" s="92" t="s">
        <v>85</v>
      </c>
      <c r="U2" s="92" t="s">
        <v>85</v>
      </c>
      <c r="V2" s="92" t="s">
        <v>85</v>
      </c>
      <c r="W2" s="92" t="s">
        <v>85</v>
      </c>
      <c r="X2" s="92" t="s">
        <v>85</v>
      </c>
      <c r="Y2" s="92" t="s">
        <v>85</v>
      </c>
      <c r="Z2" s="92" t="s">
        <v>85</v>
      </c>
      <c r="AA2" s="92" t="s">
        <v>85</v>
      </c>
      <c r="AB2" s="92" t="s">
        <v>85</v>
      </c>
      <c r="AC2" s="92" t="s">
        <v>85</v>
      </c>
      <c r="AD2" s="92" t="s">
        <v>85</v>
      </c>
      <c r="AE2" s="92" t="s">
        <v>85</v>
      </c>
      <c r="AF2" s="92" t="s">
        <v>85</v>
      </c>
      <c r="AG2" s="92" t="s">
        <v>85</v>
      </c>
      <c r="AH2" s="52">
        <v>1</v>
      </c>
      <c r="AI2" s="52">
        <v>2</v>
      </c>
      <c r="AJ2" s="165">
        <v>2.5</v>
      </c>
      <c r="AK2" s="165">
        <v>3.5999999999999997E-2</v>
      </c>
      <c r="AL2" s="165">
        <v>10</v>
      </c>
      <c r="AM2" s="92"/>
      <c r="AN2" s="92"/>
      <c r="AO2" s="93">
        <f>AK2*I2+AJ2</f>
        <v>3.8132799999999998</v>
      </c>
      <c r="AP2" s="93">
        <f>0.1*AO2</f>
        <v>0.381328</v>
      </c>
      <c r="AQ2" s="94">
        <f>AH2*3+0.25*AI2</f>
        <v>3.5</v>
      </c>
      <c r="AR2" s="94">
        <f>SUM(AO2:AQ2)/4</f>
        <v>1.9236519999999999</v>
      </c>
      <c r="AS2" s="93">
        <f>10068.2*J2*POWER(10,-6)</f>
        <v>0.36728793599999998</v>
      </c>
      <c r="AT2" s="94">
        <f t="shared" ref="AT2:AT7" si="4">AS2+AR2+AQ2+AP2+AO2</f>
        <v>9.9855479359999997</v>
      </c>
      <c r="AU2" s="95">
        <f>AH2*H2</f>
        <v>3.8500000000000001E-5</v>
      </c>
      <c r="AV2" s="95">
        <f>H2*AI2</f>
        <v>7.7000000000000001E-5</v>
      </c>
      <c r="AW2" s="95">
        <f>H2*AT2</f>
        <v>3.8444359553600001E-4</v>
      </c>
    </row>
    <row r="3" spans="1:49" ht="15" thickBot="1" x14ac:dyDescent="0.35">
      <c r="A3" s="48" t="s">
        <v>20</v>
      </c>
      <c r="B3" s="48" t="str">
        <f>B2</f>
        <v>Трубопровод вакуумный газойль 
Рег.№ТТ-491</v>
      </c>
      <c r="C3" s="179" t="s">
        <v>183</v>
      </c>
      <c r="D3" s="49" t="s">
        <v>60</v>
      </c>
      <c r="E3" s="167">
        <f>E2</f>
        <v>9.9999999999999995E-8</v>
      </c>
      <c r="F3" s="168">
        <f>F2</f>
        <v>1925</v>
      </c>
      <c r="G3" s="48">
        <v>0.04</v>
      </c>
      <c r="H3" s="50">
        <f t="shared" ref="H3:H7" si="5">E3*F3*G3</f>
        <v>7.6999999999999991E-6</v>
      </c>
      <c r="I3" s="162">
        <f>I2</f>
        <v>36.479999999999997</v>
      </c>
      <c r="J3" s="162">
        <f>I2</f>
        <v>36.479999999999997</v>
      </c>
      <c r="K3" s="172" t="s">
        <v>185</v>
      </c>
      <c r="L3" s="177">
        <v>0</v>
      </c>
      <c r="M3" s="92" t="str">
        <f t="shared" si="2"/>
        <v>С2</v>
      </c>
      <c r="N3" s="92" t="str">
        <f t="shared" si="2"/>
        <v>Трубопровод вакуумный газойль 
Рег.№ТТ-491</v>
      </c>
      <c r="O3" s="92" t="str">
        <f t="shared" si="3"/>
        <v>Полное-пожар</v>
      </c>
      <c r="P3" s="92" t="s">
        <v>85</v>
      </c>
      <c r="Q3" s="92" t="s">
        <v>85</v>
      </c>
      <c r="R3" s="92" t="s">
        <v>85</v>
      </c>
      <c r="S3" s="92" t="s">
        <v>85</v>
      </c>
      <c r="T3" s="92" t="s">
        <v>85</v>
      </c>
      <c r="U3" s="92" t="s">
        <v>85</v>
      </c>
      <c r="V3" s="92" t="s">
        <v>85</v>
      </c>
      <c r="W3" s="92" t="s">
        <v>85</v>
      </c>
      <c r="X3" s="92" t="s">
        <v>85</v>
      </c>
      <c r="Y3" s="92" t="s">
        <v>85</v>
      </c>
      <c r="Z3" s="92" t="s">
        <v>85</v>
      </c>
      <c r="AA3" s="92" t="s">
        <v>85</v>
      </c>
      <c r="AB3" s="92" t="s">
        <v>85</v>
      </c>
      <c r="AC3" s="92" t="s">
        <v>85</v>
      </c>
      <c r="AD3" s="92" t="s">
        <v>85</v>
      </c>
      <c r="AE3" s="92" t="s">
        <v>85</v>
      </c>
      <c r="AF3" s="92" t="s">
        <v>85</v>
      </c>
      <c r="AG3" s="92" t="s">
        <v>85</v>
      </c>
      <c r="AH3" s="52">
        <v>2</v>
      </c>
      <c r="AI3" s="52">
        <v>2</v>
      </c>
      <c r="AJ3" s="92">
        <f>AJ2</f>
        <v>2.5</v>
      </c>
      <c r="AK3" s="92">
        <f>AK2</f>
        <v>3.5999999999999997E-2</v>
      </c>
      <c r="AL3" s="92">
        <f>AL2</f>
        <v>10</v>
      </c>
      <c r="AM3" s="92"/>
      <c r="AN3" s="92"/>
      <c r="AO3" s="93">
        <f>AK3*I3+AJ3</f>
        <v>3.8132799999999998</v>
      </c>
      <c r="AP3" s="93">
        <f t="shared" ref="AP3:AP7" si="6">0.1*AO3</f>
        <v>0.381328</v>
      </c>
      <c r="AQ3" s="94">
        <f t="shared" ref="AQ3:AQ7" si="7">AH3*3+0.25*AI3</f>
        <v>6.5</v>
      </c>
      <c r="AR3" s="94">
        <f t="shared" ref="AR3:AR7" si="8">SUM(AO3:AQ3)/4</f>
        <v>2.6736519999999997</v>
      </c>
      <c r="AS3" s="93">
        <f>10068.2*J3*POWER(10,-6)*10</f>
        <v>3.6728793599999996</v>
      </c>
      <c r="AT3" s="94">
        <f t="shared" si="4"/>
        <v>17.041139359999999</v>
      </c>
      <c r="AU3" s="95">
        <f t="shared" ref="AU3:AU7" si="9">AH3*H3</f>
        <v>1.5399999999999998E-5</v>
      </c>
      <c r="AV3" s="95">
        <f t="shared" ref="AV3:AV7" si="10">H3*AI3</f>
        <v>1.5399999999999998E-5</v>
      </c>
      <c r="AW3" s="95">
        <f t="shared" ref="AW3:AW7" si="11">H3*AT3</f>
        <v>1.3121677307199997E-4</v>
      </c>
    </row>
    <row r="4" spans="1:49" x14ac:dyDescent="0.3">
      <c r="A4" s="48" t="s">
        <v>21</v>
      </c>
      <c r="B4" s="48" t="str">
        <f>B2</f>
        <v>Трубопровод вакуумный газойль 
Рег.№ТТ-491</v>
      </c>
      <c r="C4" s="179" t="s">
        <v>170</v>
      </c>
      <c r="D4" s="49" t="s">
        <v>61</v>
      </c>
      <c r="E4" s="167">
        <f>E2</f>
        <v>9.9999999999999995E-8</v>
      </c>
      <c r="F4" s="168">
        <f>F2</f>
        <v>1925</v>
      </c>
      <c r="G4" s="48">
        <v>0.76</v>
      </c>
      <c r="H4" s="50">
        <f t="shared" si="5"/>
        <v>1.4630000000000001E-4</v>
      </c>
      <c r="I4" s="162">
        <f>I2</f>
        <v>36.479999999999997</v>
      </c>
      <c r="J4" s="48">
        <v>0</v>
      </c>
      <c r="K4" s="172" t="s">
        <v>186</v>
      </c>
      <c r="L4" s="177">
        <v>0</v>
      </c>
      <c r="M4" s="92" t="str">
        <f t="shared" si="2"/>
        <v>С3</v>
      </c>
      <c r="N4" s="92" t="str">
        <f t="shared" si="2"/>
        <v>Трубопровод вакуумный газойль 
Рег.№ТТ-491</v>
      </c>
      <c r="O4" s="92" t="str">
        <f t="shared" si="3"/>
        <v>Полное-ликвидация</v>
      </c>
      <c r="P4" s="92" t="s">
        <v>85</v>
      </c>
      <c r="Q4" s="92" t="s">
        <v>85</v>
      </c>
      <c r="R4" s="92" t="s">
        <v>85</v>
      </c>
      <c r="S4" s="92" t="s">
        <v>85</v>
      </c>
      <c r="T4" s="92" t="s">
        <v>85</v>
      </c>
      <c r="U4" s="92" t="s">
        <v>85</v>
      </c>
      <c r="V4" s="92" t="s">
        <v>85</v>
      </c>
      <c r="W4" s="92" t="s">
        <v>85</v>
      </c>
      <c r="X4" s="92" t="s">
        <v>85</v>
      </c>
      <c r="Y4" s="92" t="s">
        <v>85</v>
      </c>
      <c r="Z4" s="92" t="s">
        <v>85</v>
      </c>
      <c r="AA4" s="92" t="s">
        <v>85</v>
      </c>
      <c r="AB4" s="92" t="s">
        <v>85</v>
      </c>
      <c r="AC4" s="92" t="s">
        <v>85</v>
      </c>
      <c r="AD4" s="92" t="s">
        <v>85</v>
      </c>
      <c r="AE4" s="92" t="s">
        <v>85</v>
      </c>
      <c r="AF4" s="92" t="s">
        <v>85</v>
      </c>
      <c r="AG4" s="92" t="s">
        <v>85</v>
      </c>
      <c r="AH4" s="92">
        <v>0</v>
      </c>
      <c r="AI4" s="92">
        <v>0</v>
      </c>
      <c r="AJ4" s="92">
        <f>AJ2</f>
        <v>2.5</v>
      </c>
      <c r="AK4" s="92">
        <f>AK2</f>
        <v>3.5999999999999997E-2</v>
      </c>
      <c r="AL4" s="92">
        <f>AL2</f>
        <v>10</v>
      </c>
      <c r="AM4" s="92"/>
      <c r="AN4" s="92"/>
      <c r="AO4" s="93">
        <f>AK4*I4*0.1+AJ4</f>
        <v>2.6313279999999999</v>
      </c>
      <c r="AP4" s="93">
        <f t="shared" si="6"/>
        <v>0.2631328</v>
      </c>
      <c r="AQ4" s="94">
        <f t="shared" si="7"/>
        <v>0</v>
      </c>
      <c r="AR4" s="94">
        <f t="shared" si="8"/>
        <v>0.72361520000000001</v>
      </c>
      <c r="AS4" s="93">
        <f>1333*J3*POWER(10,-6)</f>
        <v>4.8627839999999992E-2</v>
      </c>
      <c r="AT4" s="94">
        <f t="shared" si="4"/>
        <v>3.6667038399999998</v>
      </c>
      <c r="AU4" s="95">
        <f t="shared" si="9"/>
        <v>0</v>
      </c>
      <c r="AV4" s="95">
        <f t="shared" si="10"/>
        <v>0</v>
      </c>
      <c r="AW4" s="95">
        <f t="shared" si="11"/>
        <v>5.3643877179199997E-4</v>
      </c>
    </row>
    <row r="5" spans="1:49" x14ac:dyDescent="0.3">
      <c r="A5" s="48" t="s">
        <v>22</v>
      </c>
      <c r="B5" s="48" t="str">
        <f>B2</f>
        <v>Трубопровод вакуумный газойль 
Рег.№ТТ-491</v>
      </c>
      <c r="C5" s="179" t="s">
        <v>171</v>
      </c>
      <c r="D5" s="49" t="s">
        <v>86</v>
      </c>
      <c r="E5" s="166">
        <v>4.9999999999999998E-7</v>
      </c>
      <c r="F5" s="168">
        <f>F2</f>
        <v>1925</v>
      </c>
      <c r="G5" s="48">
        <v>0.2</v>
      </c>
      <c r="H5" s="50">
        <f t="shared" si="5"/>
        <v>1.9249999999999999E-4</v>
      </c>
      <c r="I5" s="162">
        <f>0.15*I2</f>
        <v>5.4719999999999995</v>
      </c>
      <c r="J5" s="162">
        <f>I5</f>
        <v>5.4719999999999995</v>
      </c>
      <c r="K5" s="174" t="s">
        <v>188</v>
      </c>
      <c r="L5" s="178">
        <v>45390</v>
      </c>
      <c r="M5" s="92" t="str">
        <f t="shared" si="2"/>
        <v>С4</v>
      </c>
      <c r="N5" s="92" t="str">
        <f t="shared" si="2"/>
        <v>Трубопровод вакуумный газойль 
Рег.№ТТ-491</v>
      </c>
      <c r="O5" s="92" t="str">
        <f t="shared" si="3"/>
        <v>Частичное-пожар</v>
      </c>
      <c r="P5" s="92" t="s">
        <v>85</v>
      </c>
      <c r="Q5" s="92" t="s">
        <v>85</v>
      </c>
      <c r="R5" s="92" t="s">
        <v>85</v>
      </c>
      <c r="S5" s="92" t="s">
        <v>85</v>
      </c>
      <c r="T5" s="92" t="s">
        <v>85</v>
      </c>
      <c r="U5" s="92" t="s">
        <v>85</v>
      </c>
      <c r="V5" s="92" t="s">
        <v>85</v>
      </c>
      <c r="W5" s="92" t="s">
        <v>85</v>
      </c>
      <c r="X5" s="92" t="s">
        <v>85</v>
      </c>
      <c r="Y5" s="92" t="s">
        <v>85</v>
      </c>
      <c r="Z5" s="92" t="s">
        <v>85</v>
      </c>
      <c r="AA5" s="92" t="s">
        <v>85</v>
      </c>
      <c r="AB5" s="92" t="s">
        <v>85</v>
      </c>
      <c r="AC5" s="92" t="s">
        <v>85</v>
      </c>
      <c r="AD5" s="92" t="s">
        <v>85</v>
      </c>
      <c r="AE5" s="92" t="s">
        <v>85</v>
      </c>
      <c r="AF5" s="92" t="s">
        <v>85</v>
      </c>
      <c r="AG5" s="92" t="s">
        <v>85</v>
      </c>
      <c r="AH5" s="92">
        <v>0</v>
      </c>
      <c r="AI5" s="92">
        <v>2</v>
      </c>
      <c r="AJ5" s="92">
        <f>0.1*$AJ$2</f>
        <v>0.25</v>
      </c>
      <c r="AK5" s="92">
        <f>AK2</f>
        <v>3.5999999999999997E-2</v>
      </c>
      <c r="AL5" s="92">
        <f>ROUNDUP(AL2/3,0)</f>
        <v>4</v>
      </c>
      <c r="AM5" s="92"/>
      <c r="AN5" s="92"/>
      <c r="AO5" s="93">
        <f>AK5*I5+AJ5</f>
        <v>0.44699199999999994</v>
      </c>
      <c r="AP5" s="93">
        <f t="shared" si="6"/>
        <v>4.4699199999999994E-2</v>
      </c>
      <c r="AQ5" s="94">
        <f t="shared" si="7"/>
        <v>0.5</v>
      </c>
      <c r="AR5" s="94">
        <f t="shared" si="8"/>
        <v>0.2479228</v>
      </c>
      <c r="AS5" s="93">
        <f>10068.2*J5*POWER(10,-6)</f>
        <v>5.5093190399999999E-2</v>
      </c>
      <c r="AT5" s="94">
        <f t="shared" si="4"/>
        <v>1.2947071904</v>
      </c>
      <c r="AU5" s="95">
        <f t="shared" si="9"/>
        <v>0</v>
      </c>
      <c r="AV5" s="95">
        <f t="shared" si="10"/>
        <v>3.8499999999999998E-4</v>
      </c>
      <c r="AW5" s="95">
        <f t="shared" si="11"/>
        <v>2.4923113415199999E-4</v>
      </c>
    </row>
    <row r="6" spans="1:49" x14ac:dyDescent="0.3">
      <c r="A6" s="48" t="s">
        <v>23</v>
      </c>
      <c r="B6" s="48" t="str">
        <f>B2</f>
        <v>Трубопровод вакуумный газойль 
Рег.№ТТ-491</v>
      </c>
      <c r="C6" s="179" t="s">
        <v>199</v>
      </c>
      <c r="D6" s="49" t="s">
        <v>86</v>
      </c>
      <c r="E6" s="167">
        <f>E5</f>
        <v>4.9999999999999998E-7</v>
      </c>
      <c r="F6" s="168">
        <f>F2</f>
        <v>1925</v>
      </c>
      <c r="G6" s="48">
        <v>0.04</v>
      </c>
      <c r="H6" s="50">
        <f t="shared" si="5"/>
        <v>3.8500000000000001E-5</v>
      </c>
      <c r="I6" s="162">
        <f>0.15*I2</f>
        <v>5.4719999999999995</v>
      </c>
      <c r="J6" s="162">
        <f>I5</f>
        <v>5.4719999999999995</v>
      </c>
      <c r="K6" s="174" t="s">
        <v>189</v>
      </c>
      <c r="L6" s="178">
        <v>0</v>
      </c>
      <c r="M6" s="92" t="str">
        <f t="shared" si="2"/>
        <v>С5</v>
      </c>
      <c r="N6" s="92" t="str">
        <f t="shared" si="2"/>
        <v>Трубопровод вакуумный газойль 
Рег.№ТТ-491</v>
      </c>
      <c r="O6" s="92" t="str">
        <f t="shared" si="3"/>
        <v>Частичное-пожар</v>
      </c>
      <c r="P6" s="92" t="s">
        <v>85</v>
      </c>
      <c r="Q6" s="92" t="s">
        <v>85</v>
      </c>
      <c r="R6" s="92" t="s">
        <v>85</v>
      </c>
      <c r="S6" s="92" t="s">
        <v>85</v>
      </c>
      <c r="T6" s="92" t="s">
        <v>85</v>
      </c>
      <c r="U6" s="92" t="s">
        <v>85</v>
      </c>
      <c r="V6" s="92" t="s">
        <v>85</v>
      </c>
      <c r="W6" s="92" t="s">
        <v>85</v>
      </c>
      <c r="X6" s="92" t="s">
        <v>85</v>
      </c>
      <c r="Y6" s="92" t="s">
        <v>85</v>
      </c>
      <c r="Z6" s="92" t="s">
        <v>85</v>
      </c>
      <c r="AA6" s="92" t="s">
        <v>85</v>
      </c>
      <c r="AB6" s="92" t="s">
        <v>85</v>
      </c>
      <c r="AC6" s="92" t="s">
        <v>85</v>
      </c>
      <c r="AD6" s="92" t="s">
        <v>85</v>
      </c>
      <c r="AE6" s="92" t="s">
        <v>85</v>
      </c>
      <c r="AF6" s="92" t="s">
        <v>85</v>
      </c>
      <c r="AG6" s="92" t="s">
        <v>85</v>
      </c>
      <c r="AH6" s="92">
        <v>0</v>
      </c>
      <c r="AI6" s="92">
        <v>1</v>
      </c>
      <c r="AJ6" s="92">
        <f t="shared" ref="AJ6:AJ7" si="12">0.1*$AJ$2</f>
        <v>0.25</v>
      </c>
      <c r="AK6" s="92">
        <f>AK2</f>
        <v>3.5999999999999997E-2</v>
      </c>
      <c r="AL6" s="92">
        <f>ROUNDUP(AL2/3,0)</f>
        <v>4</v>
      </c>
      <c r="AM6" s="92"/>
      <c r="AN6" s="92"/>
      <c r="AO6" s="93">
        <f t="shared" ref="AO6" si="13">AK6*I6+AJ6</f>
        <v>0.44699199999999994</v>
      </c>
      <c r="AP6" s="93">
        <f t="shared" si="6"/>
        <v>4.4699199999999994E-2</v>
      </c>
      <c r="AQ6" s="94">
        <f t="shared" si="7"/>
        <v>0.25</v>
      </c>
      <c r="AR6" s="94">
        <f t="shared" si="8"/>
        <v>0.1854228</v>
      </c>
      <c r="AS6" s="93">
        <f>10068.2*J6*POWER(10,-6)*10</f>
        <v>0.55093190400000003</v>
      </c>
      <c r="AT6" s="94">
        <f t="shared" si="4"/>
        <v>1.478045904</v>
      </c>
      <c r="AU6" s="95">
        <f t="shared" si="9"/>
        <v>0</v>
      </c>
      <c r="AV6" s="95">
        <f t="shared" si="10"/>
        <v>3.8500000000000001E-5</v>
      </c>
      <c r="AW6" s="95">
        <f t="shared" si="11"/>
        <v>5.6904767304000004E-5</v>
      </c>
    </row>
    <row r="7" spans="1:49" ht="15" thickBot="1" x14ac:dyDescent="0.35">
      <c r="A7" s="48" t="s">
        <v>24</v>
      </c>
      <c r="B7" s="48" t="str">
        <f>B2</f>
        <v>Трубопровод вакуумный газойль 
Рег.№ТТ-491</v>
      </c>
      <c r="C7" s="179" t="s">
        <v>173</v>
      </c>
      <c r="D7" s="49" t="s">
        <v>62</v>
      </c>
      <c r="E7" s="167">
        <f>E5</f>
        <v>4.9999999999999998E-7</v>
      </c>
      <c r="F7" s="168">
        <f>F2</f>
        <v>1925</v>
      </c>
      <c r="G7" s="48">
        <v>0.76</v>
      </c>
      <c r="H7" s="50">
        <f t="shared" si="5"/>
        <v>7.3149999999999995E-4</v>
      </c>
      <c r="I7" s="162">
        <f>0.15*I2</f>
        <v>5.4719999999999995</v>
      </c>
      <c r="J7" s="48">
        <v>0</v>
      </c>
      <c r="K7" s="175" t="s">
        <v>200</v>
      </c>
      <c r="L7" s="181">
        <v>3</v>
      </c>
      <c r="M7" s="92" t="str">
        <f t="shared" si="2"/>
        <v>С6</v>
      </c>
      <c r="N7" s="92" t="str">
        <f t="shared" si="2"/>
        <v>Трубопровод вакуумный газойль 
Рег.№ТТ-491</v>
      </c>
      <c r="O7" s="92" t="str">
        <f t="shared" si="3"/>
        <v>Частичное-ликвидация</v>
      </c>
      <c r="P7" s="92" t="s">
        <v>85</v>
      </c>
      <c r="Q7" s="92" t="s">
        <v>85</v>
      </c>
      <c r="R7" s="92" t="s">
        <v>85</v>
      </c>
      <c r="S7" s="92" t="s">
        <v>85</v>
      </c>
      <c r="T7" s="92" t="s">
        <v>85</v>
      </c>
      <c r="U7" s="92" t="s">
        <v>85</v>
      </c>
      <c r="V7" s="92" t="s">
        <v>85</v>
      </c>
      <c r="W7" s="92" t="s">
        <v>85</v>
      </c>
      <c r="X7" s="92" t="s">
        <v>85</v>
      </c>
      <c r="Y7" s="92" t="s">
        <v>85</v>
      </c>
      <c r="Z7" s="92" t="s">
        <v>85</v>
      </c>
      <c r="AA7" s="92" t="s">
        <v>85</v>
      </c>
      <c r="AB7" s="92" t="s">
        <v>85</v>
      </c>
      <c r="AC7" s="92" t="s">
        <v>85</v>
      </c>
      <c r="AD7" s="92" t="s">
        <v>85</v>
      </c>
      <c r="AE7" s="92" t="s">
        <v>85</v>
      </c>
      <c r="AF7" s="92" t="s">
        <v>85</v>
      </c>
      <c r="AG7" s="92" t="s">
        <v>85</v>
      </c>
      <c r="AH7" s="92">
        <v>0</v>
      </c>
      <c r="AI7" s="92">
        <v>0</v>
      </c>
      <c r="AJ7" s="92">
        <f t="shared" si="12"/>
        <v>0.25</v>
      </c>
      <c r="AK7" s="92">
        <f>AK2</f>
        <v>3.5999999999999997E-2</v>
      </c>
      <c r="AL7" s="92">
        <f>ROUNDUP(AL2/3,0)</f>
        <v>4</v>
      </c>
      <c r="AM7" s="92"/>
      <c r="AN7" s="92"/>
      <c r="AO7" s="93">
        <f>AK7*I7*0.1+AJ7</f>
        <v>0.26969920000000003</v>
      </c>
      <c r="AP7" s="93">
        <f t="shared" si="6"/>
        <v>2.6969920000000005E-2</v>
      </c>
      <c r="AQ7" s="94">
        <f t="shared" si="7"/>
        <v>0</v>
      </c>
      <c r="AR7" s="94">
        <f t="shared" si="8"/>
        <v>7.4167280000000002E-2</v>
      </c>
      <c r="AS7" s="93">
        <f>1333*J6*POWER(10,-6)</f>
        <v>7.2941759999999994E-3</v>
      </c>
      <c r="AT7" s="94">
        <f t="shared" si="4"/>
        <v>0.37813057600000005</v>
      </c>
      <c r="AU7" s="95">
        <f t="shared" si="9"/>
        <v>0</v>
      </c>
      <c r="AV7" s="95">
        <f t="shared" si="10"/>
        <v>0</v>
      </c>
      <c r="AW7" s="95">
        <f t="shared" si="11"/>
        <v>2.7660251634400003E-4</v>
      </c>
    </row>
    <row r="8" spans="1:49" x14ac:dyDescent="0.3">
      <c r="A8" s="48"/>
      <c r="B8" s="48"/>
      <c r="C8" s="179"/>
      <c r="D8" s="49"/>
      <c r="E8" s="167"/>
      <c r="F8" s="168"/>
      <c r="G8" s="48"/>
      <c r="H8" s="50"/>
      <c r="I8" s="162"/>
      <c r="J8" s="48"/>
      <c r="K8" s="292"/>
      <c r="L8" s="294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  <c r="AP8" s="93"/>
      <c r="AQ8" s="94"/>
      <c r="AR8" s="94"/>
      <c r="AS8" s="93"/>
      <c r="AT8" s="94"/>
      <c r="AU8" s="95"/>
      <c r="AV8" s="95"/>
      <c r="AW8" s="95"/>
    </row>
    <row r="9" spans="1:49" s="281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</row>
    <row r="10" spans="1:49" s="281" customFormat="1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</row>
    <row r="11" spans="1:49" ht="15" thickBot="1" x14ac:dyDescent="0.35"/>
    <row r="12" spans="1:49" ht="28.8" thickBot="1" x14ac:dyDescent="0.35">
      <c r="A12" s="48" t="s">
        <v>19</v>
      </c>
      <c r="B12" s="311" t="s">
        <v>325</v>
      </c>
      <c r="C12" s="179" t="s">
        <v>168</v>
      </c>
      <c r="D12" s="49" t="s">
        <v>60</v>
      </c>
      <c r="E12" s="166">
        <v>9.9999999999999995E-8</v>
      </c>
      <c r="F12" s="163">
        <v>2587</v>
      </c>
      <c r="G12" s="48">
        <v>0.2</v>
      </c>
      <c r="H12" s="50">
        <f>E12*F12*G12</f>
        <v>5.1740000000000003E-5</v>
      </c>
      <c r="I12" s="164">
        <f>41.6*1.2</f>
        <v>49.92</v>
      </c>
      <c r="J12" s="162">
        <f>I12</f>
        <v>49.92</v>
      </c>
      <c r="K12" s="172" t="s">
        <v>184</v>
      </c>
      <c r="L12" s="177">
        <f>I12*20</f>
        <v>998.40000000000009</v>
      </c>
      <c r="M12" s="92" t="str">
        <f t="shared" ref="M12:M17" si="14">A12</f>
        <v>С1</v>
      </c>
      <c r="N12" s="92" t="str">
        <f t="shared" ref="N12:N17" si="15">B12</f>
        <v>Трубопровод охлаждающее масло Рег.№ТТ-514</v>
      </c>
      <c r="O12" s="92" t="str">
        <f t="shared" ref="O12:O17" si="16">D12</f>
        <v>Полное-пожар</v>
      </c>
      <c r="P12" s="92" t="s">
        <v>85</v>
      </c>
      <c r="Q12" s="92" t="s">
        <v>85</v>
      </c>
      <c r="R12" s="92" t="s">
        <v>85</v>
      </c>
      <c r="S12" s="92" t="s">
        <v>85</v>
      </c>
      <c r="T12" s="92" t="s">
        <v>85</v>
      </c>
      <c r="U12" s="92" t="s">
        <v>85</v>
      </c>
      <c r="V12" s="92" t="s">
        <v>85</v>
      </c>
      <c r="W12" s="92" t="s">
        <v>85</v>
      </c>
      <c r="X12" s="92" t="s">
        <v>85</v>
      </c>
      <c r="Y12" s="92" t="s">
        <v>85</v>
      </c>
      <c r="Z12" s="92" t="s">
        <v>85</v>
      </c>
      <c r="AA12" s="92" t="s">
        <v>85</v>
      </c>
      <c r="AB12" s="92" t="s">
        <v>85</v>
      </c>
      <c r="AC12" s="92" t="s">
        <v>85</v>
      </c>
      <c r="AD12" s="92" t="s">
        <v>85</v>
      </c>
      <c r="AE12" s="92" t="s">
        <v>85</v>
      </c>
      <c r="AF12" s="92" t="s">
        <v>85</v>
      </c>
      <c r="AG12" s="92" t="s">
        <v>85</v>
      </c>
      <c r="AH12" s="52">
        <v>1</v>
      </c>
      <c r="AI12" s="52">
        <v>2</v>
      </c>
      <c r="AJ12" s="165">
        <v>2.8</v>
      </c>
      <c r="AK12" s="165">
        <v>4.7E-2</v>
      </c>
      <c r="AL12" s="165">
        <v>7</v>
      </c>
      <c r="AM12" s="92"/>
      <c r="AN12" s="92"/>
      <c r="AO12" s="93">
        <f>AK12*I12+AJ12</f>
        <v>5.1462399999999997</v>
      </c>
      <c r="AP12" s="93">
        <f>0.1*AO12</f>
        <v>0.51462399999999997</v>
      </c>
      <c r="AQ12" s="94">
        <f>AH12*3+0.25*AI12</f>
        <v>3.5</v>
      </c>
      <c r="AR12" s="94">
        <f>SUM(AO12:AQ12)/4</f>
        <v>2.290216</v>
      </c>
      <c r="AS12" s="93">
        <f>10068.2*J12*POWER(10,-6)</f>
        <v>0.50260454399999999</v>
      </c>
      <c r="AT12" s="94">
        <f t="shared" ref="AT12:AT17" si="17">AS12+AR12+AQ12+AP12+AO12</f>
        <v>11.953684543999998</v>
      </c>
      <c r="AU12" s="95">
        <f>AH12*H12</f>
        <v>5.1740000000000003E-5</v>
      </c>
      <c r="AV12" s="95">
        <f>H12*AI12</f>
        <v>1.0348000000000001E-4</v>
      </c>
      <c r="AW12" s="95">
        <f>H12*AT12</f>
        <v>6.1848363830655992E-4</v>
      </c>
    </row>
    <row r="13" spans="1:49" ht="15" thickBot="1" x14ac:dyDescent="0.35">
      <c r="A13" s="48" t="s">
        <v>20</v>
      </c>
      <c r="B13" s="48" t="str">
        <f>B12</f>
        <v>Трубопровод охлаждающее масло Рег.№ТТ-514</v>
      </c>
      <c r="C13" s="179" t="s">
        <v>183</v>
      </c>
      <c r="D13" s="49" t="s">
        <v>60</v>
      </c>
      <c r="E13" s="167">
        <f>E12</f>
        <v>9.9999999999999995E-8</v>
      </c>
      <c r="F13" s="168">
        <f>F12</f>
        <v>2587</v>
      </c>
      <c r="G13" s="48">
        <v>0.04</v>
      </c>
      <c r="H13" s="50">
        <f t="shared" ref="H13:H17" si="18">E13*F13*G13</f>
        <v>1.0348E-5</v>
      </c>
      <c r="I13" s="162">
        <f>I12</f>
        <v>49.92</v>
      </c>
      <c r="J13" s="162">
        <f>I12</f>
        <v>49.92</v>
      </c>
      <c r="K13" s="172" t="s">
        <v>185</v>
      </c>
      <c r="L13" s="177">
        <v>0</v>
      </c>
      <c r="M13" s="92" t="str">
        <f t="shared" si="14"/>
        <v>С2</v>
      </c>
      <c r="N13" s="92" t="str">
        <f t="shared" si="15"/>
        <v>Трубопровод охлаждающее масло Рег.№ТТ-514</v>
      </c>
      <c r="O13" s="92" t="str">
        <f t="shared" si="16"/>
        <v>Полное-пожар</v>
      </c>
      <c r="P13" s="92" t="s">
        <v>85</v>
      </c>
      <c r="Q13" s="92" t="s">
        <v>85</v>
      </c>
      <c r="R13" s="92" t="s">
        <v>85</v>
      </c>
      <c r="S13" s="92" t="s">
        <v>85</v>
      </c>
      <c r="T13" s="92" t="s">
        <v>85</v>
      </c>
      <c r="U13" s="92" t="s">
        <v>85</v>
      </c>
      <c r="V13" s="92" t="s">
        <v>85</v>
      </c>
      <c r="W13" s="92" t="s">
        <v>85</v>
      </c>
      <c r="X13" s="92" t="s">
        <v>85</v>
      </c>
      <c r="Y13" s="92" t="s">
        <v>85</v>
      </c>
      <c r="Z13" s="92" t="s">
        <v>85</v>
      </c>
      <c r="AA13" s="92" t="s">
        <v>85</v>
      </c>
      <c r="AB13" s="92" t="s">
        <v>85</v>
      </c>
      <c r="AC13" s="92" t="s">
        <v>85</v>
      </c>
      <c r="AD13" s="92" t="s">
        <v>85</v>
      </c>
      <c r="AE13" s="92" t="s">
        <v>85</v>
      </c>
      <c r="AF13" s="92" t="s">
        <v>85</v>
      </c>
      <c r="AG13" s="92" t="s">
        <v>85</v>
      </c>
      <c r="AH13" s="52">
        <v>2</v>
      </c>
      <c r="AI13" s="52">
        <v>2</v>
      </c>
      <c r="AJ13" s="92">
        <f>AJ12</f>
        <v>2.8</v>
      </c>
      <c r="AK13" s="92">
        <f>AK12</f>
        <v>4.7E-2</v>
      </c>
      <c r="AL13" s="92">
        <f>AL12</f>
        <v>7</v>
      </c>
      <c r="AM13" s="92"/>
      <c r="AN13" s="92"/>
      <c r="AO13" s="93">
        <f>AK13*I13+AJ13</f>
        <v>5.1462399999999997</v>
      </c>
      <c r="AP13" s="93">
        <f t="shared" ref="AP13:AP17" si="19">0.1*AO13</f>
        <v>0.51462399999999997</v>
      </c>
      <c r="AQ13" s="94">
        <f t="shared" ref="AQ13:AQ17" si="20">AH13*3+0.25*AI13</f>
        <v>6.5</v>
      </c>
      <c r="AR13" s="94">
        <f t="shared" ref="AR13:AR17" si="21">SUM(AO13:AQ13)/4</f>
        <v>3.040216</v>
      </c>
      <c r="AS13" s="93">
        <f>10068.2*J13*POWER(10,-6)*10</f>
        <v>5.0260454399999999</v>
      </c>
      <c r="AT13" s="94">
        <f t="shared" si="17"/>
        <v>20.227125439999998</v>
      </c>
      <c r="AU13" s="95">
        <f t="shared" ref="AU13:AU17" si="22">AH13*H13</f>
        <v>2.0696E-5</v>
      </c>
      <c r="AV13" s="95">
        <f t="shared" ref="AV13:AV17" si="23">H13*AI13</f>
        <v>2.0696E-5</v>
      </c>
      <c r="AW13" s="95">
        <f t="shared" ref="AW13:AW17" si="24">H13*AT13</f>
        <v>2.0931029405311997E-4</v>
      </c>
    </row>
    <row r="14" spans="1:49" x14ac:dyDescent="0.3">
      <c r="A14" s="48" t="s">
        <v>21</v>
      </c>
      <c r="B14" s="48" t="str">
        <f>B12</f>
        <v>Трубопровод охлаждающее масло Рег.№ТТ-514</v>
      </c>
      <c r="C14" s="179" t="s">
        <v>170</v>
      </c>
      <c r="D14" s="49" t="s">
        <v>61</v>
      </c>
      <c r="E14" s="167">
        <f>E12</f>
        <v>9.9999999999999995E-8</v>
      </c>
      <c r="F14" s="168">
        <f>F12</f>
        <v>2587</v>
      </c>
      <c r="G14" s="48">
        <v>0.76</v>
      </c>
      <c r="H14" s="50">
        <f t="shared" si="18"/>
        <v>1.9661200000000001E-4</v>
      </c>
      <c r="I14" s="162">
        <f>I12</f>
        <v>49.92</v>
      </c>
      <c r="J14" s="48">
        <v>0</v>
      </c>
      <c r="K14" s="172" t="s">
        <v>186</v>
      </c>
      <c r="L14" s="177">
        <v>0</v>
      </c>
      <c r="M14" s="92" t="str">
        <f t="shared" si="14"/>
        <v>С3</v>
      </c>
      <c r="N14" s="92" t="str">
        <f t="shared" si="15"/>
        <v>Трубопровод охлаждающее масло Рег.№ТТ-514</v>
      </c>
      <c r="O14" s="92" t="str">
        <f t="shared" si="16"/>
        <v>Полное-ликвидация</v>
      </c>
      <c r="P14" s="92" t="s">
        <v>85</v>
      </c>
      <c r="Q14" s="92" t="s">
        <v>85</v>
      </c>
      <c r="R14" s="92" t="s">
        <v>85</v>
      </c>
      <c r="S14" s="92" t="s">
        <v>85</v>
      </c>
      <c r="T14" s="92" t="s">
        <v>85</v>
      </c>
      <c r="U14" s="92" t="s">
        <v>85</v>
      </c>
      <c r="V14" s="92" t="s">
        <v>85</v>
      </c>
      <c r="W14" s="92" t="s">
        <v>85</v>
      </c>
      <c r="X14" s="92" t="s">
        <v>85</v>
      </c>
      <c r="Y14" s="92" t="s">
        <v>85</v>
      </c>
      <c r="Z14" s="92" t="s">
        <v>85</v>
      </c>
      <c r="AA14" s="92" t="s">
        <v>85</v>
      </c>
      <c r="AB14" s="92" t="s">
        <v>85</v>
      </c>
      <c r="AC14" s="92" t="s">
        <v>85</v>
      </c>
      <c r="AD14" s="92" t="s">
        <v>85</v>
      </c>
      <c r="AE14" s="92" t="s">
        <v>85</v>
      </c>
      <c r="AF14" s="92" t="s">
        <v>85</v>
      </c>
      <c r="AG14" s="92" t="s">
        <v>85</v>
      </c>
      <c r="AH14" s="92">
        <v>0</v>
      </c>
      <c r="AI14" s="92">
        <v>0</v>
      </c>
      <c r="AJ14" s="92">
        <f>AJ12</f>
        <v>2.8</v>
      </c>
      <c r="AK14" s="92">
        <f>AK12</f>
        <v>4.7E-2</v>
      </c>
      <c r="AL14" s="92">
        <f>AL12</f>
        <v>7</v>
      </c>
      <c r="AM14" s="92"/>
      <c r="AN14" s="92"/>
      <c r="AO14" s="93">
        <f>AK14*I14*0.1+AJ14</f>
        <v>3.034624</v>
      </c>
      <c r="AP14" s="93">
        <f t="shared" si="19"/>
        <v>0.30346240000000002</v>
      </c>
      <c r="AQ14" s="94">
        <f t="shared" si="20"/>
        <v>0</v>
      </c>
      <c r="AR14" s="94">
        <f t="shared" si="21"/>
        <v>0.83452159999999997</v>
      </c>
      <c r="AS14" s="93">
        <f>1333*J13*POWER(10,-6)</f>
        <v>6.6543359999999996E-2</v>
      </c>
      <c r="AT14" s="94">
        <f t="shared" si="17"/>
        <v>4.2391513600000001</v>
      </c>
      <c r="AU14" s="95">
        <f t="shared" si="22"/>
        <v>0</v>
      </c>
      <c r="AV14" s="95">
        <f t="shared" si="23"/>
        <v>0</v>
      </c>
      <c r="AW14" s="95">
        <f t="shared" si="24"/>
        <v>8.3346802719232009E-4</v>
      </c>
    </row>
    <row r="15" spans="1:49" x14ac:dyDescent="0.3">
      <c r="A15" s="48" t="s">
        <v>22</v>
      </c>
      <c r="B15" s="48" t="str">
        <f>B12</f>
        <v>Трубопровод охлаждающее масло Рег.№ТТ-514</v>
      </c>
      <c r="C15" s="179" t="s">
        <v>171</v>
      </c>
      <c r="D15" s="49" t="s">
        <v>86</v>
      </c>
      <c r="E15" s="166">
        <v>4.9999999999999998E-7</v>
      </c>
      <c r="F15" s="168">
        <f>F12</f>
        <v>2587</v>
      </c>
      <c r="G15" s="48">
        <v>0.2</v>
      </c>
      <c r="H15" s="50">
        <f t="shared" si="18"/>
        <v>2.587E-4</v>
      </c>
      <c r="I15" s="162">
        <f>0.15*I12</f>
        <v>7.4879999999999995</v>
      </c>
      <c r="J15" s="162">
        <f>I15</f>
        <v>7.4879999999999995</v>
      </c>
      <c r="K15" s="174" t="s">
        <v>188</v>
      </c>
      <c r="L15" s="178">
        <v>45390</v>
      </c>
      <c r="M15" s="92" t="str">
        <f t="shared" si="14"/>
        <v>С4</v>
      </c>
      <c r="N15" s="92" t="str">
        <f t="shared" si="15"/>
        <v>Трубопровод охлаждающее масло Рег.№ТТ-514</v>
      </c>
      <c r="O15" s="92" t="str">
        <f t="shared" si="16"/>
        <v>Частичное-пожар</v>
      </c>
      <c r="P15" s="92" t="s">
        <v>85</v>
      </c>
      <c r="Q15" s="92" t="s">
        <v>85</v>
      </c>
      <c r="R15" s="92" t="s">
        <v>85</v>
      </c>
      <c r="S15" s="92" t="s">
        <v>85</v>
      </c>
      <c r="T15" s="92" t="s">
        <v>85</v>
      </c>
      <c r="U15" s="92" t="s">
        <v>85</v>
      </c>
      <c r="V15" s="92" t="s">
        <v>85</v>
      </c>
      <c r="W15" s="92" t="s">
        <v>85</v>
      </c>
      <c r="X15" s="92" t="s">
        <v>85</v>
      </c>
      <c r="Y15" s="92" t="s">
        <v>85</v>
      </c>
      <c r="Z15" s="92" t="s">
        <v>85</v>
      </c>
      <c r="AA15" s="92" t="s">
        <v>85</v>
      </c>
      <c r="AB15" s="92" t="s">
        <v>85</v>
      </c>
      <c r="AC15" s="92" t="s">
        <v>85</v>
      </c>
      <c r="AD15" s="92" t="s">
        <v>85</v>
      </c>
      <c r="AE15" s="92" t="s">
        <v>85</v>
      </c>
      <c r="AF15" s="92" t="s">
        <v>85</v>
      </c>
      <c r="AG15" s="92" t="s">
        <v>85</v>
      </c>
      <c r="AH15" s="92">
        <v>0</v>
      </c>
      <c r="AI15" s="92">
        <v>2</v>
      </c>
      <c r="AJ15" s="92">
        <f>0.1*AJ$12</f>
        <v>0.27999999999999997</v>
      </c>
      <c r="AK15" s="92">
        <f>AK12</f>
        <v>4.7E-2</v>
      </c>
      <c r="AL15" s="92">
        <f>ROUNDUP(AL12/3,0)</f>
        <v>3</v>
      </c>
      <c r="AM15" s="92"/>
      <c r="AN15" s="92"/>
      <c r="AO15" s="93">
        <f>AK15*I15+AJ15</f>
        <v>0.63193599999999994</v>
      </c>
      <c r="AP15" s="93">
        <f t="shared" si="19"/>
        <v>6.3193600000000003E-2</v>
      </c>
      <c r="AQ15" s="94">
        <f t="shared" si="20"/>
        <v>0.5</v>
      </c>
      <c r="AR15" s="94">
        <f t="shared" si="21"/>
        <v>0.2987824</v>
      </c>
      <c r="AS15" s="93">
        <f>10068.2*J15*POWER(10,-6)</f>
        <v>7.5390681599999995E-2</v>
      </c>
      <c r="AT15" s="94">
        <f t="shared" si="17"/>
        <v>1.5693026816</v>
      </c>
      <c r="AU15" s="95">
        <f t="shared" si="22"/>
        <v>0</v>
      </c>
      <c r="AV15" s="95">
        <f t="shared" si="23"/>
        <v>5.174E-4</v>
      </c>
      <c r="AW15" s="95">
        <f t="shared" si="24"/>
        <v>4.0597860372991999E-4</v>
      </c>
    </row>
    <row r="16" spans="1:49" x14ac:dyDescent="0.3">
      <c r="A16" s="48" t="s">
        <v>23</v>
      </c>
      <c r="B16" s="48" t="str">
        <f>B12</f>
        <v>Трубопровод охлаждающее масло Рег.№ТТ-514</v>
      </c>
      <c r="C16" s="179" t="s">
        <v>199</v>
      </c>
      <c r="D16" s="49" t="s">
        <v>86</v>
      </c>
      <c r="E16" s="167">
        <f>E15</f>
        <v>4.9999999999999998E-7</v>
      </c>
      <c r="F16" s="168">
        <f>F12</f>
        <v>2587</v>
      </c>
      <c r="G16" s="48">
        <v>0.04</v>
      </c>
      <c r="H16" s="50">
        <f t="shared" si="18"/>
        <v>5.1739999999999996E-5</v>
      </c>
      <c r="I16" s="162">
        <f>0.15*I12</f>
        <v>7.4879999999999995</v>
      </c>
      <c r="J16" s="162">
        <f>I15</f>
        <v>7.4879999999999995</v>
      </c>
      <c r="K16" s="174" t="s">
        <v>189</v>
      </c>
      <c r="L16" s="178">
        <v>0</v>
      </c>
      <c r="M16" s="92" t="str">
        <f t="shared" si="14"/>
        <v>С5</v>
      </c>
      <c r="N16" s="92" t="str">
        <f t="shared" si="15"/>
        <v>Трубопровод охлаждающее масло Рег.№ТТ-514</v>
      </c>
      <c r="O16" s="92" t="str">
        <f t="shared" si="16"/>
        <v>Частичное-пожар</v>
      </c>
      <c r="P16" s="92" t="s">
        <v>85</v>
      </c>
      <c r="Q16" s="92" t="s">
        <v>85</v>
      </c>
      <c r="R16" s="92" t="s">
        <v>85</v>
      </c>
      <c r="S16" s="92" t="s">
        <v>85</v>
      </c>
      <c r="T16" s="92" t="s">
        <v>85</v>
      </c>
      <c r="U16" s="92" t="s">
        <v>85</v>
      </c>
      <c r="V16" s="92" t="s">
        <v>85</v>
      </c>
      <c r="W16" s="92" t="s">
        <v>85</v>
      </c>
      <c r="X16" s="92" t="s">
        <v>85</v>
      </c>
      <c r="Y16" s="92" t="s">
        <v>85</v>
      </c>
      <c r="Z16" s="92" t="s">
        <v>85</v>
      </c>
      <c r="AA16" s="92" t="s">
        <v>85</v>
      </c>
      <c r="AB16" s="92" t="s">
        <v>85</v>
      </c>
      <c r="AC16" s="92" t="s">
        <v>85</v>
      </c>
      <c r="AD16" s="92" t="s">
        <v>85</v>
      </c>
      <c r="AE16" s="92" t="s">
        <v>85</v>
      </c>
      <c r="AF16" s="92" t="s">
        <v>85</v>
      </c>
      <c r="AG16" s="92" t="s">
        <v>85</v>
      </c>
      <c r="AH16" s="92">
        <v>0</v>
      </c>
      <c r="AI16" s="92">
        <v>1</v>
      </c>
      <c r="AJ16" s="92">
        <f t="shared" ref="AJ16:AJ17" si="25">0.1*AJ$12</f>
        <v>0.27999999999999997</v>
      </c>
      <c r="AK16" s="92">
        <f>AK12</f>
        <v>4.7E-2</v>
      </c>
      <c r="AL16" s="92">
        <f>ROUNDUP(AL12/3,0)</f>
        <v>3</v>
      </c>
      <c r="AM16" s="92"/>
      <c r="AN16" s="92"/>
      <c r="AO16" s="93">
        <f t="shared" ref="AO16" si="26">AK16*I16+AJ16</f>
        <v>0.63193599999999994</v>
      </c>
      <c r="AP16" s="93">
        <f t="shared" si="19"/>
        <v>6.3193600000000003E-2</v>
      </c>
      <c r="AQ16" s="94">
        <f t="shared" si="20"/>
        <v>0.25</v>
      </c>
      <c r="AR16" s="94">
        <f t="shared" si="21"/>
        <v>0.23628239999999998</v>
      </c>
      <c r="AS16" s="93">
        <f>10068.2*J16*POWER(10,-6)*10</f>
        <v>0.75390681599999998</v>
      </c>
      <c r="AT16" s="94">
        <f t="shared" si="17"/>
        <v>1.9353188160000001</v>
      </c>
      <c r="AU16" s="95">
        <f t="shared" si="22"/>
        <v>0</v>
      </c>
      <c r="AV16" s="95">
        <f t="shared" si="23"/>
        <v>5.1739999999999996E-5</v>
      </c>
      <c r="AW16" s="95">
        <f t="shared" si="24"/>
        <v>1.0013339553984E-4</v>
      </c>
    </row>
    <row r="17" spans="1:49" ht="15" thickBot="1" x14ac:dyDescent="0.35">
      <c r="A17" s="48" t="s">
        <v>24</v>
      </c>
      <c r="B17" s="48" t="str">
        <f>B12</f>
        <v>Трубопровод охлаждающее масло Рег.№ТТ-514</v>
      </c>
      <c r="C17" s="179" t="s">
        <v>173</v>
      </c>
      <c r="D17" s="49" t="s">
        <v>62</v>
      </c>
      <c r="E17" s="167">
        <f>E15</f>
        <v>4.9999999999999998E-7</v>
      </c>
      <c r="F17" s="168">
        <f>F12</f>
        <v>2587</v>
      </c>
      <c r="G17" s="48">
        <v>0.76</v>
      </c>
      <c r="H17" s="50">
        <f t="shared" si="18"/>
        <v>9.8306000000000001E-4</v>
      </c>
      <c r="I17" s="162">
        <f>0.15*I12</f>
        <v>7.4879999999999995</v>
      </c>
      <c r="J17" s="48">
        <v>0</v>
      </c>
      <c r="K17" s="175" t="s">
        <v>200</v>
      </c>
      <c r="L17" s="181">
        <v>3</v>
      </c>
      <c r="M17" s="92" t="str">
        <f t="shared" si="14"/>
        <v>С6</v>
      </c>
      <c r="N17" s="92" t="str">
        <f t="shared" si="15"/>
        <v>Трубопровод охлаждающее масло Рег.№ТТ-514</v>
      </c>
      <c r="O17" s="92" t="str">
        <f t="shared" si="16"/>
        <v>Частичное-ликвидация</v>
      </c>
      <c r="P17" s="92" t="s">
        <v>85</v>
      </c>
      <c r="Q17" s="92" t="s">
        <v>85</v>
      </c>
      <c r="R17" s="92" t="s">
        <v>85</v>
      </c>
      <c r="S17" s="92" t="s">
        <v>85</v>
      </c>
      <c r="T17" s="92" t="s">
        <v>85</v>
      </c>
      <c r="U17" s="92" t="s">
        <v>85</v>
      </c>
      <c r="V17" s="92" t="s">
        <v>85</v>
      </c>
      <c r="W17" s="92" t="s">
        <v>85</v>
      </c>
      <c r="X17" s="92" t="s">
        <v>85</v>
      </c>
      <c r="Y17" s="92" t="s">
        <v>85</v>
      </c>
      <c r="Z17" s="92" t="s">
        <v>85</v>
      </c>
      <c r="AA17" s="92" t="s">
        <v>85</v>
      </c>
      <c r="AB17" s="92" t="s">
        <v>85</v>
      </c>
      <c r="AC17" s="92" t="s">
        <v>85</v>
      </c>
      <c r="AD17" s="92" t="s">
        <v>85</v>
      </c>
      <c r="AE17" s="92" t="s">
        <v>85</v>
      </c>
      <c r="AF17" s="92" t="s">
        <v>85</v>
      </c>
      <c r="AG17" s="92" t="s">
        <v>85</v>
      </c>
      <c r="AH17" s="92">
        <v>0</v>
      </c>
      <c r="AI17" s="92">
        <v>0</v>
      </c>
      <c r="AJ17" s="92">
        <f t="shared" si="25"/>
        <v>0.27999999999999997</v>
      </c>
      <c r="AK17" s="92">
        <f>AK12</f>
        <v>4.7E-2</v>
      </c>
      <c r="AL17" s="92">
        <f>ROUNDUP(AL12/3,0)</f>
        <v>3</v>
      </c>
      <c r="AM17" s="92"/>
      <c r="AN17" s="92"/>
      <c r="AO17" s="93">
        <f>AK17*I17*0.1+AJ17</f>
        <v>0.31519359999999996</v>
      </c>
      <c r="AP17" s="93">
        <f t="shared" si="19"/>
        <v>3.1519359999999996E-2</v>
      </c>
      <c r="AQ17" s="94">
        <f t="shared" si="20"/>
        <v>0</v>
      </c>
      <c r="AR17" s="94">
        <f t="shared" si="21"/>
        <v>8.667823999999999E-2</v>
      </c>
      <c r="AS17" s="93">
        <f>1333*J16*POWER(10,-6)</f>
        <v>9.9815039999999987E-3</v>
      </c>
      <c r="AT17" s="94">
        <f t="shared" si="17"/>
        <v>0.44337270399999995</v>
      </c>
      <c r="AU17" s="95">
        <f t="shared" si="22"/>
        <v>0</v>
      </c>
      <c r="AV17" s="95">
        <f t="shared" si="23"/>
        <v>0</v>
      </c>
      <c r="AW17" s="95">
        <f t="shared" si="24"/>
        <v>4.3586197039423996E-4</v>
      </c>
    </row>
    <row r="18" spans="1:49" x14ac:dyDescent="0.3">
      <c r="A18" s="48"/>
      <c r="B18" s="48"/>
      <c r="C18" s="179"/>
      <c r="D18" s="49"/>
      <c r="E18" s="167"/>
      <c r="F18" s="168"/>
      <c r="G18" s="48"/>
      <c r="H18" s="50"/>
      <c r="I18" s="162"/>
      <c r="J18" s="48"/>
      <c r="K18" s="292"/>
      <c r="L18" s="294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3"/>
      <c r="AP18" s="93"/>
      <c r="AQ18" s="94"/>
      <c r="AR18" s="94"/>
      <c r="AS18" s="93"/>
      <c r="AT18" s="94"/>
      <c r="AU18" s="95"/>
      <c r="AV18" s="95"/>
      <c r="AW18" s="95"/>
    </row>
    <row r="19" spans="1:49" s="281" customFormat="1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</row>
    <row r="20" spans="1:49" s="281" customFormat="1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</row>
    <row r="21" spans="1:49" ht="15" thickBot="1" x14ac:dyDescent="0.35"/>
    <row r="22" spans="1:49" ht="28.8" thickBot="1" x14ac:dyDescent="0.35">
      <c r="A22" s="48" t="s">
        <v>19</v>
      </c>
      <c r="B22" s="311" t="s">
        <v>326</v>
      </c>
      <c r="C22" s="179" t="s">
        <v>168</v>
      </c>
      <c r="D22" s="49" t="s">
        <v>60</v>
      </c>
      <c r="E22" s="166">
        <v>9.9999999999999995E-8</v>
      </c>
      <c r="F22" s="163">
        <v>1385</v>
      </c>
      <c r="G22" s="48">
        <v>0.2</v>
      </c>
      <c r="H22" s="50">
        <f>E22*F22*G22</f>
        <v>2.7700000000000002E-5</v>
      </c>
      <c r="I22" s="164">
        <f>28.3*1.2</f>
        <v>33.96</v>
      </c>
      <c r="J22" s="162">
        <f>I22</f>
        <v>33.96</v>
      </c>
      <c r="K22" s="172" t="s">
        <v>184</v>
      </c>
      <c r="L22" s="177">
        <f>I22*20</f>
        <v>679.2</v>
      </c>
      <c r="M22" s="92" t="str">
        <f t="shared" ref="M22:M27" si="27">A22</f>
        <v>С1</v>
      </c>
      <c r="N22" s="92" t="str">
        <f t="shared" ref="N22:N27" si="28">B22</f>
        <v>Трубопровод гудрон 
Рег.№ТТ-511</v>
      </c>
      <c r="O22" s="92" t="str">
        <f t="shared" ref="O22:O27" si="29">D22</f>
        <v>Полное-пожар</v>
      </c>
      <c r="P22" s="92" t="s">
        <v>85</v>
      </c>
      <c r="Q22" s="92" t="s">
        <v>85</v>
      </c>
      <c r="R22" s="92" t="s">
        <v>85</v>
      </c>
      <c r="S22" s="92" t="s">
        <v>85</v>
      </c>
      <c r="T22" s="92" t="s">
        <v>85</v>
      </c>
      <c r="U22" s="92" t="s">
        <v>85</v>
      </c>
      <c r="V22" s="92" t="s">
        <v>85</v>
      </c>
      <c r="W22" s="92" t="s">
        <v>85</v>
      </c>
      <c r="X22" s="92" t="s">
        <v>85</v>
      </c>
      <c r="Y22" s="92" t="s">
        <v>85</v>
      </c>
      <c r="Z22" s="92" t="s">
        <v>85</v>
      </c>
      <c r="AA22" s="92" t="s">
        <v>85</v>
      </c>
      <c r="AB22" s="92" t="s">
        <v>85</v>
      </c>
      <c r="AC22" s="92" t="s">
        <v>85</v>
      </c>
      <c r="AD22" s="92" t="s">
        <v>85</v>
      </c>
      <c r="AE22" s="92" t="s">
        <v>85</v>
      </c>
      <c r="AF22" s="92" t="s">
        <v>85</v>
      </c>
      <c r="AG22" s="92" t="s">
        <v>85</v>
      </c>
      <c r="AH22" s="52">
        <v>1</v>
      </c>
      <c r="AI22" s="52">
        <v>2</v>
      </c>
      <c r="AJ22" s="165">
        <v>1.6</v>
      </c>
      <c r="AK22" s="165">
        <v>4.7E-2</v>
      </c>
      <c r="AL22" s="165">
        <v>5</v>
      </c>
      <c r="AM22" s="92"/>
      <c r="AN22" s="92"/>
      <c r="AO22" s="93">
        <f>AK22*I22+AJ22</f>
        <v>3.1961200000000001</v>
      </c>
      <c r="AP22" s="93">
        <f>0.1*AO22</f>
        <v>0.31961200000000001</v>
      </c>
      <c r="AQ22" s="94">
        <f>AH22*3+0.25*AI22</f>
        <v>3.5</v>
      </c>
      <c r="AR22" s="94">
        <f>SUM(AO22:AQ22)/4</f>
        <v>1.753933</v>
      </c>
      <c r="AS22" s="93">
        <f>10068.2*J22*POWER(10,-6)</f>
        <v>0.34191607200000002</v>
      </c>
      <c r="AT22" s="94">
        <f t="shared" ref="AT22:AT27" si="30">AS22+AR22+AQ22+AP22+AO22</f>
        <v>9.1115810719999999</v>
      </c>
      <c r="AU22" s="95">
        <f>AH22*H22</f>
        <v>2.7700000000000002E-5</v>
      </c>
      <c r="AV22" s="95">
        <f>H22*AI22</f>
        <v>5.5400000000000005E-5</v>
      </c>
      <c r="AW22" s="95">
        <f>H22*AT22</f>
        <v>2.5239079569440003E-4</v>
      </c>
    </row>
    <row r="23" spans="1:49" ht="15" thickBot="1" x14ac:dyDescent="0.35">
      <c r="A23" s="48" t="s">
        <v>20</v>
      </c>
      <c r="B23" s="48" t="str">
        <f>B22</f>
        <v>Трубопровод гудрон 
Рег.№ТТ-511</v>
      </c>
      <c r="C23" s="179" t="s">
        <v>183</v>
      </c>
      <c r="D23" s="49" t="s">
        <v>60</v>
      </c>
      <c r="E23" s="167">
        <f>E22</f>
        <v>9.9999999999999995E-8</v>
      </c>
      <c r="F23" s="168">
        <f>F22</f>
        <v>1385</v>
      </c>
      <c r="G23" s="48">
        <v>0.04</v>
      </c>
      <c r="H23" s="50">
        <f t="shared" ref="H23:H27" si="31">E23*F23*G23</f>
        <v>5.5400000000000003E-6</v>
      </c>
      <c r="I23" s="162">
        <f>I22</f>
        <v>33.96</v>
      </c>
      <c r="J23" s="162">
        <f>I22</f>
        <v>33.96</v>
      </c>
      <c r="K23" s="172" t="s">
        <v>185</v>
      </c>
      <c r="L23" s="177">
        <v>0</v>
      </c>
      <c r="M23" s="92" t="str">
        <f t="shared" si="27"/>
        <v>С2</v>
      </c>
      <c r="N23" s="92" t="str">
        <f t="shared" si="28"/>
        <v>Трубопровод гудрон 
Рег.№ТТ-511</v>
      </c>
      <c r="O23" s="92" t="str">
        <f t="shared" si="29"/>
        <v>Полное-пожар</v>
      </c>
      <c r="P23" s="92" t="s">
        <v>85</v>
      </c>
      <c r="Q23" s="92" t="s">
        <v>85</v>
      </c>
      <c r="R23" s="92" t="s">
        <v>85</v>
      </c>
      <c r="S23" s="92" t="s">
        <v>85</v>
      </c>
      <c r="T23" s="92" t="s">
        <v>85</v>
      </c>
      <c r="U23" s="92" t="s">
        <v>85</v>
      </c>
      <c r="V23" s="92" t="s">
        <v>85</v>
      </c>
      <c r="W23" s="92" t="s">
        <v>85</v>
      </c>
      <c r="X23" s="92" t="s">
        <v>85</v>
      </c>
      <c r="Y23" s="92" t="s">
        <v>85</v>
      </c>
      <c r="Z23" s="92" t="s">
        <v>85</v>
      </c>
      <c r="AA23" s="92" t="s">
        <v>85</v>
      </c>
      <c r="AB23" s="92" t="s">
        <v>85</v>
      </c>
      <c r="AC23" s="92" t="s">
        <v>85</v>
      </c>
      <c r="AD23" s="92" t="s">
        <v>85</v>
      </c>
      <c r="AE23" s="92" t="s">
        <v>85</v>
      </c>
      <c r="AF23" s="92" t="s">
        <v>85</v>
      </c>
      <c r="AG23" s="92" t="s">
        <v>85</v>
      </c>
      <c r="AH23" s="52">
        <v>2</v>
      </c>
      <c r="AI23" s="52">
        <v>2</v>
      </c>
      <c r="AJ23" s="92">
        <f>AJ22</f>
        <v>1.6</v>
      </c>
      <c r="AK23" s="92">
        <f>AK22</f>
        <v>4.7E-2</v>
      </c>
      <c r="AL23" s="92">
        <f>AL22</f>
        <v>5</v>
      </c>
      <c r="AM23" s="92"/>
      <c r="AN23" s="92"/>
      <c r="AO23" s="93">
        <f>AK23*I23+AJ23</f>
        <v>3.1961200000000001</v>
      </c>
      <c r="AP23" s="93">
        <f t="shared" ref="AP23:AP27" si="32">0.1*AO23</f>
        <v>0.31961200000000001</v>
      </c>
      <c r="AQ23" s="94">
        <f t="shared" ref="AQ23:AQ27" si="33">AH23*3+0.25*AI23</f>
        <v>6.5</v>
      </c>
      <c r="AR23" s="94">
        <f t="shared" ref="AR23:AR27" si="34">SUM(AO23:AQ23)/4</f>
        <v>2.503933</v>
      </c>
      <c r="AS23" s="93">
        <f>10068.2*J23*POWER(10,-6)*10</f>
        <v>3.4191607200000003</v>
      </c>
      <c r="AT23" s="94">
        <f t="shared" si="30"/>
        <v>15.938825720000001</v>
      </c>
      <c r="AU23" s="95">
        <f t="shared" ref="AU23:AU27" si="35">AH23*H23</f>
        <v>1.1080000000000001E-5</v>
      </c>
      <c r="AV23" s="95">
        <f t="shared" ref="AV23:AV27" si="36">H23*AI23</f>
        <v>1.1080000000000001E-5</v>
      </c>
      <c r="AW23" s="95">
        <f t="shared" ref="AW23:AW27" si="37">H23*AT23</f>
        <v>8.8301094488800011E-5</v>
      </c>
    </row>
    <row r="24" spans="1:49" x14ac:dyDescent="0.3">
      <c r="A24" s="48" t="s">
        <v>21</v>
      </c>
      <c r="B24" s="48" t="str">
        <f>B22</f>
        <v>Трубопровод гудрон 
Рег.№ТТ-511</v>
      </c>
      <c r="C24" s="179" t="s">
        <v>170</v>
      </c>
      <c r="D24" s="49" t="s">
        <v>61</v>
      </c>
      <c r="E24" s="167">
        <f>E22</f>
        <v>9.9999999999999995E-8</v>
      </c>
      <c r="F24" s="168">
        <f>F22</f>
        <v>1385</v>
      </c>
      <c r="G24" s="48">
        <v>0.76</v>
      </c>
      <c r="H24" s="50">
        <f t="shared" si="31"/>
        <v>1.0526000000000001E-4</v>
      </c>
      <c r="I24" s="162">
        <f>I22</f>
        <v>33.96</v>
      </c>
      <c r="J24" s="48">
        <v>0</v>
      </c>
      <c r="K24" s="172" t="s">
        <v>186</v>
      </c>
      <c r="L24" s="177">
        <v>0</v>
      </c>
      <c r="M24" s="92" t="str">
        <f t="shared" si="27"/>
        <v>С3</v>
      </c>
      <c r="N24" s="92" t="str">
        <f t="shared" si="28"/>
        <v>Трубопровод гудрон 
Рег.№ТТ-511</v>
      </c>
      <c r="O24" s="92" t="str">
        <f t="shared" si="29"/>
        <v>Полное-ликвидация</v>
      </c>
      <c r="P24" s="92" t="s">
        <v>85</v>
      </c>
      <c r="Q24" s="92" t="s">
        <v>85</v>
      </c>
      <c r="R24" s="92" t="s">
        <v>85</v>
      </c>
      <c r="S24" s="92" t="s">
        <v>85</v>
      </c>
      <c r="T24" s="92" t="s">
        <v>85</v>
      </c>
      <c r="U24" s="92" t="s">
        <v>85</v>
      </c>
      <c r="V24" s="92" t="s">
        <v>85</v>
      </c>
      <c r="W24" s="92" t="s">
        <v>85</v>
      </c>
      <c r="X24" s="92" t="s">
        <v>85</v>
      </c>
      <c r="Y24" s="92" t="s">
        <v>85</v>
      </c>
      <c r="Z24" s="92" t="s">
        <v>85</v>
      </c>
      <c r="AA24" s="92" t="s">
        <v>85</v>
      </c>
      <c r="AB24" s="92" t="s">
        <v>85</v>
      </c>
      <c r="AC24" s="92" t="s">
        <v>85</v>
      </c>
      <c r="AD24" s="92" t="s">
        <v>85</v>
      </c>
      <c r="AE24" s="92" t="s">
        <v>85</v>
      </c>
      <c r="AF24" s="92" t="s">
        <v>85</v>
      </c>
      <c r="AG24" s="92" t="s">
        <v>85</v>
      </c>
      <c r="AH24" s="92">
        <v>0</v>
      </c>
      <c r="AI24" s="92">
        <v>0</v>
      </c>
      <c r="AJ24" s="92">
        <f>AJ22</f>
        <v>1.6</v>
      </c>
      <c r="AK24" s="92">
        <f>AK22</f>
        <v>4.7E-2</v>
      </c>
      <c r="AL24" s="92">
        <f>AL22</f>
        <v>5</v>
      </c>
      <c r="AM24" s="92"/>
      <c r="AN24" s="92"/>
      <c r="AO24" s="93">
        <f>AK24*I24*0.1+AJ24</f>
        <v>1.7596120000000002</v>
      </c>
      <c r="AP24" s="93">
        <f t="shared" si="32"/>
        <v>0.17596120000000004</v>
      </c>
      <c r="AQ24" s="94">
        <f t="shared" si="33"/>
        <v>0</v>
      </c>
      <c r="AR24" s="94">
        <f t="shared" si="34"/>
        <v>0.48389330000000008</v>
      </c>
      <c r="AS24" s="93">
        <f>1333*J23*POWER(10,-6)</f>
        <v>4.5268679999999999E-2</v>
      </c>
      <c r="AT24" s="94">
        <f t="shared" si="30"/>
        <v>2.4647351800000004</v>
      </c>
      <c r="AU24" s="95">
        <f t="shared" si="35"/>
        <v>0</v>
      </c>
      <c r="AV24" s="95">
        <f t="shared" si="36"/>
        <v>0</v>
      </c>
      <c r="AW24" s="95">
        <f t="shared" si="37"/>
        <v>2.5943802504680005E-4</v>
      </c>
    </row>
    <row r="25" spans="1:49" x14ac:dyDescent="0.3">
      <c r="A25" s="48" t="s">
        <v>22</v>
      </c>
      <c r="B25" s="48" t="str">
        <f>B22</f>
        <v>Трубопровод гудрон 
Рег.№ТТ-511</v>
      </c>
      <c r="C25" s="179" t="s">
        <v>171</v>
      </c>
      <c r="D25" s="49" t="s">
        <v>86</v>
      </c>
      <c r="E25" s="166">
        <v>4.9999999999999998E-7</v>
      </c>
      <c r="F25" s="168">
        <f>F22</f>
        <v>1385</v>
      </c>
      <c r="G25" s="48">
        <v>0.2</v>
      </c>
      <c r="H25" s="50">
        <f t="shared" si="31"/>
        <v>1.3850000000000001E-4</v>
      </c>
      <c r="I25" s="162">
        <f>0.15*I22</f>
        <v>5.0940000000000003</v>
      </c>
      <c r="J25" s="162">
        <f>I25</f>
        <v>5.0940000000000003</v>
      </c>
      <c r="K25" s="174" t="s">
        <v>188</v>
      </c>
      <c r="L25" s="178">
        <v>45390</v>
      </c>
      <c r="M25" s="92" t="str">
        <f t="shared" si="27"/>
        <v>С4</v>
      </c>
      <c r="N25" s="92" t="str">
        <f t="shared" si="28"/>
        <v>Трубопровод гудрон 
Рег.№ТТ-511</v>
      </c>
      <c r="O25" s="92" t="str">
        <f t="shared" si="29"/>
        <v>Частичное-пожар</v>
      </c>
      <c r="P25" s="92" t="s">
        <v>85</v>
      </c>
      <c r="Q25" s="92" t="s">
        <v>85</v>
      </c>
      <c r="R25" s="92" t="s">
        <v>85</v>
      </c>
      <c r="S25" s="92" t="s">
        <v>85</v>
      </c>
      <c r="T25" s="92" t="s">
        <v>85</v>
      </c>
      <c r="U25" s="92" t="s">
        <v>85</v>
      </c>
      <c r="V25" s="92" t="s">
        <v>85</v>
      </c>
      <c r="W25" s="92" t="s">
        <v>85</v>
      </c>
      <c r="X25" s="92" t="s">
        <v>85</v>
      </c>
      <c r="Y25" s="92" t="s">
        <v>85</v>
      </c>
      <c r="Z25" s="92" t="s">
        <v>85</v>
      </c>
      <c r="AA25" s="92" t="s">
        <v>85</v>
      </c>
      <c r="AB25" s="92" t="s">
        <v>85</v>
      </c>
      <c r="AC25" s="92" t="s">
        <v>85</v>
      </c>
      <c r="AD25" s="92" t="s">
        <v>85</v>
      </c>
      <c r="AE25" s="92" t="s">
        <v>85</v>
      </c>
      <c r="AF25" s="92" t="s">
        <v>85</v>
      </c>
      <c r="AG25" s="92" t="s">
        <v>85</v>
      </c>
      <c r="AH25" s="92">
        <v>0</v>
      </c>
      <c r="AI25" s="92">
        <v>2</v>
      </c>
      <c r="AJ25" s="92">
        <f>0.1*AJ22</f>
        <v>0.16000000000000003</v>
      </c>
      <c r="AK25" s="92">
        <f>AK22</f>
        <v>4.7E-2</v>
      </c>
      <c r="AL25" s="92">
        <f>ROUNDUP(AL22/3,0)</f>
        <v>2</v>
      </c>
      <c r="AM25" s="92"/>
      <c r="AN25" s="92"/>
      <c r="AO25" s="93">
        <f>AK25*I25+AJ25</f>
        <v>0.39941800000000005</v>
      </c>
      <c r="AP25" s="93">
        <f t="shared" si="32"/>
        <v>3.9941800000000006E-2</v>
      </c>
      <c r="AQ25" s="94">
        <f t="shared" si="33"/>
        <v>0.5</v>
      </c>
      <c r="AR25" s="94">
        <f t="shared" si="34"/>
        <v>0.23483995000000002</v>
      </c>
      <c r="AS25" s="93">
        <f>10068.2*J25*POWER(10,-6)</f>
        <v>5.1287410800000002E-2</v>
      </c>
      <c r="AT25" s="94">
        <f t="shared" si="30"/>
        <v>1.2254871608000002</v>
      </c>
      <c r="AU25" s="95">
        <f t="shared" si="35"/>
        <v>0</v>
      </c>
      <c r="AV25" s="95">
        <f t="shared" si="36"/>
        <v>2.7700000000000001E-4</v>
      </c>
      <c r="AW25" s="95">
        <f t="shared" si="37"/>
        <v>1.6972997177080003E-4</v>
      </c>
    </row>
    <row r="26" spans="1:49" x14ac:dyDescent="0.3">
      <c r="A26" s="48" t="s">
        <v>23</v>
      </c>
      <c r="B26" s="48" t="str">
        <f>B22</f>
        <v>Трубопровод гудрон 
Рег.№ТТ-511</v>
      </c>
      <c r="C26" s="179" t="s">
        <v>199</v>
      </c>
      <c r="D26" s="49" t="s">
        <v>86</v>
      </c>
      <c r="E26" s="167">
        <f>E25</f>
        <v>4.9999999999999998E-7</v>
      </c>
      <c r="F26" s="168">
        <f>F22</f>
        <v>1385</v>
      </c>
      <c r="G26" s="48">
        <v>0.04</v>
      </c>
      <c r="H26" s="50">
        <f t="shared" si="31"/>
        <v>2.7699999999999999E-5</v>
      </c>
      <c r="I26" s="162">
        <f>0.15*I22</f>
        <v>5.0940000000000003</v>
      </c>
      <c r="J26" s="162">
        <f>I25</f>
        <v>5.0940000000000003</v>
      </c>
      <c r="K26" s="174" t="s">
        <v>189</v>
      </c>
      <c r="L26" s="178">
        <v>0</v>
      </c>
      <c r="M26" s="92" t="str">
        <f t="shared" si="27"/>
        <v>С5</v>
      </c>
      <c r="N26" s="92" t="str">
        <f t="shared" si="28"/>
        <v>Трубопровод гудрон 
Рег.№ТТ-511</v>
      </c>
      <c r="O26" s="92" t="str">
        <f t="shared" si="29"/>
        <v>Частичное-пожар</v>
      </c>
      <c r="P26" s="92" t="s">
        <v>85</v>
      </c>
      <c r="Q26" s="92" t="s">
        <v>85</v>
      </c>
      <c r="R26" s="92" t="s">
        <v>85</v>
      </c>
      <c r="S26" s="92" t="s">
        <v>85</v>
      </c>
      <c r="T26" s="92" t="s">
        <v>85</v>
      </c>
      <c r="U26" s="92" t="s">
        <v>85</v>
      </c>
      <c r="V26" s="92" t="s">
        <v>85</v>
      </c>
      <c r="W26" s="92" t="s">
        <v>85</v>
      </c>
      <c r="X26" s="92" t="s">
        <v>85</v>
      </c>
      <c r="Y26" s="92" t="s">
        <v>85</v>
      </c>
      <c r="Z26" s="92" t="s">
        <v>85</v>
      </c>
      <c r="AA26" s="92" t="s">
        <v>85</v>
      </c>
      <c r="AB26" s="92" t="s">
        <v>85</v>
      </c>
      <c r="AC26" s="92" t="s">
        <v>85</v>
      </c>
      <c r="AD26" s="92" t="s">
        <v>85</v>
      </c>
      <c r="AE26" s="92" t="s">
        <v>85</v>
      </c>
      <c r="AF26" s="92" t="s">
        <v>85</v>
      </c>
      <c r="AG26" s="92" t="s">
        <v>85</v>
      </c>
      <c r="AH26" s="92">
        <v>0</v>
      </c>
      <c r="AI26" s="92">
        <v>1</v>
      </c>
      <c r="AJ26" s="92">
        <f t="shared" ref="AJ26:AJ27" si="38">0.1*AJ23</f>
        <v>0.16000000000000003</v>
      </c>
      <c r="AK26" s="92">
        <f>AK22</f>
        <v>4.7E-2</v>
      </c>
      <c r="AL26" s="92">
        <f>ROUNDUP(AL22/3,0)</f>
        <v>2</v>
      </c>
      <c r="AM26" s="92"/>
      <c r="AN26" s="92"/>
      <c r="AO26" s="93">
        <f t="shared" ref="AO26" si="39">AK26*I26+AJ26</f>
        <v>0.39941800000000005</v>
      </c>
      <c r="AP26" s="93">
        <f t="shared" si="32"/>
        <v>3.9941800000000006E-2</v>
      </c>
      <c r="AQ26" s="94">
        <f t="shared" si="33"/>
        <v>0.25</v>
      </c>
      <c r="AR26" s="94">
        <f t="shared" si="34"/>
        <v>0.17233995000000002</v>
      </c>
      <c r="AS26" s="93">
        <f>10068.2*J26*POWER(10,-6)*10</f>
        <v>0.512874108</v>
      </c>
      <c r="AT26" s="94">
        <f t="shared" si="30"/>
        <v>1.3745738580000002</v>
      </c>
      <c r="AU26" s="95">
        <f t="shared" si="35"/>
        <v>0</v>
      </c>
      <c r="AV26" s="95">
        <f t="shared" si="36"/>
        <v>2.7699999999999999E-5</v>
      </c>
      <c r="AW26" s="95">
        <f t="shared" si="37"/>
        <v>3.8075695866600003E-5</v>
      </c>
    </row>
    <row r="27" spans="1:49" ht="15" thickBot="1" x14ac:dyDescent="0.35">
      <c r="A27" s="48" t="s">
        <v>24</v>
      </c>
      <c r="B27" s="48" t="str">
        <f>B22</f>
        <v>Трубопровод гудрон 
Рег.№ТТ-511</v>
      </c>
      <c r="C27" s="179" t="s">
        <v>173</v>
      </c>
      <c r="D27" s="49" t="s">
        <v>62</v>
      </c>
      <c r="E27" s="167">
        <f>E25</f>
        <v>4.9999999999999998E-7</v>
      </c>
      <c r="F27" s="168">
        <f>F22</f>
        <v>1385</v>
      </c>
      <c r="G27" s="48">
        <v>0.76</v>
      </c>
      <c r="H27" s="50">
        <f t="shared" si="31"/>
        <v>5.2629999999999994E-4</v>
      </c>
      <c r="I27" s="162">
        <f>0.15*I22</f>
        <v>5.0940000000000003</v>
      </c>
      <c r="J27" s="48">
        <v>0</v>
      </c>
      <c r="K27" s="175" t="s">
        <v>200</v>
      </c>
      <c r="L27" s="181">
        <v>3</v>
      </c>
      <c r="M27" s="92" t="str">
        <f t="shared" si="27"/>
        <v>С6</v>
      </c>
      <c r="N27" s="92" t="str">
        <f t="shared" si="28"/>
        <v>Трубопровод гудрон 
Рег.№ТТ-511</v>
      </c>
      <c r="O27" s="92" t="str">
        <f t="shared" si="29"/>
        <v>Частичное-ликвидация</v>
      </c>
      <c r="P27" s="92" t="s">
        <v>85</v>
      </c>
      <c r="Q27" s="92" t="s">
        <v>85</v>
      </c>
      <c r="R27" s="92" t="s">
        <v>85</v>
      </c>
      <c r="S27" s="92" t="s">
        <v>85</v>
      </c>
      <c r="T27" s="92" t="s">
        <v>85</v>
      </c>
      <c r="U27" s="92" t="s">
        <v>85</v>
      </c>
      <c r="V27" s="92" t="s">
        <v>85</v>
      </c>
      <c r="W27" s="92" t="s">
        <v>85</v>
      </c>
      <c r="X27" s="92" t="s">
        <v>85</v>
      </c>
      <c r="Y27" s="92" t="s">
        <v>85</v>
      </c>
      <c r="Z27" s="92" t="s">
        <v>85</v>
      </c>
      <c r="AA27" s="92" t="s">
        <v>85</v>
      </c>
      <c r="AB27" s="92" t="s">
        <v>85</v>
      </c>
      <c r="AC27" s="92" t="s">
        <v>85</v>
      </c>
      <c r="AD27" s="92" t="s">
        <v>85</v>
      </c>
      <c r="AE27" s="92" t="s">
        <v>85</v>
      </c>
      <c r="AF27" s="92" t="s">
        <v>85</v>
      </c>
      <c r="AG27" s="92" t="s">
        <v>85</v>
      </c>
      <c r="AH27" s="92">
        <v>0</v>
      </c>
      <c r="AI27" s="92">
        <v>0</v>
      </c>
      <c r="AJ27" s="92">
        <f t="shared" si="38"/>
        <v>0.16000000000000003</v>
      </c>
      <c r="AK27" s="92">
        <f>AK22</f>
        <v>4.7E-2</v>
      </c>
      <c r="AL27" s="92">
        <f>ROUNDUP(AL22/3,0)</f>
        <v>2</v>
      </c>
      <c r="AM27" s="92"/>
      <c r="AN27" s="92"/>
      <c r="AO27" s="93">
        <f>AK27*I27*0.1+AJ27</f>
        <v>0.18394180000000004</v>
      </c>
      <c r="AP27" s="93">
        <f t="shared" si="32"/>
        <v>1.8394180000000006E-2</v>
      </c>
      <c r="AQ27" s="94">
        <f t="shared" si="33"/>
        <v>0</v>
      </c>
      <c r="AR27" s="94">
        <f t="shared" si="34"/>
        <v>5.0583995000000014E-2</v>
      </c>
      <c r="AS27" s="93">
        <f>1333*J26*POWER(10,-6)</f>
        <v>6.7903020000000007E-3</v>
      </c>
      <c r="AT27" s="94">
        <f t="shared" si="30"/>
        <v>0.25971027700000004</v>
      </c>
      <c r="AU27" s="95">
        <f t="shared" si="35"/>
        <v>0</v>
      </c>
      <c r="AV27" s="95">
        <f t="shared" si="36"/>
        <v>0</v>
      </c>
      <c r="AW27" s="95">
        <f t="shared" si="37"/>
        <v>1.366855187851E-4</v>
      </c>
    </row>
    <row r="28" spans="1:49" x14ac:dyDescent="0.3">
      <c r="A28" s="48"/>
      <c r="B28" s="48"/>
      <c r="C28" s="179"/>
      <c r="D28" s="49"/>
      <c r="E28" s="167"/>
      <c r="F28" s="168"/>
      <c r="G28" s="48"/>
      <c r="H28" s="50"/>
      <c r="I28" s="162"/>
      <c r="J28" s="48"/>
      <c r="K28" s="292"/>
      <c r="L28" s="294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3"/>
      <c r="AP28" s="93"/>
      <c r="AQ28" s="94"/>
      <c r="AR28" s="94"/>
      <c r="AS28" s="93"/>
      <c r="AT28" s="94"/>
      <c r="AU28" s="95"/>
      <c r="AV28" s="95"/>
      <c r="AW28" s="95"/>
    </row>
    <row r="29" spans="1:49" s="281" customFormat="1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</row>
    <row r="30" spans="1:49" s="281" customFormat="1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</row>
    <row r="31" spans="1:49" ht="15" thickBot="1" x14ac:dyDescent="0.35"/>
    <row r="32" spans="1:49" ht="28.8" thickBot="1" x14ac:dyDescent="0.35">
      <c r="A32" s="48" t="s">
        <v>19</v>
      </c>
      <c r="B32" s="311" t="s">
        <v>327</v>
      </c>
      <c r="C32" s="179" t="s">
        <v>168</v>
      </c>
      <c r="D32" s="49" t="s">
        <v>60</v>
      </c>
      <c r="E32" s="166">
        <v>9.9999999999999995E-8</v>
      </c>
      <c r="F32" s="163">
        <v>936</v>
      </c>
      <c r="G32" s="48">
        <v>0.2</v>
      </c>
      <c r="H32" s="50">
        <f>E32*F32*G32</f>
        <v>1.872E-5</v>
      </c>
      <c r="I32" s="164">
        <f>22.7*1.2</f>
        <v>27.24</v>
      </c>
      <c r="J32" s="169">
        <f>I32</f>
        <v>27.24</v>
      </c>
      <c r="K32" s="172" t="s">
        <v>184</v>
      </c>
      <c r="L32" s="177">
        <f>I32*20</f>
        <v>544.79999999999995</v>
      </c>
      <c r="M32" s="92" t="str">
        <f t="shared" ref="M32:N37" si="40">A32</f>
        <v>С1</v>
      </c>
      <c r="N32" s="92" t="str">
        <f t="shared" si="40"/>
        <v>Трубопровод гудрон с суспензией Рег.№ТТ-508</v>
      </c>
      <c r="O32" s="92" t="str">
        <f t="shared" ref="O32:O37" si="41">D32</f>
        <v>Полное-пожар</v>
      </c>
      <c r="P32" s="92" t="s">
        <v>85</v>
      </c>
      <c r="Q32" s="92" t="s">
        <v>85</v>
      </c>
      <c r="R32" s="92" t="s">
        <v>85</v>
      </c>
      <c r="S32" s="92" t="s">
        <v>85</v>
      </c>
      <c r="T32" s="92" t="s">
        <v>85</v>
      </c>
      <c r="U32" s="92" t="s">
        <v>85</v>
      </c>
      <c r="V32" s="92" t="s">
        <v>85</v>
      </c>
      <c r="W32" s="92" t="s">
        <v>85</v>
      </c>
      <c r="X32" s="92" t="s">
        <v>85</v>
      </c>
      <c r="Y32" s="92" t="s">
        <v>85</v>
      </c>
      <c r="Z32" s="92" t="s">
        <v>85</v>
      </c>
      <c r="AA32" s="92" t="s">
        <v>85</v>
      </c>
      <c r="AB32" s="92" t="s">
        <v>85</v>
      </c>
      <c r="AC32" s="92" t="s">
        <v>85</v>
      </c>
      <c r="AD32" s="92" t="s">
        <v>85</v>
      </c>
      <c r="AE32" s="92" t="s">
        <v>85</v>
      </c>
      <c r="AF32" s="92" t="s">
        <v>85</v>
      </c>
      <c r="AG32" s="92" t="s">
        <v>85</v>
      </c>
      <c r="AH32" s="52">
        <v>1</v>
      </c>
      <c r="AI32" s="52">
        <v>2</v>
      </c>
      <c r="AJ32" s="165">
        <v>1.8</v>
      </c>
      <c r="AK32" s="165">
        <v>0.09</v>
      </c>
      <c r="AL32" s="165">
        <v>8</v>
      </c>
      <c r="AM32" s="92"/>
      <c r="AN32" s="92"/>
      <c r="AO32" s="93">
        <f>AK32*I32+AJ32</f>
        <v>4.2515999999999998</v>
      </c>
      <c r="AP32" s="93">
        <f>0.1*AO32</f>
        <v>0.42515999999999998</v>
      </c>
      <c r="AQ32" s="94">
        <f>AH32*3+0.25*AI32</f>
        <v>3.5</v>
      </c>
      <c r="AR32" s="94">
        <f>SUM(AO32:AQ32)/4</f>
        <v>2.04419</v>
      </c>
      <c r="AS32" s="93">
        <f>10068.2*J32*POWER(10,-6)</f>
        <v>0.27425776799999996</v>
      </c>
      <c r="AT32" s="94">
        <f t="shared" ref="AT32:AT37" si="42">AS32+AR32+AQ32+AP32+AO32</f>
        <v>10.495207768</v>
      </c>
      <c r="AU32" s="95">
        <f>AH32*H32</f>
        <v>1.872E-5</v>
      </c>
      <c r="AV32" s="95">
        <f>H32*AI32</f>
        <v>3.7440000000000001E-5</v>
      </c>
      <c r="AW32" s="95">
        <f>H32*AT32</f>
        <v>1.9647028941696001E-4</v>
      </c>
    </row>
    <row r="33" spans="1:49" ht="15" thickBot="1" x14ac:dyDescent="0.35">
      <c r="A33" s="48" t="s">
        <v>20</v>
      </c>
      <c r="B33" s="48" t="str">
        <f>B32</f>
        <v>Трубопровод гудрон с суспензией Рег.№ТТ-508</v>
      </c>
      <c r="C33" s="179" t="s">
        <v>169</v>
      </c>
      <c r="D33" s="49" t="s">
        <v>63</v>
      </c>
      <c r="E33" s="167">
        <f>E32</f>
        <v>9.9999999999999995E-8</v>
      </c>
      <c r="F33" s="168">
        <f>F32</f>
        <v>936</v>
      </c>
      <c r="G33" s="48">
        <v>0.04</v>
      </c>
      <c r="H33" s="50">
        <f t="shared" ref="H33:H37" si="43">E33*F33*G33</f>
        <v>3.7440000000000001E-6</v>
      </c>
      <c r="I33" s="162">
        <f>I32</f>
        <v>27.24</v>
      </c>
      <c r="J33" s="170">
        <v>0.92</v>
      </c>
      <c r="K33" s="172" t="s">
        <v>185</v>
      </c>
      <c r="L33" s="177">
        <v>0</v>
      </c>
      <c r="M33" s="92" t="str">
        <f t="shared" si="40"/>
        <v>С2</v>
      </c>
      <c r="N33" s="92" t="str">
        <f t="shared" si="40"/>
        <v>Трубопровод гудрон с суспензией Рег.№ТТ-508</v>
      </c>
      <c r="O33" s="92" t="str">
        <f t="shared" si="41"/>
        <v>Полное-взрыв</v>
      </c>
      <c r="P33" s="92" t="s">
        <v>85</v>
      </c>
      <c r="Q33" s="92" t="s">
        <v>85</v>
      </c>
      <c r="R33" s="92" t="s">
        <v>85</v>
      </c>
      <c r="S33" s="92" t="s">
        <v>85</v>
      </c>
      <c r="T33" s="92" t="s">
        <v>85</v>
      </c>
      <c r="U33" s="92" t="s">
        <v>85</v>
      </c>
      <c r="V33" s="92" t="s">
        <v>85</v>
      </c>
      <c r="W33" s="92" t="s">
        <v>85</v>
      </c>
      <c r="X33" s="92" t="s">
        <v>85</v>
      </c>
      <c r="Y33" s="92" t="s">
        <v>85</v>
      </c>
      <c r="Z33" s="92" t="s">
        <v>85</v>
      </c>
      <c r="AA33" s="92" t="s">
        <v>85</v>
      </c>
      <c r="AB33" s="92" t="s">
        <v>85</v>
      </c>
      <c r="AC33" s="92" t="s">
        <v>85</v>
      </c>
      <c r="AD33" s="92" t="s">
        <v>85</v>
      </c>
      <c r="AE33" s="92" t="s">
        <v>85</v>
      </c>
      <c r="AF33" s="92" t="s">
        <v>85</v>
      </c>
      <c r="AG33" s="92" t="s">
        <v>85</v>
      </c>
      <c r="AH33" s="52">
        <v>2</v>
      </c>
      <c r="AI33" s="52">
        <v>2</v>
      </c>
      <c r="AJ33" s="92">
        <f>AJ32</f>
        <v>1.8</v>
      </c>
      <c r="AK33" s="92">
        <f>AK32</f>
        <v>0.09</v>
      </c>
      <c r="AL33" s="92">
        <f>AL32</f>
        <v>8</v>
      </c>
      <c r="AM33" s="92"/>
      <c r="AN33" s="92"/>
      <c r="AO33" s="93">
        <f>AK33*I33+AJ33</f>
        <v>4.2515999999999998</v>
      </c>
      <c r="AP33" s="93">
        <f t="shared" ref="AP33:AP37" si="44">0.1*AO33</f>
        <v>0.42515999999999998</v>
      </c>
      <c r="AQ33" s="94">
        <f t="shared" ref="AQ33:AQ37" si="45">AH33*3+0.25*AI33</f>
        <v>6.5</v>
      </c>
      <c r="AR33" s="94">
        <f t="shared" ref="AR33:AR37" si="46">SUM(AO33:AQ33)/4</f>
        <v>2.79419</v>
      </c>
      <c r="AS33" s="93">
        <f>10068.2*J33*POWER(10,-6)*10</f>
        <v>9.2627440000000005E-2</v>
      </c>
      <c r="AT33" s="94">
        <f t="shared" si="42"/>
        <v>14.06357744</v>
      </c>
      <c r="AU33" s="95">
        <f t="shared" ref="AU33:AU37" si="47">AH33*H33</f>
        <v>7.4880000000000001E-6</v>
      </c>
      <c r="AV33" s="95">
        <f t="shared" ref="AV33:AV37" si="48">H33*AI33</f>
        <v>7.4880000000000001E-6</v>
      </c>
      <c r="AW33" s="95">
        <f t="shared" ref="AW33:AW37" si="49">H33*AT33</f>
        <v>5.2654033935359996E-5</v>
      </c>
    </row>
    <row r="34" spans="1:49" x14ac:dyDescent="0.3">
      <c r="A34" s="48" t="s">
        <v>21</v>
      </c>
      <c r="B34" s="48" t="str">
        <f>B32</f>
        <v>Трубопровод гудрон с суспензией Рег.№ТТ-508</v>
      </c>
      <c r="C34" s="179" t="s">
        <v>170</v>
      </c>
      <c r="D34" s="49" t="s">
        <v>61</v>
      </c>
      <c r="E34" s="167">
        <f>E32</f>
        <v>9.9999999999999995E-8</v>
      </c>
      <c r="F34" s="168">
        <f>F32</f>
        <v>936</v>
      </c>
      <c r="G34" s="48">
        <v>0.76</v>
      </c>
      <c r="H34" s="50">
        <f t="shared" si="43"/>
        <v>7.1136000000000005E-5</v>
      </c>
      <c r="I34" s="162">
        <f>I32</f>
        <v>27.24</v>
      </c>
      <c r="J34" s="171">
        <v>0</v>
      </c>
      <c r="K34" s="172" t="s">
        <v>186</v>
      </c>
      <c r="L34" s="177">
        <v>0</v>
      </c>
      <c r="M34" s="92" t="str">
        <f t="shared" si="40"/>
        <v>С3</v>
      </c>
      <c r="N34" s="92" t="str">
        <f t="shared" si="40"/>
        <v>Трубопровод гудрон с суспензией Рег.№ТТ-508</v>
      </c>
      <c r="O34" s="92" t="str">
        <f t="shared" si="41"/>
        <v>Полное-ликвидация</v>
      </c>
      <c r="P34" s="92" t="s">
        <v>85</v>
      </c>
      <c r="Q34" s="92" t="s">
        <v>85</v>
      </c>
      <c r="R34" s="92" t="s">
        <v>85</v>
      </c>
      <c r="S34" s="92" t="s">
        <v>85</v>
      </c>
      <c r="T34" s="92" t="s">
        <v>85</v>
      </c>
      <c r="U34" s="92" t="s">
        <v>85</v>
      </c>
      <c r="V34" s="92" t="s">
        <v>85</v>
      </c>
      <c r="W34" s="92" t="s">
        <v>85</v>
      </c>
      <c r="X34" s="92" t="s">
        <v>85</v>
      </c>
      <c r="Y34" s="92" t="s">
        <v>85</v>
      </c>
      <c r="Z34" s="92" t="s">
        <v>85</v>
      </c>
      <c r="AA34" s="92" t="s">
        <v>85</v>
      </c>
      <c r="AB34" s="92" t="s">
        <v>85</v>
      </c>
      <c r="AC34" s="92" t="s">
        <v>85</v>
      </c>
      <c r="AD34" s="92" t="s">
        <v>85</v>
      </c>
      <c r="AE34" s="92" t="s">
        <v>85</v>
      </c>
      <c r="AF34" s="92" t="s">
        <v>85</v>
      </c>
      <c r="AG34" s="92" t="s">
        <v>85</v>
      </c>
      <c r="AH34" s="92">
        <v>0</v>
      </c>
      <c r="AI34" s="92">
        <v>0</v>
      </c>
      <c r="AJ34" s="92">
        <f>AJ32</f>
        <v>1.8</v>
      </c>
      <c r="AK34" s="92">
        <f>AK32</f>
        <v>0.09</v>
      </c>
      <c r="AL34" s="92">
        <f>AL32</f>
        <v>8</v>
      </c>
      <c r="AM34" s="92"/>
      <c r="AN34" s="92"/>
      <c r="AO34" s="93">
        <f>AK34*I34*0.1+AJ34</f>
        <v>2.0451600000000001</v>
      </c>
      <c r="AP34" s="93">
        <f t="shared" si="44"/>
        <v>0.20451600000000003</v>
      </c>
      <c r="AQ34" s="94">
        <f t="shared" si="45"/>
        <v>0</v>
      </c>
      <c r="AR34" s="94">
        <f t="shared" si="46"/>
        <v>0.562419</v>
      </c>
      <c r="AS34" s="93">
        <f>1333*J33*POWER(10,-6)</f>
        <v>1.2263600000000001E-3</v>
      </c>
      <c r="AT34" s="94">
        <f t="shared" si="42"/>
        <v>2.8133213600000002</v>
      </c>
      <c r="AU34" s="95">
        <f t="shared" si="47"/>
        <v>0</v>
      </c>
      <c r="AV34" s="95">
        <f t="shared" si="48"/>
        <v>0</v>
      </c>
      <c r="AW34" s="95">
        <f t="shared" si="49"/>
        <v>2.0012842826496003E-4</v>
      </c>
    </row>
    <row r="35" spans="1:49" x14ac:dyDescent="0.3">
      <c r="A35" s="48" t="s">
        <v>22</v>
      </c>
      <c r="B35" s="48" t="str">
        <f>B32</f>
        <v>Трубопровод гудрон с суспензией Рег.№ТТ-508</v>
      </c>
      <c r="C35" s="179" t="s">
        <v>171</v>
      </c>
      <c r="D35" s="49" t="s">
        <v>86</v>
      </c>
      <c r="E35" s="166">
        <v>4.9999999999999998E-7</v>
      </c>
      <c r="F35" s="168">
        <f>F32</f>
        <v>936</v>
      </c>
      <c r="G35" s="48">
        <v>0.2</v>
      </c>
      <c r="H35" s="50">
        <f t="shared" si="43"/>
        <v>9.3599999999999998E-5</v>
      </c>
      <c r="I35" s="162">
        <f>0.15*I32</f>
        <v>4.0859999999999994</v>
      </c>
      <c r="J35" s="169">
        <f>I35</f>
        <v>4.0859999999999994</v>
      </c>
      <c r="K35" s="174" t="s">
        <v>188</v>
      </c>
      <c r="L35" s="178">
        <v>45390</v>
      </c>
      <c r="M35" s="92" t="str">
        <f t="shared" si="40"/>
        <v>С4</v>
      </c>
      <c r="N35" s="92" t="str">
        <f t="shared" si="40"/>
        <v>Трубопровод гудрон с суспензией Рег.№ТТ-508</v>
      </c>
      <c r="O35" s="92" t="str">
        <f t="shared" si="41"/>
        <v>Частичное-пожар</v>
      </c>
      <c r="P35" s="92" t="s">
        <v>85</v>
      </c>
      <c r="Q35" s="92" t="s">
        <v>85</v>
      </c>
      <c r="R35" s="92" t="s">
        <v>85</v>
      </c>
      <c r="S35" s="92" t="s">
        <v>85</v>
      </c>
      <c r="T35" s="92" t="s">
        <v>85</v>
      </c>
      <c r="U35" s="92" t="s">
        <v>85</v>
      </c>
      <c r="V35" s="92" t="s">
        <v>85</v>
      </c>
      <c r="W35" s="92" t="s">
        <v>85</v>
      </c>
      <c r="X35" s="92" t="s">
        <v>85</v>
      </c>
      <c r="Y35" s="92" t="s">
        <v>85</v>
      </c>
      <c r="Z35" s="92" t="s">
        <v>85</v>
      </c>
      <c r="AA35" s="92" t="s">
        <v>85</v>
      </c>
      <c r="AB35" s="92" t="s">
        <v>85</v>
      </c>
      <c r="AC35" s="92" t="s">
        <v>85</v>
      </c>
      <c r="AD35" s="92" t="s">
        <v>85</v>
      </c>
      <c r="AE35" s="92" t="s">
        <v>85</v>
      </c>
      <c r="AF35" s="92" t="s">
        <v>85</v>
      </c>
      <c r="AG35" s="92" t="s">
        <v>85</v>
      </c>
      <c r="AH35" s="92">
        <v>0</v>
      </c>
      <c r="AI35" s="92">
        <v>2</v>
      </c>
      <c r="AJ35" s="92">
        <f>0.1*AJ32</f>
        <v>0.18000000000000002</v>
      </c>
      <c r="AK35" s="92">
        <f>AK32</f>
        <v>0.09</v>
      </c>
      <c r="AL35" s="92">
        <f>ROUNDUP(AL32/3,0)</f>
        <v>3</v>
      </c>
      <c r="AM35" s="92"/>
      <c r="AN35" s="92"/>
      <c r="AO35" s="93">
        <f>AK35*I35+AJ35</f>
        <v>0.54774</v>
      </c>
      <c r="AP35" s="93">
        <f t="shared" si="44"/>
        <v>5.4774000000000003E-2</v>
      </c>
      <c r="AQ35" s="94">
        <f t="shared" si="45"/>
        <v>0.5</v>
      </c>
      <c r="AR35" s="94">
        <f t="shared" si="46"/>
        <v>0.2756285</v>
      </c>
      <c r="AS35" s="93">
        <f>10068.2*J35*POWER(10,-6)</f>
        <v>4.1138665199999994E-2</v>
      </c>
      <c r="AT35" s="94">
        <f t="shared" si="42"/>
        <v>1.4192811651999999</v>
      </c>
      <c r="AU35" s="95">
        <f t="shared" si="47"/>
        <v>0</v>
      </c>
      <c r="AV35" s="95">
        <f t="shared" si="48"/>
        <v>1.872E-4</v>
      </c>
      <c r="AW35" s="95">
        <f t="shared" si="49"/>
        <v>1.3284471706271998E-4</v>
      </c>
    </row>
    <row r="36" spans="1:49" x14ac:dyDescent="0.3">
      <c r="A36" s="48" t="s">
        <v>23</v>
      </c>
      <c r="B36" s="48" t="str">
        <f>B32</f>
        <v>Трубопровод гудрон с суспензией Рег.№ТТ-508</v>
      </c>
      <c r="C36" s="179" t="s">
        <v>172</v>
      </c>
      <c r="D36" s="49" t="s">
        <v>174</v>
      </c>
      <c r="E36" s="167">
        <f>E35</f>
        <v>4.9999999999999998E-7</v>
      </c>
      <c r="F36" s="168">
        <f>F32</f>
        <v>936</v>
      </c>
      <c r="G36" s="48">
        <v>0.04</v>
      </c>
      <c r="H36" s="50">
        <f t="shared" si="43"/>
        <v>1.872E-5</v>
      </c>
      <c r="I36" s="162">
        <f>0.15*I32</f>
        <v>4.0859999999999994</v>
      </c>
      <c r="J36" s="169">
        <f>0.15*J33</f>
        <v>0.13800000000000001</v>
      </c>
      <c r="K36" s="174" t="s">
        <v>189</v>
      </c>
      <c r="L36" s="178">
        <v>3</v>
      </c>
      <c r="M36" s="92" t="str">
        <f t="shared" si="40"/>
        <v>С5</v>
      </c>
      <c r="N36" s="92" t="str">
        <f t="shared" si="40"/>
        <v>Трубопровод гудрон с суспензией Рег.№ТТ-508</v>
      </c>
      <c r="O36" s="92" t="str">
        <f t="shared" si="41"/>
        <v>Частичное-пожар-вспышка</v>
      </c>
      <c r="P36" s="92" t="s">
        <v>85</v>
      </c>
      <c r="Q36" s="92" t="s">
        <v>85</v>
      </c>
      <c r="R36" s="92" t="s">
        <v>85</v>
      </c>
      <c r="S36" s="92" t="s">
        <v>85</v>
      </c>
      <c r="T36" s="92" t="s">
        <v>85</v>
      </c>
      <c r="U36" s="92" t="s">
        <v>85</v>
      </c>
      <c r="V36" s="92" t="s">
        <v>85</v>
      </c>
      <c r="W36" s="92" t="s">
        <v>85</v>
      </c>
      <c r="X36" s="92" t="s">
        <v>85</v>
      </c>
      <c r="Y36" s="92" t="s">
        <v>85</v>
      </c>
      <c r="Z36" s="92" t="s">
        <v>85</v>
      </c>
      <c r="AA36" s="92" t="s">
        <v>85</v>
      </c>
      <c r="AB36" s="92" t="s">
        <v>85</v>
      </c>
      <c r="AC36" s="92" t="s">
        <v>85</v>
      </c>
      <c r="AD36" s="92" t="s">
        <v>85</v>
      </c>
      <c r="AE36" s="92" t="s">
        <v>85</v>
      </c>
      <c r="AF36" s="92" t="s">
        <v>85</v>
      </c>
      <c r="AG36" s="92" t="s">
        <v>85</v>
      </c>
      <c r="AH36" s="92">
        <v>0</v>
      </c>
      <c r="AI36" s="92">
        <v>1</v>
      </c>
      <c r="AJ36" s="92">
        <f t="shared" ref="AJ36:AJ37" si="50">0.1*AJ33</f>
        <v>0.18000000000000002</v>
      </c>
      <c r="AK36" s="92">
        <f>AK32</f>
        <v>0.09</v>
      </c>
      <c r="AL36" s="92">
        <f>ROUNDUP(AL32/3,0)</f>
        <v>3</v>
      </c>
      <c r="AM36" s="92"/>
      <c r="AN36" s="92"/>
      <c r="AO36" s="93">
        <f t="shared" ref="AO36" si="51">AK36*I36+AJ36</f>
        <v>0.54774</v>
      </c>
      <c r="AP36" s="93">
        <f t="shared" si="44"/>
        <v>5.4774000000000003E-2</v>
      </c>
      <c r="AQ36" s="94">
        <f t="shared" si="45"/>
        <v>0.25</v>
      </c>
      <c r="AR36" s="94">
        <f t="shared" si="46"/>
        <v>0.2131285</v>
      </c>
      <c r="AS36" s="93">
        <f>10068.2*J36*POWER(10,-6)*10</f>
        <v>1.3894116000000001E-2</v>
      </c>
      <c r="AT36" s="94">
        <f t="shared" si="42"/>
        <v>1.0795366159999999</v>
      </c>
      <c r="AU36" s="95">
        <f t="shared" si="47"/>
        <v>0</v>
      </c>
      <c r="AV36" s="95">
        <f t="shared" si="48"/>
        <v>1.872E-5</v>
      </c>
      <c r="AW36" s="95">
        <f t="shared" si="49"/>
        <v>2.020892545152E-5</v>
      </c>
    </row>
    <row r="37" spans="1:49" x14ac:dyDescent="0.3">
      <c r="A37" s="271" t="s">
        <v>24</v>
      </c>
      <c r="B37" s="271" t="str">
        <f>B32</f>
        <v>Трубопровод гудрон с суспензией Рег.№ТТ-508</v>
      </c>
      <c r="C37" s="272" t="s">
        <v>173</v>
      </c>
      <c r="D37" s="273" t="s">
        <v>62</v>
      </c>
      <c r="E37" s="274">
        <f>E35</f>
        <v>4.9999999999999998E-7</v>
      </c>
      <c r="F37" s="275">
        <f>F32</f>
        <v>936</v>
      </c>
      <c r="G37" s="271">
        <v>0.76</v>
      </c>
      <c r="H37" s="276">
        <f t="shared" si="43"/>
        <v>3.5567999999999998E-4</v>
      </c>
      <c r="I37" s="277">
        <f>0.15*I32</f>
        <v>4.0859999999999994</v>
      </c>
      <c r="J37" s="278">
        <v>0</v>
      </c>
      <c r="K37" s="279" t="s">
        <v>200</v>
      </c>
      <c r="L37" s="280">
        <v>1</v>
      </c>
      <c r="M37" s="92" t="str">
        <f t="shared" si="40"/>
        <v>С6</v>
      </c>
      <c r="N37" s="92" t="str">
        <f t="shared" si="40"/>
        <v>Трубопровод гудрон с суспензией Рег.№ТТ-508</v>
      </c>
      <c r="O37" s="92" t="str">
        <f t="shared" si="41"/>
        <v>Частичное-ликвидация</v>
      </c>
      <c r="P37" s="92" t="s">
        <v>85</v>
      </c>
      <c r="Q37" s="92" t="s">
        <v>85</v>
      </c>
      <c r="R37" s="92" t="s">
        <v>85</v>
      </c>
      <c r="S37" s="92" t="s">
        <v>85</v>
      </c>
      <c r="T37" s="92" t="s">
        <v>85</v>
      </c>
      <c r="U37" s="92" t="s">
        <v>85</v>
      </c>
      <c r="V37" s="92" t="s">
        <v>85</v>
      </c>
      <c r="W37" s="92" t="s">
        <v>85</v>
      </c>
      <c r="X37" s="92" t="s">
        <v>85</v>
      </c>
      <c r="Y37" s="92" t="s">
        <v>85</v>
      </c>
      <c r="Z37" s="92" t="s">
        <v>85</v>
      </c>
      <c r="AA37" s="92" t="s">
        <v>85</v>
      </c>
      <c r="AB37" s="92" t="s">
        <v>85</v>
      </c>
      <c r="AC37" s="92" t="s">
        <v>85</v>
      </c>
      <c r="AD37" s="92" t="s">
        <v>85</v>
      </c>
      <c r="AE37" s="92" t="s">
        <v>85</v>
      </c>
      <c r="AF37" s="92" t="s">
        <v>85</v>
      </c>
      <c r="AG37" s="92" t="s">
        <v>85</v>
      </c>
      <c r="AH37" s="92">
        <v>0</v>
      </c>
      <c r="AI37" s="92">
        <v>0</v>
      </c>
      <c r="AJ37" s="92">
        <f t="shared" si="50"/>
        <v>0.18000000000000002</v>
      </c>
      <c r="AK37" s="92">
        <f>AK32</f>
        <v>0.09</v>
      </c>
      <c r="AL37" s="92">
        <f>ROUNDUP(AL32/3,0)</f>
        <v>3</v>
      </c>
      <c r="AM37" s="92"/>
      <c r="AN37" s="92"/>
      <c r="AO37" s="93">
        <f>AK37*I37*0.1+AJ37</f>
        <v>0.21677400000000002</v>
      </c>
      <c r="AP37" s="93">
        <f t="shared" si="44"/>
        <v>2.1677400000000003E-2</v>
      </c>
      <c r="AQ37" s="94">
        <f t="shared" si="45"/>
        <v>0</v>
      </c>
      <c r="AR37" s="94">
        <f t="shared" si="46"/>
        <v>5.9612850000000009E-2</v>
      </c>
      <c r="AS37" s="93">
        <f>1333*J36*POWER(10,-6)</f>
        <v>1.8395400000000001E-4</v>
      </c>
      <c r="AT37" s="94">
        <f t="shared" si="42"/>
        <v>0.29824820400000002</v>
      </c>
      <c r="AU37" s="95">
        <f t="shared" si="47"/>
        <v>0</v>
      </c>
      <c r="AV37" s="95">
        <f t="shared" si="48"/>
        <v>0</v>
      </c>
      <c r="AW37" s="95">
        <f t="shared" si="49"/>
        <v>1.0608092119871999E-4</v>
      </c>
    </row>
    <row r="38" spans="1:49" s="281" customFormat="1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</row>
    <row r="39" spans="1:49" s="281" customFormat="1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</row>
    <row r="40" spans="1:49" s="281" customFormat="1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</row>
    <row r="41" spans="1:49" ht="15" thickBot="1" x14ac:dyDescent="0.35"/>
    <row r="42" spans="1:49" ht="28.8" thickBot="1" x14ac:dyDescent="0.35">
      <c r="A42" s="48" t="s">
        <v>19</v>
      </c>
      <c r="B42" s="311" t="s">
        <v>328</v>
      </c>
      <c r="C42" s="179" t="s">
        <v>168</v>
      </c>
      <c r="D42" s="49" t="s">
        <v>60</v>
      </c>
      <c r="E42" s="166">
        <v>9.9999999999999995E-8</v>
      </c>
      <c r="F42" s="163">
        <v>584</v>
      </c>
      <c r="G42" s="48">
        <v>0.2</v>
      </c>
      <c r="H42" s="50">
        <f>E42*F42*G42</f>
        <v>1.168E-5</v>
      </c>
      <c r="I42" s="164">
        <f>23.4*1.2</f>
        <v>28.08</v>
      </c>
      <c r="J42" s="169">
        <f>I42</f>
        <v>28.08</v>
      </c>
      <c r="K42" s="172" t="s">
        <v>184</v>
      </c>
      <c r="L42" s="177">
        <f>I42*20</f>
        <v>561.59999999999991</v>
      </c>
      <c r="M42" s="92" t="str">
        <f t="shared" ref="M42:M47" si="52">A42</f>
        <v>С1</v>
      </c>
      <c r="N42" s="92" t="str">
        <f t="shared" ref="N42:N47" si="53">B42</f>
        <v>Трубопровод Гидрогенизат жидкофазных реакторов Рег.№ТТ-413</v>
      </c>
      <c r="O42" s="92" t="str">
        <f t="shared" ref="O42:O47" si="54">D42</f>
        <v>Полное-пожар</v>
      </c>
      <c r="P42" s="92" t="s">
        <v>85</v>
      </c>
      <c r="Q42" s="92" t="s">
        <v>85</v>
      </c>
      <c r="R42" s="92" t="s">
        <v>85</v>
      </c>
      <c r="S42" s="92" t="s">
        <v>85</v>
      </c>
      <c r="T42" s="92" t="s">
        <v>85</v>
      </c>
      <c r="U42" s="92" t="s">
        <v>85</v>
      </c>
      <c r="V42" s="92" t="s">
        <v>85</v>
      </c>
      <c r="W42" s="92" t="s">
        <v>85</v>
      </c>
      <c r="X42" s="92" t="s">
        <v>85</v>
      </c>
      <c r="Y42" s="92" t="s">
        <v>85</v>
      </c>
      <c r="Z42" s="92" t="s">
        <v>85</v>
      </c>
      <c r="AA42" s="92" t="s">
        <v>85</v>
      </c>
      <c r="AB42" s="92" t="s">
        <v>85</v>
      </c>
      <c r="AC42" s="92" t="s">
        <v>85</v>
      </c>
      <c r="AD42" s="92" t="s">
        <v>85</v>
      </c>
      <c r="AE42" s="92" t="s">
        <v>85</v>
      </c>
      <c r="AF42" s="92" t="s">
        <v>85</v>
      </c>
      <c r="AG42" s="92" t="s">
        <v>85</v>
      </c>
      <c r="AH42" s="52">
        <v>1</v>
      </c>
      <c r="AI42" s="52">
        <v>2</v>
      </c>
      <c r="AJ42" s="165">
        <v>2.8</v>
      </c>
      <c r="AK42" s="165">
        <v>0.09</v>
      </c>
      <c r="AL42" s="165">
        <v>10</v>
      </c>
      <c r="AM42" s="92"/>
      <c r="AN42" s="92"/>
      <c r="AO42" s="93">
        <f>AK42*I42+AJ42</f>
        <v>5.3271999999999995</v>
      </c>
      <c r="AP42" s="93">
        <f>0.1*AO42</f>
        <v>0.53271999999999997</v>
      </c>
      <c r="AQ42" s="94">
        <f>AH42*3+0.25*AI42</f>
        <v>3.5</v>
      </c>
      <c r="AR42" s="94">
        <f>SUM(AO42:AQ42)/4</f>
        <v>2.3399799999999997</v>
      </c>
      <c r="AS42" s="93">
        <f>10068.2*J42*POWER(10,-6)</f>
        <v>0.28271505599999996</v>
      </c>
      <c r="AT42" s="94">
        <f t="shared" ref="AT42:AT47" si="55">AS42+AR42+AQ42+AP42+AO42</f>
        <v>11.982615056</v>
      </c>
      <c r="AU42" s="95">
        <f>AH42*H42</f>
        <v>1.168E-5</v>
      </c>
      <c r="AV42" s="95">
        <f>H42*AI42</f>
        <v>2.336E-5</v>
      </c>
      <c r="AW42" s="95">
        <f>H42*AT42</f>
        <v>1.3995694385407999E-4</v>
      </c>
    </row>
    <row r="43" spans="1:49" ht="15" thickBot="1" x14ac:dyDescent="0.35">
      <c r="A43" s="48" t="s">
        <v>20</v>
      </c>
      <c r="B43" s="48" t="str">
        <f>B42</f>
        <v>Трубопровод Гидрогенизат жидкофазных реакторов Рег.№ТТ-413</v>
      </c>
      <c r="C43" s="179" t="s">
        <v>169</v>
      </c>
      <c r="D43" s="49" t="s">
        <v>63</v>
      </c>
      <c r="E43" s="167">
        <f>E42</f>
        <v>9.9999999999999995E-8</v>
      </c>
      <c r="F43" s="168">
        <f>F42</f>
        <v>584</v>
      </c>
      <c r="G43" s="48">
        <v>0.04</v>
      </c>
      <c r="H43" s="50">
        <f t="shared" ref="H43:H47" si="56">E43*F43*G43</f>
        <v>2.3359999999999997E-6</v>
      </c>
      <c r="I43" s="162">
        <f>I42</f>
        <v>28.08</v>
      </c>
      <c r="J43" s="170">
        <v>0.6</v>
      </c>
      <c r="K43" s="172" t="s">
        <v>185</v>
      </c>
      <c r="L43" s="177">
        <v>0</v>
      </c>
      <c r="M43" s="92" t="str">
        <f t="shared" si="52"/>
        <v>С2</v>
      </c>
      <c r="N43" s="92" t="str">
        <f t="shared" si="53"/>
        <v>Трубопровод Гидрогенизат жидкофазных реакторов Рег.№ТТ-413</v>
      </c>
      <c r="O43" s="92" t="str">
        <f t="shared" si="54"/>
        <v>Полное-взрыв</v>
      </c>
      <c r="P43" s="92" t="s">
        <v>85</v>
      </c>
      <c r="Q43" s="92" t="s">
        <v>85</v>
      </c>
      <c r="R43" s="92" t="s">
        <v>85</v>
      </c>
      <c r="S43" s="92" t="s">
        <v>85</v>
      </c>
      <c r="T43" s="92" t="s">
        <v>85</v>
      </c>
      <c r="U43" s="92" t="s">
        <v>85</v>
      </c>
      <c r="V43" s="92" t="s">
        <v>85</v>
      </c>
      <c r="W43" s="92" t="s">
        <v>85</v>
      </c>
      <c r="X43" s="92" t="s">
        <v>85</v>
      </c>
      <c r="Y43" s="92" t="s">
        <v>85</v>
      </c>
      <c r="Z43" s="92" t="s">
        <v>85</v>
      </c>
      <c r="AA43" s="92" t="s">
        <v>85</v>
      </c>
      <c r="AB43" s="92" t="s">
        <v>85</v>
      </c>
      <c r="AC43" s="92" t="s">
        <v>85</v>
      </c>
      <c r="AD43" s="92" t="s">
        <v>85</v>
      </c>
      <c r="AE43" s="92" t="s">
        <v>85</v>
      </c>
      <c r="AF43" s="92" t="s">
        <v>85</v>
      </c>
      <c r="AG43" s="92" t="s">
        <v>85</v>
      </c>
      <c r="AH43" s="52">
        <v>2</v>
      </c>
      <c r="AI43" s="52">
        <v>2</v>
      </c>
      <c r="AJ43" s="92">
        <f>AJ42</f>
        <v>2.8</v>
      </c>
      <c r="AK43" s="92">
        <f>AK42</f>
        <v>0.09</v>
      </c>
      <c r="AL43" s="92">
        <f>AL42</f>
        <v>10</v>
      </c>
      <c r="AM43" s="92"/>
      <c r="AN43" s="92"/>
      <c r="AO43" s="93">
        <f>AK43*I43+AJ43</f>
        <v>5.3271999999999995</v>
      </c>
      <c r="AP43" s="93">
        <f t="shared" ref="AP43:AP47" si="57">0.1*AO43</f>
        <v>0.53271999999999997</v>
      </c>
      <c r="AQ43" s="94">
        <f t="shared" ref="AQ43:AQ47" si="58">AH43*3+0.25*AI43</f>
        <v>6.5</v>
      </c>
      <c r="AR43" s="94">
        <f t="shared" ref="AR43:AR47" si="59">SUM(AO43:AQ43)/4</f>
        <v>3.0899799999999997</v>
      </c>
      <c r="AS43" s="93">
        <f>10068.2*J43*POWER(10,-6)*10</f>
        <v>6.0409199999999996E-2</v>
      </c>
      <c r="AT43" s="94">
        <f t="shared" si="55"/>
        <v>15.510309199999998</v>
      </c>
      <c r="AU43" s="95">
        <f t="shared" ref="AU43:AU47" si="60">AH43*H43</f>
        <v>4.6719999999999995E-6</v>
      </c>
      <c r="AV43" s="95">
        <f t="shared" ref="AV43:AV47" si="61">H43*AI43</f>
        <v>4.6719999999999995E-6</v>
      </c>
      <c r="AW43" s="95">
        <f t="shared" ref="AW43:AW47" si="62">H43*AT43</f>
        <v>3.6232082291199992E-5</v>
      </c>
    </row>
    <row r="44" spans="1:49" x14ac:dyDescent="0.3">
      <c r="A44" s="48" t="s">
        <v>21</v>
      </c>
      <c r="B44" s="48" t="str">
        <f>B42</f>
        <v>Трубопровод Гидрогенизат жидкофазных реакторов Рег.№ТТ-413</v>
      </c>
      <c r="C44" s="179" t="s">
        <v>170</v>
      </c>
      <c r="D44" s="49" t="s">
        <v>61</v>
      </c>
      <c r="E44" s="167">
        <f>E42</f>
        <v>9.9999999999999995E-8</v>
      </c>
      <c r="F44" s="168">
        <f>F42</f>
        <v>584</v>
      </c>
      <c r="G44" s="48">
        <v>0.76</v>
      </c>
      <c r="H44" s="50">
        <f t="shared" si="56"/>
        <v>4.4384000000000001E-5</v>
      </c>
      <c r="I44" s="162">
        <f>I42</f>
        <v>28.08</v>
      </c>
      <c r="J44" s="171">
        <v>0</v>
      </c>
      <c r="K44" s="172" t="s">
        <v>186</v>
      </c>
      <c r="L44" s="177">
        <v>0</v>
      </c>
      <c r="M44" s="92" t="str">
        <f t="shared" si="52"/>
        <v>С3</v>
      </c>
      <c r="N44" s="92" t="str">
        <f t="shared" si="53"/>
        <v>Трубопровод Гидрогенизат жидкофазных реакторов Рег.№ТТ-413</v>
      </c>
      <c r="O44" s="92" t="str">
        <f t="shared" si="54"/>
        <v>Полное-ликвидация</v>
      </c>
      <c r="P44" s="92" t="s">
        <v>85</v>
      </c>
      <c r="Q44" s="92" t="s">
        <v>85</v>
      </c>
      <c r="R44" s="92" t="s">
        <v>85</v>
      </c>
      <c r="S44" s="92" t="s">
        <v>85</v>
      </c>
      <c r="T44" s="92" t="s">
        <v>85</v>
      </c>
      <c r="U44" s="92" t="s">
        <v>85</v>
      </c>
      <c r="V44" s="92" t="s">
        <v>85</v>
      </c>
      <c r="W44" s="92" t="s">
        <v>85</v>
      </c>
      <c r="X44" s="92" t="s">
        <v>85</v>
      </c>
      <c r="Y44" s="92" t="s">
        <v>85</v>
      </c>
      <c r="Z44" s="92" t="s">
        <v>85</v>
      </c>
      <c r="AA44" s="92" t="s">
        <v>85</v>
      </c>
      <c r="AB44" s="92" t="s">
        <v>85</v>
      </c>
      <c r="AC44" s="92" t="s">
        <v>85</v>
      </c>
      <c r="AD44" s="92" t="s">
        <v>85</v>
      </c>
      <c r="AE44" s="92" t="s">
        <v>85</v>
      </c>
      <c r="AF44" s="92" t="s">
        <v>85</v>
      </c>
      <c r="AG44" s="92" t="s">
        <v>85</v>
      </c>
      <c r="AH44" s="92">
        <v>0</v>
      </c>
      <c r="AI44" s="92">
        <v>0</v>
      </c>
      <c r="AJ44" s="92">
        <f>AJ42</f>
        <v>2.8</v>
      </c>
      <c r="AK44" s="92">
        <f>AK42</f>
        <v>0.09</v>
      </c>
      <c r="AL44" s="92">
        <f>AL42</f>
        <v>10</v>
      </c>
      <c r="AM44" s="92"/>
      <c r="AN44" s="92"/>
      <c r="AO44" s="93">
        <f>AK44*I44*0.1+AJ44</f>
        <v>3.0527199999999999</v>
      </c>
      <c r="AP44" s="93">
        <f t="shared" si="57"/>
        <v>0.30527199999999999</v>
      </c>
      <c r="AQ44" s="94">
        <f t="shared" si="58"/>
        <v>0</v>
      </c>
      <c r="AR44" s="94">
        <f t="shared" si="59"/>
        <v>0.83949799999999997</v>
      </c>
      <c r="AS44" s="93">
        <f>1333*J43*POWER(10,-6)</f>
        <v>7.9979999999999993E-4</v>
      </c>
      <c r="AT44" s="94">
        <f t="shared" si="55"/>
        <v>4.1982897999999995</v>
      </c>
      <c r="AU44" s="95">
        <f t="shared" si="60"/>
        <v>0</v>
      </c>
      <c r="AV44" s="95">
        <f t="shared" si="61"/>
        <v>0</v>
      </c>
      <c r="AW44" s="95">
        <f t="shared" si="62"/>
        <v>1.8633689448319999E-4</v>
      </c>
    </row>
    <row r="45" spans="1:49" x14ac:dyDescent="0.3">
      <c r="A45" s="48" t="s">
        <v>22</v>
      </c>
      <c r="B45" s="48" t="str">
        <f>B42</f>
        <v>Трубопровод Гидрогенизат жидкофазных реакторов Рег.№ТТ-413</v>
      </c>
      <c r="C45" s="179" t="s">
        <v>171</v>
      </c>
      <c r="D45" s="49" t="s">
        <v>86</v>
      </c>
      <c r="E45" s="166">
        <v>4.9999999999999998E-7</v>
      </c>
      <c r="F45" s="168">
        <f>F42</f>
        <v>584</v>
      </c>
      <c r="G45" s="48">
        <v>0.2</v>
      </c>
      <c r="H45" s="50">
        <f t="shared" si="56"/>
        <v>5.8400000000000003E-5</v>
      </c>
      <c r="I45" s="162">
        <f>0.15*I42</f>
        <v>4.2119999999999997</v>
      </c>
      <c r="J45" s="169">
        <f>I45</f>
        <v>4.2119999999999997</v>
      </c>
      <c r="K45" s="174" t="s">
        <v>188</v>
      </c>
      <c r="L45" s="178">
        <v>45390</v>
      </c>
      <c r="M45" s="92" t="str">
        <f t="shared" si="52"/>
        <v>С4</v>
      </c>
      <c r="N45" s="92" t="str">
        <f t="shared" si="53"/>
        <v>Трубопровод Гидрогенизат жидкофазных реакторов Рег.№ТТ-413</v>
      </c>
      <c r="O45" s="92" t="str">
        <f t="shared" si="54"/>
        <v>Частичное-пожар</v>
      </c>
      <c r="P45" s="92" t="s">
        <v>85</v>
      </c>
      <c r="Q45" s="92" t="s">
        <v>85</v>
      </c>
      <c r="R45" s="92" t="s">
        <v>85</v>
      </c>
      <c r="S45" s="92" t="s">
        <v>85</v>
      </c>
      <c r="T45" s="92" t="s">
        <v>85</v>
      </c>
      <c r="U45" s="92" t="s">
        <v>85</v>
      </c>
      <c r="V45" s="92" t="s">
        <v>85</v>
      </c>
      <c r="W45" s="92" t="s">
        <v>85</v>
      </c>
      <c r="X45" s="92" t="s">
        <v>85</v>
      </c>
      <c r="Y45" s="92" t="s">
        <v>85</v>
      </c>
      <c r="Z45" s="92" t="s">
        <v>85</v>
      </c>
      <c r="AA45" s="92" t="s">
        <v>85</v>
      </c>
      <c r="AB45" s="92" t="s">
        <v>85</v>
      </c>
      <c r="AC45" s="92" t="s">
        <v>85</v>
      </c>
      <c r="AD45" s="92" t="s">
        <v>85</v>
      </c>
      <c r="AE45" s="92" t="s">
        <v>85</v>
      </c>
      <c r="AF45" s="92" t="s">
        <v>85</v>
      </c>
      <c r="AG45" s="92" t="s">
        <v>85</v>
      </c>
      <c r="AH45" s="92">
        <v>0</v>
      </c>
      <c r="AI45" s="92">
        <v>2</v>
      </c>
      <c r="AJ45" s="92">
        <f>0.1*AJ42</f>
        <v>0.27999999999999997</v>
      </c>
      <c r="AK45" s="92">
        <f>AK42</f>
        <v>0.09</v>
      </c>
      <c r="AL45" s="92">
        <f>ROUNDUP(AL42/3,0)</f>
        <v>4</v>
      </c>
      <c r="AM45" s="92"/>
      <c r="AN45" s="92"/>
      <c r="AO45" s="93">
        <f>AK45*I45+AJ45</f>
        <v>0.65907999999999989</v>
      </c>
      <c r="AP45" s="93">
        <f t="shared" si="57"/>
        <v>6.5907999999999994E-2</v>
      </c>
      <c r="AQ45" s="94">
        <f t="shared" si="58"/>
        <v>0.5</v>
      </c>
      <c r="AR45" s="94">
        <f t="shared" si="59"/>
        <v>0.30624699999999994</v>
      </c>
      <c r="AS45" s="93">
        <f>10068.2*J45*POWER(10,-6)</f>
        <v>4.2407258399999995E-2</v>
      </c>
      <c r="AT45" s="94">
        <f t="shared" si="55"/>
        <v>1.5736422583999996</v>
      </c>
      <c r="AU45" s="95">
        <f t="shared" si="60"/>
        <v>0</v>
      </c>
      <c r="AV45" s="95">
        <f t="shared" si="61"/>
        <v>1.1680000000000001E-4</v>
      </c>
      <c r="AW45" s="95">
        <f t="shared" si="62"/>
        <v>9.1900707890559983E-5</v>
      </c>
    </row>
    <row r="46" spans="1:49" x14ac:dyDescent="0.3">
      <c r="A46" s="48" t="s">
        <v>23</v>
      </c>
      <c r="B46" s="48" t="str">
        <f>B42</f>
        <v>Трубопровод Гидрогенизат жидкофазных реакторов Рег.№ТТ-413</v>
      </c>
      <c r="C46" s="179" t="s">
        <v>172</v>
      </c>
      <c r="D46" s="49" t="s">
        <v>174</v>
      </c>
      <c r="E46" s="167">
        <f>E45</f>
        <v>4.9999999999999998E-7</v>
      </c>
      <c r="F46" s="168">
        <f>F42</f>
        <v>584</v>
      </c>
      <c r="G46" s="48">
        <v>0.04</v>
      </c>
      <c r="H46" s="50">
        <f t="shared" si="56"/>
        <v>1.168E-5</v>
      </c>
      <c r="I46" s="162">
        <f>0.15*I42</f>
        <v>4.2119999999999997</v>
      </c>
      <c r="J46" s="169">
        <f>0.15*J43</f>
        <v>0.09</v>
      </c>
      <c r="K46" s="174" t="s">
        <v>189</v>
      </c>
      <c r="L46" s="178">
        <v>3</v>
      </c>
      <c r="M46" s="92" t="str">
        <f t="shared" si="52"/>
        <v>С5</v>
      </c>
      <c r="N46" s="92" t="str">
        <f t="shared" si="53"/>
        <v>Трубопровод Гидрогенизат жидкофазных реакторов Рег.№ТТ-413</v>
      </c>
      <c r="O46" s="92" t="str">
        <f t="shared" si="54"/>
        <v>Частичное-пожар-вспышка</v>
      </c>
      <c r="P46" s="92" t="s">
        <v>85</v>
      </c>
      <c r="Q46" s="92" t="s">
        <v>85</v>
      </c>
      <c r="R46" s="92" t="s">
        <v>85</v>
      </c>
      <c r="S46" s="92" t="s">
        <v>85</v>
      </c>
      <c r="T46" s="92" t="s">
        <v>85</v>
      </c>
      <c r="U46" s="92" t="s">
        <v>85</v>
      </c>
      <c r="V46" s="92" t="s">
        <v>85</v>
      </c>
      <c r="W46" s="92" t="s">
        <v>85</v>
      </c>
      <c r="X46" s="92" t="s">
        <v>85</v>
      </c>
      <c r="Y46" s="92" t="s">
        <v>85</v>
      </c>
      <c r="Z46" s="92" t="s">
        <v>85</v>
      </c>
      <c r="AA46" s="92" t="s">
        <v>85</v>
      </c>
      <c r="AB46" s="92" t="s">
        <v>85</v>
      </c>
      <c r="AC46" s="92" t="s">
        <v>85</v>
      </c>
      <c r="AD46" s="92" t="s">
        <v>85</v>
      </c>
      <c r="AE46" s="92" t="s">
        <v>85</v>
      </c>
      <c r="AF46" s="92" t="s">
        <v>85</v>
      </c>
      <c r="AG46" s="92" t="s">
        <v>85</v>
      </c>
      <c r="AH46" s="92">
        <v>0</v>
      </c>
      <c r="AI46" s="92">
        <v>1</v>
      </c>
      <c r="AJ46" s="92">
        <f t="shared" ref="AJ46:AJ47" si="63">0.1*AJ43</f>
        <v>0.27999999999999997</v>
      </c>
      <c r="AK46" s="92">
        <f>AK42</f>
        <v>0.09</v>
      </c>
      <c r="AL46" s="92">
        <f>ROUNDUP(AL42/3,0)</f>
        <v>4</v>
      </c>
      <c r="AM46" s="92"/>
      <c r="AN46" s="92"/>
      <c r="AO46" s="93">
        <f t="shared" ref="AO46" si="64">AK46*I46+AJ46</f>
        <v>0.65907999999999989</v>
      </c>
      <c r="AP46" s="93">
        <f t="shared" si="57"/>
        <v>6.5907999999999994E-2</v>
      </c>
      <c r="AQ46" s="94">
        <f t="shared" si="58"/>
        <v>0.25</v>
      </c>
      <c r="AR46" s="94">
        <f t="shared" si="59"/>
        <v>0.24374699999999996</v>
      </c>
      <c r="AS46" s="93">
        <f>10068.2*J46*POWER(10,-6)*10</f>
        <v>9.0613800000000008E-3</v>
      </c>
      <c r="AT46" s="94">
        <f t="shared" si="55"/>
        <v>1.2277963799999998</v>
      </c>
      <c r="AU46" s="95">
        <f t="shared" si="60"/>
        <v>0</v>
      </c>
      <c r="AV46" s="95">
        <f t="shared" si="61"/>
        <v>1.168E-5</v>
      </c>
      <c r="AW46" s="95">
        <f t="shared" si="62"/>
        <v>1.4340661718399998E-5</v>
      </c>
    </row>
    <row r="47" spans="1:49" x14ac:dyDescent="0.3">
      <c r="A47" s="271" t="s">
        <v>24</v>
      </c>
      <c r="B47" s="271" t="str">
        <f>B42</f>
        <v>Трубопровод Гидрогенизат жидкофазных реакторов Рег.№ТТ-413</v>
      </c>
      <c r="C47" s="272" t="s">
        <v>173</v>
      </c>
      <c r="D47" s="273" t="s">
        <v>62</v>
      </c>
      <c r="E47" s="274">
        <f>E45</f>
        <v>4.9999999999999998E-7</v>
      </c>
      <c r="F47" s="275">
        <f>F42</f>
        <v>584</v>
      </c>
      <c r="G47" s="271">
        <v>0.76</v>
      </c>
      <c r="H47" s="276">
        <f t="shared" si="56"/>
        <v>2.2191999999999999E-4</v>
      </c>
      <c r="I47" s="277">
        <f>0.15*I42</f>
        <v>4.2119999999999997</v>
      </c>
      <c r="J47" s="278">
        <v>0</v>
      </c>
      <c r="K47" s="279" t="s">
        <v>200</v>
      </c>
      <c r="L47" s="280">
        <v>1</v>
      </c>
      <c r="M47" s="92" t="str">
        <f t="shared" si="52"/>
        <v>С6</v>
      </c>
      <c r="N47" s="92" t="str">
        <f t="shared" si="53"/>
        <v>Трубопровод Гидрогенизат жидкофазных реакторов Рег.№ТТ-413</v>
      </c>
      <c r="O47" s="92" t="str">
        <f t="shared" si="54"/>
        <v>Частичное-ликвидация</v>
      </c>
      <c r="P47" s="92" t="s">
        <v>85</v>
      </c>
      <c r="Q47" s="92" t="s">
        <v>85</v>
      </c>
      <c r="R47" s="92" t="s">
        <v>85</v>
      </c>
      <c r="S47" s="92" t="s">
        <v>85</v>
      </c>
      <c r="T47" s="92" t="s">
        <v>85</v>
      </c>
      <c r="U47" s="92" t="s">
        <v>85</v>
      </c>
      <c r="V47" s="92" t="s">
        <v>85</v>
      </c>
      <c r="W47" s="92" t="s">
        <v>85</v>
      </c>
      <c r="X47" s="92" t="s">
        <v>85</v>
      </c>
      <c r="Y47" s="92" t="s">
        <v>85</v>
      </c>
      <c r="Z47" s="92" t="s">
        <v>85</v>
      </c>
      <c r="AA47" s="92" t="s">
        <v>85</v>
      </c>
      <c r="AB47" s="92" t="s">
        <v>85</v>
      </c>
      <c r="AC47" s="92" t="s">
        <v>85</v>
      </c>
      <c r="AD47" s="92" t="s">
        <v>85</v>
      </c>
      <c r="AE47" s="92" t="s">
        <v>85</v>
      </c>
      <c r="AF47" s="92" t="s">
        <v>85</v>
      </c>
      <c r="AG47" s="92" t="s">
        <v>85</v>
      </c>
      <c r="AH47" s="92">
        <v>0</v>
      </c>
      <c r="AI47" s="92">
        <v>0</v>
      </c>
      <c r="AJ47" s="92">
        <f t="shared" si="63"/>
        <v>0.27999999999999997</v>
      </c>
      <c r="AK47" s="92">
        <f>AK42</f>
        <v>0.09</v>
      </c>
      <c r="AL47" s="92">
        <f>ROUNDUP(AL42/3,0)</f>
        <v>4</v>
      </c>
      <c r="AM47" s="92"/>
      <c r="AN47" s="92"/>
      <c r="AO47" s="93">
        <f>AK47*I47*0.1+AJ47</f>
        <v>0.31790799999999997</v>
      </c>
      <c r="AP47" s="93">
        <f t="shared" si="57"/>
        <v>3.1790800000000001E-2</v>
      </c>
      <c r="AQ47" s="94">
        <f t="shared" si="58"/>
        <v>0</v>
      </c>
      <c r="AR47" s="94">
        <f t="shared" si="59"/>
        <v>8.7424699999999994E-2</v>
      </c>
      <c r="AS47" s="93">
        <f>1333*J46*POWER(10,-6)</f>
        <v>1.1996999999999999E-4</v>
      </c>
      <c r="AT47" s="94">
        <f t="shared" si="55"/>
        <v>0.43724346999999997</v>
      </c>
      <c r="AU47" s="95">
        <f t="shared" si="60"/>
        <v>0</v>
      </c>
      <c r="AV47" s="95">
        <f t="shared" si="61"/>
        <v>0</v>
      </c>
      <c r="AW47" s="95">
        <f t="shared" si="62"/>
        <v>9.7033070862399991E-5</v>
      </c>
    </row>
    <row r="48" spans="1:49" s="281" customFormat="1" x14ac:dyDescent="0.3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</row>
    <row r="49" spans="1:49" s="281" customFormat="1" x14ac:dyDescent="0.3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</row>
    <row r="50" spans="1:49" s="281" customFormat="1" x14ac:dyDescent="0.3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</row>
    <row r="51" spans="1:49" ht="15" thickBot="1" x14ac:dyDescent="0.35"/>
    <row r="52" spans="1:49" ht="28.8" thickBot="1" x14ac:dyDescent="0.35">
      <c r="A52" s="48" t="s">
        <v>19</v>
      </c>
      <c r="B52" s="311" t="s">
        <v>329</v>
      </c>
      <c r="C52" s="179" t="s">
        <v>168</v>
      </c>
      <c r="D52" s="49" t="s">
        <v>60</v>
      </c>
      <c r="E52" s="166">
        <v>9.9999999999999995E-8</v>
      </c>
      <c r="F52" s="163">
        <v>98</v>
      </c>
      <c r="G52" s="48">
        <v>0.2</v>
      </c>
      <c r="H52" s="50">
        <f>E52*F52*G52</f>
        <v>1.9599999999999999E-6</v>
      </c>
      <c r="I52" s="164">
        <f>11.8*1.2</f>
        <v>14.16</v>
      </c>
      <c r="J52" s="169">
        <f>I52</f>
        <v>14.16</v>
      </c>
      <c r="K52" s="172" t="s">
        <v>184</v>
      </c>
      <c r="L52" s="177">
        <f>I52*20</f>
        <v>283.2</v>
      </c>
      <c r="M52" s="92" t="str">
        <f t="shared" ref="M52:M57" si="65">A52</f>
        <v>С1</v>
      </c>
      <c r="N52" s="92" t="str">
        <f t="shared" ref="N52:N57" si="66">B52</f>
        <v>Трубопровод Гидрогенизат 
Рег.№ТТ-285</v>
      </c>
      <c r="O52" s="92" t="str">
        <f t="shared" ref="O52:O57" si="67">D52</f>
        <v>Полное-пожар</v>
      </c>
      <c r="P52" s="92" t="s">
        <v>85</v>
      </c>
      <c r="Q52" s="92" t="s">
        <v>85</v>
      </c>
      <c r="R52" s="92" t="s">
        <v>85</v>
      </c>
      <c r="S52" s="92" t="s">
        <v>85</v>
      </c>
      <c r="T52" s="92" t="s">
        <v>85</v>
      </c>
      <c r="U52" s="92" t="s">
        <v>85</v>
      </c>
      <c r="V52" s="92" t="s">
        <v>85</v>
      </c>
      <c r="W52" s="92" t="s">
        <v>85</v>
      </c>
      <c r="X52" s="92" t="s">
        <v>85</v>
      </c>
      <c r="Y52" s="92" t="s">
        <v>85</v>
      </c>
      <c r="Z52" s="92" t="s">
        <v>85</v>
      </c>
      <c r="AA52" s="92" t="s">
        <v>85</v>
      </c>
      <c r="AB52" s="92" t="s">
        <v>85</v>
      </c>
      <c r="AC52" s="92" t="s">
        <v>85</v>
      </c>
      <c r="AD52" s="92" t="s">
        <v>85</v>
      </c>
      <c r="AE52" s="92" t="s">
        <v>85</v>
      </c>
      <c r="AF52" s="92" t="s">
        <v>85</v>
      </c>
      <c r="AG52" s="92" t="s">
        <v>85</v>
      </c>
      <c r="AH52" s="52">
        <v>1</v>
      </c>
      <c r="AI52" s="52">
        <v>2</v>
      </c>
      <c r="AJ52" s="165">
        <v>0.35</v>
      </c>
      <c r="AK52" s="165">
        <v>0.09</v>
      </c>
      <c r="AL52" s="165">
        <v>3</v>
      </c>
      <c r="AM52" s="92"/>
      <c r="AN52" s="92"/>
      <c r="AO52" s="93">
        <f>AK52*I52+AJ52</f>
        <v>1.6244000000000001</v>
      </c>
      <c r="AP52" s="93">
        <f>0.1*AO52</f>
        <v>0.16244000000000003</v>
      </c>
      <c r="AQ52" s="94">
        <f>AH52*3+0.25*AI52</f>
        <v>3.5</v>
      </c>
      <c r="AR52" s="94">
        <f>SUM(AO52:AQ52)/4</f>
        <v>1.3217099999999999</v>
      </c>
      <c r="AS52" s="93">
        <f>10068.2*J52*POWER(10,-6)</f>
        <v>0.14256571199999998</v>
      </c>
      <c r="AT52" s="94">
        <f t="shared" ref="AT52:AT57" si="68">AS52+AR52+AQ52+AP52+AO52</f>
        <v>6.7511157120000007</v>
      </c>
      <c r="AU52" s="95">
        <f>AH52*H52</f>
        <v>1.9599999999999999E-6</v>
      </c>
      <c r="AV52" s="95">
        <f>H52*AI52</f>
        <v>3.9199999999999997E-6</v>
      </c>
      <c r="AW52" s="95">
        <f>H52*AT52</f>
        <v>1.323218679552E-5</v>
      </c>
    </row>
    <row r="53" spans="1:49" ht="15" thickBot="1" x14ac:dyDescent="0.35">
      <c r="A53" s="48" t="s">
        <v>20</v>
      </c>
      <c r="B53" s="48" t="str">
        <f>B52</f>
        <v>Трубопровод Гидрогенизат 
Рег.№ТТ-285</v>
      </c>
      <c r="C53" s="179" t="s">
        <v>169</v>
      </c>
      <c r="D53" s="49" t="s">
        <v>63</v>
      </c>
      <c r="E53" s="167">
        <f>E52</f>
        <v>9.9999999999999995E-8</v>
      </c>
      <c r="F53" s="168">
        <f>F52</f>
        <v>98</v>
      </c>
      <c r="G53" s="48">
        <v>0.04</v>
      </c>
      <c r="H53" s="50">
        <f t="shared" ref="H53:H57" si="69">E53*F53*G53</f>
        <v>3.9199999999999996E-7</v>
      </c>
      <c r="I53" s="162">
        <f>I52</f>
        <v>14.16</v>
      </c>
      <c r="J53" s="170">
        <v>0.25</v>
      </c>
      <c r="K53" s="172" t="s">
        <v>185</v>
      </c>
      <c r="L53" s="177">
        <v>0</v>
      </c>
      <c r="M53" s="92" t="str">
        <f t="shared" si="65"/>
        <v>С2</v>
      </c>
      <c r="N53" s="92" t="str">
        <f t="shared" si="66"/>
        <v>Трубопровод Гидрогенизат 
Рег.№ТТ-285</v>
      </c>
      <c r="O53" s="92" t="str">
        <f t="shared" si="67"/>
        <v>Полное-взрыв</v>
      </c>
      <c r="P53" s="92" t="s">
        <v>85</v>
      </c>
      <c r="Q53" s="92" t="s">
        <v>85</v>
      </c>
      <c r="R53" s="92" t="s">
        <v>85</v>
      </c>
      <c r="S53" s="92" t="s">
        <v>85</v>
      </c>
      <c r="T53" s="92" t="s">
        <v>85</v>
      </c>
      <c r="U53" s="92" t="s">
        <v>85</v>
      </c>
      <c r="V53" s="92" t="s">
        <v>85</v>
      </c>
      <c r="W53" s="92" t="s">
        <v>85</v>
      </c>
      <c r="X53" s="92" t="s">
        <v>85</v>
      </c>
      <c r="Y53" s="92" t="s">
        <v>85</v>
      </c>
      <c r="Z53" s="92" t="s">
        <v>85</v>
      </c>
      <c r="AA53" s="92" t="s">
        <v>85</v>
      </c>
      <c r="AB53" s="92" t="s">
        <v>85</v>
      </c>
      <c r="AC53" s="92" t="s">
        <v>85</v>
      </c>
      <c r="AD53" s="92" t="s">
        <v>85</v>
      </c>
      <c r="AE53" s="92" t="s">
        <v>85</v>
      </c>
      <c r="AF53" s="92" t="s">
        <v>85</v>
      </c>
      <c r="AG53" s="92" t="s">
        <v>85</v>
      </c>
      <c r="AH53" s="52">
        <v>1</v>
      </c>
      <c r="AI53" s="52">
        <v>2</v>
      </c>
      <c r="AJ53" s="92">
        <f>AJ52</f>
        <v>0.35</v>
      </c>
      <c r="AK53" s="92">
        <f>AK52</f>
        <v>0.09</v>
      </c>
      <c r="AL53" s="92">
        <f>AL52</f>
        <v>3</v>
      </c>
      <c r="AM53" s="92"/>
      <c r="AN53" s="92"/>
      <c r="AO53" s="93">
        <f>AK53*I53+AJ53</f>
        <v>1.6244000000000001</v>
      </c>
      <c r="AP53" s="93">
        <f t="shared" ref="AP53:AP57" si="70">0.1*AO53</f>
        <v>0.16244000000000003</v>
      </c>
      <c r="AQ53" s="94">
        <f t="shared" ref="AQ53:AQ57" si="71">AH53*3+0.25*AI53</f>
        <v>3.5</v>
      </c>
      <c r="AR53" s="94">
        <f t="shared" ref="AR53:AR57" si="72">SUM(AO53:AQ53)/4</f>
        <v>1.3217099999999999</v>
      </c>
      <c r="AS53" s="93">
        <f>10068.2*J53*POWER(10,-6)*10</f>
        <v>2.5170500000000002E-2</v>
      </c>
      <c r="AT53" s="94">
        <f t="shared" si="68"/>
        <v>6.6337205000000008</v>
      </c>
      <c r="AU53" s="95">
        <f t="shared" ref="AU53:AU57" si="73">AH53*H53</f>
        <v>3.9199999999999996E-7</v>
      </c>
      <c r="AV53" s="95">
        <f t="shared" ref="AV53:AV57" si="74">H53*AI53</f>
        <v>7.8399999999999993E-7</v>
      </c>
      <c r="AW53" s="95">
        <f t="shared" ref="AW53:AW57" si="75">H53*AT53</f>
        <v>2.6004184360000001E-6</v>
      </c>
    </row>
    <row r="54" spans="1:49" x14ac:dyDescent="0.3">
      <c r="A54" s="48" t="s">
        <v>21</v>
      </c>
      <c r="B54" s="48" t="str">
        <f>B52</f>
        <v>Трубопровод Гидрогенизат 
Рег.№ТТ-285</v>
      </c>
      <c r="C54" s="179" t="s">
        <v>170</v>
      </c>
      <c r="D54" s="49" t="s">
        <v>61</v>
      </c>
      <c r="E54" s="167">
        <f>E52</f>
        <v>9.9999999999999995E-8</v>
      </c>
      <c r="F54" s="168">
        <f>F52</f>
        <v>98</v>
      </c>
      <c r="G54" s="48">
        <v>0.76</v>
      </c>
      <c r="H54" s="50">
        <f t="shared" si="69"/>
        <v>7.4479999999999997E-6</v>
      </c>
      <c r="I54" s="162">
        <f>I52</f>
        <v>14.16</v>
      </c>
      <c r="J54" s="171">
        <v>0</v>
      </c>
      <c r="K54" s="172" t="s">
        <v>186</v>
      </c>
      <c r="L54" s="177">
        <v>0</v>
      </c>
      <c r="M54" s="92" t="str">
        <f t="shared" si="65"/>
        <v>С3</v>
      </c>
      <c r="N54" s="92" t="str">
        <f t="shared" si="66"/>
        <v>Трубопровод Гидрогенизат 
Рег.№ТТ-285</v>
      </c>
      <c r="O54" s="92" t="str">
        <f t="shared" si="67"/>
        <v>Полное-ликвидация</v>
      </c>
      <c r="P54" s="92" t="s">
        <v>85</v>
      </c>
      <c r="Q54" s="92" t="s">
        <v>85</v>
      </c>
      <c r="R54" s="92" t="s">
        <v>85</v>
      </c>
      <c r="S54" s="92" t="s">
        <v>85</v>
      </c>
      <c r="T54" s="92" t="s">
        <v>85</v>
      </c>
      <c r="U54" s="92" t="s">
        <v>85</v>
      </c>
      <c r="V54" s="92" t="s">
        <v>85</v>
      </c>
      <c r="W54" s="92" t="s">
        <v>85</v>
      </c>
      <c r="X54" s="92" t="s">
        <v>85</v>
      </c>
      <c r="Y54" s="92" t="s">
        <v>85</v>
      </c>
      <c r="Z54" s="92" t="s">
        <v>85</v>
      </c>
      <c r="AA54" s="92" t="s">
        <v>85</v>
      </c>
      <c r="AB54" s="92" t="s">
        <v>85</v>
      </c>
      <c r="AC54" s="92" t="s">
        <v>85</v>
      </c>
      <c r="AD54" s="92" t="s">
        <v>85</v>
      </c>
      <c r="AE54" s="92" t="s">
        <v>85</v>
      </c>
      <c r="AF54" s="92" t="s">
        <v>85</v>
      </c>
      <c r="AG54" s="92" t="s">
        <v>85</v>
      </c>
      <c r="AH54" s="92">
        <v>0</v>
      </c>
      <c r="AI54" s="92">
        <v>0</v>
      </c>
      <c r="AJ54" s="92">
        <f>AJ52</f>
        <v>0.35</v>
      </c>
      <c r="AK54" s="92">
        <f>AK52</f>
        <v>0.09</v>
      </c>
      <c r="AL54" s="92">
        <f>AL52</f>
        <v>3</v>
      </c>
      <c r="AM54" s="92"/>
      <c r="AN54" s="92"/>
      <c r="AO54" s="93">
        <f>AK54*I54*0.1+AJ54</f>
        <v>0.47743999999999998</v>
      </c>
      <c r="AP54" s="93">
        <f t="shared" si="70"/>
        <v>4.7744000000000002E-2</v>
      </c>
      <c r="AQ54" s="94">
        <f t="shared" si="71"/>
        <v>0</v>
      </c>
      <c r="AR54" s="94">
        <f t="shared" si="72"/>
        <v>0.131296</v>
      </c>
      <c r="AS54" s="93">
        <f>1333*J53*POWER(10,-6)</f>
        <v>3.3325E-4</v>
      </c>
      <c r="AT54" s="94">
        <f t="shared" si="68"/>
        <v>0.65681325000000002</v>
      </c>
      <c r="AU54" s="95">
        <f t="shared" si="73"/>
        <v>0</v>
      </c>
      <c r="AV54" s="95">
        <f t="shared" si="74"/>
        <v>0</v>
      </c>
      <c r="AW54" s="95">
        <f t="shared" si="75"/>
        <v>4.891945086E-6</v>
      </c>
    </row>
    <row r="55" spans="1:49" x14ac:dyDescent="0.3">
      <c r="A55" s="48" t="s">
        <v>22</v>
      </c>
      <c r="B55" s="48" t="str">
        <f>B52</f>
        <v>Трубопровод Гидрогенизат 
Рег.№ТТ-285</v>
      </c>
      <c r="C55" s="179" t="s">
        <v>171</v>
      </c>
      <c r="D55" s="49" t="s">
        <v>86</v>
      </c>
      <c r="E55" s="166">
        <v>4.9999999999999998E-7</v>
      </c>
      <c r="F55" s="168">
        <f>F52</f>
        <v>98</v>
      </c>
      <c r="G55" s="48">
        <v>0.2</v>
      </c>
      <c r="H55" s="50">
        <f t="shared" si="69"/>
        <v>9.800000000000001E-6</v>
      </c>
      <c r="I55" s="162">
        <f>0.15*I52</f>
        <v>2.1240000000000001</v>
      </c>
      <c r="J55" s="169">
        <f>I55</f>
        <v>2.1240000000000001</v>
      </c>
      <c r="K55" s="174" t="s">
        <v>188</v>
      </c>
      <c r="L55" s="178">
        <v>45390</v>
      </c>
      <c r="M55" s="92" t="str">
        <f t="shared" si="65"/>
        <v>С4</v>
      </c>
      <c r="N55" s="92" t="str">
        <f t="shared" si="66"/>
        <v>Трубопровод Гидрогенизат 
Рег.№ТТ-285</v>
      </c>
      <c r="O55" s="92" t="str">
        <f t="shared" si="67"/>
        <v>Частичное-пожар</v>
      </c>
      <c r="P55" s="92" t="s">
        <v>85</v>
      </c>
      <c r="Q55" s="92" t="s">
        <v>85</v>
      </c>
      <c r="R55" s="92" t="s">
        <v>85</v>
      </c>
      <c r="S55" s="92" t="s">
        <v>85</v>
      </c>
      <c r="T55" s="92" t="s">
        <v>85</v>
      </c>
      <c r="U55" s="92" t="s">
        <v>85</v>
      </c>
      <c r="V55" s="92" t="s">
        <v>85</v>
      </c>
      <c r="W55" s="92" t="s">
        <v>85</v>
      </c>
      <c r="X55" s="92" t="s">
        <v>85</v>
      </c>
      <c r="Y55" s="92" t="s">
        <v>85</v>
      </c>
      <c r="Z55" s="92" t="s">
        <v>85</v>
      </c>
      <c r="AA55" s="92" t="s">
        <v>85</v>
      </c>
      <c r="AB55" s="92" t="s">
        <v>85</v>
      </c>
      <c r="AC55" s="92" t="s">
        <v>85</v>
      </c>
      <c r="AD55" s="92" t="s">
        <v>85</v>
      </c>
      <c r="AE55" s="92" t="s">
        <v>85</v>
      </c>
      <c r="AF55" s="92" t="s">
        <v>85</v>
      </c>
      <c r="AG55" s="92" t="s">
        <v>85</v>
      </c>
      <c r="AH55" s="92">
        <v>0</v>
      </c>
      <c r="AI55" s="92">
        <v>2</v>
      </c>
      <c r="AJ55" s="92">
        <f>0.1*AJ52</f>
        <v>3.4999999999999996E-2</v>
      </c>
      <c r="AK55" s="92">
        <f>AK52</f>
        <v>0.09</v>
      </c>
      <c r="AL55" s="92">
        <f>ROUNDUP(AL52/3,0)</f>
        <v>1</v>
      </c>
      <c r="AM55" s="92"/>
      <c r="AN55" s="92"/>
      <c r="AO55" s="93">
        <f>AK55*I55+AJ55</f>
        <v>0.22616</v>
      </c>
      <c r="AP55" s="93">
        <f t="shared" si="70"/>
        <v>2.2616000000000001E-2</v>
      </c>
      <c r="AQ55" s="94">
        <f t="shared" si="71"/>
        <v>0.5</v>
      </c>
      <c r="AR55" s="94">
        <f t="shared" si="72"/>
        <v>0.187194</v>
      </c>
      <c r="AS55" s="93">
        <f>10068.2*J55*POWER(10,-6)</f>
        <v>2.1384856800000001E-2</v>
      </c>
      <c r="AT55" s="94">
        <f t="shared" si="68"/>
        <v>0.95735485679999999</v>
      </c>
      <c r="AU55" s="95">
        <f t="shared" si="73"/>
        <v>0</v>
      </c>
      <c r="AV55" s="95">
        <f t="shared" si="74"/>
        <v>1.9600000000000002E-5</v>
      </c>
      <c r="AW55" s="95">
        <f t="shared" si="75"/>
        <v>9.3820775966400011E-6</v>
      </c>
    </row>
    <row r="56" spans="1:49" x14ac:dyDescent="0.3">
      <c r="A56" s="48" t="s">
        <v>23</v>
      </c>
      <c r="B56" s="48" t="str">
        <f>B52</f>
        <v>Трубопровод Гидрогенизат 
Рег.№ТТ-285</v>
      </c>
      <c r="C56" s="179" t="s">
        <v>172</v>
      </c>
      <c r="D56" s="49" t="s">
        <v>174</v>
      </c>
      <c r="E56" s="167">
        <f>E55</f>
        <v>4.9999999999999998E-7</v>
      </c>
      <c r="F56" s="168">
        <f>F52</f>
        <v>98</v>
      </c>
      <c r="G56" s="48">
        <v>0.04</v>
      </c>
      <c r="H56" s="50">
        <f t="shared" si="69"/>
        <v>1.9599999999999999E-6</v>
      </c>
      <c r="I56" s="162">
        <f>0.15*I52</f>
        <v>2.1240000000000001</v>
      </c>
      <c r="J56" s="169">
        <f>0.15*J53</f>
        <v>3.7499999999999999E-2</v>
      </c>
      <c r="K56" s="174" t="s">
        <v>189</v>
      </c>
      <c r="L56" s="178">
        <v>3</v>
      </c>
      <c r="M56" s="92" t="str">
        <f t="shared" si="65"/>
        <v>С5</v>
      </c>
      <c r="N56" s="92" t="str">
        <f t="shared" si="66"/>
        <v>Трубопровод Гидрогенизат 
Рег.№ТТ-285</v>
      </c>
      <c r="O56" s="92" t="str">
        <f t="shared" si="67"/>
        <v>Частичное-пожар-вспышка</v>
      </c>
      <c r="P56" s="92" t="s">
        <v>85</v>
      </c>
      <c r="Q56" s="92" t="s">
        <v>85</v>
      </c>
      <c r="R56" s="92" t="s">
        <v>85</v>
      </c>
      <c r="S56" s="92" t="s">
        <v>85</v>
      </c>
      <c r="T56" s="92" t="s">
        <v>85</v>
      </c>
      <c r="U56" s="92" t="s">
        <v>85</v>
      </c>
      <c r="V56" s="92" t="s">
        <v>85</v>
      </c>
      <c r="W56" s="92" t="s">
        <v>85</v>
      </c>
      <c r="X56" s="92" t="s">
        <v>85</v>
      </c>
      <c r="Y56" s="92" t="s">
        <v>85</v>
      </c>
      <c r="Z56" s="92" t="s">
        <v>85</v>
      </c>
      <c r="AA56" s="92" t="s">
        <v>85</v>
      </c>
      <c r="AB56" s="92" t="s">
        <v>85</v>
      </c>
      <c r="AC56" s="92" t="s">
        <v>85</v>
      </c>
      <c r="AD56" s="92" t="s">
        <v>85</v>
      </c>
      <c r="AE56" s="92" t="s">
        <v>85</v>
      </c>
      <c r="AF56" s="92" t="s">
        <v>85</v>
      </c>
      <c r="AG56" s="92" t="s">
        <v>85</v>
      </c>
      <c r="AH56" s="92">
        <v>0</v>
      </c>
      <c r="AI56" s="92">
        <v>1</v>
      </c>
      <c r="AJ56" s="92">
        <f t="shared" ref="AJ56:AJ57" si="76">0.1*AJ53</f>
        <v>3.4999999999999996E-2</v>
      </c>
      <c r="AK56" s="92">
        <f>AK52</f>
        <v>0.09</v>
      </c>
      <c r="AL56" s="92">
        <f>ROUNDUP(AL52/3,0)</f>
        <v>1</v>
      </c>
      <c r="AM56" s="92"/>
      <c r="AN56" s="92"/>
      <c r="AO56" s="93">
        <f t="shared" ref="AO56" si="77">AK56*I56+AJ56</f>
        <v>0.22616</v>
      </c>
      <c r="AP56" s="93">
        <f t="shared" si="70"/>
        <v>2.2616000000000001E-2</v>
      </c>
      <c r="AQ56" s="94">
        <f t="shared" si="71"/>
        <v>0.25</v>
      </c>
      <c r="AR56" s="94">
        <f t="shared" si="72"/>
        <v>0.124694</v>
      </c>
      <c r="AS56" s="93">
        <f>10068.2*J56*POWER(10,-6)*10</f>
        <v>3.7755749999999998E-3</v>
      </c>
      <c r="AT56" s="94">
        <f t="shared" si="68"/>
        <v>0.627245575</v>
      </c>
      <c r="AU56" s="95">
        <f t="shared" si="73"/>
        <v>0</v>
      </c>
      <c r="AV56" s="95">
        <f t="shared" si="74"/>
        <v>1.9599999999999999E-6</v>
      </c>
      <c r="AW56" s="95">
        <f t="shared" si="75"/>
        <v>1.2294013269999999E-6</v>
      </c>
    </row>
    <row r="57" spans="1:49" x14ac:dyDescent="0.3">
      <c r="A57" s="271" t="s">
        <v>24</v>
      </c>
      <c r="B57" s="271" t="str">
        <f>B52</f>
        <v>Трубопровод Гидрогенизат 
Рег.№ТТ-285</v>
      </c>
      <c r="C57" s="272" t="s">
        <v>173</v>
      </c>
      <c r="D57" s="273" t="s">
        <v>62</v>
      </c>
      <c r="E57" s="274">
        <f>E55</f>
        <v>4.9999999999999998E-7</v>
      </c>
      <c r="F57" s="275">
        <f>F52</f>
        <v>98</v>
      </c>
      <c r="G57" s="271">
        <v>0.76</v>
      </c>
      <c r="H57" s="276">
        <f t="shared" si="69"/>
        <v>3.7240000000000003E-5</v>
      </c>
      <c r="I57" s="277">
        <f>0.15*I52</f>
        <v>2.1240000000000001</v>
      </c>
      <c r="J57" s="278">
        <v>0</v>
      </c>
      <c r="K57" s="279" t="s">
        <v>200</v>
      </c>
      <c r="L57" s="280">
        <v>1</v>
      </c>
      <c r="M57" s="92" t="str">
        <f t="shared" si="65"/>
        <v>С6</v>
      </c>
      <c r="N57" s="92" t="str">
        <f t="shared" si="66"/>
        <v>Трубопровод Гидрогенизат 
Рег.№ТТ-285</v>
      </c>
      <c r="O57" s="92" t="str">
        <f t="shared" si="67"/>
        <v>Частичное-ликвидация</v>
      </c>
      <c r="P57" s="92" t="s">
        <v>85</v>
      </c>
      <c r="Q57" s="92" t="s">
        <v>85</v>
      </c>
      <c r="R57" s="92" t="s">
        <v>85</v>
      </c>
      <c r="S57" s="92" t="s">
        <v>85</v>
      </c>
      <c r="T57" s="92" t="s">
        <v>85</v>
      </c>
      <c r="U57" s="92" t="s">
        <v>85</v>
      </c>
      <c r="V57" s="92" t="s">
        <v>85</v>
      </c>
      <c r="W57" s="92" t="s">
        <v>85</v>
      </c>
      <c r="X57" s="92" t="s">
        <v>85</v>
      </c>
      <c r="Y57" s="92" t="s">
        <v>85</v>
      </c>
      <c r="Z57" s="92" t="s">
        <v>85</v>
      </c>
      <c r="AA57" s="92" t="s">
        <v>85</v>
      </c>
      <c r="AB57" s="92" t="s">
        <v>85</v>
      </c>
      <c r="AC57" s="92" t="s">
        <v>85</v>
      </c>
      <c r="AD57" s="92" t="s">
        <v>85</v>
      </c>
      <c r="AE57" s="92" t="s">
        <v>85</v>
      </c>
      <c r="AF57" s="92" t="s">
        <v>85</v>
      </c>
      <c r="AG57" s="92" t="s">
        <v>85</v>
      </c>
      <c r="AH57" s="92">
        <v>0</v>
      </c>
      <c r="AI57" s="92">
        <v>0</v>
      </c>
      <c r="AJ57" s="92">
        <f t="shared" si="76"/>
        <v>3.4999999999999996E-2</v>
      </c>
      <c r="AK57" s="92">
        <f>AK52</f>
        <v>0.09</v>
      </c>
      <c r="AL57" s="92">
        <f>ROUNDUP(AL52/3,0)</f>
        <v>1</v>
      </c>
      <c r="AM57" s="92"/>
      <c r="AN57" s="92"/>
      <c r="AO57" s="93">
        <f>AK57*I57*0.1+AJ57</f>
        <v>5.4115999999999997E-2</v>
      </c>
      <c r="AP57" s="93">
        <f t="shared" si="70"/>
        <v>5.4115999999999999E-3</v>
      </c>
      <c r="AQ57" s="94">
        <f t="shared" si="71"/>
        <v>0</v>
      </c>
      <c r="AR57" s="94">
        <f t="shared" si="72"/>
        <v>1.48819E-2</v>
      </c>
      <c r="AS57" s="93">
        <f>1333*J56*POWER(10,-6)</f>
        <v>4.9987499999999995E-5</v>
      </c>
      <c r="AT57" s="94">
        <f t="shared" si="68"/>
        <v>7.4459487500000004E-2</v>
      </c>
      <c r="AU57" s="95">
        <f t="shared" si="73"/>
        <v>0</v>
      </c>
      <c r="AV57" s="95">
        <f t="shared" si="74"/>
        <v>0</v>
      </c>
      <c r="AW57" s="95">
        <f t="shared" si="75"/>
        <v>2.7728713145000002E-6</v>
      </c>
    </row>
    <row r="58" spans="1:49" s="281" customFormat="1" x14ac:dyDescent="0.3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</row>
    <row r="59" spans="1:49" s="281" customFormat="1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</row>
    <row r="60" spans="1:49" s="281" customFormat="1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</row>
    <row r="61" spans="1:49" ht="15" thickBot="1" x14ac:dyDescent="0.35"/>
    <row r="62" spans="1:49" ht="28.8" thickBot="1" x14ac:dyDescent="0.35">
      <c r="A62" s="48" t="s">
        <v>19</v>
      </c>
      <c r="B62" s="311" t="s">
        <v>330</v>
      </c>
      <c r="C62" s="179" t="s">
        <v>168</v>
      </c>
      <c r="D62" s="49" t="s">
        <v>60</v>
      </c>
      <c r="E62" s="166">
        <v>9.9999999999999995E-8</v>
      </c>
      <c r="F62" s="163">
        <v>350</v>
      </c>
      <c r="G62" s="48">
        <v>0.2</v>
      </c>
      <c r="H62" s="50">
        <f>E62*F62*G62</f>
        <v>6.9999999999999999E-6</v>
      </c>
      <c r="I62" s="164">
        <f>32.66*1.2</f>
        <v>39.191999999999993</v>
      </c>
      <c r="J62" s="169">
        <f>I62</f>
        <v>39.191999999999993</v>
      </c>
      <c r="K62" s="172" t="s">
        <v>184</v>
      </c>
      <c r="L62" s="177">
        <f>I62*20</f>
        <v>783.83999999999992</v>
      </c>
      <c r="M62" s="92" t="str">
        <f t="shared" ref="M62:M67" si="78">A62</f>
        <v>С1</v>
      </c>
      <c r="N62" s="92" t="str">
        <f t="shared" ref="N62:N67" si="79">B62</f>
        <v>Трубопровод Гидрогенизат из R-105 Рег.№ТТ-386</v>
      </c>
      <c r="O62" s="92" t="str">
        <f t="shared" ref="O62:O67" si="80">D62</f>
        <v>Полное-пожар</v>
      </c>
      <c r="P62" s="92" t="s">
        <v>85</v>
      </c>
      <c r="Q62" s="92" t="s">
        <v>85</v>
      </c>
      <c r="R62" s="92" t="s">
        <v>85</v>
      </c>
      <c r="S62" s="92" t="s">
        <v>85</v>
      </c>
      <c r="T62" s="92" t="s">
        <v>85</v>
      </c>
      <c r="U62" s="92" t="s">
        <v>85</v>
      </c>
      <c r="V62" s="92" t="s">
        <v>85</v>
      </c>
      <c r="W62" s="92" t="s">
        <v>85</v>
      </c>
      <c r="X62" s="92" t="s">
        <v>85</v>
      </c>
      <c r="Y62" s="92" t="s">
        <v>85</v>
      </c>
      <c r="Z62" s="92" t="s">
        <v>85</v>
      </c>
      <c r="AA62" s="92" t="s">
        <v>85</v>
      </c>
      <c r="AB62" s="92" t="s">
        <v>85</v>
      </c>
      <c r="AC62" s="92" t="s">
        <v>85</v>
      </c>
      <c r="AD62" s="92" t="s">
        <v>85</v>
      </c>
      <c r="AE62" s="92" t="s">
        <v>85</v>
      </c>
      <c r="AF62" s="92" t="s">
        <v>85</v>
      </c>
      <c r="AG62" s="92" t="s">
        <v>85</v>
      </c>
      <c r="AH62" s="52">
        <v>1</v>
      </c>
      <c r="AI62" s="52">
        <v>2</v>
      </c>
      <c r="AJ62" s="165">
        <v>0.35</v>
      </c>
      <c r="AK62" s="165">
        <v>0.09</v>
      </c>
      <c r="AL62" s="165">
        <v>7</v>
      </c>
      <c r="AM62" s="92"/>
      <c r="AN62" s="92"/>
      <c r="AO62" s="93">
        <f>AK62*I62+AJ62</f>
        <v>3.8772799999999994</v>
      </c>
      <c r="AP62" s="93">
        <f>0.1*AO62</f>
        <v>0.38772799999999996</v>
      </c>
      <c r="AQ62" s="94">
        <f>AH62*3+0.25*AI62</f>
        <v>3.5</v>
      </c>
      <c r="AR62" s="94">
        <f>SUM(AO62:AQ62)/4</f>
        <v>1.9412519999999998</v>
      </c>
      <c r="AS62" s="93">
        <f>10068.2*J62*POWER(10,-6)</f>
        <v>0.39459289439999989</v>
      </c>
      <c r="AT62" s="94">
        <f t="shared" ref="AT62:AT67" si="81">AS62+AR62+AQ62+AP62+AO62</f>
        <v>10.100852894399999</v>
      </c>
      <c r="AU62" s="95">
        <f>AH62*H62</f>
        <v>6.9999999999999999E-6</v>
      </c>
      <c r="AV62" s="95">
        <f>H62*AI62</f>
        <v>1.4E-5</v>
      </c>
      <c r="AW62" s="95">
        <f>H62*AT62</f>
        <v>7.0705970260799989E-5</v>
      </c>
    </row>
    <row r="63" spans="1:49" ht="15" thickBot="1" x14ac:dyDescent="0.35">
      <c r="A63" s="48" t="s">
        <v>20</v>
      </c>
      <c r="B63" s="48" t="str">
        <f>B62</f>
        <v>Трубопровод Гидрогенизат из R-105 Рег.№ТТ-386</v>
      </c>
      <c r="C63" s="179" t="s">
        <v>169</v>
      </c>
      <c r="D63" s="49" t="s">
        <v>63</v>
      </c>
      <c r="E63" s="167">
        <f>E62</f>
        <v>9.9999999999999995E-8</v>
      </c>
      <c r="F63" s="168">
        <f>F62</f>
        <v>350</v>
      </c>
      <c r="G63" s="48">
        <v>0.04</v>
      </c>
      <c r="H63" s="50">
        <f t="shared" ref="H63:H67" si="82">E63*F63*G63</f>
        <v>1.3999999999999999E-6</v>
      </c>
      <c r="I63" s="162">
        <f>I62</f>
        <v>39.191999999999993</v>
      </c>
      <c r="J63" s="170">
        <v>0.38</v>
      </c>
      <c r="K63" s="172" t="s">
        <v>185</v>
      </c>
      <c r="L63" s="177">
        <v>0</v>
      </c>
      <c r="M63" s="92" t="str">
        <f t="shared" si="78"/>
        <v>С2</v>
      </c>
      <c r="N63" s="92" t="str">
        <f t="shared" si="79"/>
        <v>Трубопровод Гидрогенизат из R-105 Рег.№ТТ-386</v>
      </c>
      <c r="O63" s="92" t="str">
        <f t="shared" si="80"/>
        <v>Полное-взрыв</v>
      </c>
      <c r="P63" s="92" t="s">
        <v>85</v>
      </c>
      <c r="Q63" s="92" t="s">
        <v>85</v>
      </c>
      <c r="R63" s="92" t="s">
        <v>85</v>
      </c>
      <c r="S63" s="92" t="s">
        <v>85</v>
      </c>
      <c r="T63" s="92" t="s">
        <v>85</v>
      </c>
      <c r="U63" s="92" t="s">
        <v>85</v>
      </c>
      <c r="V63" s="92" t="s">
        <v>85</v>
      </c>
      <c r="W63" s="92" t="s">
        <v>85</v>
      </c>
      <c r="X63" s="92" t="s">
        <v>85</v>
      </c>
      <c r="Y63" s="92" t="s">
        <v>85</v>
      </c>
      <c r="Z63" s="92" t="s">
        <v>85</v>
      </c>
      <c r="AA63" s="92" t="s">
        <v>85</v>
      </c>
      <c r="AB63" s="92" t="s">
        <v>85</v>
      </c>
      <c r="AC63" s="92" t="s">
        <v>85</v>
      </c>
      <c r="AD63" s="92" t="s">
        <v>85</v>
      </c>
      <c r="AE63" s="92" t="s">
        <v>85</v>
      </c>
      <c r="AF63" s="92" t="s">
        <v>85</v>
      </c>
      <c r="AG63" s="92" t="s">
        <v>85</v>
      </c>
      <c r="AH63" s="52">
        <v>2</v>
      </c>
      <c r="AI63" s="52">
        <v>2</v>
      </c>
      <c r="AJ63" s="92">
        <f>AJ62</f>
        <v>0.35</v>
      </c>
      <c r="AK63" s="92">
        <f>AK62</f>
        <v>0.09</v>
      </c>
      <c r="AL63" s="92">
        <f>AL62</f>
        <v>7</v>
      </c>
      <c r="AM63" s="92"/>
      <c r="AN63" s="92"/>
      <c r="AO63" s="93">
        <f>AK63*I63+AJ63</f>
        <v>3.8772799999999994</v>
      </c>
      <c r="AP63" s="93">
        <f t="shared" ref="AP63:AP67" si="83">0.1*AO63</f>
        <v>0.38772799999999996</v>
      </c>
      <c r="AQ63" s="94">
        <f t="shared" ref="AQ63:AQ67" si="84">AH63*3+0.25*AI63</f>
        <v>6.5</v>
      </c>
      <c r="AR63" s="94">
        <f t="shared" ref="AR63:AR67" si="85">SUM(AO63:AQ63)/4</f>
        <v>2.6912519999999995</v>
      </c>
      <c r="AS63" s="93">
        <f>10068.2*J63*POWER(10,-6)*10</f>
        <v>3.825916E-2</v>
      </c>
      <c r="AT63" s="94">
        <f t="shared" si="81"/>
        <v>13.494519159999998</v>
      </c>
      <c r="AU63" s="95">
        <f t="shared" ref="AU63:AU67" si="86">AH63*H63</f>
        <v>2.7999999999999999E-6</v>
      </c>
      <c r="AV63" s="95">
        <f t="shared" ref="AV63:AV67" si="87">H63*AI63</f>
        <v>2.7999999999999999E-6</v>
      </c>
      <c r="AW63" s="95">
        <f t="shared" ref="AW63:AW67" si="88">H63*AT63</f>
        <v>1.8892326823999997E-5</v>
      </c>
    </row>
    <row r="64" spans="1:49" x14ac:dyDescent="0.3">
      <c r="A64" s="48" t="s">
        <v>21</v>
      </c>
      <c r="B64" s="48" t="str">
        <f>B62</f>
        <v>Трубопровод Гидрогенизат из R-105 Рег.№ТТ-386</v>
      </c>
      <c r="C64" s="179" t="s">
        <v>170</v>
      </c>
      <c r="D64" s="49" t="s">
        <v>61</v>
      </c>
      <c r="E64" s="167">
        <f>E62</f>
        <v>9.9999999999999995E-8</v>
      </c>
      <c r="F64" s="168">
        <f>F62</f>
        <v>350</v>
      </c>
      <c r="G64" s="48">
        <v>0.76</v>
      </c>
      <c r="H64" s="50">
        <f t="shared" si="82"/>
        <v>2.6599999999999999E-5</v>
      </c>
      <c r="I64" s="162">
        <f>I62</f>
        <v>39.191999999999993</v>
      </c>
      <c r="J64" s="171">
        <v>0</v>
      </c>
      <c r="K64" s="172" t="s">
        <v>186</v>
      </c>
      <c r="L64" s="177">
        <v>0</v>
      </c>
      <c r="M64" s="92" t="str">
        <f t="shared" si="78"/>
        <v>С3</v>
      </c>
      <c r="N64" s="92" t="str">
        <f t="shared" si="79"/>
        <v>Трубопровод Гидрогенизат из R-105 Рег.№ТТ-386</v>
      </c>
      <c r="O64" s="92" t="str">
        <f t="shared" si="80"/>
        <v>Полное-ликвидация</v>
      </c>
      <c r="P64" s="92" t="s">
        <v>85</v>
      </c>
      <c r="Q64" s="92" t="s">
        <v>85</v>
      </c>
      <c r="R64" s="92" t="s">
        <v>85</v>
      </c>
      <c r="S64" s="92" t="s">
        <v>85</v>
      </c>
      <c r="T64" s="92" t="s">
        <v>85</v>
      </c>
      <c r="U64" s="92" t="s">
        <v>85</v>
      </c>
      <c r="V64" s="92" t="s">
        <v>85</v>
      </c>
      <c r="W64" s="92" t="s">
        <v>85</v>
      </c>
      <c r="X64" s="92" t="s">
        <v>85</v>
      </c>
      <c r="Y64" s="92" t="s">
        <v>85</v>
      </c>
      <c r="Z64" s="92" t="s">
        <v>85</v>
      </c>
      <c r="AA64" s="92" t="s">
        <v>85</v>
      </c>
      <c r="AB64" s="92" t="s">
        <v>85</v>
      </c>
      <c r="AC64" s="92" t="s">
        <v>85</v>
      </c>
      <c r="AD64" s="92" t="s">
        <v>85</v>
      </c>
      <c r="AE64" s="92" t="s">
        <v>85</v>
      </c>
      <c r="AF64" s="92" t="s">
        <v>85</v>
      </c>
      <c r="AG64" s="92" t="s">
        <v>85</v>
      </c>
      <c r="AH64" s="92">
        <v>0</v>
      </c>
      <c r="AI64" s="92">
        <v>0</v>
      </c>
      <c r="AJ64" s="92">
        <f>AJ62</f>
        <v>0.35</v>
      </c>
      <c r="AK64" s="92">
        <f>AK62</f>
        <v>0.09</v>
      </c>
      <c r="AL64" s="92">
        <f>AL62</f>
        <v>7</v>
      </c>
      <c r="AM64" s="92"/>
      <c r="AN64" s="92"/>
      <c r="AO64" s="93">
        <f>AK64*I64*0.1+AJ64</f>
        <v>0.70272799999999991</v>
      </c>
      <c r="AP64" s="93">
        <f t="shared" si="83"/>
        <v>7.0272799999999996E-2</v>
      </c>
      <c r="AQ64" s="94">
        <f t="shared" si="84"/>
        <v>0</v>
      </c>
      <c r="AR64" s="94">
        <f t="shared" si="85"/>
        <v>0.19325019999999998</v>
      </c>
      <c r="AS64" s="93">
        <f>1333*J63*POWER(10,-6)</f>
        <v>5.0653999999999999E-4</v>
      </c>
      <c r="AT64" s="94">
        <f t="shared" si="81"/>
        <v>0.96675753999999992</v>
      </c>
      <c r="AU64" s="95">
        <f t="shared" si="86"/>
        <v>0</v>
      </c>
      <c r="AV64" s="95">
        <f t="shared" si="87"/>
        <v>0</v>
      </c>
      <c r="AW64" s="95">
        <f t="shared" si="88"/>
        <v>2.5715750563999997E-5</v>
      </c>
    </row>
    <row r="65" spans="1:49" x14ac:dyDescent="0.3">
      <c r="A65" s="48" t="s">
        <v>22</v>
      </c>
      <c r="B65" s="48" t="str">
        <f>B62</f>
        <v>Трубопровод Гидрогенизат из R-105 Рег.№ТТ-386</v>
      </c>
      <c r="C65" s="179" t="s">
        <v>171</v>
      </c>
      <c r="D65" s="49" t="s">
        <v>86</v>
      </c>
      <c r="E65" s="166">
        <v>4.9999999999999998E-7</v>
      </c>
      <c r="F65" s="168">
        <f>F62</f>
        <v>350</v>
      </c>
      <c r="G65" s="48">
        <v>0.2</v>
      </c>
      <c r="H65" s="50">
        <f t="shared" si="82"/>
        <v>3.5000000000000004E-5</v>
      </c>
      <c r="I65" s="162">
        <f>0.15*I62</f>
        <v>5.8787999999999991</v>
      </c>
      <c r="J65" s="169">
        <f>I65</f>
        <v>5.8787999999999991</v>
      </c>
      <c r="K65" s="174" t="s">
        <v>188</v>
      </c>
      <c r="L65" s="178">
        <v>45390</v>
      </c>
      <c r="M65" s="92" t="str">
        <f t="shared" si="78"/>
        <v>С4</v>
      </c>
      <c r="N65" s="92" t="str">
        <f t="shared" si="79"/>
        <v>Трубопровод Гидрогенизат из R-105 Рег.№ТТ-386</v>
      </c>
      <c r="O65" s="92" t="str">
        <f t="shared" si="80"/>
        <v>Частичное-пожар</v>
      </c>
      <c r="P65" s="92" t="s">
        <v>85</v>
      </c>
      <c r="Q65" s="92" t="s">
        <v>85</v>
      </c>
      <c r="R65" s="92" t="s">
        <v>85</v>
      </c>
      <c r="S65" s="92" t="s">
        <v>85</v>
      </c>
      <c r="T65" s="92" t="s">
        <v>85</v>
      </c>
      <c r="U65" s="92" t="s">
        <v>85</v>
      </c>
      <c r="V65" s="92" t="s">
        <v>85</v>
      </c>
      <c r="W65" s="92" t="s">
        <v>85</v>
      </c>
      <c r="X65" s="92" t="s">
        <v>85</v>
      </c>
      <c r="Y65" s="92" t="s">
        <v>85</v>
      </c>
      <c r="Z65" s="92" t="s">
        <v>85</v>
      </c>
      <c r="AA65" s="92" t="s">
        <v>85</v>
      </c>
      <c r="AB65" s="92" t="s">
        <v>85</v>
      </c>
      <c r="AC65" s="92" t="s">
        <v>85</v>
      </c>
      <c r="AD65" s="92" t="s">
        <v>85</v>
      </c>
      <c r="AE65" s="92" t="s">
        <v>85</v>
      </c>
      <c r="AF65" s="92" t="s">
        <v>85</v>
      </c>
      <c r="AG65" s="92" t="s">
        <v>85</v>
      </c>
      <c r="AH65" s="92">
        <v>0</v>
      </c>
      <c r="AI65" s="92">
        <v>2</v>
      </c>
      <c r="AJ65" s="92">
        <f>0.1*AJ62</f>
        <v>3.4999999999999996E-2</v>
      </c>
      <c r="AK65" s="92">
        <f>AK62</f>
        <v>0.09</v>
      </c>
      <c r="AL65" s="92">
        <f>ROUNDUP(AL62/3,0)</f>
        <v>3</v>
      </c>
      <c r="AM65" s="92"/>
      <c r="AN65" s="92"/>
      <c r="AO65" s="93">
        <f>AK65*I65+AJ65</f>
        <v>0.56409199999999993</v>
      </c>
      <c r="AP65" s="93">
        <f t="shared" si="83"/>
        <v>5.6409199999999993E-2</v>
      </c>
      <c r="AQ65" s="94">
        <f t="shared" si="84"/>
        <v>0.5</v>
      </c>
      <c r="AR65" s="94">
        <f t="shared" si="85"/>
        <v>0.28012529999999997</v>
      </c>
      <c r="AS65" s="93">
        <f>10068.2*J65*POWER(10,-6)</f>
        <v>5.9188934159999991E-2</v>
      </c>
      <c r="AT65" s="94">
        <f t="shared" si="81"/>
        <v>1.4598154341599998</v>
      </c>
      <c r="AU65" s="95">
        <f t="shared" si="86"/>
        <v>0</v>
      </c>
      <c r="AV65" s="95">
        <f t="shared" si="87"/>
        <v>7.0000000000000007E-5</v>
      </c>
      <c r="AW65" s="95">
        <f t="shared" si="88"/>
        <v>5.1093540195599996E-5</v>
      </c>
    </row>
    <row r="66" spans="1:49" x14ac:dyDescent="0.3">
      <c r="A66" s="48" t="s">
        <v>23</v>
      </c>
      <c r="B66" s="48" t="str">
        <f>B62</f>
        <v>Трубопровод Гидрогенизат из R-105 Рег.№ТТ-386</v>
      </c>
      <c r="C66" s="179" t="s">
        <v>172</v>
      </c>
      <c r="D66" s="49" t="s">
        <v>174</v>
      </c>
      <c r="E66" s="167">
        <f>E65</f>
        <v>4.9999999999999998E-7</v>
      </c>
      <c r="F66" s="168">
        <f>F62</f>
        <v>350</v>
      </c>
      <c r="G66" s="48">
        <v>0.04</v>
      </c>
      <c r="H66" s="50">
        <f t="shared" si="82"/>
        <v>6.9999999999999999E-6</v>
      </c>
      <c r="I66" s="162">
        <f>0.15*I62</f>
        <v>5.8787999999999991</v>
      </c>
      <c r="J66" s="169">
        <f>0.15*J63</f>
        <v>5.6999999999999995E-2</v>
      </c>
      <c r="K66" s="174" t="s">
        <v>189</v>
      </c>
      <c r="L66" s="178">
        <v>3</v>
      </c>
      <c r="M66" s="92" t="str">
        <f t="shared" si="78"/>
        <v>С5</v>
      </c>
      <c r="N66" s="92" t="str">
        <f t="shared" si="79"/>
        <v>Трубопровод Гидрогенизат из R-105 Рег.№ТТ-386</v>
      </c>
      <c r="O66" s="92" t="str">
        <f t="shared" si="80"/>
        <v>Частичное-пожар-вспышка</v>
      </c>
      <c r="P66" s="92" t="s">
        <v>85</v>
      </c>
      <c r="Q66" s="92" t="s">
        <v>85</v>
      </c>
      <c r="R66" s="92" t="s">
        <v>85</v>
      </c>
      <c r="S66" s="92" t="s">
        <v>85</v>
      </c>
      <c r="T66" s="92" t="s">
        <v>85</v>
      </c>
      <c r="U66" s="92" t="s">
        <v>85</v>
      </c>
      <c r="V66" s="92" t="s">
        <v>85</v>
      </c>
      <c r="W66" s="92" t="s">
        <v>85</v>
      </c>
      <c r="X66" s="92" t="s">
        <v>85</v>
      </c>
      <c r="Y66" s="92" t="s">
        <v>85</v>
      </c>
      <c r="Z66" s="92" t="s">
        <v>85</v>
      </c>
      <c r="AA66" s="92" t="s">
        <v>85</v>
      </c>
      <c r="AB66" s="92" t="s">
        <v>85</v>
      </c>
      <c r="AC66" s="92" t="s">
        <v>85</v>
      </c>
      <c r="AD66" s="92" t="s">
        <v>85</v>
      </c>
      <c r="AE66" s="92" t="s">
        <v>85</v>
      </c>
      <c r="AF66" s="92" t="s">
        <v>85</v>
      </c>
      <c r="AG66" s="92" t="s">
        <v>85</v>
      </c>
      <c r="AH66" s="92">
        <v>0</v>
      </c>
      <c r="AI66" s="92">
        <v>1</v>
      </c>
      <c r="AJ66" s="92">
        <f t="shared" ref="AJ66:AJ67" si="89">0.1*AJ63</f>
        <v>3.4999999999999996E-2</v>
      </c>
      <c r="AK66" s="92">
        <f>AK62</f>
        <v>0.09</v>
      </c>
      <c r="AL66" s="92">
        <f>ROUNDUP(AL62/3,0)</f>
        <v>3</v>
      </c>
      <c r="AM66" s="92"/>
      <c r="AN66" s="92"/>
      <c r="AO66" s="93">
        <f t="shared" ref="AO66" si="90">AK66*I66+AJ66</f>
        <v>0.56409199999999993</v>
      </c>
      <c r="AP66" s="93">
        <f t="shared" si="83"/>
        <v>5.6409199999999993E-2</v>
      </c>
      <c r="AQ66" s="94">
        <f t="shared" si="84"/>
        <v>0.25</v>
      </c>
      <c r="AR66" s="94">
        <f t="shared" si="85"/>
        <v>0.21762529999999997</v>
      </c>
      <c r="AS66" s="93">
        <f>10068.2*J66*POWER(10,-6)*10</f>
        <v>5.7388739999999997E-3</v>
      </c>
      <c r="AT66" s="94">
        <f t="shared" si="81"/>
        <v>1.0938653739999999</v>
      </c>
      <c r="AU66" s="95">
        <f t="shared" si="86"/>
        <v>0</v>
      </c>
      <c r="AV66" s="95">
        <f t="shared" si="87"/>
        <v>6.9999999999999999E-6</v>
      </c>
      <c r="AW66" s="95">
        <f t="shared" si="88"/>
        <v>7.6570576179999993E-6</v>
      </c>
    </row>
    <row r="67" spans="1:49" x14ac:dyDescent="0.3">
      <c r="A67" s="271" t="s">
        <v>24</v>
      </c>
      <c r="B67" s="271" t="str">
        <f>B62</f>
        <v>Трубопровод Гидрогенизат из R-105 Рег.№ТТ-386</v>
      </c>
      <c r="C67" s="272" t="s">
        <v>173</v>
      </c>
      <c r="D67" s="273" t="s">
        <v>62</v>
      </c>
      <c r="E67" s="274">
        <f>E65</f>
        <v>4.9999999999999998E-7</v>
      </c>
      <c r="F67" s="275">
        <f>F62</f>
        <v>350</v>
      </c>
      <c r="G67" s="271">
        <v>0.76</v>
      </c>
      <c r="H67" s="276">
        <f t="shared" si="82"/>
        <v>1.3300000000000001E-4</v>
      </c>
      <c r="I67" s="277">
        <f>0.15*I62</f>
        <v>5.8787999999999991</v>
      </c>
      <c r="J67" s="278">
        <v>0</v>
      </c>
      <c r="K67" s="279" t="s">
        <v>200</v>
      </c>
      <c r="L67" s="280">
        <v>1</v>
      </c>
      <c r="M67" s="92" t="str">
        <f t="shared" si="78"/>
        <v>С6</v>
      </c>
      <c r="N67" s="92" t="str">
        <f t="shared" si="79"/>
        <v>Трубопровод Гидрогенизат из R-105 Рег.№ТТ-386</v>
      </c>
      <c r="O67" s="92" t="str">
        <f t="shared" si="80"/>
        <v>Частичное-ликвидация</v>
      </c>
      <c r="P67" s="92" t="s">
        <v>85</v>
      </c>
      <c r="Q67" s="92" t="s">
        <v>85</v>
      </c>
      <c r="R67" s="92" t="s">
        <v>85</v>
      </c>
      <c r="S67" s="92" t="s">
        <v>85</v>
      </c>
      <c r="T67" s="92" t="s">
        <v>85</v>
      </c>
      <c r="U67" s="92" t="s">
        <v>85</v>
      </c>
      <c r="V67" s="92" t="s">
        <v>85</v>
      </c>
      <c r="W67" s="92" t="s">
        <v>85</v>
      </c>
      <c r="X67" s="92" t="s">
        <v>85</v>
      </c>
      <c r="Y67" s="92" t="s">
        <v>85</v>
      </c>
      <c r="Z67" s="92" t="s">
        <v>85</v>
      </c>
      <c r="AA67" s="92" t="s">
        <v>85</v>
      </c>
      <c r="AB67" s="92" t="s">
        <v>85</v>
      </c>
      <c r="AC67" s="92" t="s">
        <v>85</v>
      </c>
      <c r="AD67" s="92" t="s">
        <v>85</v>
      </c>
      <c r="AE67" s="92" t="s">
        <v>85</v>
      </c>
      <c r="AF67" s="92" t="s">
        <v>85</v>
      </c>
      <c r="AG67" s="92" t="s">
        <v>85</v>
      </c>
      <c r="AH67" s="92">
        <v>0</v>
      </c>
      <c r="AI67" s="92">
        <v>0</v>
      </c>
      <c r="AJ67" s="92">
        <f t="shared" si="89"/>
        <v>3.4999999999999996E-2</v>
      </c>
      <c r="AK67" s="92">
        <f>AK62</f>
        <v>0.09</v>
      </c>
      <c r="AL67" s="92">
        <f>ROUNDUP(AL62/3,0)</f>
        <v>3</v>
      </c>
      <c r="AM67" s="92"/>
      <c r="AN67" s="92"/>
      <c r="AO67" s="93">
        <f>AK67*I67*0.1+AJ67</f>
        <v>8.7909199999999993E-2</v>
      </c>
      <c r="AP67" s="93">
        <f t="shared" si="83"/>
        <v>8.7909199999999989E-3</v>
      </c>
      <c r="AQ67" s="94">
        <f t="shared" si="84"/>
        <v>0</v>
      </c>
      <c r="AR67" s="94">
        <f t="shared" si="85"/>
        <v>2.4175029999999997E-2</v>
      </c>
      <c r="AS67" s="93">
        <f>1333*J66*POWER(10,-6)</f>
        <v>7.598099999999999E-5</v>
      </c>
      <c r="AT67" s="94">
        <f t="shared" si="81"/>
        <v>0.12095113099999999</v>
      </c>
      <c r="AU67" s="95">
        <f t="shared" si="86"/>
        <v>0</v>
      </c>
      <c r="AV67" s="95">
        <f t="shared" si="87"/>
        <v>0</v>
      </c>
      <c r="AW67" s="95">
        <f t="shared" si="88"/>
        <v>1.6086500423E-5</v>
      </c>
    </row>
    <row r="68" spans="1:49" s="281" customFormat="1" x14ac:dyDescent="0.3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</row>
    <row r="69" spans="1:49" s="281" customFormat="1" x14ac:dyDescent="0.3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</row>
    <row r="70" spans="1:49" s="281" customFormat="1" x14ac:dyDescent="0.3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</row>
    <row r="71" spans="1:49" ht="15" thickBot="1" x14ac:dyDescent="0.35"/>
    <row r="72" spans="1:49" ht="18" customHeight="1" x14ac:dyDescent="0.3">
      <c r="A72" s="48" t="s">
        <v>19</v>
      </c>
      <c r="B72" s="163" t="s">
        <v>331</v>
      </c>
      <c r="C72" s="179" t="s">
        <v>191</v>
      </c>
      <c r="D72" s="49" t="s">
        <v>192</v>
      </c>
      <c r="E72" s="166">
        <v>9.9999999999999995E-8</v>
      </c>
      <c r="F72" s="163">
        <v>730</v>
      </c>
      <c r="G72" s="48">
        <v>0.2</v>
      </c>
      <c r="H72" s="50">
        <f>E72*F72*G72</f>
        <v>1.4600000000000001E-5</v>
      </c>
      <c r="I72" s="164">
        <f>1.2*15.3</f>
        <v>18.36</v>
      </c>
      <c r="J72" s="169">
        <f>I72</f>
        <v>18.36</v>
      </c>
      <c r="K72" s="172" t="s">
        <v>184</v>
      </c>
      <c r="L72" s="177">
        <v>0</v>
      </c>
      <c r="M72" s="92" t="str">
        <f t="shared" ref="M72:N79" si="91">A72</f>
        <v>С1</v>
      </c>
      <c r="N72" s="92" t="str">
        <f t="shared" si="91"/>
        <v>Трубопровод Верхний продукт от Е-107 до Е-108 
Рег.№ТТ-389</v>
      </c>
      <c r="O72" s="92" t="str">
        <f t="shared" ref="O72:O79" si="92">D72</f>
        <v>Полное-факел</v>
      </c>
      <c r="P72" s="92" t="s">
        <v>85</v>
      </c>
      <c r="Q72" s="92" t="s">
        <v>85</v>
      </c>
      <c r="R72" s="92" t="s">
        <v>85</v>
      </c>
      <c r="S72" s="92" t="s">
        <v>85</v>
      </c>
      <c r="T72" s="92" t="s">
        <v>85</v>
      </c>
      <c r="U72" s="92" t="s">
        <v>85</v>
      </c>
      <c r="V72" s="92" t="s">
        <v>85</v>
      </c>
      <c r="W72" s="92" t="s">
        <v>85</v>
      </c>
      <c r="X72" s="92" t="s">
        <v>85</v>
      </c>
      <c r="Y72" s="92" t="s">
        <v>85</v>
      </c>
      <c r="Z72" s="92" t="s">
        <v>85</v>
      </c>
      <c r="AA72" s="92" t="s">
        <v>85</v>
      </c>
      <c r="AB72" s="92" t="s">
        <v>85</v>
      </c>
      <c r="AC72" s="92" t="s">
        <v>85</v>
      </c>
      <c r="AD72" s="92" t="s">
        <v>85</v>
      </c>
      <c r="AE72" s="92" t="s">
        <v>85</v>
      </c>
      <c r="AF72" s="92" t="s">
        <v>85</v>
      </c>
      <c r="AG72" s="92" t="s">
        <v>85</v>
      </c>
      <c r="AH72" s="52">
        <v>2</v>
      </c>
      <c r="AI72" s="52">
        <v>3</v>
      </c>
      <c r="AJ72" s="165">
        <v>0.75</v>
      </c>
      <c r="AK72" s="165">
        <v>2.7E-2</v>
      </c>
      <c r="AL72" s="165">
        <v>3</v>
      </c>
      <c r="AM72" s="92"/>
      <c r="AN72" s="92"/>
      <c r="AO72" s="93">
        <f>AK72*I72+AJ72</f>
        <v>1.2457199999999999</v>
      </c>
      <c r="AP72" s="93">
        <f>0.1*AO72</f>
        <v>0.124572</v>
      </c>
      <c r="AQ72" s="94">
        <f>AH72*3+0.25*AI72</f>
        <v>6.75</v>
      </c>
      <c r="AR72" s="94">
        <f>SUM(AO72:AQ72)/4</f>
        <v>2.0300729999999998</v>
      </c>
      <c r="AS72" s="93">
        <f>10068.2*J72*POWER(10,-6)</f>
        <v>0.18485215199999999</v>
      </c>
      <c r="AT72" s="94">
        <f t="shared" ref="AT72:AT79" si="93">AS72+AR72+AQ72+AP72+AO72</f>
        <v>10.335217152</v>
      </c>
      <c r="AU72" s="95">
        <f>AH72*H72</f>
        <v>2.9200000000000002E-5</v>
      </c>
      <c r="AV72" s="95">
        <f>H72*AI72</f>
        <v>4.3800000000000001E-5</v>
      </c>
      <c r="AW72" s="95">
        <f>H72*AT72</f>
        <v>1.5089417041920001E-4</v>
      </c>
    </row>
    <row r="73" spans="1:49" x14ac:dyDescent="0.3">
      <c r="A73" s="48" t="s">
        <v>20</v>
      </c>
      <c r="B73" s="48" t="str">
        <f>B72</f>
        <v>Трубопровод Верхний продукт от Е-107 до Е-108 
Рег.№ТТ-389</v>
      </c>
      <c r="C73" s="179" t="s">
        <v>169</v>
      </c>
      <c r="D73" s="49" t="s">
        <v>63</v>
      </c>
      <c r="E73" s="167">
        <f>E72</f>
        <v>9.9999999999999995E-8</v>
      </c>
      <c r="F73" s="168">
        <f>F72</f>
        <v>730</v>
      </c>
      <c r="G73" s="48">
        <v>0.1152</v>
      </c>
      <c r="H73" s="50">
        <f t="shared" ref="H73:H79" si="94">E73*F73*G73</f>
        <v>8.4095999999999999E-6</v>
      </c>
      <c r="I73" s="162">
        <f>I72</f>
        <v>18.36</v>
      </c>
      <c r="J73" s="180">
        <f>I72*0.1</f>
        <v>1.8360000000000001</v>
      </c>
      <c r="K73" s="174" t="s">
        <v>185</v>
      </c>
      <c r="L73" s="178">
        <v>12</v>
      </c>
      <c r="M73" s="92" t="str">
        <f t="shared" si="91"/>
        <v>С2</v>
      </c>
      <c r="N73" s="92" t="str">
        <f t="shared" si="91"/>
        <v>Трубопровод Верхний продукт от Е-107 до Е-108 
Рег.№ТТ-389</v>
      </c>
      <c r="O73" s="92" t="str">
        <f t="shared" si="92"/>
        <v>Полное-взрыв</v>
      </c>
      <c r="P73" s="92" t="s">
        <v>85</v>
      </c>
      <c r="Q73" s="92" t="s">
        <v>85</v>
      </c>
      <c r="R73" s="92" t="s">
        <v>85</v>
      </c>
      <c r="S73" s="92" t="s">
        <v>85</v>
      </c>
      <c r="T73" s="92" t="s">
        <v>85</v>
      </c>
      <c r="U73" s="92" t="s">
        <v>85</v>
      </c>
      <c r="V73" s="92" t="s">
        <v>85</v>
      </c>
      <c r="W73" s="92" t="s">
        <v>85</v>
      </c>
      <c r="X73" s="92" t="s">
        <v>85</v>
      </c>
      <c r="Y73" s="92" t="s">
        <v>85</v>
      </c>
      <c r="Z73" s="92" t="s">
        <v>85</v>
      </c>
      <c r="AA73" s="92" t="s">
        <v>85</v>
      </c>
      <c r="AB73" s="92" t="s">
        <v>85</v>
      </c>
      <c r="AC73" s="92" t="s">
        <v>85</v>
      </c>
      <c r="AD73" s="92" t="s">
        <v>85</v>
      </c>
      <c r="AE73" s="92" t="s">
        <v>85</v>
      </c>
      <c r="AF73" s="92" t="s">
        <v>85</v>
      </c>
      <c r="AG73" s="92" t="s">
        <v>85</v>
      </c>
      <c r="AH73" s="52">
        <v>4</v>
      </c>
      <c r="AI73" s="52">
        <v>5</v>
      </c>
      <c r="AJ73" s="92">
        <f>AJ72</f>
        <v>0.75</v>
      </c>
      <c r="AK73" s="92">
        <f>AK72</f>
        <v>2.7E-2</v>
      </c>
      <c r="AL73" s="92">
        <f>AL72</f>
        <v>3</v>
      </c>
      <c r="AM73" s="92"/>
      <c r="AN73" s="92"/>
      <c r="AO73" s="93">
        <f>AK73*I73+AJ73</f>
        <v>1.2457199999999999</v>
      </c>
      <c r="AP73" s="93">
        <f t="shared" ref="AP73:AP79" si="95">0.1*AO73</f>
        <v>0.124572</v>
      </c>
      <c r="AQ73" s="94">
        <f t="shared" ref="AQ73:AQ79" si="96">AH73*3+0.25*AI73</f>
        <v>13.25</v>
      </c>
      <c r="AR73" s="94">
        <f t="shared" ref="AR73:AR79" si="97">SUM(AO73:AQ73)/4</f>
        <v>3.6550729999999998</v>
      </c>
      <c r="AS73" s="93">
        <f>10068.2*J73*POWER(10,-6)*10</f>
        <v>0.18485215200000002</v>
      </c>
      <c r="AT73" s="94">
        <f t="shared" si="93"/>
        <v>18.460217151999998</v>
      </c>
      <c r="AU73" s="95">
        <f t="shared" ref="AU73:AU79" si="98">AH73*H73</f>
        <v>3.36384E-5</v>
      </c>
      <c r="AV73" s="95">
        <f t="shared" ref="AV73:AV79" si="99">H73*AI73</f>
        <v>4.2048000000000001E-5</v>
      </c>
      <c r="AW73" s="95">
        <f t="shared" ref="AW73:AW79" si="100">H73*AT73</f>
        <v>1.552430421614592E-4</v>
      </c>
    </row>
    <row r="74" spans="1:49" x14ac:dyDescent="0.3">
      <c r="A74" s="48" t="s">
        <v>21</v>
      </c>
      <c r="B74" s="48" t="str">
        <f>B72</f>
        <v>Трубопровод Верхний продукт от Е-107 до Е-108 
Рег.№ТТ-389</v>
      </c>
      <c r="C74" s="179" t="s">
        <v>193</v>
      </c>
      <c r="D74" s="49" t="s">
        <v>194</v>
      </c>
      <c r="E74" s="167">
        <f>E72</f>
        <v>9.9999999999999995E-8</v>
      </c>
      <c r="F74" s="168">
        <f>F72</f>
        <v>730</v>
      </c>
      <c r="G74" s="48">
        <v>7.6799999999999993E-2</v>
      </c>
      <c r="H74" s="50">
        <f t="shared" si="94"/>
        <v>5.6063999999999994E-6</v>
      </c>
      <c r="I74" s="162">
        <f>I72</f>
        <v>18.36</v>
      </c>
      <c r="J74" s="169">
        <f>I72</f>
        <v>18.36</v>
      </c>
      <c r="K74" s="174" t="s">
        <v>186</v>
      </c>
      <c r="L74" s="178">
        <v>0</v>
      </c>
      <c r="M74" s="92" t="str">
        <f t="shared" si="91"/>
        <v>С3</v>
      </c>
      <c r="N74" s="92" t="str">
        <f t="shared" si="91"/>
        <v>Трубопровод Верхний продукт от Е-107 до Е-108 
Рег.№ТТ-389</v>
      </c>
      <c r="O74" s="92" t="str">
        <f t="shared" si="92"/>
        <v>Полное-вспышка</v>
      </c>
      <c r="P74" s="92" t="s">
        <v>85</v>
      </c>
      <c r="Q74" s="92" t="s">
        <v>85</v>
      </c>
      <c r="R74" s="92" t="s">
        <v>85</v>
      </c>
      <c r="S74" s="92" t="s">
        <v>85</v>
      </c>
      <c r="T74" s="92" t="s">
        <v>85</v>
      </c>
      <c r="U74" s="92" t="s">
        <v>85</v>
      </c>
      <c r="V74" s="92" t="s">
        <v>85</v>
      </c>
      <c r="W74" s="92" t="s">
        <v>85</v>
      </c>
      <c r="X74" s="92" t="s">
        <v>85</v>
      </c>
      <c r="Y74" s="92" t="s">
        <v>85</v>
      </c>
      <c r="Z74" s="92" t="s">
        <v>85</v>
      </c>
      <c r="AA74" s="92" t="s">
        <v>85</v>
      </c>
      <c r="AB74" s="92" t="s">
        <v>85</v>
      </c>
      <c r="AC74" s="92" t="s">
        <v>85</v>
      </c>
      <c r="AD74" s="92" t="s">
        <v>85</v>
      </c>
      <c r="AE74" s="92" t="s">
        <v>85</v>
      </c>
      <c r="AF74" s="92" t="s">
        <v>85</v>
      </c>
      <c r="AG74" s="92" t="s">
        <v>85</v>
      </c>
      <c r="AH74" s="92">
        <v>0</v>
      </c>
      <c r="AI74" s="92">
        <v>0</v>
      </c>
      <c r="AJ74" s="92">
        <f>AJ72</f>
        <v>0.75</v>
      </c>
      <c r="AK74" s="92">
        <f>AK72</f>
        <v>2.7E-2</v>
      </c>
      <c r="AL74" s="92">
        <f>AL72</f>
        <v>3</v>
      </c>
      <c r="AM74" s="92"/>
      <c r="AN74" s="92"/>
      <c r="AO74" s="93">
        <f>AK74*I74*0.1+AJ74</f>
        <v>0.79957199999999995</v>
      </c>
      <c r="AP74" s="93">
        <f t="shared" si="95"/>
        <v>7.9957200000000006E-2</v>
      </c>
      <c r="AQ74" s="94">
        <f t="shared" si="96"/>
        <v>0</v>
      </c>
      <c r="AR74" s="94">
        <f t="shared" si="97"/>
        <v>0.21988229999999997</v>
      </c>
      <c r="AS74" s="93">
        <f>1333*J72*POWER(10,-6)</f>
        <v>2.447388E-2</v>
      </c>
      <c r="AT74" s="94">
        <f t="shared" si="93"/>
        <v>1.1238853799999999</v>
      </c>
      <c r="AU74" s="95">
        <f t="shared" si="98"/>
        <v>0</v>
      </c>
      <c r="AV74" s="95">
        <f t="shared" si="99"/>
        <v>0</v>
      </c>
      <c r="AW74" s="95">
        <f t="shared" si="100"/>
        <v>6.3009509944319989E-6</v>
      </c>
    </row>
    <row r="75" spans="1:49" x14ac:dyDescent="0.3">
      <c r="A75" s="48" t="s">
        <v>22</v>
      </c>
      <c r="B75" s="48" t="str">
        <f>B72</f>
        <v>Трубопровод Верхний продукт от Е-107 до Е-108 
Рег.№ТТ-389</v>
      </c>
      <c r="C75" s="179" t="s">
        <v>170</v>
      </c>
      <c r="D75" s="49" t="s">
        <v>61</v>
      </c>
      <c r="E75" s="167">
        <f>E72</f>
        <v>9.9999999999999995E-8</v>
      </c>
      <c r="F75" s="168">
        <f>F72</f>
        <v>730</v>
      </c>
      <c r="G75" s="48">
        <v>0.60799999999999998</v>
      </c>
      <c r="H75" s="50">
        <f t="shared" si="94"/>
        <v>4.4384000000000001E-5</v>
      </c>
      <c r="I75" s="162">
        <f>I72</f>
        <v>18.36</v>
      </c>
      <c r="J75" s="171">
        <v>0</v>
      </c>
      <c r="K75" s="174" t="s">
        <v>188</v>
      </c>
      <c r="L75" s="178">
        <v>45390</v>
      </c>
      <c r="M75" s="92" t="str">
        <f t="shared" si="91"/>
        <v>С4</v>
      </c>
      <c r="N75" s="92" t="str">
        <f t="shared" si="91"/>
        <v>Трубопровод Верхний продукт от Е-107 до Е-108 
Рег.№ТТ-389</v>
      </c>
      <c r="O75" s="92" t="str">
        <f t="shared" si="92"/>
        <v>Полное-ликвидация</v>
      </c>
      <c r="P75" s="92" t="s">
        <v>85</v>
      </c>
      <c r="Q75" s="92" t="s">
        <v>85</v>
      </c>
      <c r="R75" s="92" t="s">
        <v>85</v>
      </c>
      <c r="S75" s="92" t="s">
        <v>85</v>
      </c>
      <c r="T75" s="92" t="s">
        <v>85</v>
      </c>
      <c r="U75" s="92" t="s">
        <v>85</v>
      </c>
      <c r="V75" s="92" t="s">
        <v>85</v>
      </c>
      <c r="W75" s="92" t="s">
        <v>85</v>
      </c>
      <c r="X75" s="92" t="s">
        <v>85</v>
      </c>
      <c r="Y75" s="92" t="s">
        <v>85</v>
      </c>
      <c r="Z75" s="92" t="s">
        <v>85</v>
      </c>
      <c r="AA75" s="92" t="s">
        <v>85</v>
      </c>
      <c r="AB75" s="92" t="s">
        <v>85</v>
      </c>
      <c r="AC75" s="92" t="s">
        <v>85</v>
      </c>
      <c r="AD75" s="92" t="s">
        <v>85</v>
      </c>
      <c r="AE75" s="92" t="s">
        <v>85</v>
      </c>
      <c r="AF75" s="92" t="s">
        <v>85</v>
      </c>
      <c r="AG75" s="92" t="s">
        <v>85</v>
      </c>
      <c r="AH75" s="92">
        <v>0</v>
      </c>
      <c r="AI75" s="92">
        <v>0</v>
      </c>
      <c r="AJ75" s="92">
        <f>AJ72</f>
        <v>0.75</v>
      </c>
      <c r="AK75" s="92">
        <f>AK72</f>
        <v>2.7E-2</v>
      </c>
      <c r="AL75" s="92">
        <f>AL72</f>
        <v>3</v>
      </c>
      <c r="AM75" s="92"/>
      <c r="AN75" s="92"/>
      <c r="AO75" s="93">
        <f>AK75*I75*0.1+AJ75</f>
        <v>0.79957199999999995</v>
      </c>
      <c r="AP75" s="93">
        <f t="shared" si="95"/>
        <v>7.9957200000000006E-2</v>
      </c>
      <c r="AQ75" s="94">
        <f t="shared" si="96"/>
        <v>0</v>
      </c>
      <c r="AR75" s="94">
        <f t="shared" si="97"/>
        <v>0.21988229999999997</v>
      </c>
      <c r="AS75" s="93">
        <f>1333*J73*POWER(10,-6)</f>
        <v>2.447388E-3</v>
      </c>
      <c r="AT75" s="94">
        <f t="shared" si="93"/>
        <v>1.101858888</v>
      </c>
      <c r="AU75" s="95">
        <f t="shared" si="98"/>
        <v>0</v>
      </c>
      <c r="AV75" s="95">
        <f t="shared" si="99"/>
        <v>0</v>
      </c>
      <c r="AW75" s="95">
        <f t="shared" si="100"/>
        <v>4.8904904884992001E-5</v>
      </c>
    </row>
    <row r="76" spans="1:49" x14ac:dyDescent="0.3">
      <c r="A76" s="48" t="s">
        <v>23</v>
      </c>
      <c r="B76" s="48" t="str">
        <f>B72</f>
        <v>Трубопровод Верхний продукт от Е-107 до Е-108 
Рег.№ТТ-389</v>
      </c>
      <c r="C76" s="179" t="s">
        <v>195</v>
      </c>
      <c r="D76" s="49" t="s">
        <v>196</v>
      </c>
      <c r="E76" s="166">
        <v>4.9999999999999998E-7</v>
      </c>
      <c r="F76" s="168">
        <f>F72</f>
        <v>730</v>
      </c>
      <c r="G76" s="48">
        <v>3.5000000000000003E-2</v>
      </c>
      <c r="H76" s="50">
        <f t="shared" si="94"/>
        <v>1.2775000000000001E-5</v>
      </c>
      <c r="I76" s="162">
        <f>0.15*I72</f>
        <v>2.754</v>
      </c>
      <c r="J76" s="169">
        <f>I76</f>
        <v>2.754</v>
      </c>
      <c r="K76" s="174" t="s">
        <v>189</v>
      </c>
      <c r="L76" s="178">
        <v>3</v>
      </c>
      <c r="M76" s="92" t="str">
        <f t="shared" si="91"/>
        <v>С5</v>
      </c>
      <c r="N76" s="92" t="str">
        <f t="shared" si="91"/>
        <v>Трубопровод Верхний продукт от Е-107 до Е-108 
Рег.№ТТ-389</v>
      </c>
      <c r="O76" s="92" t="str">
        <f t="shared" si="92"/>
        <v>Частичное-факел</v>
      </c>
      <c r="P76" s="92" t="s">
        <v>85</v>
      </c>
      <c r="Q76" s="92" t="s">
        <v>85</v>
      </c>
      <c r="R76" s="92" t="s">
        <v>85</v>
      </c>
      <c r="S76" s="92" t="s">
        <v>85</v>
      </c>
      <c r="T76" s="92" t="s">
        <v>85</v>
      </c>
      <c r="U76" s="92" t="s">
        <v>85</v>
      </c>
      <c r="V76" s="92" t="s">
        <v>85</v>
      </c>
      <c r="W76" s="92" t="s">
        <v>85</v>
      </c>
      <c r="X76" s="92" t="s">
        <v>85</v>
      </c>
      <c r="Y76" s="92" t="s">
        <v>85</v>
      </c>
      <c r="Z76" s="92" t="s">
        <v>85</v>
      </c>
      <c r="AA76" s="92" t="s">
        <v>85</v>
      </c>
      <c r="AB76" s="92" t="s">
        <v>85</v>
      </c>
      <c r="AC76" s="92" t="s">
        <v>85</v>
      </c>
      <c r="AD76" s="92" t="s">
        <v>85</v>
      </c>
      <c r="AE76" s="92" t="s">
        <v>85</v>
      </c>
      <c r="AF76" s="92" t="s">
        <v>85</v>
      </c>
      <c r="AG76" s="92" t="s">
        <v>85</v>
      </c>
      <c r="AH76" s="92">
        <v>0</v>
      </c>
      <c r="AI76" s="92">
        <v>2</v>
      </c>
      <c r="AJ76" s="92">
        <f>0.1*$AJ$2</f>
        <v>0.25</v>
      </c>
      <c r="AK76" s="92">
        <f>AK72</f>
        <v>2.7E-2</v>
      </c>
      <c r="AL76" s="92">
        <f>ROUNDUP(AL72/3,0)</f>
        <v>1</v>
      </c>
      <c r="AM76" s="92"/>
      <c r="AN76" s="92"/>
      <c r="AO76" s="93">
        <f>AK76*I76+AJ76</f>
        <v>0.32435799999999998</v>
      </c>
      <c r="AP76" s="93">
        <f t="shared" si="95"/>
        <v>3.2435800000000001E-2</v>
      </c>
      <c r="AQ76" s="94">
        <f t="shared" si="96"/>
        <v>0.5</v>
      </c>
      <c r="AR76" s="94">
        <f t="shared" si="97"/>
        <v>0.21419844999999998</v>
      </c>
      <c r="AS76" s="93">
        <f>10068.2*J76*POWER(10,-6)</f>
        <v>2.7727822799999999E-2</v>
      </c>
      <c r="AT76" s="94">
        <f t="shared" si="93"/>
        <v>1.0987200727999999</v>
      </c>
      <c r="AU76" s="95">
        <f t="shared" si="98"/>
        <v>0</v>
      </c>
      <c r="AV76" s="95">
        <f t="shared" si="99"/>
        <v>2.5550000000000001E-5</v>
      </c>
      <c r="AW76" s="95">
        <f t="shared" si="100"/>
        <v>1.403614893002E-5</v>
      </c>
    </row>
    <row r="77" spans="1:49" x14ac:dyDescent="0.3">
      <c r="A77" s="48" t="s">
        <v>24</v>
      </c>
      <c r="B77" s="48" t="str">
        <f>B72</f>
        <v>Трубопровод Верхний продукт от Е-107 до Е-108 
Рег.№ТТ-389</v>
      </c>
      <c r="C77" s="179" t="s">
        <v>197</v>
      </c>
      <c r="D77" s="49" t="s">
        <v>198</v>
      </c>
      <c r="E77" s="167">
        <f>E76</f>
        <v>4.9999999999999998E-7</v>
      </c>
      <c r="F77" s="168">
        <f>F72</f>
        <v>730</v>
      </c>
      <c r="G77" s="48">
        <v>8.3000000000000001E-3</v>
      </c>
      <c r="H77" s="50">
        <f t="shared" si="94"/>
        <v>3.0295E-6</v>
      </c>
      <c r="I77" s="162">
        <f>I76</f>
        <v>2.754</v>
      </c>
      <c r="J77" s="169">
        <f>J73*0.15</f>
        <v>0.27539999999999998</v>
      </c>
      <c r="K77" s="173" t="s">
        <v>200</v>
      </c>
      <c r="L77" s="230">
        <v>4</v>
      </c>
      <c r="M77" s="92" t="str">
        <f t="shared" si="91"/>
        <v>С6</v>
      </c>
      <c r="N77" s="92" t="str">
        <f t="shared" si="91"/>
        <v>Трубопровод Верхний продукт от Е-107 до Е-108 
Рег.№ТТ-389</v>
      </c>
      <c r="O77" s="92" t="str">
        <f t="shared" si="92"/>
        <v>Частичное-взрыв</v>
      </c>
      <c r="P77" s="92" t="s">
        <v>85</v>
      </c>
      <c r="Q77" s="92" t="s">
        <v>85</v>
      </c>
      <c r="R77" s="92" t="s">
        <v>85</v>
      </c>
      <c r="S77" s="92" t="s">
        <v>85</v>
      </c>
      <c r="T77" s="92" t="s">
        <v>85</v>
      </c>
      <c r="U77" s="92" t="s">
        <v>85</v>
      </c>
      <c r="V77" s="92" t="s">
        <v>85</v>
      </c>
      <c r="W77" s="92" t="s">
        <v>85</v>
      </c>
      <c r="X77" s="92" t="s">
        <v>85</v>
      </c>
      <c r="Y77" s="92" t="s">
        <v>85</v>
      </c>
      <c r="Z77" s="92" t="s">
        <v>85</v>
      </c>
      <c r="AA77" s="92" t="s">
        <v>85</v>
      </c>
      <c r="AB77" s="92" t="s">
        <v>85</v>
      </c>
      <c r="AC77" s="92" t="s">
        <v>85</v>
      </c>
      <c r="AD77" s="92" t="s">
        <v>85</v>
      </c>
      <c r="AE77" s="92" t="s">
        <v>85</v>
      </c>
      <c r="AF77" s="92" t="s">
        <v>85</v>
      </c>
      <c r="AG77" s="92" t="s">
        <v>85</v>
      </c>
      <c r="AH77" s="92">
        <v>0</v>
      </c>
      <c r="AI77" s="92">
        <v>1</v>
      </c>
      <c r="AJ77" s="92">
        <f>0.1*$AJ$2</f>
        <v>0.25</v>
      </c>
      <c r="AK77" s="92">
        <f>AK72</f>
        <v>2.7E-2</v>
      </c>
      <c r="AL77" s="92">
        <f>AL76</f>
        <v>1</v>
      </c>
      <c r="AM77" s="92"/>
      <c r="AN77" s="92"/>
      <c r="AO77" s="93">
        <f t="shared" ref="AO77:AO78" si="101">AK77*I77+AJ77</f>
        <v>0.32435799999999998</v>
      </c>
      <c r="AP77" s="93">
        <f t="shared" si="95"/>
        <v>3.2435800000000001E-2</v>
      </c>
      <c r="AQ77" s="94">
        <f t="shared" si="96"/>
        <v>0.25</v>
      </c>
      <c r="AR77" s="94">
        <f t="shared" si="97"/>
        <v>0.15169844999999998</v>
      </c>
      <c r="AS77" s="93">
        <f>10068.2*J77*POWER(10,-6)*10</f>
        <v>2.7727822799999999E-2</v>
      </c>
      <c r="AT77" s="94">
        <f t="shared" si="93"/>
        <v>0.78622007279999995</v>
      </c>
      <c r="AU77" s="95">
        <f t="shared" si="98"/>
        <v>0</v>
      </c>
      <c r="AV77" s="95">
        <f t="shared" si="99"/>
        <v>3.0295E-6</v>
      </c>
      <c r="AW77" s="95">
        <f t="shared" si="100"/>
        <v>2.3818537105475996E-6</v>
      </c>
    </row>
    <row r="78" spans="1:49" x14ac:dyDescent="0.3">
      <c r="A78" s="48" t="s">
        <v>219</v>
      </c>
      <c r="B78" s="48" t="str">
        <f>B72</f>
        <v>Трубопровод Верхний продукт от Е-107 до Е-108 
Рег.№ТТ-389</v>
      </c>
      <c r="C78" s="179" t="s">
        <v>172</v>
      </c>
      <c r="D78" s="49" t="s">
        <v>174</v>
      </c>
      <c r="E78" s="167">
        <f>E76</f>
        <v>4.9999999999999998E-7</v>
      </c>
      <c r="F78" s="168">
        <f>F72</f>
        <v>730</v>
      </c>
      <c r="G78" s="48">
        <v>2.64E-2</v>
      </c>
      <c r="H78" s="50">
        <f t="shared" si="94"/>
        <v>9.6359999999999989E-6</v>
      </c>
      <c r="I78" s="162">
        <f>0.15*I72</f>
        <v>2.754</v>
      </c>
      <c r="J78" s="169">
        <f>J74*0.15</f>
        <v>2.754</v>
      </c>
      <c r="K78" s="174"/>
      <c r="L78" s="178"/>
      <c r="M78" s="92" t="str">
        <f t="shared" si="91"/>
        <v>С7</v>
      </c>
      <c r="N78" s="92" t="str">
        <f t="shared" si="91"/>
        <v>Трубопровод Верхний продукт от Е-107 до Е-108 
Рег.№ТТ-389</v>
      </c>
      <c r="O78" s="92" t="str">
        <f t="shared" si="92"/>
        <v>Частичное-пожар-вспышка</v>
      </c>
      <c r="P78" s="92" t="s">
        <v>85</v>
      </c>
      <c r="Q78" s="92" t="s">
        <v>85</v>
      </c>
      <c r="R78" s="92" t="s">
        <v>85</v>
      </c>
      <c r="S78" s="92" t="s">
        <v>85</v>
      </c>
      <c r="T78" s="92" t="s">
        <v>85</v>
      </c>
      <c r="U78" s="92" t="s">
        <v>85</v>
      </c>
      <c r="V78" s="92" t="s">
        <v>85</v>
      </c>
      <c r="W78" s="92" t="s">
        <v>85</v>
      </c>
      <c r="X78" s="92" t="s">
        <v>85</v>
      </c>
      <c r="Y78" s="92" t="s">
        <v>85</v>
      </c>
      <c r="Z78" s="92" t="s">
        <v>85</v>
      </c>
      <c r="AA78" s="92" t="s">
        <v>85</v>
      </c>
      <c r="AB78" s="92" t="s">
        <v>85</v>
      </c>
      <c r="AC78" s="92" t="s">
        <v>85</v>
      </c>
      <c r="AD78" s="92" t="s">
        <v>85</v>
      </c>
      <c r="AE78" s="92" t="s">
        <v>85</v>
      </c>
      <c r="AF78" s="92" t="s">
        <v>85</v>
      </c>
      <c r="AG78" s="92" t="s">
        <v>85</v>
      </c>
      <c r="AH78" s="92">
        <v>0</v>
      </c>
      <c r="AI78" s="92">
        <v>1</v>
      </c>
      <c r="AJ78" s="92">
        <f>0.1*$AJ$2</f>
        <v>0.25</v>
      </c>
      <c r="AK78" s="92">
        <f>AK72</f>
        <v>2.7E-2</v>
      </c>
      <c r="AL78" s="92">
        <f>ROUNDUP(AL72/3,0)</f>
        <v>1</v>
      </c>
      <c r="AM78" s="92"/>
      <c r="AN78" s="92"/>
      <c r="AO78" s="93">
        <f t="shared" si="101"/>
        <v>0.32435799999999998</v>
      </c>
      <c r="AP78" s="93">
        <f t="shared" si="95"/>
        <v>3.2435800000000001E-2</v>
      </c>
      <c r="AQ78" s="94">
        <f t="shared" si="96"/>
        <v>0.25</v>
      </c>
      <c r="AR78" s="94">
        <f t="shared" si="97"/>
        <v>0.15169844999999998</v>
      </c>
      <c r="AS78" s="93">
        <f>10068.2*J78*POWER(10,-6)*10</f>
        <v>0.27727822800000002</v>
      </c>
      <c r="AT78" s="94">
        <f t="shared" si="93"/>
        <v>1.0357704779999999</v>
      </c>
      <c r="AU78" s="95">
        <f t="shared" si="98"/>
        <v>0</v>
      </c>
      <c r="AV78" s="95">
        <f t="shared" si="99"/>
        <v>9.6359999999999989E-6</v>
      </c>
      <c r="AW78" s="95">
        <f t="shared" si="100"/>
        <v>9.9806843260079978E-6</v>
      </c>
    </row>
    <row r="79" spans="1:49" ht="15" thickBot="1" x14ac:dyDescent="0.35">
      <c r="A79" s="48" t="s">
        <v>220</v>
      </c>
      <c r="B79" s="48" t="str">
        <f>B72</f>
        <v>Трубопровод Верхний продукт от Е-107 до Е-108 
Рег.№ТТ-389</v>
      </c>
      <c r="C79" s="179" t="s">
        <v>173</v>
      </c>
      <c r="D79" s="49" t="s">
        <v>62</v>
      </c>
      <c r="E79" s="167">
        <f>E76</f>
        <v>4.9999999999999998E-7</v>
      </c>
      <c r="F79" s="168">
        <f>F72</f>
        <v>730</v>
      </c>
      <c r="G79" s="48">
        <v>0.93030000000000002</v>
      </c>
      <c r="H79" s="50">
        <f t="shared" si="94"/>
        <v>3.3955949999999997E-4</v>
      </c>
      <c r="I79" s="162">
        <f>0.15*I72</f>
        <v>2.754</v>
      </c>
      <c r="J79" s="171">
        <v>0</v>
      </c>
      <c r="K79" s="175"/>
      <c r="L79" s="176"/>
      <c r="M79" s="92" t="str">
        <f t="shared" si="91"/>
        <v>С8</v>
      </c>
      <c r="N79" s="92" t="str">
        <f t="shared" si="91"/>
        <v>Трубопровод Верхний продукт от Е-107 до Е-108 
Рег.№ТТ-389</v>
      </c>
      <c r="O79" s="92" t="str">
        <f t="shared" si="92"/>
        <v>Частичное-ликвидация</v>
      </c>
      <c r="P79" s="92" t="s">
        <v>85</v>
      </c>
      <c r="Q79" s="92" t="s">
        <v>85</v>
      </c>
      <c r="R79" s="92" t="s">
        <v>85</v>
      </c>
      <c r="S79" s="92" t="s">
        <v>85</v>
      </c>
      <c r="T79" s="92" t="s">
        <v>85</v>
      </c>
      <c r="U79" s="92" t="s">
        <v>85</v>
      </c>
      <c r="V79" s="92" t="s">
        <v>85</v>
      </c>
      <c r="W79" s="92" t="s">
        <v>85</v>
      </c>
      <c r="X79" s="92" t="s">
        <v>85</v>
      </c>
      <c r="Y79" s="92" t="s">
        <v>85</v>
      </c>
      <c r="Z79" s="92" t="s">
        <v>85</v>
      </c>
      <c r="AA79" s="92" t="s">
        <v>85</v>
      </c>
      <c r="AB79" s="92" t="s">
        <v>85</v>
      </c>
      <c r="AC79" s="92" t="s">
        <v>85</v>
      </c>
      <c r="AD79" s="92" t="s">
        <v>85</v>
      </c>
      <c r="AE79" s="92" t="s">
        <v>85</v>
      </c>
      <c r="AF79" s="92" t="s">
        <v>85</v>
      </c>
      <c r="AG79" s="92" t="s">
        <v>85</v>
      </c>
      <c r="AH79" s="92">
        <v>0</v>
      </c>
      <c r="AI79" s="92">
        <v>0</v>
      </c>
      <c r="AJ79" s="92">
        <f>0.1*$AJ$2</f>
        <v>0.25</v>
      </c>
      <c r="AK79" s="92">
        <f>AK72</f>
        <v>2.7E-2</v>
      </c>
      <c r="AL79" s="92">
        <f>ROUNDUP(AL72/3,0)</f>
        <v>1</v>
      </c>
      <c r="AM79" s="92"/>
      <c r="AN79" s="92"/>
      <c r="AO79" s="93">
        <f>AK79*I79*0.1+AJ79</f>
        <v>0.25743579999999999</v>
      </c>
      <c r="AP79" s="93">
        <f t="shared" si="95"/>
        <v>2.5743580000000002E-2</v>
      </c>
      <c r="AQ79" s="94">
        <f t="shared" si="96"/>
        <v>0</v>
      </c>
      <c r="AR79" s="94">
        <f t="shared" si="97"/>
        <v>7.0794844999999995E-2</v>
      </c>
      <c r="AS79" s="93">
        <f>1333*J78*POWER(10,-6)</f>
        <v>3.6710819999999996E-3</v>
      </c>
      <c r="AT79" s="94">
        <f t="shared" si="93"/>
        <v>0.35764530699999997</v>
      </c>
      <c r="AU79" s="95">
        <f t="shared" si="98"/>
        <v>0</v>
      </c>
      <c r="AV79" s="95">
        <f t="shared" si="99"/>
        <v>0</v>
      </c>
      <c r="AW79" s="95">
        <f t="shared" si="100"/>
        <v>1.2144186162226647E-4</v>
      </c>
    </row>
    <row r="80" spans="1:49" x14ac:dyDescent="0.3">
      <c r="A80" s="52"/>
      <c r="B80" s="52"/>
      <c r="C80" s="92"/>
      <c r="D80" s="268"/>
      <c r="E80" s="269"/>
      <c r="F80" s="270"/>
      <c r="G80" s="52"/>
      <c r="H80" s="95"/>
      <c r="I80" s="94"/>
      <c r="J80" s="52"/>
      <c r="K80" s="52"/>
      <c r="L80" s="5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3"/>
      <c r="AP80" s="93"/>
      <c r="AQ80" s="94"/>
      <c r="AR80" s="94"/>
      <c r="AS80" s="93"/>
      <c r="AT80" s="94"/>
      <c r="AU80" s="95"/>
      <c r="AV80" s="95"/>
      <c r="AW80" s="95"/>
    </row>
    <row r="81" spans="1:49" ht="15" thickBot="1" x14ac:dyDescent="0.35"/>
    <row r="82" spans="1:49" ht="18" customHeight="1" x14ac:dyDescent="0.3">
      <c r="A82" s="48" t="s">
        <v>19</v>
      </c>
      <c r="B82" s="163" t="s">
        <v>337</v>
      </c>
      <c r="C82" s="179" t="s">
        <v>191</v>
      </c>
      <c r="D82" s="49" t="s">
        <v>339</v>
      </c>
      <c r="E82" s="166">
        <v>9.9999999999999995E-8</v>
      </c>
      <c r="F82" s="163">
        <v>635</v>
      </c>
      <c r="G82" s="48">
        <v>0.2</v>
      </c>
      <c r="H82" s="50">
        <f>E82*F82*G82</f>
        <v>1.27E-5</v>
      </c>
      <c r="I82" s="164">
        <f>1.2*10.96</f>
        <v>13.152000000000001</v>
      </c>
      <c r="J82" s="169">
        <f>I82</f>
        <v>13.152000000000001</v>
      </c>
      <c r="K82" s="172" t="s">
        <v>184</v>
      </c>
      <c r="L82" s="177">
        <v>0</v>
      </c>
      <c r="M82" s="92" t="str">
        <f t="shared" ref="M82:N89" si="102">A82</f>
        <v>С1</v>
      </c>
      <c r="N82" s="92" t="str">
        <f t="shared" si="102"/>
        <v>Трубопровод Верхний продукт от Е-109 до Е-110 
Рег.№ТТ-381</v>
      </c>
      <c r="O82" s="92" t="str">
        <f t="shared" ref="O82:O89" si="103">D82</f>
        <v>Полное-факельное горение</v>
      </c>
      <c r="P82" s="92" t="s">
        <v>85</v>
      </c>
      <c r="Q82" s="92" t="s">
        <v>85</v>
      </c>
      <c r="R82" s="92" t="s">
        <v>85</v>
      </c>
      <c r="S82" s="92" t="s">
        <v>85</v>
      </c>
      <c r="T82" s="92" t="s">
        <v>85</v>
      </c>
      <c r="U82" s="92" t="s">
        <v>85</v>
      </c>
      <c r="V82" s="92" t="s">
        <v>85</v>
      </c>
      <c r="W82" s="92" t="s">
        <v>85</v>
      </c>
      <c r="X82" s="92" t="s">
        <v>85</v>
      </c>
      <c r="Y82" s="92" t="s">
        <v>85</v>
      </c>
      <c r="Z82" s="92" t="s">
        <v>85</v>
      </c>
      <c r="AA82" s="92" t="s">
        <v>85</v>
      </c>
      <c r="AB82" s="92" t="s">
        <v>85</v>
      </c>
      <c r="AC82" s="92" t="s">
        <v>85</v>
      </c>
      <c r="AD82" s="92" t="s">
        <v>85</v>
      </c>
      <c r="AE82" s="92" t="s">
        <v>85</v>
      </c>
      <c r="AF82" s="92" t="s">
        <v>85</v>
      </c>
      <c r="AG82" s="92" t="s">
        <v>85</v>
      </c>
      <c r="AH82" s="52">
        <v>2</v>
      </c>
      <c r="AI82" s="52">
        <v>4</v>
      </c>
      <c r="AJ82" s="165">
        <v>2.86</v>
      </c>
      <c r="AK82" s="165">
        <v>2.7E-2</v>
      </c>
      <c r="AL82" s="165">
        <v>20</v>
      </c>
      <c r="AM82" s="92"/>
      <c r="AN82" s="92"/>
      <c r="AO82" s="93">
        <f>AK82*I82+AJ82</f>
        <v>3.2151039999999997</v>
      </c>
      <c r="AP82" s="93">
        <f>0.1*AO82</f>
        <v>0.32151039999999997</v>
      </c>
      <c r="AQ82" s="94">
        <f>AH82*3+0.25*AI82</f>
        <v>7</v>
      </c>
      <c r="AR82" s="94">
        <f>SUM(AO82:AQ82)/4</f>
        <v>2.6341535999999999</v>
      </c>
      <c r="AS82" s="93">
        <f>10068.2*J82*POWER(10,-6)</f>
        <v>0.13241696640000003</v>
      </c>
      <c r="AT82" s="94">
        <f t="shared" ref="AT82:AT89" si="104">AS82+AR82+AQ82+AP82+AO82</f>
        <v>13.3031849664</v>
      </c>
      <c r="AU82" s="95">
        <f>AH82*H82</f>
        <v>2.5400000000000001E-5</v>
      </c>
      <c r="AV82" s="95">
        <f>H82*AI82</f>
        <v>5.0800000000000002E-5</v>
      </c>
      <c r="AW82" s="95">
        <f>H82*AT82</f>
        <v>1.6895044907328001E-4</v>
      </c>
    </row>
    <row r="83" spans="1:49" x14ac:dyDescent="0.3">
      <c r="A83" s="48" t="s">
        <v>20</v>
      </c>
      <c r="B83" s="48" t="str">
        <f>B82</f>
        <v>Трубопровод Верхний продукт от Е-109 до Е-110 
Рег.№ТТ-381</v>
      </c>
      <c r="C83" s="179" t="s">
        <v>169</v>
      </c>
      <c r="D83" s="49" t="s">
        <v>63</v>
      </c>
      <c r="E83" s="167">
        <f>E82</f>
        <v>9.9999999999999995E-8</v>
      </c>
      <c r="F83" s="168">
        <f>F82</f>
        <v>635</v>
      </c>
      <c r="G83" s="48">
        <v>0.1152</v>
      </c>
      <c r="H83" s="50">
        <f t="shared" ref="H83:H89" si="105">E83*F83*G83</f>
        <v>7.3151999999999999E-6</v>
      </c>
      <c r="I83" s="162">
        <f>I82</f>
        <v>13.152000000000001</v>
      </c>
      <c r="J83" s="180">
        <f>0.1*I82</f>
        <v>1.3152000000000001</v>
      </c>
      <c r="K83" s="174" t="s">
        <v>185</v>
      </c>
      <c r="L83" s="178">
        <v>0</v>
      </c>
      <c r="M83" s="92" t="str">
        <f t="shared" si="102"/>
        <v>С2</v>
      </c>
      <c r="N83" s="92" t="str">
        <f t="shared" si="102"/>
        <v>Трубопровод Верхний продукт от Е-109 до Е-110 
Рег.№ТТ-381</v>
      </c>
      <c r="O83" s="92" t="str">
        <f t="shared" si="103"/>
        <v>Полное-взрыв</v>
      </c>
      <c r="P83" s="92" t="s">
        <v>85</v>
      </c>
      <c r="Q83" s="92" t="s">
        <v>85</v>
      </c>
      <c r="R83" s="92" t="s">
        <v>85</v>
      </c>
      <c r="S83" s="92" t="s">
        <v>85</v>
      </c>
      <c r="T83" s="92" t="s">
        <v>85</v>
      </c>
      <c r="U83" s="92" t="s">
        <v>85</v>
      </c>
      <c r="V83" s="92" t="s">
        <v>85</v>
      </c>
      <c r="W83" s="92" t="s">
        <v>85</v>
      </c>
      <c r="X83" s="92" t="s">
        <v>85</v>
      </c>
      <c r="Y83" s="92" t="s">
        <v>85</v>
      </c>
      <c r="Z83" s="92" t="s">
        <v>85</v>
      </c>
      <c r="AA83" s="92" t="s">
        <v>85</v>
      </c>
      <c r="AB83" s="92" t="s">
        <v>85</v>
      </c>
      <c r="AC83" s="92" t="s">
        <v>85</v>
      </c>
      <c r="AD83" s="92" t="s">
        <v>85</v>
      </c>
      <c r="AE83" s="92" t="s">
        <v>85</v>
      </c>
      <c r="AF83" s="92" t="s">
        <v>85</v>
      </c>
      <c r="AG83" s="92" t="s">
        <v>85</v>
      </c>
      <c r="AH83" s="52">
        <v>4</v>
      </c>
      <c r="AI83" s="52">
        <v>5</v>
      </c>
      <c r="AJ83" s="92">
        <f>AJ82</f>
        <v>2.86</v>
      </c>
      <c r="AK83" s="92">
        <f>AK82</f>
        <v>2.7E-2</v>
      </c>
      <c r="AL83" s="92">
        <f>AL82</f>
        <v>20</v>
      </c>
      <c r="AM83" s="92"/>
      <c r="AN83" s="92"/>
      <c r="AO83" s="93">
        <f>AK83*I83+AJ83</f>
        <v>3.2151039999999997</v>
      </c>
      <c r="AP83" s="93">
        <f t="shared" ref="AP83:AP89" si="106">0.1*AO83</f>
        <v>0.32151039999999997</v>
      </c>
      <c r="AQ83" s="94">
        <f t="shared" ref="AQ83:AQ89" si="107">AH83*3+0.25*AI83</f>
        <v>13.25</v>
      </c>
      <c r="AR83" s="94">
        <f t="shared" ref="AR83:AR89" si="108">SUM(AO83:AQ83)/4</f>
        <v>4.1966535999999994</v>
      </c>
      <c r="AS83" s="93">
        <f>10068.2*J83*POWER(10,-6)*10</f>
        <v>0.1324169664</v>
      </c>
      <c r="AT83" s="94">
        <f t="shared" si="104"/>
        <v>21.1156849664</v>
      </c>
      <c r="AU83" s="95">
        <f t="shared" ref="AU83:AU89" si="109">AH83*H83</f>
        <v>2.9260799999999999E-5</v>
      </c>
      <c r="AV83" s="95">
        <f t="shared" ref="AV83:AV89" si="110">H83*AI83</f>
        <v>3.6575999999999997E-5</v>
      </c>
      <c r="AW83" s="95">
        <f t="shared" ref="AW83:AW89" si="111">H83*AT83</f>
        <v>1.5446545866620927E-4</v>
      </c>
    </row>
    <row r="84" spans="1:49" x14ac:dyDescent="0.3">
      <c r="A84" s="48" t="s">
        <v>21</v>
      </c>
      <c r="B84" s="48" t="str">
        <f>B82</f>
        <v>Трубопровод Верхний продукт от Е-109 до Е-110 
Рег.№ТТ-381</v>
      </c>
      <c r="C84" s="179" t="s">
        <v>336</v>
      </c>
      <c r="D84" s="49" t="s">
        <v>334</v>
      </c>
      <c r="E84" s="167">
        <f>E82</f>
        <v>9.9999999999999995E-8</v>
      </c>
      <c r="F84" s="168">
        <f>F82</f>
        <v>635</v>
      </c>
      <c r="G84" s="48">
        <v>7.6799999999999993E-2</v>
      </c>
      <c r="H84" s="50">
        <f t="shared" si="105"/>
        <v>4.8767999999999996E-6</v>
      </c>
      <c r="I84" s="162">
        <f>I82</f>
        <v>13.152000000000001</v>
      </c>
      <c r="J84" s="169">
        <f>0.6*I82</f>
        <v>7.8912000000000004</v>
      </c>
      <c r="K84" s="174" t="s">
        <v>186</v>
      </c>
      <c r="L84" s="178">
        <v>35</v>
      </c>
      <c r="M84" s="92" t="str">
        <f t="shared" si="102"/>
        <v>С3</v>
      </c>
      <c r="N84" s="92" t="str">
        <f t="shared" si="102"/>
        <v>Трубопровод Верхний продукт от Е-109 до Е-110 
Рег.№ТТ-381</v>
      </c>
      <c r="O84" s="92" t="str">
        <f t="shared" si="103"/>
        <v>Полное-огненный шар</v>
      </c>
      <c r="P84" s="92" t="s">
        <v>85</v>
      </c>
      <c r="Q84" s="92" t="s">
        <v>85</v>
      </c>
      <c r="R84" s="92" t="s">
        <v>85</v>
      </c>
      <c r="S84" s="92" t="s">
        <v>85</v>
      </c>
      <c r="T84" s="92" t="s">
        <v>85</v>
      </c>
      <c r="U84" s="92" t="s">
        <v>85</v>
      </c>
      <c r="V84" s="92" t="s">
        <v>85</v>
      </c>
      <c r="W84" s="92" t="s">
        <v>85</v>
      </c>
      <c r="X84" s="92" t="s">
        <v>85</v>
      </c>
      <c r="Y84" s="92" t="s">
        <v>85</v>
      </c>
      <c r="Z84" s="92" t="s">
        <v>85</v>
      </c>
      <c r="AA84" s="92" t="s">
        <v>85</v>
      </c>
      <c r="AB84" s="92" t="s">
        <v>85</v>
      </c>
      <c r="AC84" s="92" t="s">
        <v>85</v>
      </c>
      <c r="AD84" s="92" t="s">
        <v>85</v>
      </c>
      <c r="AE84" s="92" t="s">
        <v>85</v>
      </c>
      <c r="AF84" s="92" t="s">
        <v>85</v>
      </c>
      <c r="AG84" s="92" t="s">
        <v>85</v>
      </c>
      <c r="AH84" s="92">
        <v>0</v>
      </c>
      <c r="AI84" s="92">
        <v>0</v>
      </c>
      <c r="AJ84" s="92">
        <f>AJ82</f>
        <v>2.86</v>
      </c>
      <c r="AK84" s="92">
        <f>AK82</f>
        <v>2.7E-2</v>
      </c>
      <c r="AL84" s="92">
        <f>AL82</f>
        <v>20</v>
      </c>
      <c r="AM84" s="92"/>
      <c r="AN84" s="92"/>
      <c r="AO84" s="93">
        <f>AK84*I84*0.1+AJ84</f>
        <v>2.8955104</v>
      </c>
      <c r="AP84" s="93">
        <f t="shared" si="106"/>
        <v>0.28955104000000004</v>
      </c>
      <c r="AQ84" s="94">
        <f t="shared" si="107"/>
        <v>0</v>
      </c>
      <c r="AR84" s="94">
        <f t="shared" si="108"/>
        <v>0.79626536000000003</v>
      </c>
      <c r="AS84" s="93">
        <f>1333*J82*POWER(10,-6)</f>
        <v>1.7531616E-2</v>
      </c>
      <c r="AT84" s="94">
        <f t="shared" si="104"/>
        <v>3.998858416</v>
      </c>
      <c r="AU84" s="95">
        <f t="shared" si="109"/>
        <v>0</v>
      </c>
      <c r="AV84" s="95">
        <f t="shared" si="110"/>
        <v>0</v>
      </c>
      <c r="AW84" s="95">
        <f t="shared" si="111"/>
        <v>1.9501632723148799E-5</v>
      </c>
    </row>
    <row r="85" spans="1:49" x14ac:dyDescent="0.3">
      <c r="A85" s="48" t="s">
        <v>22</v>
      </c>
      <c r="B85" s="48" t="str">
        <f>B82</f>
        <v>Трубопровод Верхний продукт от Е-109 до Е-110 
Рег.№ТТ-381</v>
      </c>
      <c r="C85" s="179" t="s">
        <v>170</v>
      </c>
      <c r="D85" s="49" t="s">
        <v>61</v>
      </c>
      <c r="E85" s="167">
        <f>E82</f>
        <v>9.9999999999999995E-8</v>
      </c>
      <c r="F85" s="168">
        <f>F82</f>
        <v>635</v>
      </c>
      <c r="G85" s="48">
        <v>0.60799999999999998</v>
      </c>
      <c r="H85" s="50">
        <f t="shared" si="105"/>
        <v>3.8608E-5</v>
      </c>
      <c r="I85" s="162">
        <f>I82</f>
        <v>13.152000000000001</v>
      </c>
      <c r="J85" s="171">
        <v>0</v>
      </c>
      <c r="K85" s="174" t="s">
        <v>188</v>
      </c>
      <c r="L85" s="178">
        <v>45390</v>
      </c>
      <c r="M85" s="92" t="str">
        <f t="shared" si="102"/>
        <v>С4</v>
      </c>
      <c r="N85" s="92" t="str">
        <f t="shared" si="102"/>
        <v>Трубопровод Верхний продукт от Е-109 до Е-110 
Рег.№ТТ-381</v>
      </c>
      <c r="O85" s="92" t="str">
        <f t="shared" si="103"/>
        <v>Полное-ликвидация</v>
      </c>
      <c r="P85" s="92" t="s">
        <v>85</v>
      </c>
      <c r="Q85" s="92" t="s">
        <v>85</v>
      </c>
      <c r="R85" s="92" t="s">
        <v>85</v>
      </c>
      <c r="S85" s="92" t="s">
        <v>85</v>
      </c>
      <c r="T85" s="92" t="s">
        <v>85</v>
      </c>
      <c r="U85" s="92" t="s">
        <v>85</v>
      </c>
      <c r="V85" s="92" t="s">
        <v>85</v>
      </c>
      <c r="W85" s="92" t="s">
        <v>85</v>
      </c>
      <c r="X85" s="92" t="s">
        <v>85</v>
      </c>
      <c r="Y85" s="92" t="s">
        <v>85</v>
      </c>
      <c r="Z85" s="92" t="s">
        <v>85</v>
      </c>
      <c r="AA85" s="92" t="s">
        <v>85</v>
      </c>
      <c r="AB85" s="92" t="s">
        <v>85</v>
      </c>
      <c r="AC85" s="92" t="s">
        <v>85</v>
      </c>
      <c r="AD85" s="92" t="s">
        <v>85</v>
      </c>
      <c r="AE85" s="92" t="s">
        <v>85</v>
      </c>
      <c r="AF85" s="92" t="s">
        <v>85</v>
      </c>
      <c r="AG85" s="92" t="s">
        <v>85</v>
      </c>
      <c r="AH85" s="92">
        <v>0</v>
      </c>
      <c r="AI85" s="92">
        <v>0</v>
      </c>
      <c r="AJ85" s="92">
        <f>AJ82</f>
        <v>2.86</v>
      </c>
      <c r="AK85" s="92">
        <f>AK82</f>
        <v>2.7E-2</v>
      </c>
      <c r="AL85" s="92">
        <f>AL82</f>
        <v>20</v>
      </c>
      <c r="AM85" s="92"/>
      <c r="AN85" s="92"/>
      <c r="AO85" s="93">
        <f>AK85*I85*0.1+AJ85</f>
        <v>2.8955104</v>
      </c>
      <c r="AP85" s="93">
        <f t="shared" si="106"/>
        <v>0.28955104000000004</v>
      </c>
      <c r="AQ85" s="94">
        <f t="shared" si="107"/>
        <v>0</v>
      </c>
      <c r="AR85" s="94">
        <f t="shared" si="108"/>
        <v>0.79626536000000003</v>
      </c>
      <c r="AS85" s="93">
        <f>1333*J83*POWER(10,-6)</f>
        <v>1.7531616E-3</v>
      </c>
      <c r="AT85" s="94">
        <f t="shared" si="104"/>
        <v>3.9830799616000001</v>
      </c>
      <c r="AU85" s="95">
        <f t="shared" si="109"/>
        <v>0</v>
      </c>
      <c r="AV85" s="95">
        <f t="shared" si="110"/>
        <v>0</v>
      </c>
      <c r="AW85" s="95">
        <f t="shared" si="111"/>
        <v>1.5377875115745281E-4</v>
      </c>
    </row>
    <row r="86" spans="1:49" x14ac:dyDescent="0.3">
      <c r="A86" s="48" t="s">
        <v>23</v>
      </c>
      <c r="B86" s="48" t="str">
        <f>B82</f>
        <v>Трубопровод Верхний продукт от Е-109 до Е-110 
Рег.№ТТ-381</v>
      </c>
      <c r="C86" s="179" t="s">
        <v>195</v>
      </c>
      <c r="D86" s="49" t="s">
        <v>196</v>
      </c>
      <c r="E86" s="166">
        <v>4.9999999999999998E-7</v>
      </c>
      <c r="F86" s="168">
        <f>F82</f>
        <v>635</v>
      </c>
      <c r="G86" s="48">
        <v>3.5000000000000003E-2</v>
      </c>
      <c r="H86" s="50">
        <f t="shared" si="105"/>
        <v>1.1112499999999999E-5</v>
      </c>
      <c r="I86" s="162">
        <f>0.15*I82</f>
        <v>1.9728000000000001</v>
      </c>
      <c r="J86" s="169">
        <f>I86</f>
        <v>1.9728000000000001</v>
      </c>
      <c r="K86" s="174" t="s">
        <v>189</v>
      </c>
      <c r="L86" s="178">
        <v>3</v>
      </c>
      <c r="M86" s="92" t="str">
        <f t="shared" si="102"/>
        <v>С5</v>
      </c>
      <c r="N86" s="92" t="str">
        <f t="shared" si="102"/>
        <v>Трубопровод Верхний продукт от Е-109 до Е-110 
Рег.№ТТ-381</v>
      </c>
      <c r="O86" s="92" t="str">
        <f t="shared" si="103"/>
        <v>Частичное-факел</v>
      </c>
      <c r="P86" s="92" t="s">
        <v>85</v>
      </c>
      <c r="Q86" s="92" t="s">
        <v>85</v>
      </c>
      <c r="R86" s="92" t="s">
        <v>85</v>
      </c>
      <c r="S86" s="92" t="s">
        <v>85</v>
      </c>
      <c r="T86" s="92" t="s">
        <v>85</v>
      </c>
      <c r="U86" s="92" t="s">
        <v>85</v>
      </c>
      <c r="V86" s="92" t="s">
        <v>85</v>
      </c>
      <c r="W86" s="92" t="s">
        <v>85</v>
      </c>
      <c r="X86" s="92" t="s">
        <v>85</v>
      </c>
      <c r="Y86" s="92" t="s">
        <v>85</v>
      </c>
      <c r="Z86" s="92" t="s">
        <v>85</v>
      </c>
      <c r="AA86" s="92" t="s">
        <v>85</v>
      </c>
      <c r="AB86" s="92" t="s">
        <v>85</v>
      </c>
      <c r="AC86" s="92" t="s">
        <v>85</v>
      </c>
      <c r="AD86" s="92" t="s">
        <v>85</v>
      </c>
      <c r="AE86" s="92" t="s">
        <v>85</v>
      </c>
      <c r="AF86" s="92" t="s">
        <v>85</v>
      </c>
      <c r="AG86" s="92" t="s">
        <v>85</v>
      </c>
      <c r="AH86" s="92">
        <v>0</v>
      </c>
      <c r="AI86" s="92">
        <v>2</v>
      </c>
      <c r="AJ86" s="92">
        <f>0.1*$AJ$2</f>
        <v>0.25</v>
      </c>
      <c r="AK86" s="92">
        <f>AK82</f>
        <v>2.7E-2</v>
      </c>
      <c r="AL86" s="92">
        <f>ROUNDUP(AL82/3,0)</f>
        <v>7</v>
      </c>
      <c r="AM86" s="92"/>
      <c r="AN86" s="92"/>
      <c r="AO86" s="93">
        <f>AK86*I86+AJ86</f>
        <v>0.30326560000000002</v>
      </c>
      <c r="AP86" s="93">
        <f t="shared" si="106"/>
        <v>3.0326560000000002E-2</v>
      </c>
      <c r="AQ86" s="94">
        <f t="shared" si="107"/>
        <v>0.5</v>
      </c>
      <c r="AR86" s="94">
        <f t="shared" si="108"/>
        <v>0.20839804000000001</v>
      </c>
      <c r="AS86" s="93">
        <f>10068.2*J86*POWER(10,-6)</f>
        <v>1.9862544960000002E-2</v>
      </c>
      <c r="AT86" s="94">
        <f t="shared" si="104"/>
        <v>1.0618527449599999</v>
      </c>
      <c r="AU86" s="95">
        <f t="shared" si="109"/>
        <v>0</v>
      </c>
      <c r="AV86" s="95">
        <f t="shared" si="110"/>
        <v>2.2224999999999998E-5</v>
      </c>
      <c r="AW86" s="95">
        <f t="shared" si="111"/>
        <v>1.1799838628367998E-5</v>
      </c>
    </row>
    <row r="87" spans="1:49" x14ac:dyDescent="0.3">
      <c r="A87" s="48" t="s">
        <v>24</v>
      </c>
      <c r="B87" s="48" t="str">
        <f>B82</f>
        <v>Трубопровод Верхний продукт от Е-109 до Е-110 
Рег.№ТТ-381</v>
      </c>
      <c r="C87" s="179" t="s">
        <v>197</v>
      </c>
      <c r="D87" s="49" t="s">
        <v>198</v>
      </c>
      <c r="E87" s="167">
        <f>E86</f>
        <v>4.9999999999999998E-7</v>
      </c>
      <c r="F87" s="168">
        <v>635</v>
      </c>
      <c r="G87" s="48">
        <v>8.3000000000000001E-3</v>
      </c>
      <c r="H87" s="50">
        <f t="shared" si="105"/>
        <v>2.6352499999999999E-6</v>
      </c>
      <c r="I87" s="162">
        <f>I86</f>
        <v>1.9728000000000001</v>
      </c>
      <c r="J87" s="169">
        <f>J83*0.15</f>
        <v>0.19728000000000001</v>
      </c>
      <c r="K87" s="173" t="s">
        <v>200</v>
      </c>
      <c r="L87" s="230">
        <v>19</v>
      </c>
      <c r="M87" s="92" t="str">
        <f t="shared" si="102"/>
        <v>С6</v>
      </c>
      <c r="N87" s="92" t="str">
        <f t="shared" si="102"/>
        <v>Трубопровод Верхний продукт от Е-109 до Е-110 
Рег.№ТТ-381</v>
      </c>
      <c r="O87" s="92" t="str">
        <f t="shared" si="103"/>
        <v>Частичное-взрыв</v>
      </c>
      <c r="P87" s="92" t="s">
        <v>85</v>
      </c>
      <c r="Q87" s="92" t="s">
        <v>85</v>
      </c>
      <c r="R87" s="92" t="s">
        <v>85</v>
      </c>
      <c r="S87" s="92" t="s">
        <v>85</v>
      </c>
      <c r="T87" s="92" t="s">
        <v>85</v>
      </c>
      <c r="U87" s="92" t="s">
        <v>85</v>
      </c>
      <c r="V87" s="92" t="s">
        <v>85</v>
      </c>
      <c r="W87" s="92" t="s">
        <v>85</v>
      </c>
      <c r="X87" s="92" t="s">
        <v>85</v>
      </c>
      <c r="Y87" s="92" t="s">
        <v>85</v>
      </c>
      <c r="Z87" s="92" t="s">
        <v>85</v>
      </c>
      <c r="AA87" s="92" t="s">
        <v>85</v>
      </c>
      <c r="AB87" s="92" t="s">
        <v>85</v>
      </c>
      <c r="AC87" s="92" t="s">
        <v>85</v>
      </c>
      <c r="AD87" s="92" t="s">
        <v>85</v>
      </c>
      <c r="AE87" s="92" t="s">
        <v>85</v>
      </c>
      <c r="AF87" s="92" t="s">
        <v>85</v>
      </c>
      <c r="AG87" s="92" t="s">
        <v>85</v>
      </c>
      <c r="AH87" s="92">
        <v>0</v>
      </c>
      <c r="AI87" s="92">
        <v>1</v>
      </c>
      <c r="AJ87" s="92">
        <f>0.1*$AJ$2</f>
        <v>0.25</v>
      </c>
      <c r="AK87" s="92">
        <f>AK82</f>
        <v>2.7E-2</v>
      </c>
      <c r="AL87" s="92">
        <f>AL86</f>
        <v>7</v>
      </c>
      <c r="AM87" s="92"/>
      <c r="AN87" s="92"/>
      <c r="AO87" s="93">
        <f t="shared" ref="AO87:AO88" si="112">AK87*I87+AJ87</f>
        <v>0.30326560000000002</v>
      </c>
      <c r="AP87" s="93">
        <f t="shared" si="106"/>
        <v>3.0326560000000002E-2</v>
      </c>
      <c r="AQ87" s="94">
        <f t="shared" si="107"/>
        <v>0.25</v>
      </c>
      <c r="AR87" s="94">
        <f t="shared" si="108"/>
        <v>0.14589804000000001</v>
      </c>
      <c r="AS87" s="93">
        <f>10068.2*J87*POWER(10,-6)*10</f>
        <v>1.9862544959999999E-2</v>
      </c>
      <c r="AT87" s="94">
        <f t="shared" si="104"/>
        <v>0.74935274496000004</v>
      </c>
      <c r="AU87" s="95">
        <f t="shared" si="109"/>
        <v>0</v>
      </c>
      <c r="AV87" s="95">
        <f t="shared" si="110"/>
        <v>2.6352499999999999E-6</v>
      </c>
      <c r="AW87" s="95">
        <f t="shared" si="111"/>
        <v>1.9747318211558401E-6</v>
      </c>
    </row>
    <row r="88" spans="1:49" x14ac:dyDescent="0.3">
      <c r="A88" s="48" t="s">
        <v>219</v>
      </c>
      <c r="B88" s="48" t="str">
        <f>B82</f>
        <v>Трубопровод Верхний продукт от Е-109 до Е-110 
Рег.№ТТ-381</v>
      </c>
      <c r="C88" s="179" t="s">
        <v>172</v>
      </c>
      <c r="D88" s="49" t="s">
        <v>174</v>
      </c>
      <c r="E88" s="167">
        <f>E86</f>
        <v>4.9999999999999998E-7</v>
      </c>
      <c r="F88" s="168">
        <f>F82</f>
        <v>635</v>
      </c>
      <c r="G88" s="48">
        <v>2.64E-2</v>
      </c>
      <c r="H88" s="50">
        <f t="shared" si="105"/>
        <v>8.3819999999999987E-6</v>
      </c>
      <c r="I88" s="162">
        <f>0.15*I82</f>
        <v>1.9728000000000001</v>
      </c>
      <c r="J88" s="169">
        <f>J84*0.15</f>
        <v>1.1836800000000001</v>
      </c>
      <c r="K88" s="174"/>
      <c r="L88" s="178"/>
      <c r="M88" s="92" t="str">
        <f t="shared" si="102"/>
        <v>С7</v>
      </c>
      <c r="N88" s="92" t="str">
        <f t="shared" si="102"/>
        <v>Трубопровод Верхний продукт от Е-109 до Е-110 
Рег.№ТТ-381</v>
      </c>
      <c r="O88" s="92" t="str">
        <f t="shared" si="103"/>
        <v>Частичное-пожар-вспышка</v>
      </c>
      <c r="P88" s="92" t="s">
        <v>85</v>
      </c>
      <c r="Q88" s="92" t="s">
        <v>85</v>
      </c>
      <c r="R88" s="92" t="s">
        <v>85</v>
      </c>
      <c r="S88" s="92" t="s">
        <v>85</v>
      </c>
      <c r="T88" s="92" t="s">
        <v>85</v>
      </c>
      <c r="U88" s="92" t="s">
        <v>85</v>
      </c>
      <c r="V88" s="92" t="s">
        <v>85</v>
      </c>
      <c r="W88" s="92" t="s">
        <v>85</v>
      </c>
      <c r="X88" s="92" t="s">
        <v>85</v>
      </c>
      <c r="Y88" s="92" t="s">
        <v>85</v>
      </c>
      <c r="Z88" s="92" t="s">
        <v>85</v>
      </c>
      <c r="AA88" s="92" t="s">
        <v>85</v>
      </c>
      <c r="AB88" s="92" t="s">
        <v>85</v>
      </c>
      <c r="AC88" s="92" t="s">
        <v>85</v>
      </c>
      <c r="AD88" s="92" t="s">
        <v>85</v>
      </c>
      <c r="AE88" s="92" t="s">
        <v>85</v>
      </c>
      <c r="AF88" s="92" t="s">
        <v>85</v>
      </c>
      <c r="AG88" s="92" t="s">
        <v>85</v>
      </c>
      <c r="AH88" s="92">
        <v>0</v>
      </c>
      <c r="AI88" s="92">
        <v>1</v>
      </c>
      <c r="AJ88" s="92">
        <f>0.1*$AJ$2</f>
        <v>0.25</v>
      </c>
      <c r="AK88" s="92">
        <f>AK82</f>
        <v>2.7E-2</v>
      </c>
      <c r="AL88" s="92">
        <f>ROUNDUP(AL82/3,0)</f>
        <v>7</v>
      </c>
      <c r="AM88" s="92"/>
      <c r="AN88" s="92"/>
      <c r="AO88" s="93">
        <f t="shared" si="112"/>
        <v>0.30326560000000002</v>
      </c>
      <c r="AP88" s="93">
        <f t="shared" si="106"/>
        <v>3.0326560000000002E-2</v>
      </c>
      <c r="AQ88" s="94">
        <f t="shared" si="107"/>
        <v>0.25</v>
      </c>
      <c r="AR88" s="94">
        <f t="shared" si="108"/>
        <v>0.14589804000000001</v>
      </c>
      <c r="AS88" s="93">
        <f>10068.2*J88*POWER(10,-6)*10</f>
        <v>0.11917526976000001</v>
      </c>
      <c r="AT88" s="94">
        <f t="shared" si="104"/>
        <v>0.84866546976000001</v>
      </c>
      <c r="AU88" s="95">
        <f t="shared" si="109"/>
        <v>0</v>
      </c>
      <c r="AV88" s="95">
        <f t="shared" si="110"/>
        <v>8.3819999999999987E-6</v>
      </c>
      <c r="AW88" s="95">
        <f t="shared" si="111"/>
        <v>7.1135139675283191E-6</v>
      </c>
    </row>
    <row r="89" spans="1:49" ht="15" thickBot="1" x14ac:dyDescent="0.35">
      <c r="A89" s="48" t="s">
        <v>220</v>
      </c>
      <c r="B89" s="48" t="str">
        <f>B82</f>
        <v>Трубопровод Верхний продукт от Е-109 до Е-110 
Рег.№ТТ-381</v>
      </c>
      <c r="C89" s="179" t="s">
        <v>173</v>
      </c>
      <c r="D89" s="49" t="s">
        <v>62</v>
      </c>
      <c r="E89" s="167">
        <f>E86</f>
        <v>4.9999999999999998E-7</v>
      </c>
      <c r="F89" s="168">
        <f>F82</f>
        <v>635</v>
      </c>
      <c r="G89" s="48">
        <v>0.93030000000000002</v>
      </c>
      <c r="H89" s="50">
        <f t="shared" si="105"/>
        <v>2.9537024999999996E-4</v>
      </c>
      <c r="I89" s="162">
        <f>0.15*I82</f>
        <v>1.9728000000000001</v>
      </c>
      <c r="J89" s="171">
        <v>0</v>
      </c>
      <c r="K89" s="175"/>
      <c r="L89" s="176"/>
      <c r="M89" s="92" t="str">
        <f t="shared" si="102"/>
        <v>С8</v>
      </c>
      <c r="N89" s="92" t="str">
        <f t="shared" si="102"/>
        <v>Трубопровод Верхний продукт от Е-109 до Е-110 
Рег.№ТТ-381</v>
      </c>
      <c r="O89" s="92" t="str">
        <f t="shared" si="103"/>
        <v>Частичное-ликвидация</v>
      </c>
      <c r="P89" s="92" t="s">
        <v>85</v>
      </c>
      <c r="Q89" s="92" t="s">
        <v>85</v>
      </c>
      <c r="R89" s="92" t="s">
        <v>85</v>
      </c>
      <c r="S89" s="92" t="s">
        <v>85</v>
      </c>
      <c r="T89" s="92" t="s">
        <v>85</v>
      </c>
      <c r="U89" s="92" t="s">
        <v>85</v>
      </c>
      <c r="V89" s="92" t="s">
        <v>85</v>
      </c>
      <c r="W89" s="92" t="s">
        <v>85</v>
      </c>
      <c r="X89" s="92" t="s">
        <v>85</v>
      </c>
      <c r="Y89" s="92" t="s">
        <v>85</v>
      </c>
      <c r="Z89" s="92" t="s">
        <v>85</v>
      </c>
      <c r="AA89" s="92" t="s">
        <v>85</v>
      </c>
      <c r="AB89" s="92" t="s">
        <v>85</v>
      </c>
      <c r="AC89" s="92" t="s">
        <v>85</v>
      </c>
      <c r="AD89" s="92" t="s">
        <v>85</v>
      </c>
      <c r="AE89" s="92" t="s">
        <v>85</v>
      </c>
      <c r="AF89" s="92" t="s">
        <v>85</v>
      </c>
      <c r="AG89" s="92" t="s">
        <v>85</v>
      </c>
      <c r="AH89" s="92">
        <v>0</v>
      </c>
      <c r="AI89" s="92">
        <v>0</v>
      </c>
      <c r="AJ89" s="92">
        <f>0.1*$AJ$2</f>
        <v>0.25</v>
      </c>
      <c r="AK89" s="92">
        <f>AK82</f>
        <v>2.7E-2</v>
      </c>
      <c r="AL89" s="92">
        <f>ROUNDUP(AL82/3,0)</f>
        <v>7</v>
      </c>
      <c r="AM89" s="92"/>
      <c r="AN89" s="92"/>
      <c r="AO89" s="93">
        <f>AK89*I89*0.1+AJ89</f>
        <v>0.25532655999999998</v>
      </c>
      <c r="AP89" s="93">
        <f t="shared" si="106"/>
        <v>2.5532656000000001E-2</v>
      </c>
      <c r="AQ89" s="94">
        <f t="shared" si="107"/>
        <v>0</v>
      </c>
      <c r="AR89" s="94">
        <f t="shared" si="108"/>
        <v>7.0214803999999992E-2</v>
      </c>
      <c r="AS89" s="93">
        <f>1333*J88*POWER(10,-6)</f>
        <v>1.57784544E-3</v>
      </c>
      <c r="AT89" s="94">
        <f t="shared" si="104"/>
        <v>0.35265186543999999</v>
      </c>
      <c r="AU89" s="95">
        <f t="shared" si="109"/>
        <v>0</v>
      </c>
      <c r="AV89" s="95">
        <f t="shared" si="110"/>
        <v>0</v>
      </c>
      <c r="AW89" s="95">
        <f t="shared" si="111"/>
        <v>1.0416286965797914E-4</v>
      </c>
    </row>
    <row r="90" spans="1:49" x14ac:dyDescent="0.3">
      <c r="A90" s="52"/>
      <c r="B90" s="52"/>
      <c r="C90" s="92"/>
      <c r="D90" s="268"/>
      <c r="E90" s="269"/>
      <c r="F90" s="270"/>
      <c r="G90" s="52"/>
      <c r="H90" s="95"/>
      <c r="I90" s="94"/>
      <c r="J90" s="52"/>
      <c r="K90" s="52"/>
      <c r="L90" s="5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3"/>
      <c r="AP90" s="93"/>
      <c r="AQ90" s="94"/>
      <c r="AR90" s="94"/>
      <c r="AS90" s="93"/>
      <c r="AT90" s="94"/>
      <c r="AU90" s="95"/>
      <c r="AV90" s="95"/>
      <c r="AW90" s="95"/>
    </row>
    <row r="91" spans="1:49" ht="15" thickBot="1" x14ac:dyDescent="0.35"/>
    <row r="92" spans="1:49" ht="18" customHeight="1" x14ac:dyDescent="0.3">
      <c r="A92" s="48" t="s">
        <v>19</v>
      </c>
      <c r="B92" s="311" t="s">
        <v>338</v>
      </c>
      <c r="C92" s="179" t="s">
        <v>191</v>
      </c>
      <c r="D92" s="49" t="s">
        <v>339</v>
      </c>
      <c r="E92" s="166">
        <v>9.9999999999999995E-8</v>
      </c>
      <c r="F92" s="163">
        <v>898</v>
      </c>
      <c r="G92" s="48">
        <v>0.2</v>
      </c>
      <c r="H92" s="50">
        <f>E92*F92*G92</f>
        <v>1.7960000000000001E-5</v>
      </c>
      <c r="I92" s="164">
        <f>1.2*28.4</f>
        <v>34.08</v>
      </c>
      <c r="J92" s="169">
        <f>I92</f>
        <v>34.08</v>
      </c>
      <c r="K92" s="172" t="s">
        <v>184</v>
      </c>
      <c r="L92" s="177">
        <v>0</v>
      </c>
      <c r="M92" s="92" t="str">
        <f t="shared" ref="M92:M99" si="113">A92</f>
        <v>С1</v>
      </c>
      <c r="N92" s="92" t="str">
        <f t="shared" ref="N92:N99" si="114">B92</f>
        <v>Трубопровод Нижние продукты из Е-109 и Е-110 Рег.№ТТ-483</v>
      </c>
      <c r="O92" s="92" t="str">
        <f t="shared" ref="O92:O99" si="115">D92</f>
        <v>Полное-факельное горение</v>
      </c>
      <c r="P92" s="92" t="s">
        <v>85</v>
      </c>
      <c r="Q92" s="92" t="s">
        <v>85</v>
      </c>
      <c r="R92" s="92" t="s">
        <v>85</v>
      </c>
      <c r="S92" s="92" t="s">
        <v>85</v>
      </c>
      <c r="T92" s="92" t="s">
        <v>85</v>
      </c>
      <c r="U92" s="92" t="s">
        <v>85</v>
      </c>
      <c r="V92" s="92" t="s">
        <v>85</v>
      </c>
      <c r="W92" s="92" t="s">
        <v>85</v>
      </c>
      <c r="X92" s="92" t="s">
        <v>85</v>
      </c>
      <c r="Y92" s="92" t="s">
        <v>85</v>
      </c>
      <c r="Z92" s="92" t="s">
        <v>85</v>
      </c>
      <c r="AA92" s="92" t="s">
        <v>85</v>
      </c>
      <c r="AB92" s="92" t="s">
        <v>85</v>
      </c>
      <c r="AC92" s="92" t="s">
        <v>85</v>
      </c>
      <c r="AD92" s="92" t="s">
        <v>85</v>
      </c>
      <c r="AE92" s="92" t="s">
        <v>85</v>
      </c>
      <c r="AF92" s="92" t="s">
        <v>85</v>
      </c>
      <c r="AG92" s="92" t="s">
        <v>85</v>
      </c>
      <c r="AH92" s="52">
        <v>2</v>
      </c>
      <c r="AI92" s="52">
        <v>4</v>
      </c>
      <c r="AJ92" s="165">
        <v>3.69</v>
      </c>
      <c r="AK92" s="165">
        <v>2.7E-2</v>
      </c>
      <c r="AL92" s="165">
        <v>20</v>
      </c>
      <c r="AM92" s="92"/>
      <c r="AN92" s="92"/>
      <c r="AO92" s="93">
        <f>AK92*I92+AJ92</f>
        <v>4.6101599999999996</v>
      </c>
      <c r="AP92" s="93">
        <f>0.1*AO92</f>
        <v>0.46101599999999998</v>
      </c>
      <c r="AQ92" s="94">
        <f>AH92*3+0.25*AI92</f>
        <v>7</v>
      </c>
      <c r="AR92" s="94">
        <f>SUM(AO92:AQ92)/4</f>
        <v>3.0177939999999999</v>
      </c>
      <c r="AS92" s="93">
        <f>10068.2*J92*POWER(10,-6)</f>
        <v>0.34312425599999996</v>
      </c>
      <c r="AT92" s="94">
        <f t="shared" ref="AT92:AT99" si="116">AS92+AR92+AQ92+AP92+AO92</f>
        <v>15.432094255999999</v>
      </c>
      <c r="AU92" s="95">
        <f>AH92*H92</f>
        <v>3.5920000000000002E-5</v>
      </c>
      <c r="AV92" s="95">
        <f>H92*AI92</f>
        <v>7.1840000000000003E-5</v>
      </c>
      <c r="AW92" s="95">
        <f>H92*AT92</f>
        <v>2.7716041283776E-4</v>
      </c>
    </row>
    <row r="93" spans="1:49" x14ac:dyDescent="0.3">
      <c r="A93" s="48" t="s">
        <v>20</v>
      </c>
      <c r="B93" s="48" t="str">
        <f>B92</f>
        <v>Трубопровод Нижние продукты из Е-109 и Е-110 Рег.№ТТ-483</v>
      </c>
      <c r="C93" s="179" t="s">
        <v>169</v>
      </c>
      <c r="D93" s="49" t="s">
        <v>63</v>
      </c>
      <c r="E93" s="167">
        <f>E92</f>
        <v>9.9999999999999995E-8</v>
      </c>
      <c r="F93" s="168">
        <f>F92</f>
        <v>898</v>
      </c>
      <c r="G93" s="48">
        <v>0.1152</v>
      </c>
      <c r="H93" s="50">
        <f t="shared" ref="H93:H99" si="117">E93*F93*G93</f>
        <v>1.0344960000000001E-5</v>
      </c>
      <c r="I93" s="162">
        <f>I92</f>
        <v>34.08</v>
      </c>
      <c r="J93" s="180">
        <f>0.1*I92</f>
        <v>3.4079999999999999</v>
      </c>
      <c r="K93" s="174" t="s">
        <v>185</v>
      </c>
      <c r="L93" s="178">
        <v>0</v>
      </c>
      <c r="M93" s="92" t="str">
        <f t="shared" si="113"/>
        <v>С2</v>
      </c>
      <c r="N93" s="92" t="str">
        <f t="shared" si="114"/>
        <v>Трубопровод Нижние продукты из Е-109 и Е-110 Рег.№ТТ-483</v>
      </c>
      <c r="O93" s="92" t="str">
        <f t="shared" si="115"/>
        <v>Полное-взрыв</v>
      </c>
      <c r="P93" s="92" t="s">
        <v>85</v>
      </c>
      <c r="Q93" s="92" t="s">
        <v>85</v>
      </c>
      <c r="R93" s="92" t="s">
        <v>85</v>
      </c>
      <c r="S93" s="92" t="s">
        <v>85</v>
      </c>
      <c r="T93" s="92" t="s">
        <v>85</v>
      </c>
      <c r="U93" s="92" t="s">
        <v>85</v>
      </c>
      <c r="V93" s="92" t="s">
        <v>85</v>
      </c>
      <c r="W93" s="92" t="s">
        <v>85</v>
      </c>
      <c r="X93" s="92" t="s">
        <v>85</v>
      </c>
      <c r="Y93" s="92" t="s">
        <v>85</v>
      </c>
      <c r="Z93" s="92" t="s">
        <v>85</v>
      </c>
      <c r="AA93" s="92" t="s">
        <v>85</v>
      </c>
      <c r="AB93" s="92" t="s">
        <v>85</v>
      </c>
      <c r="AC93" s="92" t="s">
        <v>85</v>
      </c>
      <c r="AD93" s="92" t="s">
        <v>85</v>
      </c>
      <c r="AE93" s="92" t="s">
        <v>85</v>
      </c>
      <c r="AF93" s="92" t="s">
        <v>85</v>
      </c>
      <c r="AG93" s="92" t="s">
        <v>85</v>
      </c>
      <c r="AH93" s="52">
        <v>4</v>
      </c>
      <c r="AI93" s="52">
        <v>5</v>
      </c>
      <c r="AJ93" s="92">
        <f>AJ92</f>
        <v>3.69</v>
      </c>
      <c r="AK93" s="92">
        <f>AK92</f>
        <v>2.7E-2</v>
      </c>
      <c r="AL93" s="92">
        <f>AL92</f>
        <v>20</v>
      </c>
      <c r="AM93" s="92"/>
      <c r="AN93" s="92"/>
      <c r="AO93" s="93">
        <f>AK93*I93+AJ93</f>
        <v>4.6101599999999996</v>
      </c>
      <c r="AP93" s="93">
        <f t="shared" ref="AP93:AP99" si="118">0.1*AO93</f>
        <v>0.46101599999999998</v>
      </c>
      <c r="AQ93" s="94">
        <f t="shared" ref="AQ93:AQ99" si="119">AH93*3+0.25*AI93</f>
        <v>13.25</v>
      </c>
      <c r="AR93" s="94">
        <f t="shared" ref="AR93:AR99" si="120">SUM(AO93:AQ93)/4</f>
        <v>4.5802940000000003</v>
      </c>
      <c r="AS93" s="93">
        <f>10068.2*J93*POWER(10,-6)*10</f>
        <v>0.34312425600000002</v>
      </c>
      <c r="AT93" s="94">
        <f t="shared" si="116"/>
        <v>23.244594256000003</v>
      </c>
      <c r="AU93" s="95">
        <f t="shared" ref="AU93:AU99" si="121">AH93*H93</f>
        <v>4.1379840000000003E-5</v>
      </c>
      <c r="AV93" s="95">
        <f t="shared" ref="AV93:AV99" si="122">H93*AI93</f>
        <v>5.1724800000000003E-5</v>
      </c>
      <c r="AW93" s="95">
        <f t="shared" ref="AW93:AW99" si="123">H93*AT93</f>
        <v>2.4046439779454982E-4</v>
      </c>
    </row>
    <row r="94" spans="1:49" x14ac:dyDescent="0.3">
      <c r="A94" s="48" t="s">
        <v>21</v>
      </c>
      <c r="B94" s="48" t="str">
        <f>B92</f>
        <v>Трубопровод Нижние продукты из Е-109 и Е-110 Рег.№ТТ-483</v>
      </c>
      <c r="C94" s="179" t="s">
        <v>336</v>
      </c>
      <c r="D94" s="49" t="s">
        <v>334</v>
      </c>
      <c r="E94" s="167">
        <f>E92</f>
        <v>9.9999999999999995E-8</v>
      </c>
      <c r="F94" s="168">
        <f>F92</f>
        <v>898</v>
      </c>
      <c r="G94" s="48">
        <v>7.6799999999999993E-2</v>
      </c>
      <c r="H94" s="50">
        <f t="shared" si="117"/>
        <v>6.8966399999999996E-6</v>
      </c>
      <c r="I94" s="162">
        <f>I92</f>
        <v>34.08</v>
      </c>
      <c r="J94" s="169">
        <f>0.3*I92</f>
        <v>10.223999999999998</v>
      </c>
      <c r="K94" s="174" t="s">
        <v>186</v>
      </c>
      <c r="L94" s="178">
        <v>26</v>
      </c>
      <c r="M94" s="92" t="str">
        <f t="shared" si="113"/>
        <v>С3</v>
      </c>
      <c r="N94" s="92" t="str">
        <f t="shared" si="114"/>
        <v>Трубопровод Нижние продукты из Е-109 и Е-110 Рег.№ТТ-483</v>
      </c>
      <c r="O94" s="92" t="str">
        <f t="shared" si="115"/>
        <v>Полное-огненный шар</v>
      </c>
      <c r="P94" s="92" t="s">
        <v>85</v>
      </c>
      <c r="Q94" s="92" t="s">
        <v>85</v>
      </c>
      <c r="R94" s="92" t="s">
        <v>85</v>
      </c>
      <c r="S94" s="92" t="s">
        <v>85</v>
      </c>
      <c r="T94" s="92" t="s">
        <v>85</v>
      </c>
      <c r="U94" s="92" t="s">
        <v>85</v>
      </c>
      <c r="V94" s="92" t="s">
        <v>85</v>
      </c>
      <c r="W94" s="92" t="s">
        <v>85</v>
      </c>
      <c r="X94" s="92" t="s">
        <v>85</v>
      </c>
      <c r="Y94" s="92" t="s">
        <v>85</v>
      </c>
      <c r="Z94" s="92" t="s">
        <v>85</v>
      </c>
      <c r="AA94" s="92" t="s">
        <v>85</v>
      </c>
      <c r="AB94" s="92" t="s">
        <v>85</v>
      </c>
      <c r="AC94" s="92" t="s">
        <v>85</v>
      </c>
      <c r="AD94" s="92" t="s">
        <v>85</v>
      </c>
      <c r="AE94" s="92" t="s">
        <v>85</v>
      </c>
      <c r="AF94" s="92" t="s">
        <v>85</v>
      </c>
      <c r="AG94" s="92" t="s">
        <v>85</v>
      </c>
      <c r="AH94" s="92">
        <v>0</v>
      </c>
      <c r="AI94" s="92">
        <v>0</v>
      </c>
      <c r="AJ94" s="92">
        <f>AJ92</f>
        <v>3.69</v>
      </c>
      <c r="AK94" s="92">
        <f>AK92</f>
        <v>2.7E-2</v>
      </c>
      <c r="AL94" s="92">
        <f>AL92</f>
        <v>20</v>
      </c>
      <c r="AM94" s="92"/>
      <c r="AN94" s="92"/>
      <c r="AO94" s="93">
        <f>AK94*I94*0.1+AJ94</f>
        <v>3.782016</v>
      </c>
      <c r="AP94" s="93">
        <f t="shared" si="118"/>
        <v>0.37820160000000003</v>
      </c>
      <c r="AQ94" s="94">
        <f t="shared" si="119"/>
        <v>0</v>
      </c>
      <c r="AR94" s="94">
        <f t="shared" si="120"/>
        <v>1.0400544</v>
      </c>
      <c r="AS94" s="93">
        <f>1333*J92*POWER(10,-6)</f>
        <v>4.5428639999999999E-2</v>
      </c>
      <c r="AT94" s="94">
        <f t="shared" si="116"/>
        <v>5.2457006399999999</v>
      </c>
      <c r="AU94" s="95">
        <f t="shared" si="121"/>
        <v>0</v>
      </c>
      <c r="AV94" s="95">
        <f t="shared" si="122"/>
        <v>0</v>
      </c>
      <c r="AW94" s="95">
        <f t="shared" si="123"/>
        <v>3.6177708861849599E-5</v>
      </c>
    </row>
    <row r="95" spans="1:49" x14ac:dyDescent="0.3">
      <c r="A95" s="48" t="s">
        <v>22</v>
      </c>
      <c r="B95" s="48" t="str">
        <f>B92</f>
        <v>Трубопровод Нижние продукты из Е-109 и Е-110 Рег.№ТТ-483</v>
      </c>
      <c r="C95" s="179" t="s">
        <v>170</v>
      </c>
      <c r="D95" s="49" t="s">
        <v>61</v>
      </c>
      <c r="E95" s="167">
        <f>E92</f>
        <v>9.9999999999999995E-8</v>
      </c>
      <c r="F95" s="168">
        <f>F92</f>
        <v>898</v>
      </c>
      <c r="G95" s="48">
        <v>0.60799999999999998</v>
      </c>
      <c r="H95" s="50">
        <f t="shared" si="117"/>
        <v>5.4598400000000002E-5</v>
      </c>
      <c r="I95" s="162">
        <f>I92</f>
        <v>34.08</v>
      </c>
      <c r="J95" s="171">
        <v>0</v>
      </c>
      <c r="K95" s="174" t="s">
        <v>188</v>
      </c>
      <c r="L95" s="178">
        <v>45390</v>
      </c>
      <c r="M95" s="92" t="str">
        <f t="shared" si="113"/>
        <v>С4</v>
      </c>
      <c r="N95" s="92" t="str">
        <f t="shared" si="114"/>
        <v>Трубопровод Нижние продукты из Е-109 и Е-110 Рег.№ТТ-483</v>
      </c>
      <c r="O95" s="92" t="str">
        <f t="shared" si="115"/>
        <v>Полное-ликвидация</v>
      </c>
      <c r="P95" s="92" t="s">
        <v>85</v>
      </c>
      <c r="Q95" s="92" t="s">
        <v>85</v>
      </c>
      <c r="R95" s="92" t="s">
        <v>85</v>
      </c>
      <c r="S95" s="92" t="s">
        <v>85</v>
      </c>
      <c r="T95" s="92" t="s">
        <v>85</v>
      </c>
      <c r="U95" s="92" t="s">
        <v>85</v>
      </c>
      <c r="V95" s="92" t="s">
        <v>85</v>
      </c>
      <c r="W95" s="92" t="s">
        <v>85</v>
      </c>
      <c r="X95" s="92" t="s">
        <v>85</v>
      </c>
      <c r="Y95" s="92" t="s">
        <v>85</v>
      </c>
      <c r="Z95" s="92" t="s">
        <v>85</v>
      </c>
      <c r="AA95" s="92" t="s">
        <v>85</v>
      </c>
      <c r="AB95" s="92" t="s">
        <v>85</v>
      </c>
      <c r="AC95" s="92" t="s">
        <v>85</v>
      </c>
      <c r="AD95" s="92" t="s">
        <v>85</v>
      </c>
      <c r="AE95" s="92" t="s">
        <v>85</v>
      </c>
      <c r="AF95" s="92" t="s">
        <v>85</v>
      </c>
      <c r="AG95" s="92" t="s">
        <v>85</v>
      </c>
      <c r="AH95" s="92">
        <v>0</v>
      </c>
      <c r="AI95" s="92">
        <v>0</v>
      </c>
      <c r="AJ95" s="92">
        <f>AJ92</f>
        <v>3.69</v>
      </c>
      <c r="AK95" s="92">
        <f>AK92</f>
        <v>2.7E-2</v>
      </c>
      <c r="AL95" s="92">
        <f>AL92</f>
        <v>20</v>
      </c>
      <c r="AM95" s="92"/>
      <c r="AN95" s="92"/>
      <c r="AO95" s="93">
        <f>AK95*I95*0.1+AJ95</f>
        <v>3.782016</v>
      </c>
      <c r="AP95" s="93">
        <f t="shared" si="118"/>
        <v>0.37820160000000003</v>
      </c>
      <c r="AQ95" s="94">
        <f t="shared" si="119"/>
        <v>0</v>
      </c>
      <c r="AR95" s="94">
        <f t="shared" si="120"/>
        <v>1.0400544</v>
      </c>
      <c r="AS95" s="93">
        <f>1333*J93*POWER(10,-6)</f>
        <v>4.5428639999999998E-3</v>
      </c>
      <c r="AT95" s="94">
        <f t="shared" si="116"/>
        <v>5.2048148640000003</v>
      </c>
      <c r="AU95" s="95">
        <f t="shared" si="121"/>
        <v>0</v>
      </c>
      <c r="AV95" s="95">
        <f t="shared" si="122"/>
        <v>0</v>
      </c>
      <c r="AW95" s="95">
        <f t="shared" si="123"/>
        <v>2.8417456387061762E-4</v>
      </c>
    </row>
    <row r="96" spans="1:49" x14ac:dyDescent="0.3">
      <c r="A96" s="48" t="s">
        <v>23</v>
      </c>
      <c r="B96" s="48" t="str">
        <f>B92</f>
        <v>Трубопровод Нижние продукты из Е-109 и Е-110 Рег.№ТТ-483</v>
      </c>
      <c r="C96" s="179" t="s">
        <v>195</v>
      </c>
      <c r="D96" s="49" t="s">
        <v>196</v>
      </c>
      <c r="E96" s="166">
        <v>4.9999999999999998E-7</v>
      </c>
      <c r="F96" s="168">
        <f>F92</f>
        <v>898</v>
      </c>
      <c r="G96" s="48">
        <v>3.5000000000000003E-2</v>
      </c>
      <c r="H96" s="50">
        <f t="shared" si="117"/>
        <v>1.5715000000000001E-5</v>
      </c>
      <c r="I96" s="162">
        <f>0.15*I92</f>
        <v>5.1119999999999992</v>
      </c>
      <c r="J96" s="169">
        <f>I96</f>
        <v>5.1119999999999992</v>
      </c>
      <c r="K96" s="174" t="s">
        <v>189</v>
      </c>
      <c r="L96" s="178">
        <v>3</v>
      </c>
      <c r="M96" s="92" t="str">
        <f t="shared" si="113"/>
        <v>С5</v>
      </c>
      <c r="N96" s="92" t="str">
        <f t="shared" si="114"/>
        <v>Трубопровод Нижние продукты из Е-109 и Е-110 Рег.№ТТ-483</v>
      </c>
      <c r="O96" s="92" t="str">
        <f t="shared" si="115"/>
        <v>Частичное-факел</v>
      </c>
      <c r="P96" s="92" t="s">
        <v>85</v>
      </c>
      <c r="Q96" s="92" t="s">
        <v>85</v>
      </c>
      <c r="R96" s="92" t="s">
        <v>85</v>
      </c>
      <c r="S96" s="92" t="s">
        <v>85</v>
      </c>
      <c r="T96" s="92" t="s">
        <v>85</v>
      </c>
      <c r="U96" s="92" t="s">
        <v>85</v>
      </c>
      <c r="V96" s="92" t="s">
        <v>85</v>
      </c>
      <c r="W96" s="92" t="s">
        <v>85</v>
      </c>
      <c r="X96" s="92" t="s">
        <v>85</v>
      </c>
      <c r="Y96" s="92" t="s">
        <v>85</v>
      </c>
      <c r="Z96" s="92" t="s">
        <v>85</v>
      </c>
      <c r="AA96" s="92" t="s">
        <v>85</v>
      </c>
      <c r="AB96" s="92" t="s">
        <v>85</v>
      </c>
      <c r="AC96" s="92" t="s">
        <v>85</v>
      </c>
      <c r="AD96" s="92" t="s">
        <v>85</v>
      </c>
      <c r="AE96" s="92" t="s">
        <v>85</v>
      </c>
      <c r="AF96" s="92" t="s">
        <v>85</v>
      </c>
      <c r="AG96" s="92" t="s">
        <v>85</v>
      </c>
      <c r="AH96" s="92">
        <v>0</v>
      </c>
      <c r="AI96" s="92">
        <v>2</v>
      </c>
      <c r="AJ96" s="92">
        <f>0.1*$AJ$2</f>
        <v>0.25</v>
      </c>
      <c r="AK96" s="92">
        <f>AK92</f>
        <v>2.7E-2</v>
      </c>
      <c r="AL96" s="92">
        <f>ROUNDUP(AL92/3,0)</f>
        <v>7</v>
      </c>
      <c r="AM96" s="92"/>
      <c r="AN96" s="92"/>
      <c r="AO96" s="93">
        <f>AK96*I96+AJ96</f>
        <v>0.38802399999999998</v>
      </c>
      <c r="AP96" s="93">
        <f t="shared" si="118"/>
        <v>3.8802400000000001E-2</v>
      </c>
      <c r="AQ96" s="94">
        <f t="shared" si="119"/>
        <v>0.5</v>
      </c>
      <c r="AR96" s="94">
        <f t="shared" si="120"/>
        <v>0.23170659999999998</v>
      </c>
      <c r="AS96" s="93">
        <f>10068.2*J96*POWER(10,-6)</f>
        <v>5.1468638399999996E-2</v>
      </c>
      <c r="AT96" s="94">
        <f t="shared" si="116"/>
        <v>1.2100016383999999</v>
      </c>
      <c r="AU96" s="95">
        <f t="shared" si="121"/>
        <v>0</v>
      </c>
      <c r="AV96" s="95">
        <f t="shared" si="122"/>
        <v>3.1430000000000002E-5</v>
      </c>
      <c r="AW96" s="95">
        <f t="shared" si="123"/>
        <v>1.9015175747456E-5</v>
      </c>
    </row>
    <row r="97" spans="1:49" x14ac:dyDescent="0.3">
      <c r="A97" s="48" t="s">
        <v>24</v>
      </c>
      <c r="B97" s="48" t="str">
        <f>B92</f>
        <v>Трубопровод Нижние продукты из Е-109 и Е-110 Рег.№ТТ-483</v>
      </c>
      <c r="C97" s="179" t="s">
        <v>197</v>
      </c>
      <c r="D97" s="49" t="s">
        <v>198</v>
      </c>
      <c r="E97" s="167">
        <f>E96</f>
        <v>4.9999999999999998E-7</v>
      </c>
      <c r="F97" s="168">
        <v>898</v>
      </c>
      <c r="G97" s="48">
        <v>8.3000000000000001E-3</v>
      </c>
      <c r="H97" s="50">
        <f t="shared" si="117"/>
        <v>3.7266999999999998E-6</v>
      </c>
      <c r="I97" s="162">
        <f>I96</f>
        <v>5.1119999999999992</v>
      </c>
      <c r="J97" s="169">
        <f>J93*0.15</f>
        <v>0.51119999999999999</v>
      </c>
      <c r="K97" s="173" t="s">
        <v>200</v>
      </c>
      <c r="L97" s="230">
        <v>19</v>
      </c>
      <c r="M97" s="92" t="str">
        <f t="shared" si="113"/>
        <v>С6</v>
      </c>
      <c r="N97" s="92" t="str">
        <f t="shared" si="114"/>
        <v>Трубопровод Нижние продукты из Е-109 и Е-110 Рег.№ТТ-483</v>
      </c>
      <c r="O97" s="92" t="str">
        <f t="shared" si="115"/>
        <v>Частичное-взрыв</v>
      </c>
      <c r="P97" s="92" t="s">
        <v>85</v>
      </c>
      <c r="Q97" s="92" t="s">
        <v>85</v>
      </c>
      <c r="R97" s="92" t="s">
        <v>85</v>
      </c>
      <c r="S97" s="92" t="s">
        <v>85</v>
      </c>
      <c r="T97" s="92" t="s">
        <v>85</v>
      </c>
      <c r="U97" s="92" t="s">
        <v>85</v>
      </c>
      <c r="V97" s="92" t="s">
        <v>85</v>
      </c>
      <c r="W97" s="92" t="s">
        <v>85</v>
      </c>
      <c r="X97" s="92" t="s">
        <v>85</v>
      </c>
      <c r="Y97" s="92" t="s">
        <v>85</v>
      </c>
      <c r="Z97" s="92" t="s">
        <v>85</v>
      </c>
      <c r="AA97" s="92" t="s">
        <v>85</v>
      </c>
      <c r="AB97" s="92" t="s">
        <v>85</v>
      </c>
      <c r="AC97" s="92" t="s">
        <v>85</v>
      </c>
      <c r="AD97" s="92" t="s">
        <v>85</v>
      </c>
      <c r="AE97" s="92" t="s">
        <v>85</v>
      </c>
      <c r="AF97" s="92" t="s">
        <v>85</v>
      </c>
      <c r="AG97" s="92" t="s">
        <v>85</v>
      </c>
      <c r="AH97" s="92">
        <v>0</v>
      </c>
      <c r="AI97" s="92">
        <v>1</v>
      </c>
      <c r="AJ97" s="92">
        <f>0.1*$AJ$2</f>
        <v>0.25</v>
      </c>
      <c r="AK97" s="92">
        <f>AK92</f>
        <v>2.7E-2</v>
      </c>
      <c r="AL97" s="92">
        <f>AL96</f>
        <v>7</v>
      </c>
      <c r="AM97" s="92"/>
      <c r="AN97" s="92"/>
      <c r="AO97" s="93">
        <f t="shared" ref="AO97:AO98" si="124">AK97*I97+AJ97</f>
        <v>0.38802399999999998</v>
      </c>
      <c r="AP97" s="93">
        <f t="shared" si="118"/>
        <v>3.8802400000000001E-2</v>
      </c>
      <c r="AQ97" s="94">
        <f t="shared" si="119"/>
        <v>0.25</v>
      </c>
      <c r="AR97" s="94">
        <f t="shared" si="120"/>
        <v>0.16920659999999998</v>
      </c>
      <c r="AS97" s="93">
        <f>10068.2*J97*POWER(10,-6)*10</f>
        <v>5.1468638400000002E-2</v>
      </c>
      <c r="AT97" s="94">
        <f t="shared" si="116"/>
        <v>0.89750163839999986</v>
      </c>
      <c r="AU97" s="95">
        <f t="shared" si="121"/>
        <v>0</v>
      </c>
      <c r="AV97" s="95">
        <f t="shared" si="122"/>
        <v>3.7266999999999998E-6</v>
      </c>
      <c r="AW97" s="95">
        <f t="shared" si="123"/>
        <v>3.3447193558252794E-6</v>
      </c>
    </row>
    <row r="98" spans="1:49" x14ac:dyDescent="0.3">
      <c r="A98" s="48" t="s">
        <v>219</v>
      </c>
      <c r="B98" s="48" t="str">
        <f>B92</f>
        <v>Трубопровод Нижние продукты из Е-109 и Е-110 Рег.№ТТ-483</v>
      </c>
      <c r="C98" s="179" t="s">
        <v>172</v>
      </c>
      <c r="D98" s="49" t="s">
        <v>174</v>
      </c>
      <c r="E98" s="167">
        <f>E96</f>
        <v>4.9999999999999998E-7</v>
      </c>
      <c r="F98" s="168">
        <f>F92</f>
        <v>898</v>
      </c>
      <c r="G98" s="48">
        <v>2.64E-2</v>
      </c>
      <c r="H98" s="50">
        <f t="shared" si="117"/>
        <v>1.1853599999999999E-5</v>
      </c>
      <c r="I98" s="162">
        <f>0.15*I92</f>
        <v>5.1119999999999992</v>
      </c>
      <c r="J98" s="169">
        <f>J94*0.15</f>
        <v>1.5335999999999996</v>
      </c>
      <c r="K98" s="174"/>
      <c r="L98" s="178"/>
      <c r="M98" s="92" t="str">
        <f t="shared" si="113"/>
        <v>С7</v>
      </c>
      <c r="N98" s="92" t="str">
        <f t="shared" si="114"/>
        <v>Трубопровод Нижние продукты из Е-109 и Е-110 Рег.№ТТ-483</v>
      </c>
      <c r="O98" s="92" t="str">
        <f t="shared" si="115"/>
        <v>Частичное-пожар-вспышка</v>
      </c>
      <c r="P98" s="92" t="s">
        <v>85</v>
      </c>
      <c r="Q98" s="92" t="s">
        <v>85</v>
      </c>
      <c r="R98" s="92" t="s">
        <v>85</v>
      </c>
      <c r="S98" s="92" t="s">
        <v>85</v>
      </c>
      <c r="T98" s="92" t="s">
        <v>85</v>
      </c>
      <c r="U98" s="92" t="s">
        <v>85</v>
      </c>
      <c r="V98" s="92" t="s">
        <v>85</v>
      </c>
      <c r="W98" s="92" t="s">
        <v>85</v>
      </c>
      <c r="X98" s="92" t="s">
        <v>85</v>
      </c>
      <c r="Y98" s="92" t="s">
        <v>85</v>
      </c>
      <c r="Z98" s="92" t="s">
        <v>85</v>
      </c>
      <c r="AA98" s="92" t="s">
        <v>85</v>
      </c>
      <c r="AB98" s="92" t="s">
        <v>85</v>
      </c>
      <c r="AC98" s="92" t="s">
        <v>85</v>
      </c>
      <c r="AD98" s="92" t="s">
        <v>85</v>
      </c>
      <c r="AE98" s="92" t="s">
        <v>85</v>
      </c>
      <c r="AF98" s="92" t="s">
        <v>85</v>
      </c>
      <c r="AG98" s="92" t="s">
        <v>85</v>
      </c>
      <c r="AH98" s="92">
        <v>0</v>
      </c>
      <c r="AI98" s="92">
        <v>1</v>
      </c>
      <c r="AJ98" s="92">
        <f>0.1*$AJ$2</f>
        <v>0.25</v>
      </c>
      <c r="AK98" s="92">
        <f>AK92</f>
        <v>2.7E-2</v>
      </c>
      <c r="AL98" s="92">
        <f>ROUNDUP(AL92/3,0)</f>
        <v>7</v>
      </c>
      <c r="AM98" s="92"/>
      <c r="AN98" s="92"/>
      <c r="AO98" s="93">
        <f t="shared" si="124"/>
        <v>0.38802399999999998</v>
      </c>
      <c r="AP98" s="93">
        <f t="shared" si="118"/>
        <v>3.8802400000000001E-2</v>
      </c>
      <c r="AQ98" s="94">
        <f t="shared" si="119"/>
        <v>0.25</v>
      </c>
      <c r="AR98" s="94">
        <f t="shared" si="120"/>
        <v>0.16920659999999998</v>
      </c>
      <c r="AS98" s="93">
        <f>10068.2*J98*POWER(10,-6)*10</f>
        <v>0.15440591519999997</v>
      </c>
      <c r="AT98" s="94">
        <f t="shared" si="116"/>
        <v>1.0004389151999999</v>
      </c>
      <c r="AU98" s="95">
        <f t="shared" si="121"/>
        <v>0</v>
      </c>
      <c r="AV98" s="95">
        <f t="shared" si="122"/>
        <v>1.1853599999999999E-5</v>
      </c>
      <c r="AW98" s="95">
        <f t="shared" si="123"/>
        <v>1.1858802725214718E-5</v>
      </c>
    </row>
    <row r="99" spans="1:49" ht="15" thickBot="1" x14ac:dyDescent="0.35">
      <c r="A99" s="48" t="s">
        <v>220</v>
      </c>
      <c r="B99" s="48" t="str">
        <f>B92</f>
        <v>Трубопровод Нижние продукты из Е-109 и Е-110 Рег.№ТТ-483</v>
      </c>
      <c r="C99" s="179" t="s">
        <v>173</v>
      </c>
      <c r="D99" s="49" t="s">
        <v>62</v>
      </c>
      <c r="E99" s="167">
        <f>E96</f>
        <v>4.9999999999999998E-7</v>
      </c>
      <c r="F99" s="168">
        <f>F92</f>
        <v>898</v>
      </c>
      <c r="G99" s="48">
        <v>0.93030000000000002</v>
      </c>
      <c r="H99" s="50">
        <f t="shared" si="117"/>
        <v>4.1770469999999999E-4</v>
      </c>
      <c r="I99" s="162">
        <f>0.15*I92</f>
        <v>5.1119999999999992</v>
      </c>
      <c r="J99" s="171">
        <v>0</v>
      </c>
      <c r="K99" s="175"/>
      <c r="L99" s="176"/>
      <c r="M99" s="92" t="str">
        <f t="shared" si="113"/>
        <v>С8</v>
      </c>
      <c r="N99" s="92" t="str">
        <f t="shared" si="114"/>
        <v>Трубопровод Нижние продукты из Е-109 и Е-110 Рег.№ТТ-483</v>
      </c>
      <c r="O99" s="92" t="str">
        <f t="shared" si="115"/>
        <v>Частичное-ликвидация</v>
      </c>
      <c r="P99" s="92" t="s">
        <v>85</v>
      </c>
      <c r="Q99" s="92" t="s">
        <v>85</v>
      </c>
      <c r="R99" s="92" t="s">
        <v>85</v>
      </c>
      <c r="S99" s="92" t="s">
        <v>85</v>
      </c>
      <c r="T99" s="92" t="s">
        <v>85</v>
      </c>
      <c r="U99" s="92" t="s">
        <v>85</v>
      </c>
      <c r="V99" s="92" t="s">
        <v>85</v>
      </c>
      <c r="W99" s="92" t="s">
        <v>85</v>
      </c>
      <c r="X99" s="92" t="s">
        <v>85</v>
      </c>
      <c r="Y99" s="92" t="s">
        <v>85</v>
      </c>
      <c r="Z99" s="92" t="s">
        <v>85</v>
      </c>
      <c r="AA99" s="92" t="s">
        <v>85</v>
      </c>
      <c r="AB99" s="92" t="s">
        <v>85</v>
      </c>
      <c r="AC99" s="92" t="s">
        <v>85</v>
      </c>
      <c r="AD99" s="92" t="s">
        <v>85</v>
      </c>
      <c r="AE99" s="92" t="s">
        <v>85</v>
      </c>
      <c r="AF99" s="92" t="s">
        <v>85</v>
      </c>
      <c r="AG99" s="92" t="s">
        <v>85</v>
      </c>
      <c r="AH99" s="92">
        <v>0</v>
      </c>
      <c r="AI99" s="92">
        <v>0</v>
      </c>
      <c r="AJ99" s="92">
        <f>0.1*$AJ$2</f>
        <v>0.25</v>
      </c>
      <c r="AK99" s="92">
        <f>AK92</f>
        <v>2.7E-2</v>
      </c>
      <c r="AL99" s="92">
        <f>ROUNDUP(AL92/3,0)</f>
        <v>7</v>
      </c>
      <c r="AM99" s="92"/>
      <c r="AN99" s="92"/>
      <c r="AO99" s="93">
        <f>AK99*I99*0.1+AJ99</f>
        <v>0.26380239999999999</v>
      </c>
      <c r="AP99" s="93">
        <f t="shared" si="118"/>
        <v>2.6380239999999999E-2</v>
      </c>
      <c r="AQ99" s="94">
        <f t="shared" si="119"/>
        <v>0</v>
      </c>
      <c r="AR99" s="94">
        <f t="shared" si="120"/>
        <v>7.2545659999999998E-2</v>
      </c>
      <c r="AS99" s="93">
        <f>1333*J98*POWER(10,-6)</f>
        <v>2.0442887999999994E-3</v>
      </c>
      <c r="AT99" s="94">
        <f t="shared" si="116"/>
        <v>0.36477258879999996</v>
      </c>
      <c r="AU99" s="95">
        <f t="shared" si="121"/>
        <v>0</v>
      </c>
      <c r="AV99" s="95">
        <f t="shared" si="122"/>
        <v>0</v>
      </c>
      <c r="AW99" s="95">
        <f t="shared" si="123"/>
        <v>1.5236722477292734E-4</v>
      </c>
    </row>
    <row r="100" spans="1:49" x14ac:dyDescent="0.3">
      <c r="A100" s="52"/>
      <c r="B100" s="52"/>
      <c r="C100" s="92"/>
      <c r="D100" s="268"/>
      <c r="E100" s="269"/>
      <c r="F100" s="270"/>
      <c r="G100" s="52"/>
      <c r="H100" s="95"/>
      <c r="I100" s="94"/>
      <c r="J100" s="52"/>
      <c r="K100" s="52"/>
      <c r="L100" s="5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3"/>
      <c r="AP100" s="93"/>
      <c r="AQ100" s="94"/>
      <c r="AR100" s="94"/>
      <c r="AS100" s="93"/>
      <c r="AT100" s="94"/>
      <c r="AU100" s="95"/>
      <c r="AV100" s="95"/>
      <c r="AW100" s="95"/>
    </row>
    <row r="101" spans="1:49" ht="15" thickBot="1" x14ac:dyDescent="0.35"/>
    <row r="102" spans="1:49" ht="18" customHeight="1" x14ac:dyDescent="0.3">
      <c r="A102" s="48" t="s">
        <v>19</v>
      </c>
      <c r="B102" s="163" t="s">
        <v>340</v>
      </c>
      <c r="C102" s="179" t="s">
        <v>191</v>
      </c>
      <c r="D102" s="49" t="s">
        <v>192</v>
      </c>
      <c r="E102" s="166">
        <v>9.9999999999999995E-8</v>
      </c>
      <c r="F102" s="163">
        <v>125</v>
      </c>
      <c r="G102" s="48">
        <v>0.2</v>
      </c>
      <c r="H102" s="50">
        <f>E102*F102*G102</f>
        <v>2.4999999999999998E-6</v>
      </c>
      <c r="I102" s="164">
        <v>1.99</v>
      </c>
      <c r="J102" s="169">
        <f>I102</f>
        <v>1.99</v>
      </c>
      <c r="K102" s="172" t="s">
        <v>184</v>
      </c>
      <c r="L102" s="177">
        <v>0</v>
      </c>
      <c r="M102" s="92" t="str">
        <f t="shared" ref="M102:M109" si="125">A102</f>
        <v>С1</v>
      </c>
      <c r="N102" s="92" t="str">
        <f t="shared" ref="N102:N109" si="126">B102</f>
        <v>Трубопровод водород подпиточный
Рег.№ТТ-435</v>
      </c>
      <c r="O102" s="92" t="str">
        <f t="shared" ref="O102:O109" si="127">D102</f>
        <v>Полное-факел</v>
      </c>
      <c r="P102" s="92" t="s">
        <v>85</v>
      </c>
      <c r="Q102" s="92" t="s">
        <v>85</v>
      </c>
      <c r="R102" s="92" t="s">
        <v>85</v>
      </c>
      <c r="S102" s="92" t="s">
        <v>85</v>
      </c>
      <c r="T102" s="92" t="s">
        <v>85</v>
      </c>
      <c r="U102" s="92" t="s">
        <v>85</v>
      </c>
      <c r="V102" s="92" t="s">
        <v>85</v>
      </c>
      <c r="W102" s="92" t="s">
        <v>85</v>
      </c>
      <c r="X102" s="92" t="s">
        <v>85</v>
      </c>
      <c r="Y102" s="92" t="s">
        <v>85</v>
      </c>
      <c r="Z102" s="92" t="s">
        <v>85</v>
      </c>
      <c r="AA102" s="92" t="s">
        <v>85</v>
      </c>
      <c r="AB102" s="92" t="s">
        <v>85</v>
      </c>
      <c r="AC102" s="92" t="s">
        <v>85</v>
      </c>
      <c r="AD102" s="92" t="s">
        <v>85</v>
      </c>
      <c r="AE102" s="92" t="s">
        <v>85</v>
      </c>
      <c r="AF102" s="92" t="s">
        <v>85</v>
      </c>
      <c r="AG102" s="92" t="s">
        <v>85</v>
      </c>
      <c r="AH102" s="52">
        <v>2</v>
      </c>
      <c r="AI102" s="52">
        <v>3</v>
      </c>
      <c r="AJ102" s="165">
        <v>1.2</v>
      </c>
      <c r="AK102" s="165">
        <v>2.7E-2</v>
      </c>
      <c r="AL102" s="165">
        <v>6</v>
      </c>
      <c r="AM102" s="92"/>
      <c r="AN102" s="92"/>
      <c r="AO102" s="93">
        <f>AK102*I102+AJ102</f>
        <v>1.25373</v>
      </c>
      <c r="AP102" s="93">
        <f>0.1*AO102</f>
        <v>0.12537300000000001</v>
      </c>
      <c r="AQ102" s="94">
        <f>AH102*3+0.25*AI102</f>
        <v>6.75</v>
      </c>
      <c r="AR102" s="94">
        <f>SUM(AO102:AQ102)/4</f>
        <v>2.0322757500000002</v>
      </c>
      <c r="AS102" s="93">
        <f>10068.2*J102*POWER(10,-6)</f>
        <v>2.0035718000000001E-2</v>
      </c>
      <c r="AT102" s="94">
        <f t="shared" ref="AT102:AT109" si="128">AS102+AR102+AQ102+AP102+AO102</f>
        <v>10.181414468</v>
      </c>
      <c r="AU102" s="95">
        <f>AH102*H102</f>
        <v>4.9999999999999996E-6</v>
      </c>
      <c r="AV102" s="95">
        <f>H102*AI102</f>
        <v>7.4999999999999993E-6</v>
      </c>
      <c r="AW102" s="95">
        <f>H102*AT102</f>
        <v>2.5453536169999998E-5</v>
      </c>
    </row>
    <row r="103" spans="1:49" x14ac:dyDescent="0.3">
      <c r="A103" s="48" t="s">
        <v>20</v>
      </c>
      <c r="B103" s="48" t="str">
        <f>B102</f>
        <v>Трубопровод водород подпиточный
Рег.№ТТ-435</v>
      </c>
      <c r="C103" s="179" t="s">
        <v>169</v>
      </c>
      <c r="D103" s="49" t="s">
        <v>63</v>
      </c>
      <c r="E103" s="167">
        <f>E102</f>
        <v>9.9999999999999995E-8</v>
      </c>
      <c r="F103" s="168">
        <f>F102</f>
        <v>125</v>
      </c>
      <c r="G103" s="48">
        <v>0.1152</v>
      </c>
      <c r="H103" s="50">
        <f t="shared" ref="H103:H109" si="129">E103*F103*G103</f>
        <v>1.4399999999999998E-6</v>
      </c>
      <c r="I103" s="162">
        <f>I102</f>
        <v>1.99</v>
      </c>
      <c r="J103" s="180">
        <f>I102*0.1</f>
        <v>0.19900000000000001</v>
      </c>
      <c r="K103" s="174" t="s">
        <v>185</v>
      </c>
      <c r="L103" s="178">
        <v>6</v>
      </c>
      <c r="M103" s="92" t="str">
        <f t="shared" si="125"/>
        <v>С2</v>
      </c>
      <c r="N103" s="92" t="str">
        <f t="shared" si="126"/>
        <v>Трубопровод водород подпиточный
Рег.№ТТ-435</v>
      </c>
      <c r="O103" s="92" t="str">
        <f t="shared" si="127"/>
        <v>Полное-взрыв</v>
      </c>
      <c r="P103" s="92" t="s">
        <v>85</v>
      </c>
      <c r="Q103" s="92" t="s">
        <v>85</v>
      </c>
      <c r="R103" s="92" t="s">
        <v>85</v>
      </c>
      <c r="S103" s="92" t="s">
        <v>85</v>
      </c>
      <c r="T103" s="92" t="s">
        <v>85</v>
      </c>
      <c r="U103" s="92" t="s">
        <v>85</v>
      </c>
      <c r="V103" s="92" t="s">
        <v>85</v>
      </c>
      <c r="W103" s="92" t="s">
        <v>85</v>
      </c>
      <c r="X103" s="92" t="s">
        <v>85</v>
      </c>
      <c r="Y103" s="92" t="s">
        <v>85</v>
      </c>
      <c r="Z103" s="92" t="s">
        <v>85</v>
      </c>
      <c r="AA103" s="92" t="s">
        <v>85</v>
      </c>
      <c r="AB103" s="92" t="s">
        <v>85</v>
      </c>
      <c r="AC103" s="92" t="s">
        <v>85</v>
      </c>
      <c r="AD103" s="92" t="s">
        <v>85</v>
      </c>
      <c r="AE103" s="92" t="s">
        <v>85</v>
      </c>
      <c r="AF103" s="92" t="s">
        <v>85</v>
      </c>
      <c r="AG103" s="92" t="s">
        <v>85</v>
      </c>
      <c r="AH103" s="52">
        <v>4</v>
      </c>
      <c r="AI103" s="52">
        <v>5</v>
      </c>
      <c r="AJ103" s="92">
        <f>AJ102</f>
        <v>1.2</v>
      </c>
      <c r="AK103" s="92">
        <f>AK102</f>
        <v>2.7E-2</v>
      </c>
      <c r="AL103" s="92">
        <f>AL102</f>
        <v>6</v>
      </c>
      <c r="AM103" s="92"/>
      <c r="AN103" s="92"/>
      <c r="AO103" s="93">
        <f>AK103*I103+AJ103</f>
        <v>1.25373</v>
      </c>
      <c r="AP103" s="93">
        <f t="shared" ref="AP103:AP109" si="130">0.1*AO103</f>
        <v>0.12537300000000001</v>
      </c>
      <c r="AQ103" s="94">
        <f t="shared" ref="AQ103:AQ109" si="131">AH103*3+0.25*AI103</f>
        <v>13.25</v>
      </c>
      <c r="AR103" s="94">
        <f t="shared" ref="AR103:AR109" si="132">SUM(AO103:AQ103)/4</f>
        <v>3.6572757500000002</v>
      </c>
      <c r="AS103" s="93">
        <f>10068.2*J103*POWER(10,-6)*10</f>
        <v>2.0035718000000001E-2</v>
      </c>
      <c r="AT103" s="94">
        <f t="shared" si="128"/>
        <v>18.306414468</v>
      </c>
      <c r="AU103" s="95">
        <f t="shared" ref="AU103:AU109" si="133">AH103*H103</f>
        <v>5.7599999999999991E-6</v>
      </c>
      <c r="AV103" s="95">
        <f t="shared" ref="AV103:AV109" si="134">H103*AI103</f>
        <v>7.1999999999999988E-6</v>
      </c>
      <c r="AW103" s="95">
        <f t="shared" ref="AW103:AW109" si="135">H103*AT103</f>
        <v>2.6361236833919996E-5</v>
      </c>
    </row>
    <row r="104" spans="1:49" x14ac:dyDescent="0.3">
      <c r="A104" s="48" t="s">
        <v>21</v>
      </c>
      <c r="B104" s="48" t="str">
        <f>B102</f>
        <v>Трубопровод водород подпиточный
Рег.№ТТ-435</v>
      </c>
      <c r="C104" s="179" t="s">
        <v>193</v>
      </c>
      <c r="D104" s="49" t="s">
        <v>194</v>
      </c>
      <c r="E104" s="167">
        <f>E102</f>
        <v>9.9999999999999995E-8</v>
      </c>
      <c r="F104" s="168">
        <f>F102</f>
        <v>125</v>
      </c>
      <c r="G104" s="48">
        <v>7.6799999999999993E-2</v>
      </c>
      <c r="H104" s="50">
        <f t="shared" si="129"/>
        <v>9.5999999999999991E-7</v>
      </c>
      <c r="I104" s="162">
        <f>I102</f>
        <v>1.99</v>
      </c>
      <c r="J104" s="169">
        <f>I102</f>
        <v>1.99</v>
      </c>
      <c r="K104" s="174" t="s">
        <v>186</v>
      </c>
      <c r="L104" s="178">
        <v>0</v>
      </c>
      <c r="M104" s="92" t="str">
        <f t="shared" si="125"/>
        <v>С3</v>
      </c>
      <c r="N104" s="92" t="str">
        <f t="shared" si="126"/>
        <v>Трубопровод водород подпиточный
Рег.№ТТ-435</v>
      </c>
      <c r="O104" s="92" t="str">
        <f t="shared" si="127"/>
        <v>Полное-вспышка</v>
      </c>
      <c r="P104" s="92" t="s">
        <v>85</v>
      </c>
      <c r="Q104" s="92" t="s">
        <v>85</v>
      </c>
      <c r="R104" s="92" t="s">
        <v>85</v>
      </c>
      <c r="S104" s="92" t="s">
        <v>85</v>
      </c>
      <c r="T104" s="92" t="s">
        <v>85</v>
      </c>
      <c r="U104" s="92" t="s">
        <v>85</v>
      </c>
      <c r="V104" s="92" t="s">
        <v>85</v>
      </c>
      <c r="W104" s="92" t="s">
        <v>85</v>
      </c>
      <c r="X104" s="92" t="s">
        <v>85</v>
      </c>
      <c r="Y104" s="92" t="s">
        <v>85</v>
      </c>
      <c r="Z104" s="92" t="s">
        <v>85</v>
      </c>
      <c r="AA104" s="92" t="s">
        <v>85</v>
      </c>
      <c r="AB104" s="92" t="s">
        <v>85</v>
      </c>
      <c r="AC104" s="92" t="s">
        <v>85</v>
      </c>
      <c r="AD104" s="92" t="s">
        <v>85</v>
      </c>
      <c r="AE104" s="92" t="s">
        <v>85</v>
      </c>
      <c r="AF104" s="92" t="s">
        <v>85</v>
      </c>
      <c r="AG104" s="92" t="s">
        <v>85</v>
      </c>
      <c r="AH104" s="92">
        <v>0</v>
      </c>
      <c r="AI104" s="92">
        <v>0</v>
      </c>
      <c r="AJ104" s="92">
        <f>AJ102</f>
        <v>1.2</v>
      </c>
      <c r="AK104" s="92">
        <f>AK102</f>
        <v>2.7E-2</v>
      </c>
      <c r="AL104" s="92">
        <f>AL102</f>
        <v>6</v>
      </c>
      <c r="AM104" s="92"/>
      <c r="AN104" s="92"/>
      <c r="AO104" s="93">
        <f>AK104*I104*0.1+AJ104</f>
        <v>1.205373</v>
      </c>
      <c r="AP104" s="93">
        <f t="shared" si="130"/>
        <v>0.12053730000000001</v>
      </c>
      <c r="AQ104" s="94">
        <f t="shared" si="131"/>
        <v>0</v>
      </c>
      <c r="AR104" s="94">
        <f t="shared" si="132"/>
        <v>0.33147757500000002</v>
      </c>
      <c r="AS104" s="93">
        <f>1333*J102*POWER(10,-6)</f>
        <v>2.6526699999999998E-3</v>
      </c>
      <c r="AT104" s="94">
        <f t="shared" si="128"/>
        <v>1.6600405450000002</v>
      </c>
      <c r="AU104" s="95">
        <f t="shared" si="133"/>
        <v>0</v>
      </c>
      <c r="AV104" s="95">
        <f t="shared" si="134"/>
        <v>0</v>
      </c>
      <c r="AW104" s="95">
        <f t="shared" si="135"/>
        <v>1.5936389232000001E-6</v>
      </c>
    </row>
    <row r="105" spans="1:49" x14ac:dyDescent="0.3">
      <c r="A105" s="48" t="s">
        <v>22</v>
      </c>
      <c r="B105" s="48" t="str">
        <f>B102</f>
        <v>Трубопровод водород подпиточный
Рег.№ТТ-435</v>
      </c>
      <c r="C105" s="179" t="s">
        <v>170</v>
      </c>
      <c r="D105" s="49" t="s">
        <v>61</v>
      </c>
      <c r="E105" s="167">
        <f>E102</f>
        <v>9.9999999999999995E-8</v>
      </c>
      <c r="F105" s="168">
        <f>F102</f>
        <v>125</v>
      </c>
      <c r="G105" s="48">
        <v>0.60799999999999998</v>
      </c>
      <c r="H105" s="50">
        <f t="shared" si="129"/>
        <v>7.5999999999999992E-6</v>
      </c>
      <c r="I105" s="162">
        <f>I102</f>
        <v>1.99</v>
      </c>
      <c r="J105" s="171">
        <v>0</v>
      </c>
      <c r="K105" s="174" t="s">
        <v>188</v>
      </c>
      <c r="L105" s="178">
        <v>45390</v>
      </c>
      <c r="M105" s="92" t="str">
        <f t="shared" si="125"/>
        <v>С4</v>
      </c>
      <c r="N105" s="92" t="str">
        <f t="shared" si="126"/>
        <v>Трубопровод водород подпиточный
Рег.№ТТ-435</v>
      </c>
      <c r="O105" s="92" t="str">
        <f t="shared" si="127"/>
        <v>Полное-ликвидация</v>
      </c>
      <c r="P105" s="92" t="s">
        <v>85</v>
      </c>
      <c r="Q105" s="92" t="s">
        <v>85</v>
      </c>
      <c r="R105" s="92" t="s">
        <v>85</v>
      </c>
      <c r="S105" s="92" t="s">
        <v>85</v>
      </c>
      <c r="T105" s="92" t="s">
        <v>85</v>
      </c>
      <c r="U105" s="92" t="s">
        <v>85</v>
      </c>
      <c r="V105" s="92" t="s">
        <v>85</v>
      </c>
      <c r="W105" s="92" t="s">
        <v>85</v>
      </c>
      <c r="X105" s="92" t="s">
        <v>85</v>
      </c>
      <c r="Y105" s="92" t="s">
        <v>85</v>
      </c>
      <c r="Z105" s="92" t="s">
        <v>85</v>
      </c>
      <c r="AA105" s="92" t="s">
        <v>85</v>
      </c>
      <c r="AB105" s="92" t="s">
        <v>85</v>
      </c>
      <c r="AC105" s="92" t="s">
        <v>85</v>
      </c>
      <c r="AD105" s="92" t="s">
        <v>85</v>
      </c>
      <c r="AE105" s="92" t="s">
        <v>85</v>
      </c>
      <c r="AF105" s="92" t="s">
        <v>85</v>
      </c>
      <c r="AG105" s="92" t="s">
        <v>85</v>
      </c>
      <c r="AH105" s="92">
        <v>0</v>
      </c>
      <c r="AI105" s="92">
        <v>0</v>
      </c>
      <c r="AJ105" s="92">
        <f>AJ102</f>
        <v>1.2</v>
      </c>
      <c r="AK105" s="92">
        <f>AK102</f>
        <v>2.7E-2</v>
      </c>
      <c r="AL105" s="92">
        <f>AL102</f>
        <v>6</v>
      </c>
      <c r="AM105" s="92"/>
      <c r="AN105" s="92"/>
      <c r="AO105" s="93">
        <f>AK105*I105*0.1+AJ105</f>
        <v>1.205373</v>
      </c>
      <c r="AP105" s="93">
        <f t="shared" si="130"/>
        <v>0.12053730000000001</v>
      </c>
      <c r="AQ105" s="94">
        <f t="shared" si="131"/>
        <v>0</v>
      </c>
      <c r="AR105" s="94">
        <f t="shared" si="132"/>
        <v>0.33147757500000002</v>
      </c>
      <c r="AS105" s="93">
        <f>1333*J103*POWER(10,-6)</f>
        <v>2.6526699999999997E-4</v>
      </c>
      <c r="AT105" s="94">
        <f t="shared" si="128"/>
        <v>1.657653142</v>
      </c>
      <c r="AU105" s="95">
        <f t="shared" si="133"/>
        <v>0</v>
      </c>
      <c r="AV105" s="95">
        <f t="shared" si="134"/>
        <v>0</v>
      </c>
      <c r="AW105" s="95">
        <f t="shared" si="135"/>
        <v>1.2598163879199999E-5</v>
      </c>
    </row>
    <row r="106" spans="1:49" x14ac:dyDescent="0.3">
      <c r="A106" s="48" t="s">
        <v>23</v>
      </c>
      <c r="B106" s="48" t="str">
        <f>B102</f>
        <v>Трубопровод водород подпиточный
Рег.№ТТ-435</v>
      </c>
      <c r="C106" s="179" t="s">
        <v>195</v>
      </c>
      <c r="D106" s="49" t="s">
        <v>196</v>
      </c>
      <c r="E106" s="166">
        <v>4.9999999999999998E-7</v>
      </c>
      <c r="F106" s="168">
        <f>F102</f>
        <v>125</v>
      </c>
      <c r="G106" s="48">
        <v>3.5000000000000003E-2</v>
      </c>
      <c r="H106" s="50">
        <f t="shared" si="129"/>
        <v>2.1875000000000002E-6</v>
      </c>
      <c r="I106" s="162">
        <f>0.15*I102</f>
        <v>0.29849999999999999</v>
      </c>
      <c r="J106" s="169">
        <f>I106</f>
        <v>0.29849999999999999</v>
      </c>
      <c r="K106" s="174" t="s">
        <v>189</v>
      </c>
      <c r="L106" s="178">
        <v>3</v>
      </c>
      <c r="M106" s="92" t="str">
        <f t="shared" si="125"/>
        <v>С5</v>
      </c>
      <c r="N106" s="92" t="str">
        <f t="shared" si="126"/>
        <v>Трубопровод водород подпиточный
Рег.№ТТ-435</v>
      </c>
      <c r="O106" s="92" t="str">
        <f t="shared" si="127"/>
        <v>Частичное-факел</v>
      </c>
      <c r="P106" s="92" t="s">
        <v>85</v>
      </c>
      <c r="Q106" s="92" t="s">
        <v>85</v>
      </c>
      <c r="R106" s="92" t="s">
        <v>85</v>
      </c>
      <c r="S106" s="92" t="s">
        <v>85</v>
      </c>
      <c r="T106" s="92" t="s">
        <v>85</v>
      </c>
      <c r="U106" s="92" t="s">
        <v>85</v>
      </c>
      <c r="V106" s="92" t="s">
        <v>85</v>
      </c>
      <c r="W106" s="92" t="s">
        <v>85</v>
      </c>
      <c r="X106" s="92" t="s">
        <v>85</v>
      </c>
      <c r="Y106" s="92" t="s">
        <v>85</v>
      </c>
      <c r="Z106" s="92" t="s">
        <v>85</v>
      </c>
      <c r="AA106" s="92" t="s">
        <v>85</v>
      </c>
      <c r="AB106" s="92" t="s">
        <v>85</v>
      </c>
      <c r="AC106" s="92" t="s">
        <v>85</v>
      </c>
      <c r="AD106" s="92" t="s">
        <v>85</v>
      </c>
      <c r="AE106" s="92" t="s">
        <v>85</v>
      </c>
      <c r="AF106" s="92" t="s">
        <v>85</v>
      </c>
      <c r="AG106" s="92" t="s">
        <v>85</v>
      </c>
      <c r="AH106" s="92">
        <v>0</v>
      </c>
      <c r="AI106" s="92">
        <v>2</v>
      </c>
      <c r="AJ106" s="92">
        <f>0.1*$AJ$2</f>
        <v>0.25</v>
      </c>
      <c r="AK106" s="92">
        <f>AK102</f>
        <v>2.7E-2</v>
      </c>
      <c r="AL106" s="92">
        <f>ROUNDUP(AL102/3,0)</f>
        <v>2</v>
      </c>
      <c r="AM106" s="92"/>
      <c r="AN106" s="92"/>
      <c r="AO106" s="93">
        <f>AK106*I106+AJ106</f>
        <v>0.2580595</v>
      </c>
      <c r="AP106" s="93">
        <f t="shared" si="130"/>
        <v>2.5805950000000001E-2</v>
      </c>
      <c r="AQ106" s="94">
        <f t="shared" si="131"/>
        <v>0.5</v>
      </c>
      <c r="AR106" s="94">
        <f t="shared" si="132"/>
        <v>0.19596636249999999</v>
      </c>
      <c r="AS106" s="93">
        <f>10068.2*J106*POWER(10,-6)</f>
        <v>3.0053577E-3</v>
      </c>
      <c r="AT106" s="94">
        <f t="shared" si="128"/>
        <v>0.98283717019999994</v>
      </c>
      <c r="AU106" s="95">
        <f t="shared" si="133"/>
        <v>0</v>
      </c>
      <c r="AV106" s="95">
        <f t="shared" si="134"/>
        <v>4.3750000000000005E-6</v>
      </c>
      <c r="AW106" s="95">
        <f t="shared" si="135"/>
        <v>2.1499563098125002E-6</v>
      </c>
    </row>
    <row r="107" spans="1:49" x14ac:dyDescent="0.3">
      <c r="A107" s="48" t="s">
        <v>24</v>
      </c>
      <c r="B107" s="48" t="str">
        <f>B102</f>
        <v>Трубопровод водород подпиточный
Рег.№ТТ-435</v>
      </c>
      <c r="C107" s="179" t="s">
        <v>197</v>
      </c>
      <c r="D107" s="49" t="s">
        <v>198</v>
      </c>
      <c r="E107" s="167">
        <f>E106</f>
        <v>4.9999999999999998E-7</v>
      </c>
      <c r="F107" s="168">
        <f>F102</f>
        <v>125</v>
      </c>
      <c r="G107" s="48">
        <v>8.3000000000000001E-3</v>
      </c>
      <c r="H107" s="50">
        <f t="shared" si="129"/>
        <v>5.1875000000000001E-7</v>
      </c>
      <c r="I107" s="162">
        <f>I106</f>
        <v>0.29849999999999999</v>
      </c>
      <c r="J107" s="169">
        <f>J103*0.15</f>
        <v>2.9850000000000002E-2</v>
      </c>
      <c r="K107" s="173" t="s">
        <v>200</v>
      </c>
      <c r="L107" s="230">
        <v>4</v>
      </c>
      <c r="M107" s="92" t="str">
        <f t="shared" si="125"/>
        <v>С6</v>
      </c>
      <c r="N107" s="92" t="str">
        <f t="shared" si="126"/>
        <v>Трубопровод водород подпиточный
Рег.№ТТ-435</v>
      </c>
      <c r="O107" s="92" t="str">
        <f t="shared" si="127"/>
        <v>Частичное-взрыв</v>
      </c>
      <c r="P107" s="92" t="s">
        <v>85</v>
      </c>
      <c r="Q107" s="92" t="s">
        <v>85</v>
      </c>
      <c r="R107" s="92" t="s">
        <v>85</v>
      </c>
      <c r="S107" s="92" t="s">
        <v>85</v>
      </c>
      <c r="T107" s="92" t="s">
        <v>85</v>
      </c>
      <c r="U107" s="92" t="s">
        <v>85</v>
      </c>
      <c r="V107" s="92" t="s">
        <v>85</v>
      </c>
      <c r="W107" s="92" t="s">
        <v>85</v>
      </c>
      <c r="X107" s="92" t="s">
        <v>85</v>
      </c>
      <c r="Y107" s="92" t="s">
        <v>85</v>
      </c>
      <c r="Z107" s="92" t="s">
        <v>85</v>
      </c>
      <c r="AA107" s="92" t="s">
        <v>85</v>
      </c>
      <c r="AB107" s="92" t="s">
        <v>85</v>
      </c>
      <c r="AC107" s="92" t="s">
        <v>85</v>
      </c>
      <c r="AD107" s="92" t="s">
        <v>85</v>
      </c>
      <c r="AE107" s="92" t="s">
        <v>85</v>
      </c>
      <c r="AF107" s="92" t="s">
        <v>85</v>
      </c>
      <c r="AG107" s="92" t="s">
        <v>85</v>
      </c>
      <c r="AH107" s="92">
        <v>0</v>
      </c>
      <c r="AI107" s="92">
        <v>1</v>
      </c>
      <c r="AJ107" s="92">
        <f>0.1*$AJ$2</f>
        <v>0.25</v>
      </c>
      <c r="AK107" s="92">
        <f>AK102</f>
        <v>2.7E-2</v>
      </c>
      <c r="AL107" s="92">
        <f>AL106</f>
        <v>2</v>
      </c>
      <c r="AM107" s="92"/>
      <c r="AN107" s="92"/>
      <c r="AO107" s="93">
        <f t="shared" ref="AO107:AO108" si="136">AK107*I107+AJ107</f>
        <v>0.2580595</v>
      </c>
      <c r="AP107" s="93">
        <f t="shared" si="130"/>
        <v>2.5805950000000001E-2</v>
      </c>
      <c r="AQ107" s="94">
        <f t="shared" si="131"/>
        <v>0.25</v>
      </c>
      <c r="AR107" s="94">
        <f t="shared" si="132"/>
        <v>0.13346636249999999</v>
      </c>
      <c r="AS107" s="93">
        <f>10068.2*J107*POWER(10,-6)*10</f>
        <v>3.0053577E-3</v>
      </c>
      <c r="AT107" s="94">
        <f t="shared" si="128"/>
        <v>0.67033717020000005</v>
      </c>
      <c r="AU107" s="95">
        <f t="shared" si="133"/>
        <v>0</v>
      </c>
      <c r="AV107" s="95">
        <f t="shared" si="134"/>
        <v>5.1875000000000001E-7</v>
      </c>
      <c r="AW107" s="95">
        <f t="shared" si="135"/>
        <v>3.4773740704125006E-7</v>
      </c>
    </row>
    <row r="108" spans="1:49" x14ac:dyDescent="0.3">
      <c r="A108" s="48" t="s">
        <v>219</v>
      </c>
      <c r="B108" s="48" t="str">
        <f>B102</f>
        <v>Трубопровод водород подпиточный
Рег.№ТТ-435</v>
      </c>
      <c r="C108" s="179" t="s">
        <v>172</v>
      </c>
      <c r="D108" s="49" t="s">
        <v>174</v>
      </c>
      <c r="E108" s="167">
        <f>E106</f>
        <v>4.9999999999999998E-7</v>
      </c>
      <c r="F108" s="168">
        <f>F102</f>
        <v>125</v>
      </c>
      <c r="G108" s="48">
        <v>2.64E-2</v>
      </c>
      <c r="H108" s="50">
        <f t="shared" si="129"/>
        <v>1.6500000000000001E-6</v>
      </c>
      <c r="I108" s="162">
        <f>0.15*I102</f>
        <v>0.29849999999999999</v>
      </c>
      <c r="J108" s="169">
        <f>J104*0.15</f>
        <v>0.29849999999999999</v>
      </c>
      <c r="K108" s="174"/>
      <c r="L108" s="178"/>
      <c r="M108" s="92" t="str">
        <f t="shared" si="125"/>
        <v>С7</v>
      </c>
      <c r="N108" s="92" t="str">
        <f t="shared" si="126"/>
        <v>Трубопровод водород подпиточный
Рег.№ТТ-435</v>
      </c>
      <c r="O108" s="92" t="str">
        <f t="shared" si="127"/>
        <v>Частичное-пожар-вспышка</v>
      </c>
      <c r="P108" s="92" t="s">
        <v>85</v>
      </c>
      <c r="Q108" s="92" t="s">
        <v>85</v>
      </c>
      <c r="R108" s="92" t="s">
        <v>85</v>
      </c>
      <c r="S108" s="92" t="s">
        <v>85</v>
      </c>
      <c r="T108" s="92" t="s">
        <v>85</v>
      </c>
      <c r="U108" s="92" t="s">
        <v>85</v>
      </c>
      <c r="V108" s="92" t="s">
        <v>85</v>
      </c>
      <c r="W108" s="92" t="s">
        <v>85</v>
      </c>
      <c r="X108" s="92" t="s">
        <v>85</v>
      </c>
      <c r="Y108" s="92" t="s">
        <v>85</v>
      </c>
      <c r="Z108" s="92" t="s">
        <v>85</v>
      </c>
      <c r="AA108" s="92" t="s">
        <v>85</v>
      </c>
      <c r="AB108" s="92" t="s">
        <v>85</v>
      </c>
      <c r="AC108" s="92" t="s">
        <v>85</v>
      </c>
      <c r="AD108" s="92" t="s">
        <v>85</v>
      </c>
      <c r="AE108" s="92" t="s">
        <v>85</v>
      </c>
      <c r="AF108" s="92" t="s">
        <v>85</v>
      </c>
      <c r="AG108" s="92" t="s">
        <v>85</v>
      </c>
      <c r="AH108" s="92">
        <v>0</v>
      </c>
      <c r="AI108" s="92">
        <v>1</v>
      </c>
      <c r="AJ108" s="92">
        <f>0.1*$AJ$2</f>
        <v>0.25</v>
      </c>
      <c r="AK108" s="92">
        <f>AK102</f>
        <v>2.7E-2</v>
      </c>
      <c r="AL108" s="92">
        <f>ROUNDUP(AL102/3,0)</f>
        <v>2</v>
      </c>
      <c r="AM108" s="92"/>
      <c r="AN108" s="92"/>
      <c r="AO108" s="93">
        <f t="shared" si="136"/>
        <v>0.2580595</v>
      </c>
      <c r="AP108" s="93">
        <f t="shared" si="130"/>
        <v>2.5805950000000001E-2</v>
      </c>
      <c r="AQ108" s="94">
        <f t="shared" si="131"/>
        <v>0.25</v>
      </c>
      <c r="AR108" s="94">
        <f t="shared" si="132"/>
        <v>0.13346636249999999</v>
      </c>
      <c r="AS108" s="93">
        <f>10068.2*J108*POWER(10,-6)*10</f>
        <v>3.0053576999999998E-2</v>
      </c>
      <c r="AT108" s="94">
        <f t="shared" si="128"/>
        <v>0.69738538949999995</v>
      </c>
      <c r="AU108" s="95">
        <f t="shared" si="133"/>
        <v>0</v>
      </c>
      <c r="AV108" s="95">
        <f t="shared" si="134"/>
        <v>1.6500000000000001E-6</v>
      </c>
      <c r="AW108" s="95">
        <f t="shared" si="135"/>
        <v>1.150685892675E-6</v>
      </c>
    </row>
    <row r="109" spans="1:49" ht="15" thickBot="1" x14ac:dyDescent="0.35">
      <c r="A109" s="48" t="s">
        <v>220</v>
      </c>
      <c r="B109" s="48" t="str">
        <f>B102</f>
        <v>Трубопровод водород подпиточный
Рег.№ТТ-435</v>
      </c>
      <c r="C109" s="179" t="s">
        <v>173</v>
      </c>
      <c r="D109" s="49" t="s">
        <v>62</v>
      </c>
      <c r="E109" s="167">
        <f>E106</f>
        <v>4.9999999999999998E-7</v>
      </c>
      <c r="F109" s="168">
        <f>F102</f>
        <v>125</v>
      </c>
      <c r="G109" s="48">
        <v>0.93030000000000002</v>
      </c>
      <c r="H109" s="50">
        <f t="shared" si="129"/>
        <v>5.814375E-5</v>
      </c>
      <c r="I109" s="162">
        <f>0.15*I102</f>
        <v>0.29849999999999999</v>
      </c>
      <c r="J109" s="171">
        <v>0</v>
      </c>
      <c r="K109" s="175"/>
      <c r="L109" s="176"/>
      <c r="M109" s="92" t="str">
        <f t="shared" si="125"/>
        <v>С8</v>
      </c>
      <c r="N109" s="92" t="str">
        <f t="shared" si="126"/>
        <v>Трубопровод водород подпиточный
Рег.№ТТ-435</v>
      </c>
      <c r="O109" s="92" t="str">
        <f t="shared" si="127"/>
        <v>Частичное-ликвидация</v>
      </c>
      <c r="P109" s="92" t="s">
        <v>85</v>
      </c>
      <c r="Q109" s="92" t="s">
        <v>85</v>
      </c>
      <c r="R109" s="92" t="s">
        <v>85</v>
      </c>
      <c r="S109" s="92" t="s">
        <v>85</v>
      </c>
      <c r="T109" s="92" t="s">
        <v>85</v>
      </c>
      <c r="U109" s="92" t="s">
        <v>85</v>
      </c>
      <c r="V109" s="92" t="s">
        <v>85</v>
      </c>
      <c r="W109" s="92" t="s">
        <v>85</v>
      </c>
      <c r="X109" s="92" t="s">
        <v>85</v>
      </c>
      <c r="Y109" s="92" t="s">
        <v>85</v>
      </c>
      <c r="Z109" s="92" t="s">
        <v>85</v>
      </c>
      <c r="AA109" s="92" t="s">
        <v>85</v>
      </c>
      <c r="AB109" s="92" t="s">
        <v>85</v>
      </c>
      <c r="AC109" s="92" t="s">
        <v>85</v>
      </c>
      <c r="AD109" s="92" t="s">
        <v>85</v>
      </c>
      <c r="AE109" s="92" t="s">
        <v>85</v>
      </c>
      <c r="AF109" s="92" t="s">
        <v>85</v>
      </c>
      <c r="AG109" s="92" t="s">
        <v>85</v>
      </c>
      <c r="AH109" s="92">
        <v>0</v>
      </c>
      <c r="AI109" s="92">
        <v>0</v>
      </c>
      <c r="AJ109" s="92">
        <f>0.1*$AJ$2</f>
        <v>0.25</v>
      </c>
      <c r="AK109" s="92">
        <f>AK102</f>
        <v>2.7E-2</v>
      </c>
      <c r="AL109" s="92">
        <f>ROUNDUP(AL102/3,0)</f>
        <v>2</v>
      </c>
      <c r="AM109" s="92"/>
      <c r="AN109" s="92"/>
      <c r="AO109" s="93">
        <f>AK109*I109*0.1+AJ109</f>
        <v>0.25080595</v>
      </c>
      <c r="AP109" s="93">
        <f t="shared" si="130"/>
        <v>2.5080595000000001E-2</v>
      </c>
      <c r="AQ109" s="94">
        <f t="shared" si="131"/>
        <v>0</v>
      </c>
      <c r="AR109" s="94">
        <f t="shared" si="132"/>
        <v>6.8971636249999996E-2</v>
      </c>
      <c r="AS109" s="93">
        <f>1333*J108*POWER(10,-6)</f>
        <v>3.9790049999999992E-4</v>
      </c>
      <c r="AT109" s="94">
        <f t="shared" si="128"/>
        <v>0.34525608175</v>
      </c>
      <c r="AU109" s="95">
        <f t="shared" si="133"/>
        <v>0</v>
      </c>
      <c r="AV109" s="95">
        <f t="shared" si="134"/>
        <v>0</v>
      </c>
      <c r="AW109" s="95">
        <f t="shared" si="135"/>
        <v>2.0074483303251564E-5</v>
      </c>
    </row>
    <row r="110" spans="1:49" x14ac:dyDescent="0.3">
      <c r="A110" s="52"/>
      <c r="B110" s="52"/>
      <c r="C110" s="92"/>
      <c r="D110" s="268"/>
      <c r="E110" s="269"/>
      <c r="F110" s="270"/>
      <c r="G110" s="52"/>
      <c r="H110" s="95"/>
      <c r="I110" s="94"/>
      <c r="J110" s="52"/>
      <c r="K110" s="52"/>
      <c r="L110" s="5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  <c r="AL110" s="92"/>
      <c r="AM110" s="92"/>
      <c r="AN110" s="92"/>
      <c r="AO110" s="93"/>
      <c r="AP110" s="93"/>
      <c r="AQ110" s="94"/>
      <c r="AR110" s="94"/>
      <c r="AS110" s="93"/>
      <c r="AT110" s="94"/>
      <c r="AU110" s="95"/>
      <c r="AV110" s="95"/>
      <c r="AW110" s="95"/>
    </row>
    <row r="111" spans="1:49" ht="15" thickBot="1" x14ac:dyDescent="0.35"/>
    <row r="112" spans="1:49" ht="15" thickBot="1" x14ac:dyDescent="0.35">
      <c r="A112" s="48" t="s">
        <v>19</v>
      </c>
      <c r="B112" s="163" t="s">
        <v>341</v>
      </c>
      <c r="C112" s="179" t="s">
        <v>168</v>
      </c>
      <c r="D112" s="49" t="s">
        <v>60</v>
      </c>
      <c r="E112" s="166">
        <v>9.9999999999999995E-8</v>
      </c>
      <c r="F112" s="163">
        <v>412</v>
      </c>
      <c r="G112" s="48">
        <v>0.2</v>
      </c>
      <c r="H112" s="50">
        <f>E112*F112*G112</f>
        <v>8.2400000000000007E-6</v>
      </c>
      <c r="I112" s="164">
        <v>14.32</v>
      </c>
      <c r="J112" s="162">
        <f>I112</f>
        <v>14.32</v>
      </c>
      <c r="K112" s="172" t="s">
        <v>184</v>
      </c>
      <c r="L112" s="177">
        <f>I112*20</f>
        <v>286.39999999999998</v>
      </c>
      <c r="M112" s="92" t="str">
        <f t="shared" ref="M112:N117" si="137">A112</f>
        <v>С1</v>
      </c>
      <c r="N112" s="92" t="str">
        <f t="shared" si="137"/>
        <v>Трубопровод Насыщенный амин от К-101 
Рег.№ТТ-327</v>
      </c>
      <c r="O112" s="92" t="str">
        <f t="shared" ref="O112:O117" si="138">D112</f>
        <v>Полное-пожар</v>
      </c>
      <c r="P112" s="92" t="s">
        <v>85</v>
      </c>
      <c r="Q112" s="92" t="s">
        <v>85</v>
      </c>
      <c r="R112" s="92" t="s">
        <v>85</v>
      </c>
      <c r="S112" s="92" t="s">
        <v>85</v>
      </c>
      <c r="T112" s="92" t="s">
        <v>85</v>
      </c>
      <c r="U112" s="92" t="s">
        <v>85</v>
      </c>
      <c r="V112" s="92" t="s">
        <v>85</v>
      </c>
      <c r="W112" s="92" t="s">
        <v>85</v>
      </c>
      <c r="X112" s="92" t="s">
        <v>85</v>
      </c>
      <c r="Y112" s="92" t="s">
        <v>85</v>
      </c>
      <c r="Z112" s="92" t="s">
        <v>85</v>
      </c>
      <c r="AA112" s="92" t="s">
        <v>85</v>
      </c>
      <c r="AB112" s="92" t="s">
        <v>85</v>
      </c>
      <c r="AC112" s="92" t="s">
        <v>85</v>
      </c>
      <c r="AD112" s="92" t="s">
        <v>85</v>
      </c>
      <c r="AE112" s="92" t="s">
        <v>85</v>
      </c>
      <c r="AF112" s="92" t="s">
        <v>85</v>
      </c>
      <c r="AG112" s="92" t="s">
        <v>85</v>
      </c>
      <c r="AH112" s="52">
        <v>3</v>
      </c>
      <c r="AI112" s="52">
        <v>6</v>
      </c>
      <c r="AJ112" s="165">
        <v>1.9</v>
      </c>
      <c r="AK112" s="165">
        <v>2.7E-2</v>
      </c>
      <c r="AL112" s="165">
        <v>7</v>
      </c>
      <c r="AM112" s="92"/>
      <c r="AN112" s="92"/>
      <c r="AO112" s="93">
        <f>AK112*I112+AJ112</f>
        <v>2.2866399999999998</v>
      </c>
      <c r="AP112" s="93">
        <f>0.1*AO112</f>
        <v>0.22866399999999998</v>
      </c>
      <c r="AQ112" s="94">
        <f>AH112*3+0.25*AI112</f>
        <v>10.5</v>
      </c>
      <c r="AR112" s="94">
        <f>SUM(AO112:AQ112)/4</f>
        <v>3.2538260000000001</v>
      </c>
      <c r="AS112" s="93">
        <f>10068.2*J112*POWER(10,-6)</f>
        <v>0.144176624</v>
      </c>
      <c r="AT112" s="94">
        <f>AS112+AR112+AQ112+AP112+AO112</f>
        <v>16.413306624000001</v>
      </c>
      <c r="AU112" s="95">
        <f>AH112*H112</f>
        <v>2.472E-5</v>
      </c>
      <c r="AV112" s="95">
        <f>H112*AI112</f>
        <v>4.9440000000000001E-5</v>
      </c>
      <c r="AW112" s="95">
        <f>H112*AT112</f>
        <v>1.3524564658176001E-4</v>
      </c>
    </row>
    <row r="113" spans="1:49" ht="15" thickBot="1" x14ac:dyDescent="0.35">
      <c r="A113" s="48" t="s">
        <v>20</v>
      </c>
      <c r="B113" s="48" t="str">
        <f>B112</f>
        <v>Трубопровод Насыщенный амин от К-101 
Рег.№ТТ-327</v>
      </c>
      <c r="C113" s="179" t="s">
        <v>169</v>
      </c>
      <c r="D113" s="49" t="s">
        <v>63</v>
      </c>
      <c r="E113" s="167">
        <f>E112</f>
        <v>9.9999999999999995E-8</v>
      </c>
      <c r="F113" s="168">
        <f>F112</f>
        <v>412</v>
      </c>
      <c r="G113" s="48">
        <v>0.04</v>
      </c>
      <c r="H113" s="50">
        <f t="shared" ref="H113:H117" si="139">E113*F113*G113</f>
        <v>1.6479999999999999E-6</v>
      </c>
      <c r="I113" s="162">
        <f>I112</f>
        <v>14.32</v>
      </c>
      <c r="J113" s="163">
        <v>0.25</v>
      </c>
      <c r="K113" s="172" t="s">
        <v>185</v>
      </c>
      <c r="L113" s="177">
        <v>0</v>
      </c>
      <c r="M113" s="92" t="str">
        <f t="shared" si="137"/>
        <v>С2</v>
      </c>
      <c r="N113" s="92" t="str">
        <f t="shared" si="137"/>
        <v>Трубопровод Насыщенный амин от К-101 
Рег.№ТТ-327</v>
      </c>
      <c r="O113" s="92" t="str">
        <f t="shared" si="138"/>
        <v>Полное-взрыв</v>
      </c>
      <c r="P113" s="92" t="s">
        <v>85</v>
      </c>
      <c r="Q113" s="92" t="s">
        <v>85</v>
      </c>
      <c r="R113" s="92" t="s">
        <v>85</v>
      </c>
      <c r="S113" s="92" t="s">
        <v>85</v>
      </c>
      <c r="T113" s="92" t="s">
        <v>85</v>
      </c>
      <c r="U113" s="92" t="s">
        <v>85</v>
      </c>
      <c r="V113" s="92" t="s">
        <v>85</v>
      </c>
      <c r="W113" s="92" t="s">
        <v>85</v>
      </c>
      <c r="X113" s="92" t="s">
        <v>85</v>
      </c>
      <c r="Y113" s="92" t="s">
        <v>85</v>
      </c>
      <c r="Z113" s="92" t="s">
        <v>85</v>
      </c>
      <c r="AA113" s="92" t="s">
        <v>85</v>
      </c>
      <c r="AB113" s="92" t="s">
        <v>85</v>
      </c>
      <c r="AC113" s="92" t="s">
        <v>85</v>
      </c>
      <c r="AD113" s="92" t="s">
        <v>85</v>
      </c>
      <c r="AE113" s="92" t="s">
        <v>85</v>
      </c>
      <c r="AF113" s="92" t="s">
        <v>85</v>
      </c>
      <c r="AG113" s="92" t="s">
        <v>85</v>
      </c>
      <c r="AH113" s="52">
        <v>2</v>
      </c>
      <c r="AI113" s="52">
        <v>8</v>
      </c>
      <c r="AJ113" s="92">
        <f>AJ112</f>
        <v>1.9</v>
      </c>
      <c r="AK113" s="92">
        <f>AK112</f>
        <v>2.7E-2</v>
      </c>
      <c r="AL113" s="92">
        <f>AL112</f>
        <v>7</v>
      </c>
      <c r="AM113" s="92"/>
      <c r="AN113" s="92"/>
      <c r="AO113" s="93">
        <f>AK113*I113+AJ113</f>
        <v>2.2866399999999998</v>
      </c>
      <c r="AP113" s="93">
        <f t="shared" ref="AP113:AP117" si="140">0.1*AO113</f>
        <v>0.22866399999999998</v>
      </c>
      <c r="AQ113" s="94">
        <f t="shared" ref="AQ113:AQ117" si="141">AH113*3+0.25*AI113</f>
        <v>8</v>
      </c>
      <c r="AR113" s="94">
        <f t="shared" ref="AR113:AR117" si="142">SUM(AO113:AQ113)/4</f>
        <v>2.6288260000000001</v>
      </c>
      <c r="AS113" s="93">
        <f>10068.2*J113*POWER(10,-6)*10</f>
        <v>2.5170500000000002E-2</v>
      </c>
      <c r="AT113" s="94">
        <f t="shared" ref="AT113:AT117" si="143">AS113+AR113+AQ113+AP113+AO113</f>
        <v>13.1693005</v>
      </c>
      <c r="AU113" s="95">
        <f t="shared" ref="AU113:AU117" si="144">AH113*H113</f>
        <v>3.2959999999999999E-6</v>
      </c>
      <c r="AV113" s="95">
        <f t="shared" ref="AV113:AV117" si="145">H113*AI113</f>
        <v>1.3183999999999999E-5</v>
      </c>
      <c r="AW113" s="95">
        <f t="shared" ref="AW113:AW117" si="146">H113*AT113</f>
        <v>2.1703007223999999E-5</v>
      </c>
    </row>
    <row r="114" spans="1:49" x14ac:dyDescent="0.3">
      <c r="A114" s="48" t="s">
        <v>21</v>
      </c>
      <c r="B114" s="48" t="str">
        <f>B112</f>
        <v>Трубопровод Насыщенный амин от К-101 
Рег.№ТТ-327</v>
      </c>
      <c r="C114" s="179" t="s">
        <v>178</v>
      </c>
      <c r="D114" s="49" t="s">
        <v>180</v>
      </c>
      <c r="E114" s="167">
        <f>E112</f>
        <v>9.9999999999999995E-8</v>
      </c>
      <c r="F114" s="168">
        <f>F112</f>
        <v>412</v>
      </c>
      <c r="G114" s="48">
        <v>0.76</v>
      </c>
      <c r="H114" s="50">
        <f t="shared" si="139"/>
        <v>3.1312000000000001E-5</v>
      </c>
      <c r="I114" s="162">
        <f>I112</f>
        <v>14.32</v>
      </c>
      <c r="J114" s="162">
        <f>J113</f>
        <v>0.25</v>
      </c>
      <c r="K114" s="172" t="s">
        <v>186</v>
      </c>
      <c r="L114" s="177">
        <v>0</v>
      </c>
      <c r="M114" s="92" t="str">
        <f t="shared" si="137"/>
        <v>С3</v>
      </c>
      <c r="N114" s="92" t="str">
        <f t="shared" si="137"/>
        <v>Трубопровод Насыщенный амин от К-101 
Рег.№ТТ-327</v>
      </c>
      <c r="O114" s="92" t="str">
        <f t="shared" si="138"/>
        <v>Полное-токси</v>
      </c>
      <c r="P114" s="92" t="s">
        <v>85</v>
      </c>
      <c r="Q114" s="92" t="s">
        <v>85</v>
      </c>
      <c r="R114" s="92" t="s">
        <v>85</v>
      </c>
      <c r="S114" s="92" t="s">
        <v>85</v>
      </c>
      <c r="T114" s="92" t="s">
        <v>85</v>
      </c>
      <c r="U114" s="92" t="s">
        <v>85</v>
      </c>
      <c r="V114" s="92" t="s">
        <v>85</v>
      </c>
      <c r="W114" s="92" t="s">
        <v>85</v>
      </c>
      <c r="X114" s="92" t="s">
        <v>85</v>
      </c>
      <c r="Y114" s="92" t="s">
        <v>85</v>
      </c>
      <c r="Z114" s="92" t="s">
        <v>85</v>
      </c>
      <c r="AA114" s="92" t="s">
        <v>85</v>
      </c>
      <c r="AB114" s="92" t="s">
        <v>85</v>
      </c>
      <c r="AC114" s="92" t="s">
        <v>85</v>
      </c>
      <c r="AD114" s="92" t="s">
        <v>85</v>
      </c>
      <c r="AE114" s="92" t="s">
        <v>85</v>
      </c>
      <c r="AF114" s="92" t="s">
        <v>85</v>
      </c>
      <c r="AG114" s="92" t="s">
        <v>85</v>
      </c>
      <c r="AH114" s="92">
        <v>0</v>
      </c>
      <c r="AI114" s="92">
        <v>1</v>
      </c>
      <c r="AJ114" s="92">
        <f>AJ112</f>
        <v>1.9</v>
      </c>
      <c r="AK114" s="92">
        <f>AK112</f>
        <v>2.7E-2</v>
      </c>
      <c r="AL114" s="92">
        <f>AL112</f>
        <v>7</v>
      </c>
      <c r="AM114" s="92"/>
      <c r="AN114" s="92"/>
      <c r="AO114" s="93">
        <f>AK114*I114*0.1+AJ114</f>
        <v>1.9386639999999999</v>
      </c>
      <c r="AP114" s="93">
        <f t="shared" si="140"/>
        <v>0.19386639999999999</v>
      </c>
      <c r="AQ114" s="94">
        <f t="shared" si="141"/>
        <v>0.25</v>
      </c>
      <c r="AR114" s="94">
        <f t="shared" si="142"/>
        <v>0.59563259999999996</v>
      </c>
      <c r="AS114" s="93">
        <f>1333*J113*POWER(10,-6)</f>
        <v>3.3325E-4</v>
      </c>
      <c r="AT114" s="94">
        <f t="shared" si="143"/>
        <v>2.9784962500000001</v>
      </c>
      <c r="AU114" s="95">
        <f t="shared" si="144"/>
        <v>0</v>
      </c>
      <c r="AV114" s="95">
        <f t="shared" si="145"/>
        <v>3.1312000000000001E-5</v>
      </c>
      <c r="AW114" s="95">
        <f t="shared" si="146"/>
        <v>9.3262674580000003E-5</v>
      </c>
    </row>
    <row r="115" spans="1:49" x14ac:dyDescent="0.3">
      <c r="A115" s="48" t="s">
        <v>22</v>
      </c>
      <c r="B115" s="48" t="str">
        <f>B112</f>
        <v>Трубопровод Насыщенный амин от К-101 
Рег.№ТТ-327</v>
      </c>
      <c r="C115" s="179" t="s">
        <v>171</v>
      </c>
      <c r="D115" s="49" t="s">
        <v>86</v>
      </c>
      <c r="E115" s="166">
        <v>4.9999999999999998E-7</v>
      </c>
      <c r="F115" s="168">
        <f>F112</f>
        <v>412</v>
      </c>
      <c r="G115" s="48">
        <v>0.2</v>
      </c>
      <c r="H115" s="50">
        <f t="shared" si="139"/>
        <v>4.1199999999999999E-5</v>
      </c>
      <c r="I115" s="162">
        <f>0.15*I112</f>
        <v>2.1480000000000001</v>
      </c>
      <c r="J115" s="162">
        <f>I115</f>
        <v>2.1480000000000001</v>
      </c>
      <c r="K115" s="174" t="s">
        <v>188</v>
      </c>
      <c r="L115" s="178">
        <v>45390</v>
      </c>
      <c r="M115" s="92" t="str">
        <f t="shared" si="137"/>
        <v>С4</v>
      </c>
      <c r="N115" s="92" t="str">
        <f t="shared" si="137"/>
        <v>Трубопровод Насыщенный амин от К-101 
Рег.№ТТ-327</v>
      </c>
      <c r="O115" s="92" t="str">
        <f t="shared" si="138"/>
        <v>Частичное-пожар</v>
      </c>
      <c r="P115" s="92" t="s">
        <v>85</v>
      </c>
      <c r="Q115" s="92" t="s">
        <v>85</v>
      </c>
      <c r="R115" s="92" t="s">
        <v>85</v>
      </c>
      <c r="S115" s="92" t="s">
        <v>85</v>
      </c>
      <c r="T115" s="92" t="s">
        <v>85</v>
      </c>
      <c r="U115" s="92" t="s">
        <v>85</v>
      </c>
      <c r="V115" s="92" t="s">
        <v>85</v>
      </c>
      <c r="W115" s="92" t="s">
        <v>85</v>
      </c>
      <c r="X115" s="92" t="s">
        <v>85</v>
      </c>
      <c r="Y115" s="92" t="s">
        <v>85</v>
      </c>
      <c r="Z115" s="92" t="s">
        <v>85</v>
      </c>
      <c r="AA115" s="92" t="s">
        <v>85</v>
      </c>
      <c r="AB115" s="92" t="s">
        <v>85</v>
      </c>
      <c r="AC115" s="92" t="s">
        <v>85</v>
      </c>
      <c r="AD115" s="92" t="s">
        <v>85</v>
      </c>
      <c r="AE115" s="92" t="s">
        <v>85</v>
      </c>
      <c r="AF115" s="92" t="s">
        <v>85</v>
      </c>
      <c r="AG115" s="92" t="s">
        <v>85</v>
      </c>
      <c r="AH115" s="92">
        <v>0</v>
      </c>
      <c r="AI115" s="92">
        <v>2</v>
      </c>
      <c r="AJ115" s="92">
        <f>0.1*$AJ$2</f>
        <v>0.25</v>
      </c>
      <c r="AK115" s="92">
        <f>AK112</f>
        <v>2.7E-2</v>
      </c>
      <c r="AL115" s="92">
        <f>ROUNDUP(AL112/3,0)</f>
        <v>3</v>
      </c>
      <c r="AM115" s="92"/>
      <c r="AN115" s="92"/>
      <c r="AO115" s="93">
        <f>AK115*I115+AJ115</f>
        <v>0.30799599999999999</v>
      </c>
      <c r="AP115" s="93">
        <f t="shared" si="140"/>
        <v>3.07996E-2</v>
      </c>
      <c r="AQ115" s="94">
        <f t="shared" si="141"/>
        <v>0.5</v>
      </c>
      <c r="AR115" s="94">
        <f t="shared" si="142"/>
        <v>0.20969889999999999</v>
      </c>
      <c r="AS115" s="93">
        <f>10068.2*J115*POWER(10,-6)</f>
        <v>2.1626493600000001E-2</v>
      </c>
      <c r="AT115" s="94">
        <f t="shared" si="143"/>
        <v>1.0701209936</v>
      </c>
      <c r="AU115" s="95">
        <f t="shared" si="144"/>
        <v>0</v>
      </c>
      <c r="AV115" s="95">
        <f t="shared" si="145"/>
        <v>8.2399999999999997E-5</v>
      </c>
      <c r="AW115" s="95">
        <f t="shared" si="146"/>
        <v>4.4088984936319998E-5</v>
      </c>
    </row>
    <row r="116" spans="1:49" x14ac:dyDescent="0.3">
      <c r="A116" s="48" t="s">
        <v>23</v>
      </c>
      <c r="B116" s="48" t="str">
        <f>B112</f>
        <v>Трубопровод Насыщенный амин от К-101 
Рег.№ТТ-327</v>
      </c>
      <c r="C116" s="179" t="s">
        <v>172</v>
      </c>
      <c r="D116" s="49" t="s">
        <v>174</v>
      </c>
      <c r="E116" s="167">
        <f>E115</f>
        <v>4.9999999999999998E-7</v>
      </c>
      <c r="F116" s="168">
        <f>F112</f>
        <v>412</v>
      </c>
      <c r="G116" s="48">
        <v>0.04</v>
      </c>
      <c r="H116" s="50">
        <f t="shared" si="139"/>
        <v>8.2400000000000007E-6</v>
      </c>
      <c r="I116" s="162">
        <f>0.15*I112</f>
        <v>2.1480000000000001</v>
      </c>
      <c r="J116" s="162">
        <f>0.15*J113</f>
        <v>3.7499999999999999E-2</v>
      </c>
      <c r="K116" s="174" t="s">
        <v>189</v>
      </c>
      <c r="L116" s="178">
        <v>3</v>
      </c>
      <c r="M116" s="92" t="str">
        <f t="shared" si="137"/>
        <v>С5</v>
      </c>
      <c r="N116" s="92" t="str">
        <f t="shared" si="137"/>
        <v>Трубопровод Насыщенный амин от К-101 
Рег.№ТТ-327</v>
      </c>
      <c r="O116" s="92" t="str">
        <f t="shared" si="138"/>
        <v>Частичное-пожар-вспышка</v>
      </c>
      <c r="P116" s="92" t="s">
        <v>85</v>
      </c>
      <c r="Q116" s="92" t="s">
        <v>85</v>
      </c>
      <c r="R116" s="92" t="s">
        <v>85</v>
      </c>
      <c r="S116" s="92" t="s">
        <v>85</v>
      </c>
      <c r="T116" s="92" t="s">
        <v>85</v>
      </c>
      <c r="U116" s="92" t="s">
        <v>85</v>
      </c>
      <c r="V116" s="92" t="s">
        <v>85</v>
      </c>
      <c r="W116" s="92" t="s">
        <v>85</v>
      </c>
      <c r="X116" s="92" t="s">
        <v>85</v>
      </c>
      <c r="Y116" s="92" t="s">
        <v>85</v>
      </c>
      <c r="Z116" s="92" t="s">
        <v>85</v>
      </c>
      <c r="AA116" s="92" t="s">
        <v>85</v>
      </c>
      <c r="AB116" s="92" t="s">
        <v>85</v>
      </c>
      <c r="AC116" s="92" t="s">
        <v>85</v>
      </c>
      <c r="AD116" s="92" t="s">
        <v>85</v>
      </c>
      <c r="AE116" s="92" t="s">
        <v>85</v>
      </c>
      <c r="AF116" s="92" t="s">
        <v>85</v>
      </c>
      <c r="AG116" s="92" t="s">
        <v>85</v>
      </c>
      <c r="AH116" s="92">
        <v>0</v>
      </c>
      <c r="AI116" s="92">
        <v>1</v>
      </c>
      <c r="AJ116" s="92">
        <f>0.1*$AJ$2</f>
        <v>0.25</v>
      </c>
      <c r="AK116" s="92">
        <f>AK112</f>
        <v>2.7E-2</v>
      </c>
      <c r="AL116" s="92">
        <f>ROUNDUP(AL112/3,0)</f>
        <v>3</v>
      </c>
      <c r="AM116" s="92"/>
      <c r="AN116" s="92"/>
      <c r="AO116" s="93">
        <f t="shared" ref="AO116" si="147">AK116*I116+AJ116</f>
        <v>0.30799599999999999</v>
      </c>
      <c r="AP116" s="93">
        <f t="shared" si="140"/>
        <v>3.07996E-2</v>
      </c>
      <c r="AQ116" s="94">
        <f t="shared" si="141"/>
        <v>0.25</v>
      </c>
      <c r="AR116" s="94">
        <f t="shared" si="142"/>
        <v>0.14719889999999999</v>
      </c>
      <c r="AS116" s="93">
        <f>10068.2*J116*POWER(10,-6)*10</f>
        <v>3.7755749999999998E-3</v>
      </c>
      <c r="AT116" s="94">
        <f t="shared" si="143"/>
        <v>0.73977007500000003</v>
      </c>
      <c r="AU116" s="95">
        <f t="shared" si="144"/>
        <v>0</v>
      </c>
      <c r="AV116" s="95">
        <f t="shared" si="145"/>
        <v>8.2400000000000007E-6</v>
      </c>
      <c r="AW116" s="95">
        <f t="shared" si="146"/>
        <v>6.0957054180000007E-6</v>
      </c>
    </row>
    <row r="117" spans="1:49" ht="15" thickBot="1" x14ac:dyDescent="0.35">
      <c r="A117" s="48" t="s">
        <v>24</v>
      </c>
      <c r="B117" s="48" t="str">
        <f>B112</f>
        <v>Трубопровод Насыщенный амин от К-101 
Рег.№ТТ-327</v>
      </c>
      <c r="C117" s="179" t="s">
        <v>179</v>
      </c>
      <c r="D117" s="49" t="s">
        <v>181</v>
      </c>
      <c r="E117" s="167">
        <f>E115</f>
        <v>4.9999999999999998E-7</v>
      </c>
      <c r="F117" s="168">
        <f>F112</f>
        <v>412</v>
      </c>
      <c r="G117" s="48">
        <v>0.76</v>
      </c>
      <c r="H117" s="50">
        <f t="shared" si="139"/>
        <v>1.5656000000000001E-4</v>
      </c>
      <c r="I117" s="162">
        <f>0.15*I112</f>
        <v>2.1480000000000001</v>
      </c>
      <c r="J117" s="162">
        <f>J116</f>
        <v>3.7499999999999999E-2</v>
      </c>
      <c r="K117" s="175" t="s">
        <v>200</v>
      </c>
      <c r="L117" s="231">
        <v>2</v>
      </c>
      <c r="M117" s="92" t="str">
        <f t="shared" si="137"/>
        <v>С6</v>
      </c>
      <c r="N117" s="92" t="str">
        <f t="shared" si="137"/>
        <v>Трубопровод Насыщенный амин от К-101 
Рег.№ТТ-327</v>
      </c>
      <c r="O117" s="92" t="str">
        <f t="shared" si="138"/>
        <v>Частичное-токси</v>
      </c>
      <c r="P117" s="92" t="s">
        <v>85</v>
      </c>
      <c r="Q117" s="92" t="s">
        <v>85</v>
      </c>
      <c r="R117" s="92" t="s">
        <v>85</v>
      </c>
      <c r="S117" s="92" t="s">
        <v>85</v>
      </c>
      <c r="T117" s="92" t="s">
        <v>85</v>
      </c>
      <c r="U117" s="92" t="s">
        <v>85</v>
      </c>
      <c r="V117" s="92" t="s">
        <v>85</v>
      </c>
      <c r="W117" s="92" t="s">
        <v>85</v>
      </c>
      <c r="X117" s="92" t="s">
        <v>85</v>
      </c>
      <c r="Y117" s="92" t="s">
        <v>85</v>
      </c>
      <c r="Z117" s="92" t="s">
        <v>85</v>
      </c>
      <c r="AA117" s="92" t="s">
        <v>85</v>
      </c>
      <c r="AB117" s="92" t="s">
        <v>85</v>
      </c>
      <c r="AC117" s="92" t="s">
        <v>85</v>
      </c>
      <c r="AD117" s="92" t="s">
        <v>85</v>
      </c>
      <c r="AE117" s="92" t="s">
        <v>85</v>
      </c>
      <c r="AF117" s="92" t="s">
        <v>85</v>
      </c>
      <c r="AG117" s="92" t="s">
        <v>85</v>
      </c>
      <c r="AH117" s="92">
        <v>0</v>
      </c>
      <c r="AI117" s="92">
        <v>1</v>
      </c>
      <c r="AJ117" s="92">
        <f>0.1*$AJ$2</f>
        <v>0.25</v>
      </c>
      <c r="AK117" s="92">
        <f>AK112</f>
        <v>2.7E-2</v>
      </c>
      <c r="AL117" s="92">
        <f>ROUNDUP(AL112/3,0)</f>
        <v>3</v>
      </c>
      <c r="AM117" s="92"/>
      <c r="AN117" s="92"/>
      <c r="AO117" s="93">
        <f>AK117*I117*0.1+AJ117</f>
        <v>0.25579960000000002</v>
      </c>
      <c r="AP117" s="93">
        <f t="shared" si="140"/>
        <v>2.5579960000000002E-2</v>
      </c>
      <c r="AQ117" s="94">
        <f t="shared" si="141"/>
        <v>0.25</v>
      </c>
      <c r="AR117" s="94">
        <f t="shared" si="142"/>
        <v>0.13284488999999999</v>
      </c>
      <c r="AS117" s="93">
        <f>1333*J116*POWER(10,-6)</f>
        <v>4.9987499999999995E-5</v>
      </c>
      <c r="AT117" s="94">
        <f t="shared" si="143"/>
        <v>0.66427443750000004</v>
      </c>
      <c r="AU117" s="95">
        <f t="shared" si="144"/>
        <v>0</v>
      </c>
      <c r="AV117" s="95">
        <f t="shared" si="145"/>
        <v>1.5656000000000001E-4</v>
      </c>
      <c r="AW117" s="95">
        <f t="shared" si="146"/>
        <v>1.0399880593500001E-4</v>
      </c>
    </row>
    <row r="118" spans="1:49" x14ac:dyDescent="0.3">
      <c r="A118" s="48"/>
      <c r="B118" s="48"/>
      <c r="C118" s="179"/>
      <c r="D118" s="49"/>
      <c r="E118" s="167"/>
      <c r="F118" s="168"/>
      <c r="G118" s="48"/>
      <c r="H118" s="50"/>
      <c r="I118" s="162"/>
      <c r="J118" s="48"/>
      <c r="K118" s="292"/>
      <c r="L118" s="293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3"/>
      <c r="AP118" s="93"/>
      <c r="AQ118" s="94"/>
      <c r="AR118" s="94"/>
      <c r="AS118" s="93"/>
      <c r="AT118" s="94"/>
      <c r="AU118" s="95"/>
      <c r="AV118" s="95"/>
      <c r="AW118" s="95"/>
    </row>
    <row r="119" spans="1:49" s="281" customFormat="1" x14ac:dyDescent="0.3">
      <c r="A119" s="48" t="s">
        <v>85</v>
      </c>
      <c r="B119" s="48" t="s">
        <v>85</v>
      </c>
      <c r="C119" s="48" t="s">
        <v>85</v>
      </c>
      <c r="D119" s="48" t="s">
        <v>85</v>
      </c>
      <c r="E119" s="48" t="s">
        <v>85</v>
      </c>
      <c r="F119" s="48" t="s">
        <v>85</v>
      </c>
      <c r="G119" s="48" t="s">
        <v>85</v>
      </c>
      <c r="H119" s="48" t="s">
        <v>85</v>
      </c>
      <c r="I119" s="48" t="s">
        <v>85</v>
      </c>
      <c r="J119" s="48" t="s">
        <v>85</v>
      </c>
      <c r="K119" s="48" t="s">
        <v>85</v>
      </c>
      <c r="L119" s="48" t="s">
        <v>85</v>
      </c>
      <c r="M119" s="48" t="s">
        <v>85</v>
      </c>
      <c r="N119" s="48" t="s">
        <v>85</v>
      </c>
      <c r="O119" s="48" t="s">
        <v>85</v>
      </c>
      <c r="P119" s="48" t="s">
        <v>85</v>
      </c>
      <c r="Q119" s="48" t="s">
        <v>85</v>
      </c>
      <c r="R119" s="48" t="s">
        <v>85</v>
      </c>
      <c r="S119" s="48" t="s">
        <v>85</v>
      </c>
      <c r="T119" s="48" t="s">
        <v>85</v>
      </c>
      <c r="U119" s="48" t="s">
        <v>85</v>
      </c>
      <c r="V119" s="48" t="s">
        <v>85</v>
      </c>
      <c r="W119" s="48" t="s">
        <v>85</v>
      </c>
      <c r="X119" s="48" t="s">
        <v>85</v>
      </c>
      <c r="Y119" s="48" t="s">
        <v>85</v>
      </c>
      <c r="Z119" s="48" t="s">
        <v>85</v>
      </c>
      <c r="AA119" s="48" t="s">
        <v>85</v>
      </c>
      <c r="AB119" s="48" t="s">
        <v>85</v>
      </c>
      <c r="AC119" s="48" t="s">
        <v>85</v>
      </c>
      <c r="AD119" s="48" t="s">
        <v>85</v>
      </c>
      <c r="AE119" s="48" t="s">
        <v>85</v>
      </c>
      <c r="AF119" s="48" t="s">
        <v>85</v>
      </c>
      <c r="AG119" s="48" t="s">
        <v>85</v>
      </c>
      <c r="AH119" s="48" t="s">
        <v>85</v>
      </c>
      <c r="AI119" s="48" t="s">
        <v>85</v>
      </c>
      <c r="AJ119" s="48" t="s">
        <v>85</v>
      </c>
      <c r="AK119" s="48" t="s">
        <v>85</v>
      </c>
      <c r="AL119" s="48" t="s">
        <v>85</v>
      </c>
      <c r="AM119" s="48" t="s">
        <v>85</v>
      </c>
      <c r="AN119" s="48" t="s">
        <v>85</v>
      </c>
      <c r="AO119" s="48" t="s">
        <v>85</v>
      </c>
      <c r="AP119" s="48" t="s">
        <v>85</v>
      </c>
      <c r="AQ119" s="48" t="s">
        <v>85</v>
      </c>
      <c r="AR119" s="48" t="s">
        <v>85</v>
      </c>
      <c r="AS119" s="48" t="s">
        <v>85</v>
      </c>
      <c r="AT119" s="48" t="s">
        <v>85</v>
      </c>
      <c r="AU119" s="48" t="s">
        <v>85</v>
      </c>
      <c r="AV119" s="48" t="s">
        <v>85</v>
      </c>
      <c r="AW119" s="48" t="s">
        <v>85</v>
      </c>
    </row>
    <row r="120" spans="1:49" s="281" customFormat="1" x14ac:dyDescent="0.3">
      <c r="A120" s="48" t="s">
        <v>85</v>
      </c>
      <c r="B120" s="48" t="s">
        <v>85</v>
      </c>
      <c r="C120" s="48" t="s">
        <v>85</v>
      </c>
      <c r="D120" s="48" t="s">
        <v>85</v>
      </c>
      <c r="E120" s="48" t="s">
        <v>85</v>
      </c>
      <c r="F120" s="48" t="s">
        <v>85</v>
      </c>
      <c r="G120" s="48" t="s">
        <v>85</v>
      </c>
      <c r="H120" s="48" t="s">
        <v>85</v>
      </c>
      <c r="I120" s="48" t="s">
        <v>85</v>
      </c>
      <c r="J120" s="48" t="s">
        <v>85</v>
      </c>
      <c r="K120" s="48" t="s">
        <v>85</v>
      </c>
      <c r="L120" s="48" t="s">
        <v>85</v>
      </c>
      <c r="M120" s="48" t="s">
        <v>85</v>
      </c>
      <c r="N120" s="48" t="s">
        <v>85</v>
      </c>
      <c r="O120" s="48" t="s">
        <v>85</v>
      </c>
      <c r="P120" s="48" t="s">
        <v>85</v>
      </c>
      <c r="Q120" s="48" t="s">
        <v>85</v>
      </c>
      <c r="R120" s="48" t="s">
        <v>85</v>
      </c>
      <c r="S120" s="48" t="s">
        <v>85</v>
      </c>
      <c r="T120" s="48" t="s">
        <v>85</v>
      </c>
      <c r="U120" s="48" t="s">
        <v>85</v>
      </c>
      <c r="V120" s="48" t="s">
        <v>85</v>
      </c>
      <c r="W120" s="48" t="s">
        <v>85</v>
      </c>
      <c r="X120" s="48" t="s">
        <v>85</v>
      </c>
      <c r="Y120" s="48" t="s">
        <v>85</v>
      </c>
      <c r="Z120" s="48" t="s">
        <v>85</v>
      </c>
      <c r="AA120" s="48" t="s">
        <v>85</v>
      </c>
      <c r="AB120" s="48" t="s">
        <v>85</v>
      </c>
      <c r="AC120" s="48" t="s">
        <v>85</v>
      </c>
      <c r="AD120" s="48" t="s">
        <v>85</v>
      </c>
      <c r="AE120" s="48" t="s">
        <v>85</v>
      </c>
      <c r="AF120" s="48" t="s">
        <v>85</v>
      </c>
      <c r="AG120" s="48" t="s">
        <v>85</v>
      </c>
      <c r="AH120" s="48" t="s">
        <v>85</v>
      </c>
      <c r="AI120" s="48" t="s">
        <v>85</v>
      </c>
      <c r="AJ120" s="48" t="s">
        <v>85</v>
      </c>
      <c r="AK120" s="48" t="s">
        <v>85</v>
      </c>
      <c r="AL120" s="48" t="s">
        <v>85</v>
      </c>
      <c r="AM120" s="48" t="s">
        <v>85</v>
      </c>
      <c r="AN120" s="48" t="s">
        <v>85</v>
      </c>
      <c r="AO120" s="48" t="s">
        <v>85</v>
      </c>
      <c r="AP120" s="48" t="s">
        <v>85</v>
      </c>
      <c r="AQ120" s="48" t="s">
        <v>85</v>
      </c>
      <c r="AR120" s="48" t="s">
        <v>85</v>
      </c>
      <c r="AS120" s="48" t="s">
        <v>85</v>
      </c>
      <c r="AT120" s="48" t="s">
        <v>85</v>
      </c>
      <c r="AU120" s="48" t="s">
        <v>85</v>
      </c>
      <c r="AV120" s="48" t="s">
        <v>85</v>
      </c>
      <c r="AW120" s="48" t="s">
        <v>85</v>
      </c>
    </row>
    <row r="121" spans="1:49" ht="15" thickBot="1" x14ac:dyDescent="0.35"/>
    <row r="122" spans="1:49" ht="18" customHeight="1" x14ac:dyDescent="0.3">
      <c r="A122" s="48" t="s">
        <v>19</v>
      </c>
      <c r="B122" s="163" t="s">
        <v>342</v>
      </c>
      <c r="C122" s="179" t="s">
        <v>191</v>
      </c>
      <c r="D122" s="49" t="s">
        <v>192</v>
      </c>
      <c r="E122" s="166">
        <v>9.9999999999999995E-8</v>
      </c>
      <c r="F122" s="163">
        <v>1328</v>
      </c>
      <c r="G122" s="48">
        <v>0.2</v>
      </c>
      <c r="H122" s="50">
        <f>E122*F122*G122</f>
        <v>2.6560000000000003E-5</v>
      </c>
      <c r="I122" s="164">
        <v>38.56</v>
      </c>
      <c r="J122" s="169">
        <f>I122</f>
        <v>38.56</v>
      </c>
      <c r="K122" s="172" t="s">
        <v>184</v>
      </c>
      <c r="L122" s="177">
        <v>0</v>
      </c>
      <c r="M122" s="92" t="str">
        <f t="shared" ref="M122:M129" si="148">A122</f>
        <v>С1</v>
      </c>
      <c r="N122" s="92" t="str">
        <f t="shared" ref="N122:N129" si="149">B122</f>
        <v>Трубопровод Система транспорта топливного газа МЕ-101 Рег.№ТТ-227</v>
      </c>
      <c r="O122" s="92" t="str">
        <f t="shared" ref="O122:O129" si="150">D122</f>
        <v>Полное-факел</v>
      </c>
      <c r="P122" s="92" t="s">
        <v>85</v>
      </c>
      <c r="Q122" s="92" t="s">
        <v>85</v>
      </c>
      <c r="R122" s="92" t="s">
        <v>85</v>
      </c>
      <c r="S122" s="92" t="s">
        <v>85</v>
      </c>
      <c r="T122" s="92" t="s">
        <v>85</v>
      </c>
      <c r="U122" s="92" t="s">
        <v>85</v>
      </c>
      <c r="V122" s="92" t="s">
        <v>85</v>
      </c>
      <c r="W122" s="92" t="s">
        <v>85</v>
      </c>
      <c r="X122" s="92" t="s">
        <v>85</v>
      </c>
      <c r="Y122" s="92" t="s">
        <v>85</v>
      </c>
      <c r="Z122" s="92" t="s">
        <v>85</v>
      </c>
      <c r="AA122" s="92" t="s">
        <v>85</v>
      </c>
      <c r="AB122" s="92" t="s">
        <v>85</v>
      </c>
      <c r="AC122" s="92" t="s">
        <v>85</v>
      </c>
      <c r="AD122" s="92" t="s">
        <v>85</v>
      </c>
      <c r="AE122" s="92" t="s">
        <v>85</v>
      </c>
      <c r="AF122" s="92" t="s">
        <v>85</v>
      </c>
      <c r="AG122" s="92" t="s">
        <v>85</v>
      </c>
      <c r="AH122" s="52">
        <v>2</v>
      </c>
      <c r="AI122" s="52">
        <v>3</v>
      </c>
      <c r="AJ122" s="165">
        <v>1.2</v>
      </c>
      <c r="AK122" s="165">
        <v>2.7E-2</v>
      </c>
      <c r="AL122" s="165">
        <v>6</v>
      </c>
      <c r="AM122" s="92"/>
      <c r="AN122" s="92"/>
      <c r="AO122" s="93">
        <f>AK122*I122+AJ122</f>
        <v>2.24112</v>
      </c>
      <c r="AP122" s="93">
        <f>0.1*AO122</f>
        <v>0.22411200000000001</v>
      </c>
      <c r="AQ122" s="94">
        <f>AH122*3+0.25*AI122</f>
        <v>6.75</v>
      </c>
      <c r="AR122" s="94">
        <f>SUM(AO122:AQ122)/4</f>
        <v>2.3038080000000001</v>
      </c>
      <c r="AS122" s="93">
        <f>10068.2*J122*POWER(10,-6)</f>
        <v>0.38822979200000007</v>
      </c>
      <c r="AT122" s="94">
        <f t="shared" ref="AT122:AT129" si="151">AS122+AR122+AQ122+AP122+AO122</f>
        <v>11.907269792000001</v>
      </c>
      <c r="AU122" s="95">
        <f>AH122*H122</f>
        <v>5.3120000000000006E-5</v>
      </c>
      <c r="AV122" s="95">
        <f>H122*AI122</f>
        <v>7.968000000000001E-5</v>
      </c>
      <c r="AW122" s="95">
        <f>H122*AT122</f>
        <v>3.1625708567552008E-4</v>
      </c>
    </row>
    <row r="123" spans="1:49" x14ac:dyDescent="0.3">
      <c r="A123" s="48" t="s">
        <v>20</v>
      </c>
      <c r="B123" s="48" t="str">
        <f>B122</f>
        <v>Трубопровод Система транспорта топливного газа МЕ-101 Рег.№ТТ-227</v>
      </c>
      <c r="C123" s="179" t="s">
        <v>169</v>
      </c>
      <c r="D123" s="49" t="s">
        <v>63</v>
      </c>
      <c r="E123" s="167">
        <f>E122</f>
        <v>9.9999999999999995E-8</v>
      </c>
      <c r="F123" s="168">
        <f>F122</f>
        <v>1328</v>
      </c>
      <c r="G123" s="48">
        <v>0.1152</v>
      </c>
      <c r="H123" s="50">
        <f t="shared" ref="H123:H129" si="152">E123*F123*G123</f>
        <v>1.529856E-5</v>
      </c>
      <c r="I123" s="162">
        <f>I122</f>
        <v>38.56</v>
      </c>
      <c r="J123" s="180">
        <f>I122*0.1</f>
        <v>3.8560000000000003</v>
      </c>
      <c r="K123" s="174" t="s">
        <v>185</v>
      </c>
      <c r="L123" s="178">
        <v>6</v>
      </c>
      <c r="M123" s="92" t="str">
        <f t="shared" si="148"/>
        <v>С2</v>
      </c>
      <c r="N123" s="92" t="str">
        <f t="shared" si="149"/>
        <v>Трубопровод Система транспорта топливного газа МЕ-101 Рег.№ТТ-227</v>
      </c>
      <c r="O123" s="92" t="str">
        <f t="shared" si="150"/>
        <v>Полное-взрыв</v>
      </c>
      <c r="P123" s="92" t="s">
        <v>85</v>
      </c>
      <c r="Q123" s="92" t="s">
        <v>85</v>
      </c>
      <c r="R123" s="92" t="s">
        <v>85</v>
      </c>
      <c r="S123" s="92" t="s">
        <v>85</v>
      </c>
      <c r="T123" s="92" t="s">
        <v>85</v>
      </c>
      <c r="U123" s="92" t="s">
        <v>85</v>
      </c>
      <c r="V123" s="92" t="s">
        <v>85</v>
      </c>
      <c r="W123" s="92" t="s">
        <v>85</v>
      </c>
      <c r="X123" s="92" t="s">
        <v>85</v>
      </c>
      <c r="Y123" s="92" t="s">
        <v>85</v>
      </c>
      <c r="Z123" s="92" t="s">
        <v>85</v>
      </c>
      <c r="AA123" s="92" t="s">
        <v>85</v>
      </c>
      <c r="AB123" s="92" t="s">
        <v>85</v>
      </c>
      <c r="AC123" s="92" t="s">
        <v>85</v>
      </c>
      <c r="AD123" s="92" t="s">
        <v>85</v>
      </c>
      <c r="AE123" s="92" t="s">
        <v>85</v>
      </c>
      <c r="AF123" s="92" t="s">
        <v>85</v>
      </c>
      <c r="AG123" s="92" t="s">
        <v>85</v>
      </c>
      <c r="AH123" s="52">
        <v>4</v>
      </c>
      <c r="AI123" s="52">
        <v>5</v>
      </c>
      <c r="AJ123" s="92">
        <f>AJ122</f>
        <v>1.2</v>
      </c>
      <c r="AK123" s="92">
        <f>AK122</f>
        <v>2.7E-2</v>
      </c>
      <c r="AL123" s="92">
        <f>AL122</f>
        <v>6</v>
      </c>
      <c r="AM123" s="92"/>
      <c r="AN123" s="92"/>
      <c r="AO123" s="93">
        <f>AK123*I123+AJ123</f>
        <v>2.24112</v>
      </c>
      <c r="AP123" s="93">
        <f t="shared" ref="AP123:AP129" si="153">0.1*AO123</f>
        <v>0.22411200000000001</v>
      </c>
      <c r="AQ123" s="94">
        <f t="shared" ref="AQ123:AQ129" si="154">AH123*3+0.25*AI123</f>
        <v>13.25</v>
      </c>
      <c r="AR123" s="94">
        <f t="shared" ref="AR123:AR129" si="155">SUM(AO123:AQ123)/4</f>
        <v>3.9288080000000001</v>
      </c>
      <c r="AS123" s="93">
        <f>10068.2*J123*POWER(10,-6)*10</f>
        <v>0.38822979200000007</v>
      </c>
      <c r="AT123" s="94">
        <f t="shared" si="151"/>
        <v>20.032269792000001</v>
      </c>
      <c r="AU123" s="95">
        <f t="shared" ref="AU123:AU129" si="156">AH123*H123</f>
        <v>6.119424E-5</v>
      </c>
      <c r="AV123" s="95">
        <f t="shared" ref="AV123:AV129" si="157">H123*AI123</f>
        <v>7.6492800000000001E-5</v>
      </c>
      <c r="AW123" s="95">
        <f t="shared" ref="AW123:AW129" si="158">H123*AT123</f>
        <v>3.0646488134909955E-4</v>
      </c>
    </row>
    <row r="124" spans="1:49" x14ac:dyDescent="0.3">
      <c r="A124" s="48" t="s">
        <v>21</v>
      </c>
      <c r="B124" s="48" t="str">
        <f>B122</f>
        <v>Трубопровод Система транспорта топливного газа МЕ-101 Рег.№ТТ-227</v>
      </c>
      <c r="C124" s="179" t="s">
        <v>193</v>
      </c>
      <c r="D124" s="49" t="s">
        <v>194</v>
      </c>
      <c r="E124" s="167">
        <f>E122</f>
        <v>9.9999999999999995E-8</v>
      </c>
      <c r="F124" s="168">
        <f>F122</f>
        <v>1328</v>
      </c>
      <c r="G124" s="48">
        <v>7.6799999999999993E-2</v>
      </c>
      <c r="H124" s="50">
        <f t="shared" si="152"/>
        <v>1.019904E-5</v>
      </c>
      <c r="I124" s="162">
        <f>I122</f>
        <v>38.56</v>
      </c>
      <c r="J124" s="169">
        <f>I122</f>
        <v>38.56</v>
      </c>
      <c r="K124" s="174" t="s">
        <v>186</v>
      </c>
      <c r="L124" s="178">
        <v>0</v>
      </c>
      <c r="M124" s="92" t="str">
        <f t="shared" si="148"/>
        <v>С3</v>
      </c>
      <c r="N124" s="92" t="str">
        <f t="shared" si="149"/>
        <v>Трубопровод Система транспорта топливного газа МЕ-101 Рег.№ТТ-227</v>
      </c>
      <c r="O124" s="92" t="str">
        <f t="shared" si="150"/>
        <v>Полное-вспышка</v>
      </c>
      <c r="P124" s="92" t="s">
        <v>85</v>
      </c>
      <c r="Q124" s="92" t="s">
        <v>85</v>
      </c>
      <c r="R124" s="92" t="s">
        <v>85</v>
      </c>
      <c r="S124" s="92" t="s">
        <v>85</v>
      </c>
      <c r="T124" s="92" t="s">
        <v>85</v>
      </c>
      <c r="U124" s="92" t="s">
        <v>85</v>
      </c>
      <c r="V124" s="92" t="s">
        <v>85</v>
      </c>
      <c r="W124" s="92" t="s">
        <v>85</v>
      </c>
      <c r="X124" s="92" t="s">
        <v>85</v>
      </c>
      <c r="Y124" s="92" t="s">
        <v>85</v>
      </c>
      <c r="Z124" s="92" t="s">
        <v>85</v>
      </c>
      <c r="AA124" s="92" t="s">
        <v>85</v>
      </c>
      <c r="AB124" s="92" t="s">
        <v>85</v>
      </c>
      <c r="AC124" s="92" t="s">
        <v>85</v>
      </c>
      <c r="AD124" s="92" t="s">
        <v>85</v>
      </c>
      <c r="AE124" s="92" t="s">
        <v>85</v>
      </c>
      <c r="AF124" s="92" t="s">
        <v>85</v>
      </c>
      <c r="AG124" s="92" t="s">
        <v>85</v>
      </c>
      <c r="AH124" s="92">
        <v>0</v>
      </c>
      <c r="AI124" s="92">
        <v>0</v>
      </c>
      <c r="AJ124" s="92">
        <f>AJ122</f>
        <v>1.2</v>
      </c>
      <c r="AK124" s="92">
        <f>AK122</f>
        <v>2.7E-2</v>
      </c>
      <c r="AL124" s="92">
        <f>AL122</f>
        <v>6</v>
      </c>
      <c r="AM124" s="92"/>
      <c r="AN124" s="92"/>
      <c r="AO124" s="93">
        <f>AK124*I124*0.1+AJ124</f>
        <v>1.3041119999999999</v>
      </c>
      <c r="AP124" s="93">
        <f t="shared" si="153"/>
        <v>0.1304112</v>
      </c>
      <c r="AQ124" s="94">
        <f t="shared" si="154"/>
        <v>0</v>
      </c>
      <c r="AR124" s="94">
        <f t="shared" si="155"/>
        <v>0.35863079999999997</v>
      </c>
      <c r="AS124" s="93">
        <f>1333*J122*POWER(10,-6)</f>
        <v>5.1400479999999998E-2</v>
      </c>
      <c r="AT124" s="94">
        <f t="shared" si="151"/>
        <v>1.84455448</v>
      </c>
      <c r="AU124" s="95">
        <f t="shared" si="156"/>
        <v>0</v>
      </c>
      <c r="AV124" s="95">
        <f t="shared" si="157"/>
        <v>0</v>
      </c>
      <c r="AW124" s="95">
        <f t="shared" si="158"/>
        <v>1.88126849236992E-5</v>
      </c>
    </row>
    <row r="125" spans="1:49" x14ac:dyDescent="0.3">
      <c r="A125" s="48" t="s">
        <v>22</v>
      </c>
      <c r="B125" s="48" t="str">
        <f>B122</f>
        <v>Трубопровод Система транспорта топливного газа МЕ-101 Рег.№ТТ-227</v>
      </c>
      <c r="C125" s="179" t="s">
        <v>170</v>
      </c>
      <c r="D125" s="49" t="s">
        <v>61</v>
      </c>
      <c r="E125" s="167">
        <f>E122</f>
        <v>9.9999999999999995E-8</v>
      </c>
      <c r="F125" s="168">
        <f>F122</f>
        <v>1328</v>
      </c>
      <c r="G125" s="48">
        <v>0.60799999999999998</v>
      </c>
      <c r="H125" s="50">
        <f t="shared" si="152"/>
        <v>8.0742399999999995E-5</v>
      </c>
      <c r="I125" s="162">
        <f>I122</f>
        <v>38.56</v>
      </c>
      <c r="J125" s="171">
        <v>0</v>
      </c>
      <c r="K125" s="174" t="s">
        <v>188</v>
      </c>
      <c r="L125" s="178">
        <v>45390</v>
      </c>
      <c r="M125" s="92" t="str">
        <f t="shared" si="148"/>
        <v>С4</v>
      </c>
      <c r="N125" s="92" t="str">
        <f t="shared" si="149"/>
        <v>Трубопровод Система транспорта топливного газа МЕ-101 Рег.№ТТ-227</v>
      </c>
      <c r="O125" s="92" t="str">
        <f t="shared" si="150"/>
        <v>Полное-ликвидация</v>
      </c>
      <c r="P125" s="92" t="s">
        <v>85</v>
      </c>
      <c r="Q125" s="92" t="s">
        <v>85</v>
      </c>
      <c r="R125" s="92" t="s">
        <v>85</v>
      </c>
      <c r="S125" s="92" t="s">
        <v>85</v>
      </c>
      <c r="T125" s="92" t="s">
        <v>85</v>
      </c>
      <c r="U125" s="92" t="s">
        <v>85</v>
      </c>
      <c r="V125" s="92" t="s">
        <v>85</v>
      </c>
      <c r="W125" s="92" t="s">
        <v>85</v>
      </c>
      <c r="X125" s="92" t="s">
        <v>85</v>
      </c>
      <c r="Y125" s="92" t="s">
        <v>85</v>
      </c>
      <c r="Z125" s="92" t="s">
        <v>85</v>
      </c>
      <c r="AA125" s="92" t="s">
        <v>85</v>
      </c>
      <c r="AB125" s="92" t="s">
        <v>85</v>
      </c>
      <c r="AC125" s="92" t="s">
        <v>85</v>
      </c>
      <c r="AD125" s="92" t="s">
        <v>85</v>
      </c>
      <c r="AE125" s="92" t="s">
        <v>85</v>
      </c>
      <c r="AF125" s="92" t="s">
        <v>85</v>
      </c>
      <c r="AG125" s="92" t="s">
        <v>85</v>
      </c>
      <c r="AH125" s="92">
        <v>0</v>
      </c>
      <c r="AI125" s="92">
        <v>0</v>
      </c>
      <c r="AJ125" s="92">
        <f>AJ122</f>
        <v>1.2</v>
      </c>
      <c r="AK125" s="92">
        <f>AK122</f>
        <v>2.7E-2</v>
      </c>
      <c r="AL125" s="92">
        <f>AL122</f>
        <v>6</v>
      </c>
      <c r="AM125" s="92"/>
      <c r="AN125" s="92"/>
      <c r="AO125" s="93">
        <f>AK125*I125*0.1+AJ125</f>
        <v>1.3041119999999999</v>
      </c>
      <c r="AP125" s="93">
        <f t="shared" si="153"/>
        <v>0.1304112</v>
      </c>
      <c r="AQ125" s="94">
        <f t="shared" si="154"/>
        <v>0</v>
      </c>
      <c r="AR125" s="94">
        <f t="shared" si="155"/>
        <v>0.35863079999999997</v>
      </c>
      <c r="AS125" s="93">
        <f>1333*J123*POWER(10,-6)</f>
        <v>5.1400480000000004E-3</v>
      </c>
      <c r="AT125" s="94">
        <f t="shared" si="151"/>
        <v>1.7982940479999998</v>
      </c>
      <c r="AU125" s="95">
        <f t="shared" si="156"/>
        <v>0</v>
      </c>
      <c r="AV125" s="95">
        <f t="shared" si="157"/>
        <v>0</v>
      </c>
      <c r="AW125" s="95">
        <f t="shared" si="158"/>
        <v>1.4519857734123518E-4</v>
      </c>
    </row>
    <row r="126" spans="1:49" x14ac:dyDescent="0.3">
      <c r="A126" s="48" t="s">
        <v>23</v>
      </c>
      <c r="B126" s="48" t="str">
        <f>B122</f>
        <v>Трубопровод Система транспорта топливного газа МЕ-101 Рег.№ТТ-227</v>
      </c>
      <c r="C126" s="179" t="s">
        <v>195</v>
      </c>
      <c r="D126" s="49" t="s">
        <v>196</v>
      </c>
      <c r="E126" s="166">
        <v>4.9999999999999998E-7</v>
      </c>
      <c r="F126" s="168">
        <f>F122</f>
        <v>1328</v>
      </c>
      <c r="G126" s="48">
        <v>3.5000000000000003E-2</v>
      </c>
      <c r="H126" s="50">
        <f t="shared" si="152"/>
        <v>2.3240000000000001E-5</v>
      </c>
      <c r="I126" s="162">
        <f>0.15*I122</f>
        <v>5.7839999999999998</v>
      </c>
      <c r="J126" s="169">
        <f>I126</f>
        <v>5.7839999999999998</v>
      </c>
      <c r="K126" s="174" t="s">
        <v>189</v>
      </c>
      <c r="L126" s="178">
        <v>3</v>
      </c>
      <c r="M126" s="92" t="str">
        <f t="shared" si="148"/>
        <v>С5</v>
      </c>
      <c r="N126" s="92" t="str">
        <f t="shared" si="149"/>
        <v>Трубопровод Система транспорта топливного газа МЕ-101 Рег.№ТТ-227</v>
      </c>
      <c r="O126" s="92" t="str">
        <f t="shared" si="150"/>
        <v>Частичное-факел</v>
      </c>
      <c r="P126" s="92" t="s">
        <v>85</v>
      </c>
      <c r="Q126" s="92" t="s">
        <v>85</v>
      </c>
      <c r="R126" s="92" t="s">
        <v>85</v>
      </c>
      <c r="S126" s="92" t="s">
        <v>85</v>
      </c>
      <c r="T126" s="92" t="s">
        <v>85</v>
      </c>
      <c r="U126" s="92" t="s">
        <v>85</v>
      </c>
      <c r="V126" s="92" t="s">
        <v>85</v>
      </c>
      <c r="W126" s="92" t="s">
        <v>85</v>
      </c>
      <c r="X126" s="92" t="s">
        <v>85</v>
      </c>
      <c r="Y126" s="92" t="s">
        <v>85</v>
      </c>
      <c r="Z126" s="92" t="s">
        <v>85</v>
      </c>
      <c r="AA126" s="92" t="s">
        <v>85</v>
      </c>
      <c r="AB126" s="92" t="s">
        <v>85</v>
      </c>
      <c r="AC126" s="92" t="s">
        <v>85</v>
      </c>
      <c r="AD126" s="92" t="s">
        <v>85</v>
      </c>
      <c r="AE126" s="92" t="s">
        <v>85</v>
      </c>
      <c r="AF126" s="92" t="s">
        <v>85</v>
      </c>
      <c r="AG126" s="92" t="s">
        <v>85</v>
      </c>
      <c r="AH126" s="92">
        <v>0</v>
      </c>
      <c r="AI126" s="92">
        <v>2</v>
      </c>
      <c r="AJ126" s="92">
        <f>0.1*$AJ$2</f>
        <v>0.25</v>
      </c>
      <c r="AK126" s="92">
        <f>AK122</f>
        <v>2.7E-2</v>
      </c>
      <c r="AL126" s="92">
        <f>ROUNDUP(AL122/3,0)</f>
        <v>2</v>
      </c>
      <c r="AM126" s="92"/>
      <c r="AN126" s="92"/>
      <c r="AO126" s="93">
        <f>AK126*I126+AJ126</f>
        <v>0.40616799999999997</v>
      </c>
      <c r="AP126" s="93">
        <f t="shared" si="153"/>
        <v>4.0616800000000002E-2</v>
      </c>
      <c r="AQ126" s="94">
        <f t="shared" si="154"/>
        <v>0.5</v>
      </c>
      <c r="AR126" s="94">
        <f t="shared" si="155"/>
        <v>0.2366962</v>
      </c>
      <c r="AS126" s="93">
        <f>10068.2*J126*POWER(10,-6)</f>
        <v>5.8234468800000001E-2</v>
      </c>
      <c r="AT126" s="94">
        <f t="shared" si="151"/>
        <v>1.2417154687999998</v>
      </c>
      <c r="AU126" s="95">
        <f t="shared" si="156"/>
        <v>0</v>
      </c>
      <c r="AV126" s="95">
        <f t="shared" si="157"/>
        <v>4.6480000000000002E-5</v>
      </c>
      <c r="AW126" s="95">
        <f t="shared" si="158"/>
        <v>2.8857467494911999E-5</v>
      </c>
    </row>
    <row r="127" spans="1:49" x14ac:dyDescent="0.3">
      <c r="A127" s="48" t="s">
        <v>24</v>
      </c>
      <c r="B127" s="48" t="str">
        <f>B122</f>
        <v>Трубопровод Система транспорта топливного газа МЕ-101 Рег.№ТТ-227</v>
      </c>
      <c r="C127" s="179" t="s">
        <v>197</v>
      </c>
      <c r="D127" s="49" t="s">
        <v>198</v>
      </c>
      <c r="E127" s="167">
        <f>E126</f>
        <v>4.9999999999999998E-7</v>
      </c>
      <c r="F127" s="168">
        <f>F122</f>
        <v>1328</v>
      </c>
      <c r="G127" s="48">
        <v>8.3000000000000001E-3</v>
      </c>
      <c r="H127" s="50">
        <f t="shared" si="152"/>
        <v>5.5111999999999999E-6</v>
      </c>
      <c r="I127" s="162">
        <f>I126</f>
        <v>5.7839999999999998</v>
      </c>
      <c r="J127" s="169">
        <f>J123*0.15</f>
        <v>0.57840000000000003</v>
      </c>
      <c r="K127" s="173" t="s">
        <v>200</v>
      </c>
      <c r="L127" s="230">
        <v>4</v>
      </c>
      <c r="M127" s="92" t="str">
        <f t="shared" si="148"/>
        <v>С6</v>
      </c>
      <c r="N127" s="92" t="str">
        <f t="shared" si="149"/>
        <v>Трубопровод Система транспорта топливного газа МЕ-101 Рег.№ТТ-227</v>
      </c>
      <c r="O127" s="92" t="str">
        <f t="shared" si="150"/>
        <v>Частичное-взрыв</v>
      </c>
      <c r="P127" s="92" t="s">
        <v>85</v>
      </c>
      <c r="Q127" s="92" t="s">
        <v>85</v>
      </c>
      <c r="R127" s="92" t="s">
        <v>85</v>
      </c>
      <c r="S127" s="92" t="s">
        <v>85</v>
      </c>
      <c r="T127" s="92" t="s">
        <v>85</v>
      </c>
      <c r="U127" s="92" t="s">
        <v>85</v>
      </c>
      <c r="V127" s="92" t="s">
        <v>85</v>
      </c>
      <c r="W127" s="92" t="s">
        <v>85</v>
      </c>
      <c r="X127" s="92" t="s">
        <v>85</v>
      </c>
      <c r="Y127" s="92" t="s">
        <v>85</v>
      </c>
      <c r="Z127" s="92" t="s">
        <v>85</v>
      </c>
      <c r="AA127" s="92" t="s">
        <v>85</v>
      </c>
      <c r="AB127" s="92" t="s">
        <v>85</v>
      </c>
      <c r="AC127" s="92" t="s">
        <v>85</v>
      </c>
      <c r="AD127" s="92" t="s">
        <v>85</v>
      </c>
      <c r="AE127" s="92" t="s">
        <v>85</v>
      </c>
      <c r="AF127" s="92" t="s">
        <v>85</v>
      </c>
      <c r="AG127" s="92" t="s">
        <v>85</v>
      </c>
      <c r="AH127" s="92">
        <v>0</v>
      </c>
      <c r="AI127" s="92">
        <v>1</v>
      </c>
      <c r="AJ127" s="92">
        <f>0.1*$AJ$2</f>
        <v>0.25</v>
      </c>
      <c r="AK127" s="92">
        <f>AK122</f>
        <v>2.7E-2</v>
      </c>
      <c r="AL127" s="92">
        <f>AL126</f>
        <v>2</v>
      </c>
      <c r="AM127" s="92"/>
      <c r="AN127" s="92"/>
      <c r="AO127" s="93">
        <f t="shared" ref="AO127:AO128" si="159">AK127*I127+AJ127</f>
        <v>0.40616799999999997</v>
      </c>
      <c r="AP127" s="93">
        <f t="shared" si="153"/>
        <v>4.0616800000000002E-2</v>
      </c>
      <c r="AQ127" s="94">
        <f t="shared" si="154"/>
        <v>0.25</v>
      </c>
      <c r="AR127" s="94">
        <f t="shared" si="155"/>
        <v>0.1741962</v>
      </c>
      <c r="AS127" s="93">
        <f>10068.2*J127*POWER(10,-6)*10</f>
        <v>5.8234468800000001E-2</v>
      </c>
      <c r="AT127" s="94">
        <f t="shared" si="151"/>
        <v>0.92921546879999994</v>
      </c>
      <c r="AU127" s="95">
        <f t="shared" si="156"/>
        <v>0</v>
      </c>
      <c r="AV127" s="95">
        <f t="shared" si="157"/>
        <v>5.5111999999999999E-6</v>
      </c>
      <c r="AW127" s="95">
        <f t="shared" si="158"/>
        <v>5.1210922916505595E-6</v>
      </c>
    </row>
    <row r="128" spans="1:49" x14ac:dyDescent="0.3">
      <c r="A128" s="48" t="s">
        <v>219</v>
      </c>
      <c r="B128" s="48" t="str">
        <f>B122</f>
        <v>Трубопровод Система транспорта топливного газа МЕ-101 Рег.№ТТ-227</v>
      </c>
      <c r="C128" s="179" t="s">
        <v>172</v>
      </c>
      <c r="D128" s="49" t="s">
        <v>174</v>
      </c>
      <c r="E128" s="167">
        <f>E126</f>
        <v>4.9999999999999998E-7</v>
      </c>
      <c r="F128" s="168">
        <f>F122</f>
        <v>1328</v>
      </c>
      <c r="G128" s="48">
        <v>2.64E-2</v>
      </c>
      <c r="H128" s="50">
        <f t="shared" si="152"/>
        <v>1.7529599999999999E-5</v>
      </c>
      <c r="I128" s="162">
        <f>0.15*I122</f>
        <v>5.7839999999999998</v>
      </c>
      <c r="J128" s="169">
        <f>J124*0.15</f>
        <v>5.7839999999999998</v>
      </c>
      <c r="K128" s="174"/>
      <c r="L128" s="178"/>
      <c r="M128" s="92" t="str">
        <f t="shared" si="148"/>
        <v>С7</v>
      </c>
      <c r="N128" s="92" t="str">
        <f t="shared" si="149"/>
        <v>Трубопровод Система транспорта топливного газа МЕ-101 Рег.№ТТ-227</v>
      </c>
      <c r="O128" s="92" t="str">
        <f t="shared" si="150"/>
        <v>Частичное-пожар-вспышка</v>
      </c>
      <c r="P128" s="92" t="s">
        <v>85</v>
      </c>
      <c r="Q128" s="92" t="s">
        <v>85</v>
      </c>
      <c r="R128" s="92" t="s">
        <v>85</v>
      </c>
      <c r="S128" s="92" t="s">
        <v>85</v>
      </c>
      <c r="T128" s="92" t="s">
        <v>85</v>
      </c>
      <c r="U128" s="92" t="s">
        <v>85</v>
      </c>
      <c r="V128" s="92" t="s">
        <v>85</v>
      </c>
      <c r="W128" s="92" t="s">
        <v>85</v>
      </c>
      <c r="X128" s="92" t="s">
        <v>85</v>
      </c>
      <c r="Y128" s="92" t="s">
        <v>85</v>
      </c>
      <c r="Z128" s="92" t="s">
        <v>85</v>
      </c>
      <c r="AA128" s="92" t="s">
        <v>85</v>
      </c>
      <c r="AB128" s="92" t="s">
        <v>85</v>
      </c>
      <c r="AC128" s="92" t="s">
        <v>85</v>
      </c>
      <c r="AD128" s="92" t="s">
        <v>85</v>
      </c>
      <c r="AE128" s="92" t="s">
        <v>85</v>
      </c>
      <c r="AF128" s="92" t="s">
        <v>85</v>
      </c>
      <c r="AG128" s="92" t="s">
        <v>85</v>
      </c>
      <c r="AH128" s="92">
        <v>0</v>
      </c>
      <c r="AI128" s="92">
        <v>1</v>
      </c>
      <c r="AJ128" s="92">
        <f>0.1*$AJ$2</f>
        <v>0.25</v>
      </c>
      <c r="AK128" s="92">
        <f>AK122</f>
        <v>2.7E-2</v>
      </c>
      <c r="AL128" s="92">
        <f>ROUNDUP(AL122/3,0)</f>
        <v>2</v>
      </c>
      <c r="AM128" s="92"/>
      <c r="AN128" s="92"/>
      <c r="AO128" s="93">
        <f t="shared" si="159"/>
        <v>0.40616799999999997</v>
      </c>
      <c r="AP128" s="93">
        <f t="shared" si="153"/>
        <v>4.0616800000000002E-2</v>
      </c>
      <c r="AQ128" s="94">
        <f t="shared" si="154"/>
        <v>0.25</v>
      </c>
      <c r="AR128" s="94">
        <f t="shared" si="155"/>
        <v>0.1741962</v>
      </c>
      <c r="AS128" s="93">
        <f>10068.2*J128*POWER(10,-6)*10</f>
        <v>0.58234468800000005</v>
      </c>
      <c r="AT128" s="94">
        <f t="shared" si="151"/>
        <v>1.4533256880000001</v>
      </c>
      <c r="AU128" s="95">
        <f t="shared" si="156"/>
        <v>0</v>
      </c>
      <c r="AV128" s="95">
        <f t="shared" si="157"/>
        <v>1.7529599999999999E-5</v>
      </c>
      <c r="AW128" s="95">
        <f t="shared" si="158"/>
        <v>2.5476217980364798E-5</v>
      </c>
    </row>
    <row r="129" spans="1:49" ht="15" thickBot="1" x14ac:dyDescent="0.35">
      <c r="A129" s="48" t="s">
        <v>220</v>
      </c>
      <c r="B129" s="48" t="str">
        <f>B122</f>
        <v>Трубопровод Система транспорта топливного газа МЕ-101 Рег.№ТТ-227</v>
      </c>
      <c r="C129" s="179" t="s">
        <v>173</v>
      </c>
      <c r="D129" s="49" t="s">
        <v>62</v>
      </c>
      <c r="E129" s="167">
        <f>E126</f>
        <v>4.9999999999999998E-7</v>
      </c>
      <c r="F129" s="168">
        <f>F122</f>
        <v>1328</v>
      </c>
      <c r="G129" s="48">
        <v>0.93030000000000002</v>
      </c>
      <c r="H129" s="50">
        <f t="shared" si="152"/>
        <v>6.1771920000000004E-4</v>
      </c>
      <c r="I129" s="162">
        <f>0.15*I122</f>
        <v>5.7839999999999998</v>
      </c>
      <c r="J129" s="171">
        <v>0</v>
      </c>
      <c r="K129" s="175"/>
      <c r="L129" s="176"/>
      <c r="M129" s="92" t="str">
        <f t="shared" si="148"/>
        <v>С8</v>
      </c>
      <c r="N129" s="92" t="str">
        <f t="shared" si="149"/>
        <v>Трубопровод Система транспорта топливного газа МЕ-101 Рег.№ТТ-227</v>
      </c>
      <c r="O129" s="92" t="str">
        <f t="shared" si="150"/>
        <v>Частичное-ликвидация</v>
      </c>
      <c r="P129" s="92" t="s">
        <v>85</v>
      </c>
      <c r="Q129" s="92" t="s">
        <v>85</v>
      </c>
      <c r="R129" s="92" t="s">
        <v>85</v>
      </c>
      <c r="S129" s="92" t="s">
        <v>85</v>
      </c>
      <c r="T129" s="92" t="s">
        <v>85</v>
      </c>
      <c r="U129" s="92" t="s">
        <v>85</v>
      </c>
      <c r="V129" s="92" t="s">
        <v>85</v>
      </c>
      <c r="W129" s="92" t="s">
        <v>85</v>
      </c>
      <c r="X129" s="92" t="s">
        <v>85</v>
      </c>
      <c r="Y129" s="92" t="s">
        <v>85</v>
      </c>
      <c r="Z129" s="92" t="s">
        <v>85</v>
      </c>
      <c r="AA129" s="92" t="s">
        <v>85</v>
      </c>
      <c r="AB129" s="92" t="s">
        <v>85</v>
      </c>
      <c r="AC129" s="92" t="s">
        <v>85</v>
      </c>
      <c r="AD129" s="92" t="s">
        <v>85</v>
      </c>
      <c r="AE129" s="92" t="s">
        <v>85</v>
      </c>
      <c r="AF129" s="92" t="s">
        <v>85</v>
      </c>
      <c r="AG129" s="92" t="s">
        <v>85</v>
      </c>
      <c r="AH129" s="92">
        <v>0</v>
      </c>
      <c r="AI129" s="92">
        <v>0</v>
      </c>
      <c r="AJ129" s="92">
        <f>0.1*$AJ$2</f>
        <v>0.25</v>
      </c>
      <c r="AK129" s="92">
        <f>AK122</f>
        <v>2.7E-2</v>
      </c>
      <c r="AL129" s="92">
        <f>ROUNDUP(AL122/3,0)</f>
        <v>2</v>
      </c>
      <c r="AM129" s="92"/>
      <c r="AN129" s="92"/>
      <c r="AO129" s="93">
        <f>AK129*I129*0.1+AJ129</f>
        <v>0.26561679999999999</v>
      </c>
      <c r="AP129" s="93">
        <f t="shared" si="153"/>
        <v>2.6561680000000001E-2</v>
      </c>
      <c r="AQ129" s="94">
        <f t="shared" si="154"/>
        <v>0</v>
      </c>
      <c r="AR129" s="94">
        <f t="shared" si="155"/>
        <v>7.3044619999999991E-2</v>
      </c>
      <c r="AS129" s="93">
        <f>1333*J128*POWER(10,-6)</f>
        <v>7.7100720000000001E-3</v>
      </c>
      <c r="AT129" s="94">
        <f t="shared" si="151"/>
        <v>0.37293317199999998</v>
      </c>
      <c r="AU129" s="95">
        <f t="shared" si="156"/>
        <v>0</v>
      </c>
      <c r="AV129" s="95">
        <f t="shared" si="157"/>
        <v>0</v>
      </c>
      <c r="AW129" s="95">
        <f t="shared" si="158"/>
        <v>2.3036798066130239E-4</v>
      </c>
    </row>
    <row r="130" spans="1:49" x14ac:dyDescent="0.3">
      <c r="A130" s="52"/>
      <c r="B130" s="52"/>
      <c r="C130" s="92"/>
      <c r="D130" s="268"/>
      <c r="E130" s="269"/>
      <c r="F130" s="270"/>
      <c r="G130" s="52"/>
      <c r="H130" s="95"/>
      <c r="I130" s="94"/>
      <c r="J130" s="52"/>
      <c r="K130" s="52"/>
      <c r="L130" s="5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  <c r="AL130" s="92"/>
      <c r="AM130" s="92"/>
      <c r="AN130" s="92"/>
      <c r="AO130" s="93"/>
      <c r="AP130" s="93"/>
      <c r="AQ130" s="94"/>
      <c r="AR130" s="94"/>
      <c r="AS130" s="93"/>
      <c r="AT130" s="94"/>
      <c r="AU130" s="95"/>
      <c r="AV130" s="95"/>
      <c r="AW130" s="95"/>
    </row>
    <row r="131" spans="1:49" ht="15" thickBot="1" x14ac:dyDescent="0.35"/>
    <row r="132" spans="1:49" ht="28.8" thickBot="1" x14ac:dyDescent="0.35">
      <c r="A132" s="48" t="s">
        <v>19</v>
      </c>
      <c r="B132" s="311" t="s">
        <v>343</v>
      </c>
      <c r="C132" s="179" t="s">
        <v>168</v>
      </c>
      <c r="D132" s="49" t="s">
        <v>60</v>
      </c>
      <c r="E132" s="166">
        <v>9.9999999999999995E-8</v>
      </c>
      <c r="F132" s="163">
        <v>1120</v>
      </c>
      <c r="G132" s="48">
        <v>0.2</v>
      </c>
      <c r="H132" s="50">
        <f>E132*F132*G132</f>
        <v>2.2400000000000002E-5</v>
      </c>
      <c r="I132" s="164">
        <f>45.6*1.2</f>
        <v>54.72</v>
      </c>
      <c r="J132" s="169">
        <f>I132</f>
        <v>54.72</v>
      </c>
      <c r="K132" s="172" t="s">
        <v>184</v>
      </c>
      <c r="L132" s="177">
        <f>I132*20</f>
        <v>1094.4000000000001</v>
      </c>
      <c r="M132" s="92" t="str">
        <f t="shared" ref="M132:M137" si="160">A132</f>
        <v>С1</v>
      </c>
      <c r="N132" s="92" t="str">
        <f t="shared" ref="N132:N137" si="161">B132</f>
        <v>Трубопровод Циркуляционный контур Е-700, Е- 701 Рег.№ТТ-457</v>
      </c>
      <c r="O132" s="92" t="str">
        <f t="shared" ref="O132:O137" si="162">D132</f>
        <v>Полное-пожар</v>
      </c>
      <c r="P132" s="92" t="s">
        <v>85</v>
      </c>
      <c r="Q132" s="92" t="s">
        <v>85</v>
      </c>
      <c r="R132" s="92" t="s">
        <v>85</v>
      </c>
      <c r="S132" s="92" t="s">
        <v>85</v>
      </c>
      <c r="T132" s="92" t="s">
        <v>85</v>
      </c>
      <c r="U132" s="92" t="s">
        <v>85</v>
      </c>
      <c r="V132" s="92" t="s">
        <v>85</v>
      </c>
      <c r="W132" s="92" t="s">
        <v>85</v>
      </c>
      <c r="X132" s="92" t="s">
        <v>85</v>
      </c>
      <c r="Y132" s="92" t="s">
        <v>85</v>
      </c>
      <c r="Z132" s="92" t="s">
        <v>85</v>
      </c>
      <c r="AA132" s="92" t="s">
        <v>85</v>
      </c>
      <c r="AB132" s="92" t="s">
        <v>85</v>
      </c>
      <c r="AC132" s="92" t="s">
        <v>85</v>
      </c>
      <c r="AD132" s="92" t="s">
        <v>85</v>
      </c>
      <c r="AE132" s="92" t="s">
        <v>85</v>
      </c>
      <c r="AF132" s="92" t="s">
        <v>85</v>
      </c>
      <c r="AG132" s="92" t="s">
        <v>85</v>
      </c>
      <c r="AH132" s="52">
        <v>3</v>
      </c>
      <c r="AI132" s="52">
        <v>4</v>
      </c>
      <c r="AJ132" s="165">
        <v>2.8</v>
      </c>
      <c r="AK132" s="165">
        <v>0.09</v>
      </c>
      <c r="AL132" s="165">
        <v>10</v>
      </c>
      <c r="AM132" s="92"/>
      <c r="AN132" s="92"/>
      <c r="AO132" s="93">
        <f>AK132*I132+AJ132</f>
        <v>7.7247999999999992</v>
      </c>
      <c r="AP132" s="93">
        <f>0.1*AO132</f>
        <v>0.77247999999999994</v>
      </c>
      <c r="AQ132" s="94">
        <f>AH132*3+0.25*AI132</f>
        <v>10</v>
      </c>
      <c r="AR132" s="94">
        <f>SUM(AO132:AQ132)/4</f>
        <v>4.62432</v>
      </c>
      <c r="AS132" s="93">
        <f>10068.2*J132*POWER(10,-6)</f>
        <v>0.55093190399999992</v>
      </c>
      <c r="AT132" s="94">
        <f t="shared" ref="AT132:AT137" si="163">AS132+AR132+AQ132+AP132+AO132</f>
        <v>23.672531904</v>
      </c>
      <c r="AU132" s="95">
        <f>AH132*H132</f>
        <v>6.7200000000000007E-5</v>
      </c>
      <c r="AV132" s="95">
        <f>H132*AI132</f>
        <v>8.9600000000000009E-5</v>
      </c>
      <c r="AW132" s="95">
        <f>H132*AT132</f>
        <v>5.3026471464960004E-4</v>
      </c>
    </row>
    <row r="133" spans="1:49" ht="15" thickBot="1" x14ac:dyDescent="0.35">
      <c r="A133" s="48" t="s">
        <v>20</v>
      </c>
      <c r="B133" s="48" t="str">
        <f>B132</f>
        <v>Трубопровод Циркуляционный контур Е-700, Е- 701 Рег.№ТТ-457</v>
      </c>
      <c r="C133" s="179" t="s">
        <v>169</v>
      </c>
      <c r="D133" s="49" t="s">
        <v>63</v>
      </c>
      <c r="E133" s="167">
        <f>E132</f>
        <v>9.9999999999999995E-8</v>
      </c>
      <c r="F133" s="168">
        <f>F132</f>
        <v>1120</v>
      </c>
      <c r="G133" s="48">
        <v>0.04</v>
      </c>
      <c r="H133" s="50">
        <f t="shared" ref="H133:H137" si="164">E133*F133*G133</f>
        <v>4.4800000000000003E-6</v>
      </c>
      <c r="I133" s="162">
        <f>I132</f>
        <v>54.72</v>
      </c>
      <c r="J133" s="170">
        <v>1.36</v>
      </c>
      <c r="K133" s="172" t="s">
        <v>185</v>
      </c>
      <c r="L133" s="177">
        <v>0</v>
      </c>
      <c r="M133" s="92" t="str">
        <f t="shared" si="160"/>
        <v>С2</v>
      </c>
      <c r="N133" s="92" t="str">
        <f t="shared" si="161"/>
        <v>Трубопровод Циркуляционный контур Е-700, Е- 701 Рег.№ТТ-457</v>
      </c>
      <c r="O133" s="92" t="str">
        <f t="shared" si="162"/>
        <v>Полное-взрыв</v>
      </c>
      <c r="P133" s="92" t="s">
        <v>85</v>
      </c>
      <c r="Q133" s="92" t="s">
        <v>85</v>
      </c>
      <c r="R133" s="92" t="s">
        <v>85</v>
      </c>
      <c r="S133" s="92" t="s">
        <v>85</v>
      </c>
      <c r="T133" s="92" t="s">
        <v>85</v>
      </c>
      <c r="U133" s="92" t="s">
        <v>85</v>
      </c>
      <c r="V133" s="92" t="s">
        <v>85</v>
      </c>
      <c r="W133" s="92" t="s">
        <v>85</v>
      </c>
      <c r="X133" s="92" t="s">
        <v>85</v>
      </c>
      <c r="Y133" s="92" t="s">
        <v>85</v>
      </c>
      <c r="Z133" s="92" t="s">
        <v>85</v>
      </c>
      <c r="AA133" s="92" t="s">
        <v>85</v>
      </c>
      <c r="AB133" s="92" t="s">
        <v>85</v>
      </c>
      <c r="AC133" s="92" t="s">
        <v>85</v>
      </c>
      <c r="AD133" s="92" t="s">
        <v>85</v>
      </c>
      <c r="AE133" s="92" t="s">
        <v>85</v>
      </c>
      <c r="AF133" s="92" t="s">
        <v>85</v>
      </c>
      <c r="AG133" s="92" t="s">
        <v>85</v>
      </c>
      <c r="AH133" s="52">
        <v>4</v>
      </c>
      <c r="AI133" s="52">
        <v>5</v>
      </c>
      <c r="AJ133" s="92">
        <f>AJ132</f>
        <v>2.8</v>
      </c>
      <c r="AK133" s="92">
        <f>AK132</f>
        <v>0.09</v>
      </c>
      <c r="AL133" s="92">
        <f>AL132</f>
        <v>10</v>
      </c>
      <c r="AM133" s="92"/>
      <c r="AN133" s="92"/>
      <c r="AO133" s="93">
        <f>AK133*I133+AJ133</f>
        <v>7.7247999999999992</v>
      </c>
      <c r="AP133" s="93">
        <f t="shared" ref="AP133:AP137" si="165">0.1*AO133</f>
        <v>0.77247999999999994</v>
      </c>
      <c r="AQ133" s="94">
        <f t="shared" ref="AQ133:AQ137" si="166">AH133*3+0.25*AI133</f>
        <v>13.25</v>
      </c>
      <c r="AR133" s="94">
        <f t="shared" ref="AR133:AR137" si="167">SUM(AO133:AQ133)/4</f>
        <v>5.43682</v>
      </c>
      <c r="AS133" s="93">
        <f>10068.2*J133*POWER(10,-6)*10</f>
        <v>0.13692752</v>
      </c>
      <c r="AT133" s="94">
        <f t="shared" si="163"/>
        <v>27.321027520000001</v>
      </c>
      <c r="AU133" s="95">
        <f t="shared" ref="AU133:AU137" si="168">AH133*H133</f>
        <v>1.7920000000000001E-5</v>
      </c>
      <c r="AV133" s="95">
        <f t="shared" ref="AV133:AV137" si="169">H133*AI133</f>
        <v>2.2400000000000002E-5</v>
      </c>
      <c r="AW133" s="95">
        <f t="shared" ref="AW133:AW137" si="170">H133*AT133</f>
        <v>1.2239820328960001E-4</v>
      </c>
    </row>
    <row r="134" spans="1:49" x14ac:dyDescent="0.3">
      <c r="A134" s="48" t="s">
        <v>21</v>
      </c>
      <c r="B134" s="48" t="str">
        <f>B132</f>
        <v>Трубопровод Циркуляционный контур Е-700, Е- 701 Рег.№ТТ-457</v>
      </c>
      <c r="C134" s="179" t="s">
        <v>170</v>
      </c>
      <c r="D134" s="49" t="s">
        <v>61</v>
      </c>
      <c r="E134" s="167">
        <f>E132</f>
        <v>9.9999999999999995E-8</v>
      </c>
      <c r="F134" s="168">
        <f>F132</f>
        <v>1120</v>
      </c>
      <c r="G134" s="48">
        <v>0.76</v>
      </c>
      <c r="H134" s="50">
        <f t="shared" si="164"/>
        <v>8.5119999999999998E-5</v>
      </c>
      <c r="I134" s="162">
        <f>I132</f>
        <v>54.72</v>
      </c>
      <c r="J134" s="171">
        <v>0</v>
      </c>
      <c r="K134" s="172" t="s">
        <v>186</v>
      </c>
      <c r="L134" s="177">
        <v>0</v>
      </c>
      <c r="M134" s="92" t="str">
        <f t="shared" si="160"/>
        <v>С3</v>
      </c>
      <c r="N134" s="92" t="str">
        <f t="shared" si="161"/>
        <v>Трубопровод Циркуляционный контур Е-700, Е- 701 Рег.№ТТ-457</v>
      </c>
      <c r="O134" s="92" t="str">
        <f t="shared" si="162"/>
        <v>Полное-ликвидация</v>
      </c>
      <c r="P134" s="92" t="s">
        <v>85</v>
      </c>
      <c r="Q134" s="92" t="s">
        <v>85</v>
      </c>
      <c r="R134" s="92" t="s">
        <v>85</v>
      </c>
      <c r="S134" s="92" t="s">
        <v>85</v>
      </c>
      <c r="T134" s="92" t="s">
        <v>85</v>
      </c>
      <c r="U134" s="92" t="s">
        <v>85</v>
      </c>
      <c r="V134" s="92" t="s">
        <v>85</v>
      </c>
      <c r="W134" s="92" t="s">
        <v>85</v>
      </c>
      <c r="X134" s="92" t="s">
        <v>85</v>
      </c>
      <c r="Y134" s="92" t="s">
        <v>85</v>
      </c>
      <c r="Z134" s="92" t="s">
        <v>85</v>
      </c>
      <c r="AA134" s="92" t="s">
        <v>85</v>
      </c>
      <c r="AB134" s="92" t="s">
        <v>85</v>
      </c>
      <c r="AC134" s="92" t="s">
        <v>85</v>
      </c>
      <c r="AD134" s="92" t="s">
        <v>85</v>
      </c>
      <c r="AE134" s="92" t="s">
        <v>85</v>
      </c>
      <c r="AF134" s="92" t="s">
        <v>85</v>
      </c>
      <c r="AG134" s="92" t="s">
        <v>85</v>
      </c>
      <c r="AH134" s="92">
        <v>0</v>
      </c>
      <c r="AI134" s="92">
        <v>0</v>
      </c>
      <c r="AJ134" s="92">
        <f>AJ132</f>
        <v>2.8</v>
      </c>
      <c r="AK134" s="92">
        <f>AK132</f>
        <v>0.09</v>
      </c>
      <c r="AL134" s="92">
        <f>AL132</f>
        <v>10</v>
      </c>
      <c r="AM134" s="92"/>
      <c r="AN134" s="92"/>
      <c r="AO134" s="93">
        <f>AK134*I134*0.1+AJ134</f>
        <v>3.2924799999999999</v>
      </c>
      <c r="AP134" s="93">
        <f t="shared" si="165"/>
        <v>0.32924799999999999</v>
      </c>
      <c r="AQ134" s="94">
        <f t="shared" si="166"/>
        <v>0</v>
      </c>
      <c r="AR134" s="94">
        <f t="shared" si="167"/>
        <v>0.90543200000000001</v>
      </c>
      <c r="AS134" s="93">
        <f>1333*J133*POWER(10,-6)</f>
        <v>1.81288E-3</v>
      </c>
      <c r="AT134" s="94">
        <f t="shared" si="163"/>
        <v>4.5289728799999995</v>
      </c>
      <c r="AU134" s="95">
        <f t="shared" si="168"/>
        <v>0</v>
      </c>
      <c r="AV134" s="95">
        <f t="shared" si="169"/>
        <v>0</v>
      </c>
      <c r="AW134" s="95">
        <f t="shared" si="170"/>
        <v>3.8550617154559997E-4</v>
      </c>
    </row>
    <row r="135" spans="1:49" x14ac:dyDescent="0.3">
      <c r="A135" s="48" t="s">
        <v>22</v>
      </c>
      <c r="B135" s="48" t="str">
        <f>B132</f>
        <v>Трубопровод Циркуляционный контур Е-700, Е- 701 Рег.№ТТ-457</v>
      </c>
      <c r="C135" s="179" t="s">
        <v>171</v>
      </c>
      <c r="D135" s="49" t="s">
        <v>86</v>
      </c>
      <c r="E135" s="166">
        <v>4.9999999999999998E-7</v>
      </c>
      <c r="F135" s="168">
        <f>F132</f>
        <v>1120</v>
      </c>
      <c r="G135" s="48">
        <v>0.2</v>
      </c>
      <c r="H135" s="50">
        <f t="shared" si="164"/>
        <v>1.12E-4</v>
      </c>
      <c r="I135" s="162">
        <f>0.15*I132</f>
        <v>8.2080000000000002</v>
      </c>
      <c r="J135" s="169">
        <f>I135</f>
        <v>8.2080000000000002</v>
      </c>
      <c r="K135" s="174" t="s">
        <v>188</v>
      </c>
      <c r="L135" s="178">
        <v>45390</v>
      </c>
      <c r="M135" s="92" t="str">
        <f t="shared" si="160"/>
        <v>С4</v>
      </c>
      <c r="N135" s="92" t="str">
        <f t="shared" si="161"/>
        <v>Трубопровод Циркуляционный контур Е-700, Е- 701 Рег.№ТТ-457</v>
      </c>
      <c r="O135" s="92" t="str">
        <f t="shared" si="162"/>
        <v>Частичное-пожар</v>
      </c>
      <c r="P135" s="92" t="s">
        <v>85</v>
      </c>
      <c r="Q135" s="92" t="s">
        <v>85</v>
      </c>
      <c r="R135" s="92" t="s">
        <v>85</v>
      </c>
      <c r="S135" s="92" t="s">
        <v>85</v>
      </c>
      <c r="T135" s="92" t="s">
        <v>85</v>
      </c>
      <c r="U135" s="92" t="s">
        <v>85</v>
      </c>
      <c r="V135" s="92" t="s">
        <v>85</v>
      </c>
      <c r="W135" s="92" t="s">
        <v>85</v>
      </c>
      <c r="X135" s="92" t="s">
        <v>85</v>
      </c>
      <c r="Y135" s="92" t="s">
        <v>85</v>
      </c>
      <c r="Z135" s="92" t="s">
        <v>85</v>
      </c>
      <c r="AA135" s="92" t="s">
        <v>85</v>
      </c>
      <c r="AB135" s="92" t="s">
        <v>85</v>
      </c>
      <c r="AC135" s="92" t="s">
        <v>85</v>
      </c>
      <c r="AD135" s="92" t="s">
        <v>85</v>
      </c>
      <c r="AE135" s="92" t="s">
        <v>85</v>
      </c>
      <c r="AF135" s="92" t="s">
        <v>85</v>
      </c>
      <c r="AG135" s="92" t="s">
        <v>85</v>
      </c>
      <c r="AH135" s="92">
        <v>0</v>
      </c>
      <c r="AI135" s="92">
        <v>2</v>
      </c>
      <c r="AJ135" s="92">
        <f>0.1*AJ132</f>
        <v>0.27999999999999997</v>
      </c>
      <c r="AK135" s="92">
        <f>AK132</f>
        <v>0.09</v>
      </c>
      <c r="AL135" s="92">
        <f>ROUNDUP(AL132/3,0)</f>
        <v>4</v>
      </c>
      <c r="AM135" s="92"/>
      <c r="AN135" s="92"/>
      <c r="AO135" s="93">
        <f>AK135*I135+AJ135</f>
        <v>1.0187200000000001</v>
      </c>
      <c r="AP135" s="93">
        <f t="shared" si="165"/>
        <v>0.10187200000000002</v>
      </c>
      <c r="AQ135" s="94">
        <f t="shared" si="166"/>
        <v>0.5</v>
      </c>
      <c r="AR135" s="94">
        <f t="shared" si="167"/>
        <v>0.40514800000000001</v>
      </c>
      <c r="AS135" s="93">
        <f>10068.2*J135*POWER(10,-6)</f>
        <v>8.2639785600000001E-2</v>
      </c>
      <c r="AT135" s="94">
        <f t="shared" si="163"/>
        <v>2.1083797856000004</v>
      </c>
      <c r="AU135" s="95">
        <f t="shared" si="168"/>
        <v>0</v>
      </c>
      <c r="AV135" s="95">
        <f t="shared" si="169"/>
        <v>2.24E-4</v>
      </c>
      <c r="AW135" s="95">
        <f t="shared" si="170"/>
        <v>2.3613853598720004E-4</v>
      </c>
    </row>
    <row r="136" spans="1:49" x14ac:dyDescent="0.3">
      <c r="A136" s="48" t="s">
        <v>23</v>
      </c>
      <c r="B136" s="48" t="str">
        <f>B132</f>
        <v>Трубопровод Циркуляционный контур Е-700, Е- 701 Рег.№ТТ-457</v>
      </c>
      <c r="C136" s="179" t="s">
        <v>172</v>
      </c>
      <c r="D136" s="49" t="s">
        <v>174</v>
      </c>
      <c r="E136" s="167">
        <f>E135</f>
        <v>4.9999999999999998E-7</v>
      </c>
      <c r="F136" s="168">
        <f>F132</f>
        <v>1120</v>
      </c>
      <c r="G136" s="48">
        <v>0.04</v>
      </c>
      <c r="H136" s="50">
        <f t="shared" si="164"/>
        <v>2.2399999999999999E-5</v>
      </c>
      <c r="I136" s="162">
        <f>0.15*I132</f>
        <v>8.2080000000000002</v>
      </c>
      <c r="J136" s="169">
        <f>0.15*J133</f>
        <v>0.20400000000000001</v>
      </c>
      <c r="K136" s="174" t="s">
        <v>189</v>
      </c>
      <c r="L136" s="178">
        <v>3</v>
      </c>
      <c r="M136" s="92" t="str">
        <f t="shared" si="160"/>
        <v>С5</v>
      </c>
      <c r="N136" s="92" t="str">
        <f t="shared" si="161"/>
        <v>Трубопровод Циркуляционный контур Е-700, Е- 701 Рег.№ТТ-457</v>
      </c>
      <c r="O136" s="92" t="str">
        <f t="shared" si="162"/>
        <v>Частичное-пожар-вспышка</v>
      </c>
      <c r="P136" s="92" t="s">
        <v>85</v>
      </c>
      <c r="Q136" s="92" t="s">
        <v>85</v>
      </c>
      <c r="R136" s="92" t="s">
        <v>85</v>
      </c>
      <c r="S136" s="92" t="s">
        <v>85</v>
      </c>
      <c r="T136" s="92" t="s">
        <v>85</v>
      </c>
      <c r="U136" s="92" t="s">
        <v>85</v>
      </c>
      <c r="V136" s="92" t="s">
        <v>85</v>
      </c>
      <c r="W136" s="92" t="s">
        <v>85</v>
      </c>
      <c r="X136" s="92" t="s">
        <v>85</v>
      </c>
      <c r="Y136" s="92" t="s">
        <v>85</v>
      </c>
      <c r="Z136" s="92" t="s">
        <v>85</v>
      </c>
      <c r="AA136" s="92" t="s">
        <v>85</v>
      </c>
      <c r="AB136" s="92" t="s">
        <v>85</v>
      </c>
      <c r="AC136" s="92" t="s">
        <v>85</v>
      </c>
      <c r="AD136" s="92" t="s">
        <v>85</v>
      </c>
      <c r="AE136" s="92" t="s">
        <v>85</v>
      </c>
      <c r="AF136" s="92" t="s">
        <v>85</v>
      </c>
      <c r="AG136" s="92" t="s">
        <v>85</v>
      </c>
      <c r="AH136" s="92">
        <v>0</v>
      </c>
      <c r="AI136" s="92">
        <v>1</v>
      </c>
      <c r="AJ136" s="92">
        <f t="shared" ref="AJ136:AJ137" si="171">0.1*AJ133</f>
        <v>0.27999999999999997</v>
      </c>
      <c r="AK136" s="92">
        <f>AK132</f>
        <v>0.09</v>
      </c>
      <c r="AL136" s="92">
        <f>ROUNDUP(AL132/3,0)</f>
        <v>4</v>
      </c>
      <c r="AM136" s="92"/>
      <c r="AN136" s="92"/>
      <c r="AO136" s="93">
        <f t="shared" ref="AO136" si="172">AK136*I136+AJ136</f>
        <v>1.0187200000000001</v>
      </c>
      <c r="AP136" s="93">
        <f t="shared" si="165"/>
        <v>0.10187200000000002</v>
      </c>
      <c r="AQ136" s="94">
        <f t="shared" si="166"/>
        <v>0.25</v>
      </c>
      <c r="AR136" s="94">
        <f t="shared" si="167"/>
        <v>0.34264800000000001</v>
      </c>
      <c r="AS136" s="93">
        <f>10068.2*J136*POWER(10,-6)*10</f>
        <v>2.0539128000000004E-2</v>
      </c>
      <c r="AT136" s="94">
        <f t="shared" si="163"/>
        <v>1.7337791280000001</v>
      </c>
      <c r="AU136" s="95">
        <f t="shared" si="168"/>
        <v>0</v>
      </c>
      <c r="AV136" s="95">
        <f t="shared" si="169"/>
        <v>2.2399999999999999E-5</v>
      </c>
      <c r="AW136" s="95">
        <f t="shared" si="170"/>
        <v>3.8836652467199998E-5</v>
      </c>
    </row>
    <row r="137" spans="1:49" x14ac:dyDescent="0.3">
      <c r="A137" s="271" t="s">
        <v>24</v>
      </c>
      <c r="B137" s="271" t="str">
        <f>B132</f>
        <v>Трубопровод Циркуляционный контур Е-700, Е- 701 Рег.№ТТ-457</v>
      </c>
      <c r="C137" s="272" t="s">
        <v>173</v>
      </c>
      <c r="D137" s="273" t="s">
        <v>62</v>
      </c>
      <c r="E137" s="274">
        <f>E135</f>
        <v>4.9999999999999998E-7</v>
      </c>
      <c r="F137" s="275">
        <f>F132</f>
        <v>1120</v>
      </c>
      <c r="G137" s="271">
        <v>0.76</v>
      </c>
      <c r="H137" s="276">
        <f t="shared" si="164"/>
        <v>4.2559999999999999E-4</v>
      </c>
      <c r="I137" s="277">
        <f>0.15*I132</f>
        <v>8.2080000000000002</v>
      </c>
      <c r="J137" s="278">
        <v>0</v>
      </c>
      <c r="K137" s="279" t="s">
        <v>200</v>
      </c>
      <c r="L137" s="280">
        <v>1</v>
      </c>
      <c r="M137" s="92" t="str">
        <f t="shared" si="160"/>
        <v>С6</v>
      </c>
      <c r="N137" s="92" t="str">
        <f t="shared" si="161"/>
        <v>Трубопровод Циркуляционный контур Е-700, Е- 701 Рег.№ТТ-457</v>
      </c>
      <c r="O137" s="92" t="str">
        <f t="shared" si="162"/>
        <v>Частичное-ликвидация</v>
      </c>
      <c r="P137" s="92" t="s">
        <v>85</v>
      </c>
      <c r="Q137" s="92" t="s">
        <v>85</v>
      </c>
      <c r="R137" s="92" t="s">
        <v>85</v>
      </c>
      <c r="S137" s="92" t="s">
        <v>85</v>
      </c>
      <c r="T137" s="92" t="s">
        <v>85</v>
      </c>
      <c r="U137" s="92" t="s">
        <v>85</v>
      </c>
      <c r="V137" s="92" t="s">
        <v>85</v>
      </c>
      <c r="W137" s="92" t="s">
        <v>85</v>
      </c>
      <c r="X137" s="92" t="s">
        <v>85</v>
      </c>
      <c r="Y137" s="92" t="s">
        <v>85</v>
      </c>
      <c r="Z137" s="92" t="s">
        <v>85</v>
      </c>
      <c r="AA137" s="92" t="s">
        <v>85</v>
      </c>
      <c r="AB137" s="92" t="s">
        <v>85</v>
      </c>
      <c r="AC137" s="92" t="s">
        <v>85</v>
      </c>
      <c r="AD137" s="92" t="s">
        <v>85</v>
      </c>
      <c r="AE137" s="92" t="s">
        <v>85</v>
      </c>
      <c r="AF137" s="92" t="s">
        <v>85</v>
      </c>
      <c r="AG137" s="92" t="s">
        <v>85</v>
      </c>
      <c r="AH137" s="92">
        <v>0</v>
      </c>
      <c r="AI137" s="92">
        <v>0</v>
      </c>
      <c r="AJ137" s="92">
        <f t="shared" si="171"/>
        <v>0.27999999999999997</v>
      </c>
      <c r="AK137" s="92">
        <f>AK132</f>
        <v>0.09</v>
      </c>
      <c r="AL137" s="92">
        <f>ROUNDUP(AL132/3,0)</f>
        <v>4</v>
      </c>
      <c r="AM137" s="92"/>
      <c r="AN137" s="92"/>
      <c r="AO137" s="93">
        <f>AK137*I137*0.1+AJ137</f>
        <v>0.35387199999999996</v>
      </c>
      <c r="AP137" s="93">
        <f t="shared" si="165"/>
        <v>3.5387200000000001E-2</v>
      </c>
      <c r="AQ137" s="94">
        <f t="shared" si="166"/>
        <v>0</v>
      </c>
      <c r="AR137" s="94">
        <f t="shared" si="167"/>
        <v>9.7314799999999993E-2</v>
      </c>
      <c r="AS137" s="93">
        <f>1333*J136*POWER(10,-6)</f>
        <v>2.7193200000000001E-4</v>
      </c>
      <c r="AT137" s="94">
        <f t="shared" si="163"/>
        <v>0.48684593199999993</v>
      </c>
      <c r="AU137" s="95">
        <f t="shared" si="168"/>
        <v>0</v>
      </c>
      <c r="AV137" s="95">
        <f t="shared" si="169"/>
        <v>0</v>
      </c>
      <c r="AW137" s="95">
        <f t="shared" si="170"/>
        <v>2.0720162865919996E-4</v>
      </c>
    </row>
    <row r="138" spans="1:49" s="281" customFormat="1" x14ac:dyDescent="0.3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</row>
    <row r="139" spans="1:49" s="281" customFormat="1" x14ac:dyDescent="0.3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</row>
    <row r="140" spans="1:49" s="281" customFormat="1" x14ac:dyDescent="0.3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</row>
    <row r="141" spans="1:49" ht="15" thickBot="1" x14ac:dyDescent="0.35"/>
    <row r="142" spans="1:49" ht="28.8" thickBot="1" x14ac:dyDescent="0.35">
      <c r="A142" s="48" t="s">
        <v>19</v>
      </c>
      <c r="B142" s="311" t="s">
        <v>344</v>
      </c>
      <c r="C142" s="179" t="s">
        <v>168</v>
      </c>
      <c r="D142" s="49" t="s">
        <v>60</v>
      </c>
      <c r="E142" s="166">
        <v>9.9999999999999995E-8</v>
      </c>
      <c r="F142" s="163">
        <v>985</v>
      </c>
      <c r="G142" s="48">
        <v>0.2</v>
      </c>
      <c r="H142" s="50">
        <f>E142*F142*G142</f>
        <v>1.9700000000000001E-5</v>
      </c>
      <c r="I142" s="164">
        <f>11.2*1.2</f>
        <v>13.44</v>
      </c>
      <c r="J142" s="162">
        <f>I142</f>
        <v>13.44</v>
      </c>
      <c r="K142" s="172" t="s">
        <v>184</v>
      </c>
      <c r="L142" s="177">
        <f>I142*20</f>
        <v>268.8</v>
      </c>
      <c r="M142" s="92" t="str">
        <f t="shared" ref="M142:M147" si="173">A142</f>
        <v>С1</v>
      </c>
      <c r="N142" s="92" t="str">
        <f t="shared" ref="N142:N147" si="174">B142</f>
        <v>Трубопровод Линия отмывки присадки (Е-601…Е- 605) Рег.№ТТ-513</v>
      </c>
      <c r="O142" s="92" t="str">
        <f t="shared" ref="O142:O147" si="175">D142</f>
        <v>Полное-пожар</v>
      </c>
      <c r="P142" s="92" t="s">
        <v>85</v>
      </c>
      <c r="Q142" s="92" t="s">
        <v>85</v>
      </c>
      <c r="R142" s="92" t="s">
        <v>85</v>
      </c>
      <c r="S142" s="92" t="s">
        <v>85</v>
      </c>
      <c r="T142" s="92" t="s">
        <v>85</v>
      </c>
      <c r="U142" s="92" t="s">
        <v>85</v>
      </c>
      <c r="V142" s="92" t="s">
        <v>85</v>
      </c>
      <c r="W142" s="92" t="s">
        <v>85</v>
      </c>
      <c r="X142" s="92" t="s">
        <v>85</v>
      </c>
      <c r="Y142" s="92" t="s">
        <v>85</v>
      </c>
      <c r="Z142" s="92" t="s">
        <v>85</v>
      </c>
      <c r="AA142" s="92" t="s">
        <v>85</v>
      </c>
      <c r="AB142" s="92" t="s">
        <v>85</v>
      </c>
      <c r="AC142" s="92" t="s">
        <v>85</v>
      </c>
      <c r="AD142" s="92" t="s">
        <v>85</v>
      </c>
      <c r="AE142" s="92" t="s">
        <v>85</v>
      </c>
      <c r="AF142" s="92" t="s">
        <v>85</v>
      </c>
      <c r="AG142" s="92" t="s">
        <v>85</v>
      </c>
      <c r="AH142" s="52">
        <v>1</v>
      </c>
      <c r="AI142" s="52">
        <v>2</v>
      </c>
      <c r="AJ142" s="165">
        <v>1.3</v>
      </c>
      <c r="AK142" s="165">
        <v>4.7E-2</v>
      </c>
      <c r="AL142" s="165">
        <v>7</v>
      </c>
      <c r="AM142" s="92"/>
      <c r="AN142" s="92"/>
      <c r="AO142" s="93">
        <f>AK142*I142+AJ142</f>
        <v>1.9316800000000001</v>
      </c>
      <c r="AP142" s="93">
        <f>0.1*AO142</f>
        <v>0.19316800000000001</v>
      </c>
      <c r="AQ142" s="94">
        <f>AH142*3+0.25*AI142</f>
        <v>3.5</v>
      </c>
      <c r="AR142" s="94">
        <f>SUM(AO142:AQ142)/4</f>
        <v>1.406212</v>
      </c>
      <c r="AS142" s="93">
        <f>10068.2*J142*POWER(10,-6)</f>
        <v>0.135316608</v>
      </c>
      <c r="AT142" s="94">
        <f t="shared" ref="AT142:AT147" si="176">AS142+AR142+AQ142+AP142+AO142</f>
        <v>7.1663766080000002</v>
      </c>
      <c r="AU142" s="95">
        <f>AH142*H142</f>
        <v>1.9700000000000001E-5</v>
      </c>
      <c r="AV142" s="95">
        <f>H142*AI142</f>
        <v>3.9400000000000002E-5</v>
      </c>
      <c r="AW142" s="95">
        <f>H142*AT142</f>
        <v>1.4117761917760001E-4</v>
      </c>
    </row>
    <row r="143" spans="1:49" ht="15" thickBot="1" x14ac:dyDescent="0.35">
      <c r="A143" s="48" t="s">
        <v>20</v>
      </c>
      <c r="B143" s="48" t="str">
        <f>B142</f>
        <v>Трубопровод Линия отмывки присадки (Е-601…Е- 605) Рег.№ТТ-513</v>
      </c>
      <c r="C143" s="179" t="s">
        <v>183</v>
      </c>
      <c r="D143" s="49" t="s">
        <v>60</v>
      </c>
      <c r="E143" s="167">
        <f>E142</f>
        <v>9.9999999999999995E-8</v>
      </c>
      <c r="F143" s="168">
        <f>F142</f>
        <v>985</v>
      </c>
      <c r="G143" s="48">
        <v>0.04</v>
      </c>
      <c r="H143" s="50">
        <f t="shared" ref="H143:H147" si="177">E143*F143*G143</f>
        <v>3.9399999999999995E-6</v>
      </c>
      <c r="I143" s="162">
        <f>I142</f>
        <v>13.44</v>
      </c>
      <c r="J143" s="162">
        <f>I142</f>
        <v>13.44</v>
      </c>
      <c r="K143" s="172" t="s">
        <v>185</v>
      </c>
      <c r="L143" s="177">
        <v>0</v>
      </c>
      <c r="M143" s="92" t="str">
        <f t="shared" si="173"/>
        <v>С2</v>
      </c>
      <c r="N143" s="92" t="str">
        <f t="shared" si="174"/>
        <v>Трубопровод Линия отмывки присадки (Е-601…Е- 605) Рег.№ТТ-513</v>
      </c>
      <c r="O143" s="92" t="str">
        <f t="shared" si="175"/>
        <v>Полное-пожар</v>
      </c>
      <c r="P143" s="92" t="s">
        <v>85</v>
      </c>
      <c r="Q143" s="92" t="s">
        <v>85</v>
      </c>
      <c r="R143" s="92" t="s">
        <v>85</v>
      </c>
      <c r="S143" s="92" t="s">
        <v>85</v>
      </c>
      <c r="T143" s="92" t="s">
        <v>85</v>
      </c>
      <c r="U143" s="92" t="s">
        <v>85</v>
      </c>
      <c r="V143" s="92" t="s">
        <v>85</v>
      </c>
      <c r="W143" s="92" t="s">
        <v>85</v>
      </c>
      <c r="X143" s="92" t="s">
        <v>85</v>
      </c>
      <c r="Y143" s="92" t="s">
        <v>85</v>
      </c>
      <c r="Z143" s="92" t="s">
        <v>85</v>
      </c>
      <c r="AA143" s="92" t="s">
        <v>85</v>
      </c>
      <c r="AB143" s="92" t="s">
        <v>85</v>
      </c>
      <c r="AC143" s="92" t="s">
        <v>85</v>
      </c>
      <c r="AD143" s="92" t="s">
        <v>85</v>
      </c>
      <c r="AE143" s="92" t="s">
        <v>85</v>
      </c>
      <c r="AF143" s="92" t="s">
        <v>85</v>
      </c>
      <c r="AG143" s="92" t="s">
        <v>85</v>
      </c>
      <c r="AH143" s="52">
        <v>2</v>
      </c>
      <c r="AI143" s="52">
        <v>2</v>
      </c>
      <c r="AJ143" s="92">
        <f>AJ142</f>
        <v>1.3</v>
      </c>
      <c r="AK143" s="92">
        <f>AK142</f>
        <v>4.7E-2</v>
      </c>
      <c r="AL143" s="92">
        <f>AL142</f>
        <v>7</v>
      </c>
      <c r="AM143" s="92"/>
      <c r="AN143" s="92"/>
      <c r="AO143" s="93">
        <f>AK143*I143+AJ143</f>
        <v>1.9316800000000001</v>
      </c>
      <c r="AP143" s="93">
        <f t="shared" ref="AP143:AP147" si="178">0.1*AO143</f>
        <v>0.19316800000000001</v>
      </c>
      <c r="AQ143" s="94">
        <f t="shared" ref="AQ143:AQ147" si="179">AH143*3+0.25*AI143</f>
        <v>6.5</v>
      </c>
      <c r="AR143" s="94">
        <f t="shared" ref="AR143:AR147" si="180">SUM(AO143:AQ143)/4</f>
        <v>2.156212</v>
      </c>
      <c r="AS143" s="93">
        <f>10068.2*J143*POWER(10,-6)*10</f>
        <v>1.35316608</v>
      </c>
      <c r="AT143" s="94">
        <f t="shared" si="176"/>
        <v>12.134226080000001</v>
      </c>
      <c r="AU143" s="95">
        <f t="shared" ref="AU143:AU147" si="181">AH143*H143</f>
        <v>7.8799999999999991E-6</v>
      </c>
      <c r="AV143" s="95">
        <f t="shared" ref="AV143:AV147" si="182">H143*AI143</f>
        <v>7.8799999999999991E-6</v>
      </c>
      <c r="AW143" s="95">
        <f t="shared" ref="AW143:AW147" si="183">H143*AT143</f>
        <v>4.7808850755199999E-5</v>
      </c>
    </row>
    <row r="144" spans="1:49" x14ac:dyDescent="0.3">
      <c r="A144" s="48" t="s">
        <v>21</v>
      </c>
      <c r="B144" s="48" t="str">
        <f>B142</f>
        <v>Трубопровод Линия отмывки присадки (Е-601…Е- 605) Рег.№ТТ-513</v>
      </c>
      <c r="C144" s="179" t="s">
        <v>170</v>
      </c>
      <c r="D144" s="49" t="s">
        <v>61</v>
      </c>
      <c r="E144" s="167">
        <f>E142</f>
        <v>9.9999999999999995E-8</v>
      </c>
      <c r="F144" s="168">
        <f>F142</f>
        <v>985</v>
      </c>
      <c r="G144" s="48">
        <v>0.76</v>
      </c>
      <c r="H144" s="50">
        <f t="shared" si="177"/>
        <v>7.4859999999999998E-5</v>
      </c>
      <c r="I144" s="162">
        <f>I142</f>
        <v>13.44</v>
      </c>
      <c r="J144" s="48">
        <v>0</v>
      </c>
      <c r="K144" s="172" t="s">
        <v>186</v>
      </c>
      <c r="L144" s="177">
        <v>0</v>
      </c>
      <c r="M144" s="92" t="str">
        <f t="shared" si="173"/>
        <v>С3</v>
      </c>
      <c r="N144" s="92" t="str">
        <f t="shared" si="174"/>
        <v>Трубопровод Линия отмывки присадки (Е-601…Е- 605) Рег.№ТТ-513</v>
      </c>
      <c r="O144" s="92" t="str">
        <f t="shared" si="175"/>
        <v>Полное-ликвидация</v>
      </c>
      <c r="P144" s="92" t="s">
        <v>85</v>
      </c>
      <c r="Q144" s="92" t="s">
        <v>85</v>
      </c>
      <c r="R144" s="92" t="s">
        <v>85</v>
      </c>
      <c r="S144" s="92" t="s">
        <v>85</v>
      </c>
      <c r="T144" s="92" t="s">
        <v>85</v>
      </c>
      <c r="U144" s="92" t="s">
        <v>85</v>
      </c>
      <c r="V144" s="92" t="s">
        <v>85</v>
      </c>
      <c r="W144" s="92" t="s">
        <v>85</v>
      </c>
      <c r="X144" s="92" t="s">
        <v>85</v>
      </c>
      <c r="Y144" s="92" t="s">
        <v>85</v>
      </c>
      <c r="Z144" s="92" t="s">
        <v>85</v>
      </c>
      <c r="AA144" s="92" t="s">
        <v>85</v>
      </c>
      <c r="AB144" s="92" t="s">
        <v>85</v>
      </c>
      <c r="AC144" s="92" t="s">
        <v>85</v>
      </c>
      <c r="AD144" s="92" t="s">
        <v>85</v>
      </c>
      <c r="AE144" s="92" t="s">
        <v>85</v>
      </c>
      <c r="AF144" s="92" t="s">
        <v>85</v>
      </c>
      <c r="AG144" s="92" t="s">
        <v>85</v>
      </c>
      <c r="AH144" s="92">
        <v>0</v>
      </c>
      <c r="AI144" s="92">
        <v>0</v>
      </c>
      <c r="AJ144" s="92">
        <f>AJ142</f>
        <v>1.3</v>
      </c>
      <c r="AK144" s="92">
        <f>AK142</f>
        <v>4.7E-2</v>
      </c>
      <c r="AL144" s="92">
        <f>AL142</f>
        <v>7</v>
      </c>
      <c r="AM144" s="92"/>
      <c r="AN144" s="92"/>
      <c r="AO144" s="93">
        <f>AK144*I144*0.1+AJ144</f>
        <v>1.3631679999999999</v>
      </c>
      <c r="AP144" s="93">
        <f t="shared" si="178"/>
        <v>0.13631679999999999</v>
      </c>
      <c r="AQ144" s="94">
        <f t="shared" si="179"/>
        <v>0</v>
      </c>
      <c r="AR144" s="94">
        <f t="shared" si="180"/>
        <v>0.37487119999999996</v>
      </c>
      <c r="AS144" s="93">
        <f>1333*J143*POWER(10,-6)</f>
        <v>1.7915520000000001E-2</v>
      </c>
      <c r="AT144" s="94">
        <f t="shared" si="176"/>
        <v>1.89227152</v>
      </c>
      <c r="AU144" s="95">
        <f t="shared" si="181"/>
        <v>0</v>
      </c>
      <c r="AV144" s="95">
        <f t="shared" si="182"/>
        <v>0</v>
      </c>
      <c r="AW144" s="95">
        <f t="shared" si="183"/>
        <v>1.416554459872E-4</v>
      </c>
    </row>
    <row r="145" spans="1:49" x14ac:dyDescent="0.3">
      <c r="A145" s="48" t="s">
        <v>22</v>
      </c>
      <c r="B145" s="48" t="str">
        <f>B142</f>
        <v>Трубопровод Линия отмывки присадки (Е-601…Е- 605) Рег.№ТТ-513</v>
      </c>
      <c r="C145" s="179" t="s">
        <v>171</v>
      </c>
      <c r="D145" s="49" t="s">
        <v>86</v>
      </c>
      <c r="E145" s="166">
        <v>4.9999999999999998E-7</v>
      </c>
      <c r="F145" s="168">
        <f>F142</f>
        <v>985</v>
      </c>
      <c r="G145" s="48">
        <v>0.2</v>
      </c>
      <c r="H145" s="50">
        <f t="shared" si="177"/>
        <v>9.8500000000000009E-5</v>
      </c>
      <c r="I145" s="162">
        <f>0.15*I142</f>
        <v>2.016</v>
      </c>
      <c r="J145" s="162">
        <f>I145</f>
        <v>2.016</v>
      </c>
      <c r="K145" s="174" t="s">
        <v>188</v>
      </c>
      <c r="L145" s="178">
        <v>45390</v>
      </c>
      <c r="M145" s="92" t="str">
        <f t="shared" si="173"/>
        <v>С4</v>
      </c>
      <c r="N145" s="92" t="str">
        <f t="shared" si="174"/>
        <v>Трубопровод Линия отмывки присадки (Е-601…Е- 605) Рег.№ТТ-513</v>
      </c>
      <c r="O145" s="92" t="str">
        <f t="shared" si="175"/>
        <v>Частичное-пожар</v>
      </c>
      <c r="P145" s="92" t="s">
        <v>85</v>
      </c>
      <c r="Q145" s="92" t="s">
        <v>85</v>
      </c>
      <c r="R145" s="92" t="s">
        <v>85</v>
      </c>
      <c r="S145" s="92" t="s">
        <v>85</v>
      </c>
      <c r="T145" s="92" t="s">
        <v>85</v>
      </c>
      <c r="U145" s="92" t="s">
        <v>85</v>
      </c>
      <c r="V145" s="92" t="s">
        <v>85</v>
      </c>
      <c r="W145" s="92" t="s">
        <v>85</v>
      </c>
      <c r="X145" s="92" t="s">
        <v>85</v>
      </c>
      <c r="Y145" s="92" t="s">
        <v>85</v>
      </c>
      <c r="Z145" s="92" t="s">
        <v>85</v>
      </c>
      <c r="AA145" s="92" t="s">
        <v>85</v>
      </c>
      <c r="AB145" s="92" t="s">
        <v>85</v>
      </c>
      <c r="AC145" s="92" t="s">
        <v>85</v>
      </c>
      <c r="AD145" s="92" t="s">
        <v>85</v>
      </c>
      <c r="AE145" s="92" t="s">
        <v>85</v>
      </c>
      <c r="AF145" s="92" t="s">
        <v>85</v>
      </c>
      <c r="AG145" s="92" t="s">
        <v>85</v>
      </c>
      <c r="AH145" s="92">
        <v>0</v>
      </c>
      <c r="AI145" s="92">
        <v>2</v>
      </c>
      <c r="AJ145" s="92">
        <f>0.1*AJ$12</f>
        <v>0.27999999999999997</v>
      </c>
      <c r="AK145" s="92">
        <f>AK142</f>
        <v>4.7E-2</v>
      </c>
      <c r="AL145" s="92">
        <f>ROUNDUP(AL142/3,0)</f>
        <v>3</v>
      </c>
      <c r="AM145" s="92"/>
      <c r="AN145" s="92"/>
      <c r="AO145" s="93">
        <f>AK145*I145+AJ145</f>
        <v>0.37475199999999997</v>
      </c>
      <c r="AP145" s="93">
        <f t="shared" si="178"/>
        <v>3.74752E-2</v>
      </c>
      <c r="AQ145" s="94">
        <f t="shared" si="179"/>
        <v>0.5</v>
      </c>
      <c r="AR145" s="94">
        <f t="shared" si="180"/>
        <v>0.2280568</v>
      </c>
      <c r="AS145" s="93">
        <f>10068.2*J145*POWER(10,-6)</f>
        <v>2.02974912E-2</v>
      </c>
      <c r="AT145" s="94">
        <f t="shared" si="176"/>
        <v>1.1605814911999999</v>
      </c>
      <c r="AU145" s="95">
        <f t="shared" si="181"/>
        <v>0</v>
      </c>
      <c r="AV145" s="95">
        <f t="shared" si="182"/>
        <v>1.9700000000000002E-4</v>
      </c>
      <c r="AW145" s="95">
        <f t="shared" si="183"/>
        <v>1.143172768832E-4</v>
      </c>
    </row>
    <row r="146" spans="1:49" x14ac:dyDescent="0.3">
      <c r="A146" s="48" t="s">
        <v>23</v>
      </c>
      <c r="B146" s="48" t="str">
        <f>B142</f>
        <v>Трубопровод Линия отмывки присадки (Е-601…Е- 605) Рег.№ТТ-513</v>
      </c>
      <c r="C146" s="179" t="s">
        <v>199</v>
      </c>
      <c r="D146" s="49" t="s">
        <v>86</v>
      </c>
      <c r="E146" s="167">
        <f>E145</f>
        <v>4.9999999999999998E-7</v>
      </c>
      <c r="F146" s="168">
        <f>F142</f>
        <v>985</v>
      </c>
      <c r="G146" s="48">
        <v>0.04</v>
      </c>
      <c r="H146" s="50">
        <f t="shared" si="177"/>
        <v>1.9700000000000001E-5</v>
      </c>
      <c r="I146" s="162">
        <f>0.15*I142</f>
        <v>2.016</v>
      </c>
      <c r="J146" s="162">
        <f>I145</f>
        <v>2.016</v>
      </c>
      <c r="K146" s="174" t="s">
        <v>189</v>
      </c>
      <c r="L146" s="178">
        <v>0</v>
      </c>
      <c r="M146" s="92" t="str">
        <f t="shared" si="173"/>
        <v>С5</v>
      </c>
      <c r="N146" s="92" t="str">
        <f t="shared" si="174"/>
        <v>Трубопровод Линия отмывки присадки (Е-601…Е- 605) Рег.№ТТ-513</v>
      </c>
      <c r="O146" s="92" t="str">
        <f t="shared" si="175"/>
        <v>Частичное-пожар</v>
      </c>
      <c r="P146" s="92" t="s">
        <v>85</v>
      </c>
      <c r="Q146" s="92" t="s">
        <v>85</v>
      </c>
      <c r="R146" s="92" t="s">
        <v>85</v>
      </c>
      <c r="S146" s="92" t="s">
        <v>85</v>
      </c>
      <c r="T146" s="92" t="s">
        <v>85</v>
      </c>
      <c r="U146" s="92" t="s">
        <v>85</v>
      </c>
      <c r="V146" s="92" t="s">
        <v>85</v>
      </c>
      <c r="W146" s="92" t="s">
        <v>85</v>
      </c>
      <c r="X146" s="92" t="s">
        <v>85</v>
      </c>
      <c r="Y146" s="92" t="s">
        <v>85</v>
      </c>
      <c r="Z146" s="92" t="s">
        <v>85</v>
      </c>
      <c r="AA146" s="92" t="s">
        <v>85</v>
      </c>
      <c r="AB146" s="92" t="s">
        <v>85</v>
      </c>
      <c r="AC146" s="92" t="s">
        <v>85</v>
      </c>
      <c r="AD146" s="92" t="s">
        <v>85</v>
      </c>
      <c r="AE146" s="92" t="s">
        <v>85</v>
      </c>
      <c r="AF146" s="92" t="s">
        <v>85</v>
      </c>
      <c r="AG146" s="92" t="s">
        <v>85</v>
      </c>
      <c r="AH146" s="92">
        <v>0</v>
      </c>
      <c r="AI146" s="92">
        <v>1</v>
      </c>
      <c r="AJ146" s="92">
        <f t="shared" ref="AJ146:AJ147" si="184">0.1*AJ$12</f>
        <v>0.27999999999999997</v>
      </c>
      <c r="AK146" s="92">
        <f>AK142</f>
        <v>4.7E-2</v>
      </c>
      <c r="AL146" s="92">
        <f>ROUNDUP(AL142/3,0)</f>
        <v>3</v>
      </c>
      <c r="AM146" s="92"/>
      <c r="AN146" s="92"/>
      <c r="AO146" s="93">
        <f t="shared" ref="AO146" si="185">AK146*I146+AJ146</f>
        <v>0.37475199999999997</v>
      </c>
      <c r="AP146" s="93">
        <f t="shared" si="178"/>
        <v>3.74752E-2</v>
      </c>
      <c r="AQ146" s="94">
        <f t="shared" si="179"/>
        <v>0.25</v>
      </c>
      <c r="AR146" s="94">
        <f t="shared" si="180"/>
        <v>0.1655568</v>
      </c>
      <c r="AS146" s="93">
        <f>10068.2*J146*POWER(10,-6)*10</f>
        <v>0.20297491200000001</v>
      </c>
      <c r="AT146" s="94">
        <f t="shared" si="176"/>
        <v>1.030758912</v>
      </c>
      <c r="AU146" s="95">
        <f t="shared" si="181"/>
        <v>0</v>
      </c>
      <c r="AV146" s="95">
        <f t="shared" si="182"/>
        <v>1.9700000000000001E-5</v>
      </c>
      <c r="AW146" s="95">
        <f t="shared" si="183"/>
        <v>2.0305950566400003E-5</v>
      </c>
    </row>
    <row r="147" spans="1:49" ht="15" thickBot="1" x14ac:dyDescent="0.35">
      <c r="A147" s="48" t="s">
        <v>24</v>
      </c>
      <c r="B147" s="48" t="str">
        <f>B142</f>
        <v>Трубопровод Линия отмывки присадки (Е-601…Е- 605) Рег.№ТТ-513</v>
      </c>
      <c r="C147" s="179" t="s">
        <v>173</v>
      </c>
      <c r="D147" s="49" t="s">
        <v>62</v>
      </c>
      <c r="E147" s="167">
        <f>E145</f>
        <v>4.9999999999999998E-7</v>
      </c>
      <c r="F147" s="168">
        <f>F142</f>
        <v>985</v>
      </c>
      <c r="G147" s="48">
        <v>0.76</v>
      </c>
      <c r="H147" s="50">
        <f t="shared" si="177"/>
        <v>3.7429999999999999E-4</v>
      </c>
      <c r="I147" s="162">
        <f>0.15*I142</f>
        <v>2.016</v>
      </c>
      <c r="J147" s="48">
        <v>0</v>
      </c>
      <c r="K147" s="175" t="s">
        <v>200</v>
      </c>
      <c r="L147" s="181">
        <v>3</v>
      </c>
      <c r="M147" s="92" t="str">
        <f t="shared" si="173"/>
        <v>С6</v>
      </c>
      <c r="N147" s="92" t="str">
        <f t="shared" si="174"/>
        <v>Трубопровод Линия отмывки присадки (Е-601…Е- 605) Рег.№ТТ-513</v>
      </c>
      <c r="O147" s="92" t="str">
        <f t="shared" si="175"/>
        <v>Частичное-ликвидация</v>
      </c>
      <c r="P147" s="92" t="s">
        <v>85</v>
      </c>
      <c r="Q147" s="92" t="s">
        <v>85</v>
      </c>
      <c r="R147" s="92" t="s">
        <v>85</v>
      </c>
      <c r="S147" s="92" t="s">
        <v>85</v>
      </c>
      <c r="T147" s="92" t="s">
        <v>85</v>
      </c>
      <c r="U147" s="92" t="s">
        <v>85</v>
      </c>
      <c r="V147" s="92" t="s">
        <v>85</v>
      </c>
      <c r="W147" s="92" t="s">
        <v>85</v>
      </c>
      <c r="X147" s="92" t="s">
        <v>85</v>
      </c>
      <c r="Y147" s="92" t="s">
        <v>85</v>
      </c>
      <c r="Z147" s="92" t="s">
        <v>85</v>
      </c>
      <c r="AA147" s="92" t="s">
        <v>85</v>
      </c>
      <c r="AB147" s="92" t="s">
        <v>85</v>
      </c>
      <c r="AC147" s="92" t="s">
        <v>85</v>
      </c>
      <c r="AD147" s="92" t="s">
        <v>85</v>
      </c>
      <c r="AE147" s="92" t="s">
        <v>85</v>
      </c>
      <c r="AF147" s="92" t="s">
        <v>85</v>
      </c>
      <c r="AG147" s="92" t="s">
        <v>85</v>
      </c>
      <c r="AH147" s="92">
        <v>0</v>
      </c>
      <c r="AI147" s="92">
        <v>0</v>
      </c>
      <c r="AJ147" s="92">
        <f t="shared" si="184"/>
        <v>0.27999999999999997</v>
      </c>
      <c r="AK147" s="92">
        <f>AK142</f>
        <v>4.7E-2</v>
      </c>
      <c r="AL147" s="92">
        <f>ROUNDUP(AL142/3,0)</f>
        <v>3</v>
      </c>
      <c r="AM147" s="92"/>
      <c r="AN147" s="92"/>
      <c r="AO147" s="93">
        <f>AK147*I147*0.1+AJ147</f>
        <v>0.28947519999999999</v>
      </c>
      <c r="AP147" s="93">
        <f t="shared" si="178"/>
        <v>2.8947520000000001E-2</v>
      </c>
      <c r="AQ147" s="94">
        <f t="shared" si="179"/>
        <v>0</v>
      </c>
      <c r="AR147" s="94">
        <f t="shared" si="180"/>
        <v>7.9605679999999998E-2</v>
      </c>
      <c r="AS147" s="93">
        <f>1333*J146*POWER(10,-6)</f>
        <v>2.6873279999999997E-3</v>
      </c>
      <c r="AT147" s="94">
        <f t="shared" si="176"/>
        <v>0.40071572799999999</v>
      </c>
      <c r="AU147" s="95">
        <f t="shared" si="181"/>
        <v>0</v>
      </c>
      <c r="AV147" s="95">
        <f t="shared" si="182"/>
        <v>0</v>
      </c>
      <c r="AW147" s="95">
        <f t="shared" si="183"/>
        <v>1.4998789699040001E-4</v>
      </c>
    </row>
    <row r="148" spans="1:49" x14ac:dyDescent="0.3">
      <c r="A148" s="48"/>
      <c r="B148" s="48"/>
      <c r="C148" s="179"/>
      <c r="D148" s="49"/>
      <c r="E148" s="167"/>
      <c r="F148" s="168"/>
      <c r="G148" s="48"/>
      <c r="H148" s="50"/>
      <c r="I148" s="162"/>
      <c r="J148" s="48"/>
      <c r="K148" s="292"/>
      <c r="L148" s="294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3"/>
      <c r="AP148" s="93"/>
      <c r="AQ148" s="94"/>
      <c r="AR148" s="94"/>
      <c r="AS148" s="93"/>
      <c r="AT148" s="94"/>
      <c r="AU148" s="95"/>
      <c r="AV148" s="95"/>
      <c r="AW148" s="95"/>
    </row>
    <row r="149" spans="1:49" s="281" customFormat="1" x14ac:dyDescent="0.3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</row>
    <row r="150" spans="1:49" s="281" customFormat="1" x14ac:dyDescent="0.3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</row>
    <row r="151" spans="1:49" ht="15" thickBot="1" x14ac:dyDescent="0.35"/>
    <row r="152" spans="1:49" ht="28.8" thickBot="1" x14ac:dyDescent="0.35">
      <c r="A152" s="48" t="s">
        <v>19</v>
      </c>
      <c r="B152" s="311" t="s">
        <v>345</v>
      </c>
      <c r="C152" s="179" t="s">
        <v>168</v>
      </c>
      <c r="D152" s="49" t="s">
        <v>60</v>
      </c>
      <c r="E152" s="166">
        <v>9.9999999999999995E-8</v>
      </c>
      <c r="F152" s="163">
        <v>658</v>
      </c>
      <c r="G152" s="48">
        <v>0.2</v>
      </c>
      <c r="H152" s="50">
        <f>E152*F152*G152</f>
        <v>1.3160000000000001E-5</v>
      </c>
      <c r="I152" s="164">
        <f>10.4*1.2</f>
        <v>12.48</v>
      </c>
      <c r="J152" s="169">
        <f>I152</f>
        <v>12.48</v>
      </c>
      <c r="K152" s="172" t="s">
        <v>184</v>
      </c>
      <c r="L152" s="177">
        <f>I152*20</f>
        <v>249.60000000000002</v>
      </c>
      <c r="M152" s="92" t="str">
        <f t="shared" ref="M152:M157" si="186">A152</f>
        <v>С1</v>
      </c>
      <c r="N152" s="92" t="str">
        <f t="shared" ref="N152:N157" si="187">B152</f>
        <v>Трубопровод Циркуляционнй коллектор от Е-102 в Е-701 Рег.№ТТ-530</v>
      </c>
      <c r="O152" s="92" t="str">
        <f t="shared" ref="O152:O157" si="188">D152</f>
        <v>Полное-пожар</v>
      </c>
      <c r="P152" s="92" t="s">
        <v>85</v>
      </c>
      <c r="Q152" s="92" t="s">
        <v>85</v>
      </c>
      <c r="R152" s="92" t="s">
        <v>85</v>
      </c>
      <c r="S152" s="92" t="s">
        <v>85</v>
      </c>
      <c r="T152" s="92" t="s">
        <v>85</v>
      </c>
      <c r="U152" s="92" t="s">
        <v>85</v>
      </c>
      <c r="V152" s="92" t="s">
        <v>85</v>
      </c>
      <c r="W152" s="92" t="s">
        <v>85</v>
      </c>
      <c r="X152" s="92" t="s">
        <v>85</v>
      </c>
      <c r="Y152" s="92" t="s">
        <v>85</v>
      </c>
      <c r="Z152" s="92" t="s">
        <v>85</v>
      </c>
      <c r="AA152" s="92" t="s">
        <v>85</v>
      </c>
      <c r="AB152" s="92" t="s">
        <v>85</v>
      </c>
      <c r="AC152" s="92" t="s">
        <v>85</v>
      </c>
      <c r="AD152" s="92" t="s">
        <v>85</v>
      </c>
      <c r="AE152" s="92" t="s">
        <v>85</v>
      </c>
      <c r="AF152" s="92" t="s">
        <v>85</v>
      </c>
      <c r="AG152" s="92" t="s">
        <v>85</v>
      </c>
      <c r="AH152" s="52">
        <v>2</v>
      </c>
      <c r="AI152" s="52">
        <v>4</v>
      </c>
      <c r="AJ152" s="165">
        <v>2.8</v>
      </c>
      <c r="AK152" s="165">
        <v>0.09</v>
      </c>
      <c r="AL152" s="165">
        <v>10</v>
      </c>
      <c r="AM152" s="92"/>
      <c r="AN152" s="92"/>
      <c r="AO152" s="93">
        <f>AK152*I152+AJ152</f>
        <v>3.9231999999999996</v>
      </c>
      <c r="AP152" s="93">
        <f>0.1*AO152</f>
        <v>0.39232</v>
      </c>
      <c r="AQ152" s="94">
        <f>AH152*3+0.25*AI152</f>
        <v>7</v>
      </c>
      <c r="AR152" s="94">
        <f>SUM(AO152:AQ152)/4</f>
        <v>2.8288799999999998</v>
      </c>
      <c r="AS152" s="93">
        <f>10068.2*J152*POWER(10,-6)</f>
        <v>0.125651136</v>
      </c>
      <c r="AT152" s="94">
        <f t="shared" ref="AT152:AT157" si="189">AS152+AR152+AQ152+AP152+AO152</f>
        <v>14.270051135999999</v>
      </c>
      <c r="AU152" s="95">
        <f>AH152*H152</f>
        <v>2.6320000000000002E-5</v>
      </c>
      <c r="AV152" s="95">
        <f>H152*AI152</f>
        <v>5.2640000000000004E-5</v>
      </c>
      <c r="AW152" s="95">
        <f>H152*AT152</f>
        <v>1.8779387294976001E-4</v>
      </c>
    </row>
    <row r="153" spans="1:49" ht="15" thickBot="1" x14ac:dyDescent="0.35">
      <c r="A153" s="48" t="s">
        <v>20</v>
      </c>
      <c r="B153" s="48" t="str">
        <f>B152</f>
        <v>Трубопровод Циркуляционнй коллектор от Е-102 в Е-701 Рег.№ТТ-530</v>
      </c>
      <c r="C153" s="179" t="s">
        <v>169</v>
      </c>
      <c r="D153" s="49" t="s">
        <v>63</v>
      </c>
      <c r="E153" s="167">
        <f>E152</f>
        <v>9.9999999999999995E-8</v>
      </c>
      <c r="F153" s="168">
        <f>F152</f>
        <v>658</v>
      </c>
      <c r="G153" s="48">
        <v>0.04</v>
      </c>
      <c r="H153" s="50">
        <f t="shared" ref="H153:H157" si="190">E153*F153*G153</f>
        <v>2.632E-6</v>
      </c>
      <c r="I153" s="162">
        <f>I152</f>
        <v>12.48</v>
      </c>
      <c r="J153" s="170">
        <v>0.56000000000000005</v>
      </c>
      <c r="K153" s="172" t="s">
        <v>185</v>
      </c>
      <c r="L153" s="177">
        <v>0</v>
      </c>
      <c r="M153" s="92" t="str">
        <f t="shared" si="186"/>
        <v>С2</v>
      </c>
      <c r="N153" s="92" t="str">
        <f t="shared" si="187"/>
        <v>Трубопровод Циркуляционнй коллектор от Е-102 в Е-701 Рег.№ТТ-530</v>
      </c>
      <c r="O153" s="92" t="str">
        <f t="shared" si="188"/>
        <v>Полное-взрыв</v>
      </c>
      <c r="P153" s="92" t="s">
        <v>85</v>
      </c>
      <c r="Q153" s="92" t="s">
        <v>85</v>
      </c>
      <c r="R153" s="92" t="s">
        <v>85</v>
      </c>
      <c r="S153" s="92" t="s">
        <v>85</v>
      </c>
      <c r="T153" s="92" t="s">
        <v>85</v>
      </c>
      <c r="U153" s="92" t="s">
        <v>85</v>
      </c>
      <c r="V153" s="92" t="s">
        <v>85</v>
      </c>
      <c r="W153" s="92" t="s">
        <v>85</v>
      </c>
      <c r="X153" s="92" t="s">
        <v>85</v>
      </c>
      <c r="Y153" s="92" t="s">
        <v>85</v>
      </c>
      <c r="Z153" s="92" t="s">
        <v>85</v>
      </c>
      <c r="AA153" s="92" t="s">
        <v>85</v>
      </c>
      <c r="AB153" s="92" t="s">
        <v>85</v>
      </c>
      <c r="AC153" s="92" t="s">
        <v>85</v>
      </c>
      <c r="AD153" s="92" t="s">
        <v>85</v>
      </c>
      <c r="AE153" s="92" t="s">
        <v>85</v>
      </c>
      <c r="AF153" s="92" t="s">
        <v>85</v>
      </c>
      <c r="AG153" s="92" t="s">
        <v>85</v>
      </c>
      <c r="AH153" s="52">
        <v>1</v>
      </c>
      <c r="AI153" s="52">
        <v>3</v>
      </c>
      <c r="AJ153" s="92">
        <f>AJ152</f>
        <v>2.8</v>
      </c>
      <c r="AK153" s="92">
        <f>AK152</f>
        <v>0.09</v>
      </c>
      <c r="AL153" s="92">
        <f>AL152</f>
        <v>10</v>
      </c>
      <c r="AM153" s="92"/>
      <c r="AN153" s="92"/>
      <c r="AO153" s="93">
        <f>AK153*I153+AJ153</f>
        <v>3.9231999999999996</v>
      </c>
      <c r="AP153" s="93">
        <f t="shared" ref="AP153:AP157" si="191">0.1*AO153</f>
        <v>0.39232</v>
      </c>
      <c r="AQ153" s="94">
        <f t="shared" ref="AQ153:AQ157" si="192">AH153*3+0.25*AI153</f>
        <v>3.75</v>
      </c>
      <c r="AR153" s="94">
        <f t="shared" ref="AR153:AR157" si="193">SUM(AO153:AQ153)/4</f>
        <v>2.0163799999999998</v>
      </c>
      <c r="AS153" s="93">
        <f>10068.2*J153*POWER(10,-6)*10</f>
        <v>5.6381920000000009E-2</v>
      </c>
      <c r="AT153" s="94">
        <f t="shared" si="189"/>
        <v>10.138281919999999</v>
      </c>
      <c r="AU153" s="95">
        <f t="shared" ref="AU153:AU157" si="194">AH153*H153</f>
        <v>2.632E-6</v>
      </c>
      <c r="AV153" s="95">
        <f t="shared" ref="AV153:AV157" si="195">H153*AI153</f>
        <v>7.8960000000000003E-6</v>
      </c>
      <c r="AW153" s="95">
        <f t="shared" ref="AW153:AW157" si="196">H153*AT153</f>
        <v>2.6683958013439996E-5</v>
      </c>
    </row>
    <row r="154" spans="1:49" x14ac:dyDescent="0.3">
      <c r="A154" s="48" t="s">
        <v>21</v>
      </c>
      <c r="B154" s="48" t="str">
        <f>B152</f>
        <v>Трубопровод Циркуляционнй коллектор от Е-102 в Е-701 Рег.№ТТ-530</v>
      </c>
      <c r="C154" s="179" t="s">
        <v>170</v>
      </c>
      <c r="D154" s="49" t="s">
        <v>61</v>
      </c>
      <c r="E154" s="167">
        <f>E152</f>
        <v>9.9999999999999995E-8</v>
      </c>
      <c r="F154" s="168">
        <f>F152</f>
        <v>658</v>
      </c>
      <c r="G154" s="48">
        <v>0.76</v>
      </c>
      <c r="H154" s="50">
        <f t="shared" si="190"/>
        <v>5.0008E-5</v>
      </c>
      <c r="I154" s="162">
        <f>I152</f>
        <v>12.48</v>
      </c>
      <c r="J154" s="171">
        <v>0</v>
      </c>
      <c r="K154" s="172" t="s">
        <v>186</v>
      </c>
      <c r="L154" s="177">
        <v>0</v>
      </c>
      <c r="M154" s="92" t="str">
        <f t="shared" si="186"/>
        <v>С3</v>
      </c>
      <c r="N154" s="92" t="str">
        <f t="shared" si="187"/>
        <v>Трубопровод Циркуляционнй коллектор от Е-102 в Е-701 Рег.№ТТ-530</v>
      </c>
      <c r="O154" s="92" t="str">
        <f t="shared" si="188"/>
        <v>Полное-ликвидация</v>
      </c>
      <c r="P154" s="92" t="s">
        <v>85</v>
      </c>
      <c r="Q154" s="92" t="s">
        <v>85</v>
      </c>
      <c r="R154" s="92" t="s">
        <v>85</v>
      </c>
      <c r="S154" s="92" t="s">
        <v>85</v>
      </c>
      <c r="T154" s="92" t="s">
        <v>85</v>
      </c>
      <c r="U154" s="92" t="s">
        <v>85</v>
      </c>
      <c r="V154" s="92" t="s">
        <v>85</v>
      </c>
      <c r="W154" s="92" t="s">
        <v>85</v>
      </c>
      <c r="X154" s="92" t="s">
        <v>85</v>
      </c>
      <c r="Y154" s="92" t="s">
        <v>85</v>
      </c>
      <c r="Z154" s="92" t="s">
        <v>85</v>
      </c>
      <c r="AA154" s="92" t="s">
        <v>85</v>
      </c>
      <c r="AB154" s="92" t="s">
        <v>85</v>
      </c>
      <c r="AC154" s="92" t="s">
        <v>85</v>
      </c>
      <c r="AD154" s="92" t="s">
        <v>85</v>
      </c>
      <c r="AE154" s="92" t="s">
        <v>85</v>
      </c>
      <c r="AF154" s="92" t="s">
        <v>85</v>
      </c>
      <c r="AG154" s="92" t="s">
        <v>85</v>
      </c>
      <c r="AH154" s="92">
        <v>0</v>
      </c>
      <c r="AI154" s="92">
        <v>0</v>
      </c>
      <c r="AJ154" s="92">
        <f>AJ152</f>
        <v>2.8</v>
      </c>
      <c r="AK154" s="92">
        <f>AK152</f>
        <v>0.09</v>
      </c>
      <c r="AL154" s="92">
        <f>AL152</f>
        <v>10</v>
      </c>
      <c r="AM154" s="92"/>
      <c r="AN154" s="92"/>
      <c r="AO154" s="93">
        <f>AK154*I154*0.1+AJ154</f>
        <v>2.9123199999999998</v>
      </c>
      <c r="AP154" s="93">
        <f t="shared" si="191"/>
        <v>0.29123199999999999</v>
      </c>
      <c r="AQ154" s="94">
        <f t="shared" si="192"/>
        <v>0</v>
      </c>
      <c r="AR154" s="94">
        <f t="shared" si="193"/>
        <v>0.80088799999999993</v>
      </c>
      <c r="AS154" s="93">
        <f>1333*J153*POWER(10,-6)</f>
        <v>7.4648E-4</v>
      </c>
      <c r="AT154" s="94">
        <f t="shared" si="189"/>
        <v>4.0051864799999999</v>
      </c>
      <c r="AU154" s="95">
        <f t="shared" si="194"/>
        <v>0</v>
      </c>
      <c r="AV154" s="95">
        <f t="shared" si="195"/>
        <v>0</v>
      </c>
      <c r="AW154" s="95">
        <f t="shared" si="196"/>
        <v>2.0029136549183998E-4</v>
      </c>
    </row>
    <row r="155" spans="1:49" x14ac:dyDescent="0.3">
      <c r="A155" s="48" t="s">
        <v>22</v>
      </c>
      <c r="B155" s="48" t="str">
        <f>B152</f>
        <v>Трубопровод Циркуляционнй коллектор от Е-102 в Е-701 Рег.№ТТ-530</v>
      </c>
      <c r="C155" s="179" t="s">
        <v>171</v>
      </c>
      <c r="D155" s="49" t="s">
        <v>86</v>
      </c>
      <c r="E155" s="166">
        <v>4.9999999999999998E-7</v>
      </c>
      <c r="F155" s="168">
        <f>F152</f>
        <v>658</v>
      </c>
      <c r="G155" s="48">
        <v>0.2</v>
      </c>
      <c r="H155" s="50">
        <f t="shared" si="190"/>
        <v>6.58E-5</v>
      </c>
      <c r="I155" s="162">
        <f>0.15*I152</f>
        <v>1.8719999999999999</v>
      </c>
      <c r="J155" s="169">
        <f>I155</f>
        <v>1.8719999999999999</v>
      </c>
      <c r="K155" s="174" t="s">
        <v>188</v>
      </c>
      <c r="L155" s="178">
        <v>45390</v>
      </c>
      <c r="M155" s="92" t="str">
        <f t="shared" si="186"/>
        <v>С4</v>
      </c>
      <c r="N155" s="92" t="str">
        <f t="shared" si="187"/>
        <v>Трубопровод Циркуляционнй коллектор от Е-102 в Е-701 Рег.№ТТ-530</v>
      </c>
      <c r="O155" s="92" t="str">
        <f t="shared" si="188"/>
        <v>Частичное-пожар</v>
      </c>
      <c r="P155" s="92" t="s">
        <v>85</v>
      </c>
      <c r="Q155" s="92" t="s">
        <v>85</v>
      </c>
      <c r="R155" s="92" t="s">
        <v>85</v>
      </c>
      <c r="S155" s="92" t="s">
        <v>85</v>
      </c>
      <c r="T155" s="92" t="s">
        <v>85</v>
      </c>
      <c r="U155" s="92" t="s">
        <v>85</v>
      </c>
      <c r="V155" s="92" t="s">
        <v>85</v>
      </c>
      <c r="W155" s="92" t="s">
        <v>85</v>
      </c>
      <c r="X155" s="92" t="s">
        <v>85</v>
      </c>
      <c r="Y155" s="92" t="s">
        <v>85</v>
      </c>
      <c r="Z155" s="92" t="s">
        <v>85</v>
      </c>
      <c r="AA155" s="92" t="s">
        <v>85</v>
      </c>
      <c r="AB155" s="92" t="s">
        <v>85</v>
      </c>
      <c r="AC155" s="92" t="s">
        <v>85</v>
      </c>
      <c r="AD155" s="92" t="s">
        <v>85</v>
      </c>
      <c r="AE155" s="92" t="s">
        <v>85</v>
      </c>
      <c r="AF155" s="92" t="s">
        <v>85</v>
      </c>
      <c r="AG155" s="92" t="s">
        <v>85</v>
      </c>
      <c r="AH155" s="92">
        <v>0</v>
      </c>
      <c r="AI155" s="92">
        <v>2</v>
      </c>
      <c r="AJ155" s="92">
        <f>0.1*AJ152</f>
        <v>0.27999999999999997</v>
      </c>
      <c r="AK155" s="92">
        <f>AK152</f>
        <v>0.09</v>
      </c>
      <c r="AL155" s="92">
        <f>ROUNDUP(AL152/3,0)</f>
        <v>4</v>
      </c>
      <c r="AM155" s="92"/>
      <c r="AN155" s="92"/>
      <c r="AO155" s="93">
        <f>AK155*I155+AJ155</f>
        <v>0.44847999999999999</v>
      </c>
      <c r="AP155" s="93">
        <f t="shared" si="191"/>
        <v>4.4847999999999999E-2</v>
      </c>
      <c r="AQ155" s="94">
        <f t="shared" si="192"/>
        <v>0.5</v>
      </c>
      <c r="AR155" s="94">
        <f t="shared" si="193"/>
        <v>0.248332</v>
      </c>
      <c r="AS155" s="93">
        <f>10068.2*J155*POWER(10,-6)</f>
        <v>1.8847670399999999E-2</v>
      </c>
      <c r="AT155" s="94">
        <f t="shared" si="189"/>
        <v>1.2605076704</v>
      </c>
      <c r="AU155" s="95">
        <f t="shared" si="194"/>
        <v>0</v>
      </c>
      <c r="AV155" s="95">
        <f t="shared" si="195"/>
        <v>1.316E-4</v>
      </c>
      <c r="AW155" s="95">
        <f t="shared" si="196"/>
        <v>8.2941404712320003E-5</v>
      </c>
    </row>
    <row r="156" spans="1:49" x14ac:dyDescent="0.3">
      <c r="A156" s="48" t="s">
        <v>23</v>
      </c>
      <c r="B156" s="48" t="str">
        <f>B152</f>
        <v>Трубопровод Циркуляционнй коллектор от Е-102 в Е-701 Рег.№ТТ-530</v>
      </c>
      <c r="C156" s="179" t="s">
        <v>172</v>
      </c>
      <c r="D156" s="49" t="s">
        <v>174</v>
      </c>
      <c r="E156" s="167">
        <f>E155</f>
        <v>4.9999999999999998E-7</v>
      </c>
      <c r="F156" s="168">
        <f>F152</f>
        <v>658</v>
      </c>
      <c r="G156" s="48">
        <v>0.04</v>
      </c>
      <c r="H156" s="50">
        <f t="shared" si="190"/>
        <v>1.3159999999999999E-5</v>
      </c>
      <c r="I156" s="162">
        <f>0.15*I152</f>
        <v>1.8719999999999999</v>
      </c>
      <c r="J156" s="169">
        <f>0.15*J153</f>
        <v>8.4000000000000005E-2</v>
      </c>
      <c r="K156" s="174" t="s">
        <v>189</v>
      </c>
      <c r="L156" s="178">
        <v>3</v>
      </c>
      <c r="M156" s="92" t="str">
        <f t="shared" si="186"/>
        <v>С5</v>
      </c>
      <c r="N156" s="92" t="str">
        <f t="shared" si="187"/>
        <v>Трубопровод Циркуляционнй коллектор от Е-102 в Е-701 Рег.№ТТ-530</v>
      </c>
      <c r="O156" s="92" t="str">
        <f t="shared" si="188"/>
        <v>Частичное-пожар-вспышка</v>
      </c>
      <c r="P156" s="92" t="s">
        <v>85</v>
      </c>
      <c r="Q156" s="92" t="s">
        <v>85</v>
      </c>
      <c r="R156" s="92" t="s">
        <v>85</v>
      </c>
      <c r="S156" s="92" t="s">
        <v>85</v>
      </c>
      <c r="T156" s="92" t="s">
        <v>85</v>
      </c>
      <c r="U156" s="92" t="s">
        <v>85</v>
      </c>
      <c r="V156" s="92" t="s">
        <v>85</v>
      </c>
      <c r="W156" s="92" t="s">
        <v>85</v>
      </c>
      <c r="X156" s="92" t="s">
        <v>85</v>
      </c>
      <c r="Y156" s="92" t="s">
        <v>85</v>
      </c>
      <c r="Z156" s="92" t="s">
        <v>85</v>
      </c>
      <c r="AA156" s="92" t="s">
        <v>85</v>
      </c>
      <c r="AB156" s="92" t="s">
        <v>85</v>
      </c>
      <c r="AC156" s="92" t="s">
        <v>85</v>
      </c>
      <c r="AD156" s="92" t="s">
        <v>85</v>
      </c>
      <c r="AE156" s="92" t="s">
        <v>85</v>
      </c>
      <c r="AF156" s="92" t="s">
        <v>85</v>
      </c>
      <c r="AG156" s="92" t="s">
        <v>85</v>
      </c>
      <c r="AH156" s="92">
        <v>0</v>
      </c>
      <c r="AI156" s="92">
        <v>1</v>
      </c>
      <c r="AJ156" s="92">
        <f t="shared" ref="AJ156:AJ157" si="197">0.1*AJ153</f>
        <v>0.27999999999999997</v>
      </c>
      <c r="AK156" s="92">
        <f>AK152</f>
        <v>0.09</v>
      </c>
      <c r="AL156" s="92">
        <f>ROUNDUP(AL152/3,0)</f>
        <v>4</v>
      </c>
      <c r="AM156" s="92"/>
      <c r="AN156" s="92"/>
      <c r="AO156" s="93">
        <f t="shared" ref="AO156" si="198">AK156*I156+AJ156</f>
        <v>0.44847999999999999</v>
      </c>
      <c r="AP156" s="93">
        <f t="shared" si="191"/>
        <v>4.4847999999999999E-2</v>
      </c>
      <c r="AQ156" s="94">
        <f t="shared" si="192"/>
        <v>0.25</v>
      </c>
      <c r="AR156" s="94">
        <f t="shared" si="193"/>
        <v>0.185832</v>
      </c>
      <c r="AS156" s="93">
        <f>10068.2*J156*POWER(10,-6)*10</f>
        <v>8.4572880000000003E-3</v>
      </c>
      <c r="AT156" s="94">
        <f t="shared" si="189"/>
        <v>0.93761728799999999</v>
      </c>
      <c r="AU156" s="95">
        <f t="shared" si="194"/>
        <v>0</v>
      </c>
      <c r="AV156" s="95">
        <f t="shared" si="195"/>
        <v>1.3159999999999999E-5</v>
      </c>
      <c r="AW156" s="95">
        <f t="shared" si="196"/>
        <v>1.2339043510079999E-5</v>
      </c>
    </row>
    <row r="157" spans="1:49" x14ac:dyDescent="0.3">
      <c r="A157" s="271" t="s">
        <v>24</v>
      </c>
      <c r="B157" s="271" t="str">
        <f>B152</f>
        <v>Трубопровод Циркуляционнй коллектор от Е-102 в Е-701 Рег.№ТТ-530</v>
      </c>
      <c r="C157" s="272" t="s">
        <v>173</v>
      </c>
      <c r="D157" s="273" t="s">
        <v>62</v>
      </c>
      <c r="E157" s="274">
        <f>E155</f>
        <v>4.9999999999999998E-7</v>
      </c>
      <c r="F157" s="275">
        <f>F152</f>
        <v>658</v>
      </c>
      <c r="G157" s="271">
        <v>0.76</v>
      </c>
      <c r="H157" s="276">
        <f t="shared" si="190"/>
        <v>2.5003999999999998E-4</v>
      </c>
      <c r="I157" s="277">
        <f>0.15*I152</f>
        <v>1.8719999999999999</v>
      </c>
      <c r="J157" s="278">
        <v>0</v>
      </c>
      <c r="K157" s="279" t="s">
        <v>200</v>
      </c>
      <c r="L157" s="280">
        <v>1</v>
      </c>
      <c r="M157" s="92" t="str">
        <f t="shared" si="186"/>
        <v>С6</v>
      </c>
      <c r="N157" s="92" t="str">
        <f t="shared" si="187"/>
        <v>Трубопровод Циркуляционнй коллектор от Е-102 в Е-701 Рег.№ТТ-530</v>
      </c>
      <c r="O157" s="92" t="str">
        <f t="shared" si="188"/>
        <v>Частичное-ликвидация</v>
      </c>
      <c r="P157" s="92" t="s">
        <v>85</v>
      </c>
      <c r="Q157" s="92" t="s">
        <v>85</v>
      </c>
      <c r="R157" s="92" t="s">
        <v>85</v>
      </c>
      <c r="S157" s="92" t="s">
        <v>85</v>
      </c>
      <c r="T157" s="92" t="s">
        <v>85</v>
      </c>
      <c r="U157" s="92" t="s">
        <v>85</v>
      </c>
      <c r="V157" s="92" t="s">
        <v>85</v>
      </c>
      <c r="W157" s="92" t="s">
        <v>85</v>
      </c>
      <c r="X157" s="92" t="s">
        <v>85</v>
      </c>
      <c r="Y157" s="92" t="s">
        <v>85</v>
      </c>
      <c r="Z157" s="92" t="s">
        <v>85</v>
      </c>
      <c r="AA157" s="92" t="s">
        <v>85</v>
      </c>
      <c r="AB157" s="92" t="s">
        <v>85</v>
      </c>
      <c r="AC157" s="92" t="s">
        <v>85</v>
      </c>
      <c r="AD157" s="92" t="s">
        <v>85</v>
      </c>
      <c r="AE157" s="92" t="s">
        <v>85</v>
      </c>
      <c r="AF157" s="92" t="s">
        <v>85</v>
      </c>
      <c r="AG157" s="92" t="s">
        <v>85</v>
      </c>
      <c r="AH157" s="92">
        <v>0</v>
      </c>
      <c r="AI157" s="92">
        <v>0</v>
      </c>
      <c r="AJ157" s="92">
        <f t="shared" si="197"/>
        <v>0.27999999999999997</v>
      </c>
      <c r="AK157" s="92">
        <f>AK152</f>
        <v>0.09</v>
      </c>
      <c r="AL157" s="92">
        <f>ROUNDUP(AL152/3,0)</f>
        <v>4</v>
      </c>
      <c r="AM157" s="92"/>
      <c r="AN157" s="92"/>
      <c r="AO157" s="93">
        <f>AK157*I157*0.1+AJ157</f>
        <v>0.29684799999999995</v>
      </c>
      <c r="AP157" s="93">
        <f t="shared" si="191"/>
        <v>2.9684799999999997E-2</v>
      </c>
      <c r="AQ157" s="94">
        <f t="shared" si="192"/>
        <v>0</v>
      </c>
      <c r="AR157" s="94">
        <f t="shared" si="193"/>
        <v>8.1633199999999989E-2</v>
      </c>
      <c r="AS157" s="93">
        <f>1333*J156*POWER(10,-6)</f>
        <v>1.11972E-4</v>
      </c>
      <c r="AT157" s="94">
        <f t="shared" si="189"/>
        <v>0.40827797199999993</v>
      </c>
      <c r="AU157" s="95">
        <f t="shared" si="194"/>
        <v>0</v>
      </c>
      <c r="AV157" s="95">
        <f t="shared" si="195"/>
        <v>0</v>
      </c>
      <c r="AW157" s="95">
        <f t="shared" si="196"/>
        <v>1.0208582411887997E-4</v>
      </c>
    </row>
    <row r="158" spans="1:49" s="281" customFormat="1" x14ac:dyDescent="0.3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</row>
    <row r="159" spans="1:49" s="281" customFormat="1" x14ac:dyDescent="0.3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</row>
    <row r="160" spans="1:49" s="281" customFormat="1" x14ac:dyDescent="0.3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</row>
    <row r="161" spans="1:49" ht="15" thickBot="1" x14ac:dyDescent="0.35"/>
    <row r="162" spans="1:49" s="241" customFormat="1" ht="18" customHeight="1" x14ac:dyDescent="0.3">
      <c r="A162" s="232" t="s">
        <v>19</v>
      </c>
      <c r="B162" s="233" t="s">
        <v>346</v>
      </c>
      <c r="C162" s="53" t="s">
        <v>349</v>
      </c>
      <c r="D162" s="234" t="s">
        <v>350</v>
      </c>
      <c r="E162" s="235">
        <v>9.9999999999999995E-7</v>
      </c>
      <c r="F162" s="233">
        <v>1</v>
      </c>
      <c r="G162" s="232">
        <v>0.05</v>
      </c>
      <c r="H162" s="236">
        <f>E162*F162*G162</f>
        <v>4.9999999999999998E-8</v>
      </c>
      <c r="I162" s="237">
        <v>26.76</v>
      </c>
      <c r="J162" s="238">
        <f>0.05*I162</f>
        <v>1.3380000000000001</v>
      </c>
      <c r="K162" s="239" t="s">
        <v>184</v>
      </c>
      <c r="L162" s="240">
        <f>I162*20</f>
        <v>535.20000000000005</v>
      </c>
      <c r="M162" s="241" t="str">
        <f t="shared" ref="M162:N170" si="199">A162</f>
        <v>С1</v>
      </c>
      <c r="N162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2" s="241" t="str">
        <f t="shared" ref="O162:O169" si="200">D162</f>
        <v>Полное-огенный шар</v>
      </c>
      <c r="P162" s="241" t="s">
        <v>85</v>
      </c>
      <c r="Q162" s="241" t="s">
        <v>85</v>
      </c>
      <c r="R162" s="241" t="s">
        <v>85</v>
      </c>
      <c r="S162" s="241" t="s">
        <v>85</v>
      </c>
      <c r="T162" s="241" t="s">
        <v>85</v>
      </c>
      <c r="U162" s="241" t="s">
        <v>85</v>
      </c>
      <c r="V162" s="241" t="s">
        <v>85</v>
      </c>
      <c r="W162" s="241" t="s">
        <v>85</v>
      </c>
      <c r="X162" s="241" t="s">
        <v>85</v>
      </c>
      <c r="Y162" s="241" t="s">
        <v>85</v>
      </c>
      <c r="Z162" s="241" t="s">
        <v>85</v>
      </c>
      <c r="AA162" s="241" t="s">
        <v>85</v>
      </c>
      <c r="AB162" s="241" t="s">
        <v>85</v>
      </c>
      <c r="AC162" s="241" t="s">
        <v>85</v>
      </c>
      <c r="AD162" s="241" t="s">
        <v>85</v>
      </c>
      <c r="AE162" s="241" t="s">
        <v>85</v>
      </c>
      <c r="AF162" s="241" t="s">
        <v>85</v>
      </c>
      <c r="AG162" s="241" t="s">
        <v>85</v>
      </c>
      <c r="AH162" s="242">
        <v>3</v>
      </c>
      <c r="AI162" s="242">
        <v>6</v>
      </c>
      <c r="AJ162" s="243">
        <v>15.69</v>
      </c>
      <c r="AK162" s="243">
        <v>2.7E-2</v>
      </c>
      <c r="AL162" s="243">
        <v>20</v>
      </c>
      <c r="AO162" s="244">
        <f>AK162*I162+AJ162</f>
        <v>16.412520000000001</v>
      </c>
      <c r="AP162" s="244">
        <f>0.1*AO162</f>
        <v>1.6412520000000002</v>
      </c>
      <c r="AQ162" s="245">
        <f>AH162*3+0.25*AI162</f>
        <v>10.5</v>
      </c>
      <c r="AR162" s="245">
        <f>SUM(AO162:AQ162)/4</f>
        <v>7.1384430000000005</v>
      </c>
      <c r="AS162" s="244">
        <f>10068.2*J162*POWER(10,-6)</f>
        <v>1.3471251600000001E-2</v>
      </c>
      <c r="AT162" s="245">
        <f t="shared" ref="AT162:AT170" si="201">AS162+AR162+AQ162+AP162+AO162</f>
        <v>35.7056862516</v>
      </c>
      <c r="AU162" s="246">
        <f>AH162*H162</f>
        <v>1.4999999999999999E-7</v>
      </c>
      <c r="AV162" s="246">
        <f>H162*AI162</f>
        <v>2.9999999999999999E-7</v>
      </c>
      <c r="AW162" s="246">
        <f>H162*AT162</f>
        <v>1.7852843125799998E-6</v>
      </c>
    </row>
    <row r="163" spans="1:49" s="241" customFormat="1" x14ac:dyDescent="0.3">
      <c r="A163" s="232" t="s">
        <v>20</v>
      </c>
      <c r="B163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3" s="53" t="s">
        <v>211</v>
      </c>
      <c r="D163" s="234" t="s">
        <v>63</v>
      </c>
      <c r="E163" s="247">
        <f>E162</f>
        <v>9.9999999999999995E-7</v>
      </c>
      <c r="F163" s="248">
        <f>F162</f>
        <v>1</v>
      </c>
      <c r="G163" s="232">
        <v>0.19</v>
      </c>
      <c r="H163" s="236">
        <f t="shared" ref="H163:H170" si="202">E163*F163*G163</f>
        <v>1.8999999999999998E-7</v>
      </c>
      <c r="I163" s="249">
        <f>I162</f>
        <v>26.76</v>
      </c>
      <c r="J163" s="257">
        <v>0.84</v>
      </c>
      <c r="K163" s="250" t="s">
        <v>185</v>
      </c>
      <c r="L163" s="251">
        <v>3</v>
      </c>
      <c r="M163" s="241" t="str">
        <f t="shared" si="199"/>
        <v>С2</v>
      </c>
      <c r="N163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3" s="241" t="str">
        <f t="shared" si="200"/>
        <v>Полное-взрыв</v>
      </c>
      <c r="P163" s="241" t="s">
        <v>85</v>
      </c>
      <c r="Q163" s="241" t="s">
        <v>85</v>
      </c>
      <c r="R163" s="241" t="s">
        <v>85</v>
      </c>
      <c r="S163" s="241" t="s">
        <v>85</v>
      </c>
      <c r="T163" s="241" t="s">
        <v>85</v>
      </c>
      <c r="U163" s="241" t="s">
        <v>85</v>
      </c>
      <c r="V163" s="241" t="s">
        <v>85</v>
      </c>
      <c r="W163" s="241" t="s">
        <v>85</v>
      </c>
      <c r="X163" s="241" t="s">
        <v>85</v>
      </c>
      <c r="Y163" s="241" t="s">
        <v>85</v>
      </c>
      <c r="Z163" s="241" t="s">
        <v>85</v>
      </c>
      <c r="AA163" s="241" t="s">
        <v>85</v>
      </c>
      <c r="AB163" s="241" t="s">
        <v>85</v>
      </c>
      <c r="AC163" s="241" t="s">
        <v>85</v>
      </c>
      <c r="AD163" s="241" t="s">
        <v>85</v>
      </c>
      <c r="AE163" s="241" t="s">
        <v>85</v>
      </c>
      <c r="AF163" s="241" t="s">
        <v>85</v>
      </c>
      <c r="AG163" s="241" t="s">
        <v>85</v>
      </c>
      <c r="AH163" s="242">
        <v>4</v>
      </c>
      <c r="AI163" s="242">
        <v>8</v>
      </c>
      <c r="AJ163" s="241">
        <f>AJ162</f>
        <v>15.69</v>
      </c>
      <c r="AK163" s="241">
        <f>AK162</f>
        <v>2.7E-2</v>
      </c>
      <c r="AL163" s="241">
        <f>AL162</f>
        <v>20</v>
      </c>
      <c r="AO163" s="244">
        <f>AK163*I163+AJ163</f>
        <v>16.412520000000001</v>
      </c>
      <c r="AP163" s="244">
        <f t="shared" ref="AP163:AP169" si="203">0.1*AO163</f>
        <v>1.6412520000000002</v>
      </c>
      <c r="AQ163" s="245">
        <f t="shared" ref="AQ163:AQ169" si="204">AH163*3+0.25*AI163</f>
        <v>14</v>
      </c>
      <c r="AR163" s="245">
        <f t="shared" ref="AR163:AR169" si="205">SUM(AO163:AQ163)/4</f>
        <v>8.0134430000000005</v>
      </c>
      <c r="AS163" s="244">
        <f>10068.2*J163*POWER(10,-6)*10</f>
        <v>8.4572880000000003E-2</v>
      </c>
      <c r="AT163" s="245">
        <f t="shared" si="201"/>
        <v>40.151787880000001</v>
      </c>
      <c r="AU163" s="246">
        <f t="shared" ref="AU163:AU169" si="206">AH163*H163</f>
        <v>7.5999999999999992E-7</v>
      </c>
      <c r="AV163" s="246">
        <f t="shared" ref="AV163:AV169" si="207">H163*AI163</f>
        <v>1.5199999999999998E-6</v>
      </c>
      <c r="AW163" s="246">
        <f t="shared" ref="AW163" si="208">H163*AT163</f>
        <v>7.6288396971999998E-6</v>
      </c>
    </row>
    <row r="164" spans="1:49" s="241" customFormat="1" x14ac:dyDescent="0.3">
      <c r="A164" s="232" t="s">
        <v>21</v>
      </c>
      <c r="B164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4" s="53" t="s">
        <v>256</v>
      </c>
      <c r="D164" s="234" t="s">
        <v>180</v>
      </c>
      <c r="E164" s="247">
        <f>E162</f>
        <v>9.9999999999999995E-7</v>
      </c>
      <c r="F164" s="248">
        <f>F162</f>
        <v>1</v>
      </c>
      <c r="G164" s="232">
        <v>0.76</v>
      </c>
      <c r="H164" s="236">
        <f t="shared" si="202"/>
        <v>7.5999999999999992E-7</v>
      </c>
      <c r="I164" s="249">
        <f>I162</f>
        <v>26.76</v>
      </c>
      <c r="J164" s="257">
        <v>0.25</v>
      </c>
      <c r="K164" s="250" t="s">
        <v>186</v>
      </c>
      <c r="L164" s="251">
        <v>14</v>
      </c>
      <c r="M164" s="241" t="str">
        <f t="shared" si="199"/>
        <v>С3</v>
      </c>
      <c r="N164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4" s="241" t="str">
        <f t="shared" si="200"/>
        <v>Полное-токси</v>
      </c>
      <c r="P164" s="241" t="s">
        <v>85</v>
      </c>
      <c r="Q164" s="241" t="s">
        <v>85</v>
      </c>
      <c r="R164" s="241" t="s">
        <v>85</v>
      </c>
      <c r="S164" s="241" t="s">
        <v>85</v>
      </c>
      <c r="T164" s="241" t="s">
        <v>85</v>
      </c>
      <c r="U164" s="241" t="s">
        <v>85</v>
      </c>
      <c r="V164" s="241" t="s">
        <v>85</v>
      </c>
      <c r="W164" s="241" t="s">
        <v>85</v>
      </c>
      <c r="X164" s="241" t="s">
        <v>85</v>
      </c>
      <c r="Y164" s="241" t="s">
        <v>85</v>
      </c>
      <c r="Z164" s="241" t="s">
        <v>85</v>
      </c>
      <c r="AA164" s="241" t="s">
        <v>85</v>
      </c>
      <c r="AB164" s="241" t="s">
        <v>85</v>
      </c>
      <c r="AC164" s="241" t="s">
        <v>85</v>
      </c>
      <c r="AD164" s="241" t="s">
        <v>85</v>
      </c>
      <c r="AE164" s="241" t="s">
        <v>85</v>
      </c>
      <c r="AF164" s="241" t="s">
        <v>85</v>
      </c>
      <c r="AG164" s="241" t="s">
        <v>85</v>
      </c>
      <c r="AH164" s="241">
        <v>2</v>
      </c>
      <c r="AI164" s="241">
        <v>5</v>
      </c>
      <c r="AJ164" s="241">
        <f>AJ162</f>
        <v>15.69</v>
      </c>
      <c r="AK164" s="241">
        <f>AK162</f>
        <v>2.7E-2</v>
      </c>
      <c r="AL164" s="241">
        <f>AL162</f>
        <v>20</v>
      </c>
      <c r="AO164" s="244">
        <f>AK164*I164*0.1+AJ164</f>
        <v>15.762252</v>
      </c>
      <c r="AP164" s="244">
        <f t="shared" si="203"/>
        <v>1.5762252000000001</v>
      </c>
      <c r="AQ164" s="245">
        <f t="shared" si="204"/>
        <v>7.25</v>
      </c>
      <c r="AR164" s="245">
        <f t="shared" si="205"/>
        <v>6.1471193</v>
      </c>
      <c r="AS164" s="244">
        <f>1333*J162*POWER(10,-6)</f>
        <v>1.7835539999999999E-3</v>
      </c>
      <c r="AT164" s="245">
        <f t="shared" si="201"/>
        <v>30.737380053999999</v>
      </c>
      <c r="AU164" s="246">
        <f t="shared" si="206"/>
        <v>1.5199999999999998E-6</v>
      </c>
      <c r="AV164" s="246">
        <f t="shared" si="207"/>
        <v>3.7999999999999996E-6</v>
      </c>
      <c r="AW164" s="246">
        <f>H164*AT164</f>
        <v>2.3360408841039995E-5</v>
      </c>
    </row>
    <row r="165" spans="1:49" s="241" customFormat="1" x14ac:dyDescent="0.3">
      <c r="A165" s="232" t="s">
        <v>22</v>
      </c>
      <c r="B165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5" s="53" t="s">
        <v>222</v>
      </c>
      <c r="D165" s="234" t="s">
        <v>223</v>
      </c>
      <c r="E165" s="235">
        <v>1.0000000000000001E-5</v>
      </c>
      <c r="F165" s="248">
        <f>F162</f>
        <v>1</v>
      </c>
      <c r="G165" s="232">
        <v>4.0000000000000008E-2</v>
      </c>
      <c r="H165" s="236">
        <f t="shared" si="202"/>
        <v>4.0000000000000009E-7</v>
      </c>
      <c r="I165" s="249">
        <f>0.15*I162</f>
        <v>4.0140000000000002</v>
      </c>
      <c r="J165" s="238">
        <f>I165</f>
        <v>4.0140000000000002</v>
      </c>
      <c r="K165" s="250" t="s">
        <v>188</v>
      </c>
      <c r="L165" s="251">
        <v>45390</v>
      </c>
      <c r="M165" s="241" t="str">
        <f t="shared" si="199"/>
        <v>С4</v>
      </c>
      <c r="N165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5" s="241" t="str">
        <f t="shared" si="200"/>
        <v>Частичное факел</v>
      </c>
      <c r="P165" s="241" t="s">
        <v>85</v>
      </c>
      <c r="Q165" s="241" t="s">
        <v>85</v>
      </c>
      <c r="R165" s="241" t="s">
        <v>85</v>
      </c>
      <c r="S165" s="241" t="s">
        <v>85</v>
      </c>
      <c r="T165" s="241" t="s">
        <v>85</v>
      </c>
      <c r="U165" s="241" t="s">
        <v>85</v>
      </c>
      <c r="V165" s="241" t="s">
        <v>85</v>
      </c>
      <c r="W165" s="241" t="s">
        <v>85</v>
      </c>
      <c r="X165" s="241" t="s">
        <v>85</v>
      </c>
      <c r="Y165" s="241" t="s">
        <v>85</v>
      </c>
      <c r="Z165" s="241" t="s">
        <v>85</v>
      </c>
      <c r="AA165" s="241" t="s">
        <v>85</v>
      </c>
      <c r="AB165" s="241" t="s">
        <v>85</v>
      </c>
      <c r="AC165" s="241" t="s">
        <v>85</v>
      </c>
      <c r="AD165" s="241" t="s">
        <v>85</v>
      </c>
      <c r="AE165" s="241" t="s">
        <v>85</v>
      </c>
      <c r="AF165" s="241" t="s">
        <v>85</v>
      </c>
      <c r="AG165" s="241" t="s">
        <v>85</v>
      </c>
      <c r="AH165" s="241">
        <v>2</v>
      </c>
      <c r="AI165" s="241">
        <v>3</v>
      </c>
      <c r="AJ165" s="241">
        <f>0.1*$AJ162</f>
        <v>1.569</v>
      </c>
      <c r="AK165" s="241">
        <f>AK163</f>
        <v>2.7E-2</v>
      </c>
      <c r="AL165" s="241">
        <f>AL162</f>
        <v>20</v>
      </c>
      <c r="AO165" s="244">
        <f>AK165*I165*0.1+AJ165</f>
        <v>1.5798378</v>
      </c>
      <c r="AP165" s="244">
        <f t="shared" si="203"/>
        <v>0.15798378000000002</v>
      </c>
      <c r="AQ165" s="245">
        <f t="shared" si="204"/>
        <v>6.75</v>
      </c>
      <c r="AR165" s="245">
        <f t="shared" si="205"/>
        <v>2.1219553950000001</v>
      </c>
      <c r="AS165" s="244">
        <f>10068.2*J165*POWER(10,-6)</f>
        <v>4.04137548E-2</v>
      </c>
      <c r="AT165" s="245">
        <f t="shared" si="201"/>
        <v>10.6501907298</v>
      </c>
      <c r="AU165" s="246">
        <f t="shared" si="206"/>
        <v>8.0000000000000018E-7</v>
      </c>
      <c r="AV165" s="246">
        <f t="shared" si="207"/>
        <v>1.2000000000000004E-6</v>
      </c>
      <c r="AW165" s="246">
        <f t="shared" ref="AW165:AW169" si="209">H165*AT165</f>
        <v>4.2600762919200012E-6</v>
      </c>
    </row>
    <row r="166" spans="1:49" s="241" customFormat="1" x14ac:dyDescent="0.3">
      <c r="A166" s="232" t="s">
        <v>23</v>
      </c>
      <c r="B166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6" s="53" t="s">
        <v>257</v>
      </c>
      <c r="D166" s="234" t="s">
        <v>181</v>
      </c>
      <c r="E166" s="247">
        <f>E165</f>
        <v>1.0000000000000001E-5</v>
      </c>
      <c r="F166" s="248">
        <f>F162</f>
        <v>1</v>
      </c>
      <c r="G166" s="232">
        <v>0.16000000000000003</v>
      </c>
      <c r="H166" s="236">
        <f t="shared" si="202"/>
        <v>1.6000000000000004E-6</v>
      </c>
      <c r="I166" s="249">
        <f>0.15*I162</f>
        <v>4.0140000000000002</v>
      </c>
      <c r="J166" s="238">
        <f>J164*0.15</f>
        <v>3.7499999999999999E-2</v>
      </c>
      <c r="K166" s="250" t="s">
        <v>189</v>
      </c>
      <c r="L166" s="251">
        <v>3</v>
      </c>
      <c r="M166" s="241" t="str">
        <f t="shared" si="199"/>
        <v>С5</v>
      </c>
      <c r="N166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6" s="241" t="str">
        <f t="shared" si="200"/>
        <v>Частичное-токси</v>
      </c>
      <c r="P166" s="241" t="s">
        <v>85</v>
      </c>
      <c r="Q166" s="241" t="s">
        <v>85</v>
      </c>
      <c r="R166" s="241" t="s">
        <v>85</v>
      </c>
      <c r="S166" s="241" t="s">
        <v>85</v>
      </c>
      <c r="T166" s="241" t="s">
        <v>85</v>
      </c>
      <c r="U166" s="241" t="s">
        <v>85</v>
      </c>
      <c r="V166" s="241" t="s">
        <v>85</v>
      </c>
      <c r="W166" s="241" t="s">
        <v>85</v>
      </c>
      <c r="X166" s="241" t="s">
        <v>85</v>
      </c>
      <c r="Y166" s="241" t="s">
        <v>85</v>
      </c>
      <c r="Z166" s="241" t="s">
        <v>85</v>
      </c>
      <c r="AA166" s="241" t="s">
        <v>85</v>
      </c>
      <c r="AB166" s="241" t="s">
        <v>85</v>
      </c>
      <c r="AC166" s="241" t="s">
        <v>85</v>
      </c>
      <c r="AD166" s="241" t="s">
        <v>85</v>
      </c>
      <c r="AE166" s="241" t="s">
        <v>85</v>
      </c>
      <c r="AF166" s="241" t="s">
        <v>85</v>
      </c>
      <c r="AG166" s="241" t="s">
        <v>85</v>
      </c>
      <c r="AH166" s="241">
        <v>1</v>
      </c>
      <c r="AI166" s="241">
        <v>1</v>
      </c>
      <c r="AJ166" s="241">
        <f t="shared" ref="AJ166:AJ169" si="210">0.1*$AJ163</f>
        <v>1.569</v>
      </c>
      <c r="AK166" s="241">
        <f>AK162</f>
        <v>2.7E-2</v>
      </c>
      <c r="AL166" s="241">
        <f>ROUNDUP(AL162/3,0)</f>
        <v>7</v>
      </c>
      <c r="AO166" s="244">
        <f>AK166*I166+AJ166</f>
        <v>1.677378</v>
      </c>
      <c r="AP166" s="244">
        <f t="shared" si="203"/>
        <v>0.16773780000000002</v>
      </c>
      <c r="AQ166" s="245">
        <f t="shared" si="204"/>
        <v>3.25</v>
      </c>
      <c r="AR166" s="245">
        <f t="shared" si="205"/>
        <v>1.2737789500000001</v>
      </c>
      <c r="AS166" s="244">
        <f>1333*J163*POWER(10,-6)*10</f>
        <v>1.1197200000000001E-2</v>
      </c>
      <c r="AT166" s="245">
        <f t="shared" si="201"/>
        <v>6.3800919500000006</v>
      </c>
      <c r="AU166" s="246">
        <f t="shared" si="206"/>
        <v>1.6000000000000004E-6</v>
      </c>
      <c r="AV166" s="246">
        <f t="shared" si="207"/>
        <v>1.6000000000000004E-6</v>
      </c>
      <c r="AW166" s="246">
        <f t="shared" si="209"/>
        <v>1.0208147120000003E-5</v>
      </c>
    </row>
    <row r="167" spans="1:49" s="241" customFormat="1" x14ac:dyDescent="0.3">
      <c r="A167" s="232" t="s">
        <v>24</v>
      </c>
      <c r="B167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7" s="53" t="s">
        <v>224</v>
      </c>
      <c r="D167" s="234" t="s">
        <v>223</v>
      </c>
      <c r="E167" s="247">
        <f>E166</f>
        <v>1.0000000000000001E-5</v>
      </c>
      <c r="F167" s="248">
        <v>1</v>
      </c>
      <c r="G167" s="232">
        <v>4.0000000000000008E-2</v>
      </c>
      <c r="H167" s="236">
        <f t="shared" si="202"/>
        <v>4.0000000000000009E-7</v>
      </c>
      <c r="I167" s="249">
        <f>I165*0.15</f>
        <v>0.60209999999999997</v>
      </c>
      <c r="J167" s="238">
        <f>I167*0.25</f>
        <v>0.15052499999999999</v>
      </c>
      <c r="K167" s="253" t="s">
        <v>200</v>
      </c>
      <c r="L167" s="254">
        <v>22</v>
      </c>
      <c r="M167" s="241" t="str">
        <f t="shared" si="199"/>
        <v>С6</v>
      </c>
      <c r="N167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7" s="241" t="str">
        <f t="shared" si="200"/>
        <v>Частичное факел</v>
      </c>
      <c r="P167" s="241" t="s">
        <v>85</v>
      </c>
      <c r="Q167" s="241" t="s">
        <v>85</v>
      </c>
      <c r="R167" s="241" t="s">
        <v>85</v>
      </c>
      <c r="S167" s="241" t="s">
        <v>85</v>
      </c>
      <c r="T167" s="241" t="s">
        <v>85</v>
      </c>
      <c r="U167" s="241" t="s">
        <v>85</v>
      </c>
      <c r="V167" s="241" t="s">
        <v>85</v>
      </c>
      <c r="W167" s="241" t="s">
        <v>85</v>
      </c>
      <c r="X167" s="241" t="s">
        <v>85</v>
      </c>
      <c r="Y167" s="241" t="s">
        <v>85</v>
      </c>
      <c r="Z167" s="241" t="s">
        <v>85</v>
      </c>
      <c r="AA167" s="241" t="s">
        <v>85</v>
      </c>
      <c r="AB167" s="241" t="s">
        <v>85</v>
      </c>
      <c r="AC167" s="241" t="s">
        <v>85</v>
      </c>
      <c r="AD167" s="241" t="s">
        <v>85</v>
      </c>
      <c r="AE167" s="241" t="s">
        <v>85</v>
      </c>
      <c r="AF167" s="241" t="s">
        <v>85</v>
      </c>
      <c r="AG167" s="241" t="s">
        <v>85</v>
      </c>
      <c r="AH167" s="241">
        <v>1</v>
      </c>
      <c r="AI167" s="241">
        <v>1</v>
      </c>
      <c r="AJ167" s="241">
        <f t="shared" si="210"/>
        <v>1.569</v>
      </c>
      <c r="AK167" s="241">
        <f>AK162</f>
        <v>2.7E-2</v>
      </c>
      <c r="AL167" s="241">
        <f>AL166</f>
        <v>7</v>
      </c>
      <c r="AO167" s="244">
        <f t="shared" ref="AO167:AO168" si="211">AK167*I167+AJ167</f>
        <v>1.5852567</v>
      </c>
      <c r="AP167" s="244">
        <f t="shared" si="203"/>
        <v>0.15852567000000001</v>
      </c>
      <c r="AQ167" s="245">
        <f t="shared" si="204"/>
        <v>3.25</v>
      </c>
      <c r="AR167" s="245">
        <f t="shared" si="205"/>
        <v>1.2484455925</v>
      </c>
      <c r="AS167" s="244">
        <f>10068.2*J167*POWER(10,-6)</f>
        <v>1.5155158049999999E-3</v>
      </c>
      <c r="AT167" s="245">
        <f t="shared" si="201"/>
        <v>6.2437434783049994</v>
      </c>
      <c r="AU167" s="246">
        <f t="shared" si="206"/>
        <v>4.0000000000000009E-7</v>
      </c>
      <c r="AV167" s="246">
        <f t="shared" si="207"/>
        <v>4.0000000000000009E-7</v>
      </c>
      <c r="AW167" s="246">
        <f t="shared" si="209"/>
        <v>2.4974973913220002E-6</v>
      </c>
    </row>
    <row r="168" spans="1:49" s="241" customFormat="1" x14ac:dyDescent="0.3">
      <c r="A168" s="232" t="s">
        <v>219</v>
      </c>
      <c r="B168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8" s="53" t="s">
        <v>225</v>
      </c>
      <c r="D168" s="234" t="s">
        <v>174</v>
      </c>
      <c r="E168" s="247">
        <f>E166</f>
        <v>1.0000000000000001E-5</v>
      </c>
      <c r="F168" s="248">
        <f>F162</f>
        <v>1</v>
      </c>
      <c r="G168" s="232">
        <v>0.15200000000000002</v>
      </c>
      <c r="H168" s="236">
        <f t="shared" si="202"/>
        <v>1.5200000000000003E-6</v>
      </c>
      <c r="I168" s="249">
        <f>I165*0.15</f>
        <v>0.60209999999999997</v>
      </c>
      <c r="J168" s="238">
        <f>J167</f>
        <v>0.15052499999999999</v>
      </c>
      <c r="K168" s="250"/>
      <c r="L168" s="251"/>
      <c r="M168" s="241" t="str">
        <f t="shared" si="199"/>
        <v>С7</v>
      </c>
      <c r="N168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8" s="241" t="str">
        <f t="shared" si="200"/>
        <v>Частичное-пожар-вспышка</v>
      </c>
      <c r="P168" s="241" t="s">
        <v>85</v>
      </c>
      <c r="Q168" s="241" t="s">
        <v>85</v>
      </c>
      <c r="R168" s="241" t="s">
        <v>85</v>
      </c>
      <c r="S168" s="241" t="s">
        <v>85</v>
      </c>
      <c r="T168" s="241" t="s">
        <v>85</v>
      </c>
      <c r="U168" s="241" t="s">
        <v>85</v>
      </c>
      <c r="V168" s="241" t="s">
        <v>85</v>
      </c>
      <c r="W168" s="241" t="s">
        <v>85</v>
      </c>
      <c r="X168" s="241" t="s">
        <v>85</v>
      </c>
      <c r="Y168" s="241" t="s">
        <v>85</v>
      </c>
      <c r="Z168" s="241" t="s">
        <v>85</v>
      </c>
      <c r="AA168" s="241" t="s">
        <v>85</v>
      </c>
      <c r="AB168" s="241" t="s">
        <v>85</v>
      </c>
      <c r="AC168" s="241" t="s">
        <v>85</v>
      </c>
      <c r="AD168" s="241" t="s">
        <v>85</v>
      </c>
      <c r="AE168" s="241" t="s">
        <v>85</v>
      </c>
      <c r="AF168" s="241" t="s">
        <v>85</v>
      </c>
      <c r="AG168" s="241" t="s">
        <v>85</v>
      </c>
      <c r="AH168" s="241">
        <v>2</v>
      </c>
      <c r="AI168" s="241">
        <v>3</v>
      </c>
      <c r="AJ168" s="241">
        <f t="shared" si="210"/>
        <v>0.15690000000000001</v>
      </c>
      <c r="AK168" s="241">
        <f>AK162</f>
        <v>2.7E-2</v>
      </c>
      <c r="AL168" s="241">
        <f>ROUNDUP(AL162/3,0)</f>
        <v>7</v>
      </c>
      <c r="AO168" s="244">
        <f t="shared" si="211"/>
        <v>0.1731567</v>
      </c>
      <c r="AP168" s="244">
        <f t="shared" si="203"/>
        <v>1.7315670000000002E-2</v>
      </c>
      <c r="AQ168" s="245">
        <f t="shared" si="204"/>
        <v>6.75</v>
      </c>
      <c r="AR168" s="245">
        <f t="shared" si="205"/>
        <v>1.7351180925</v>
      </c>
      <c r="AS168" s="244">
        <f>10068.2*J168*POWER(10,-6)</f>
        <v>1.5155158049999999E-3</v>
      </c>
      <c r="AT168" s="245">
        <f t="shared" si="201"/>
        <v>8.6771059783050006</v>
      </c>
      <c r="AU168" s="246">
        <f t="shared" si="206"/>
        <v>3.0400000000000005E-6</v>
      </c>
      <c r="AV168" s="246">
        <f t="shared" si="207"/>
        <v>4.5600000000000004E-6</v>
      </c>
      <c r="AW168" s="246">
        <f t="shared" si="209"/>
        <v>1.3189201087023603E-5</v>
      </c>
    </row>
    <row r="169" spans="1:49" s="241" customFormat="1" ht="15" thickBot="1" x14ac:dyDescent="0.35">
      <c r="A169" s="232" t="s">
        <v>220</v>
      </c>
      <c r="B169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9" s="53" t="s">
        <v>228</v>
      </c>
      <c r="D169" s="234" t="s">
        <v>181</v>
      </c>
      <c r="E169" s="247">
        <f>E166</f>
        <v>1.0000000000000001E-5</v>
      </c>
      <c r="F169" s="248">
        <f>F162</f>
        <v>1</v>
      </c>
      <c r="G169" s="232">
        <v>0.6080000000000001</v>
      </c>
      <c r="H169" s="236">
        <f t="shared" si="202"/>
        <v>6.0800000000000011E-6</v>
      </c>
      <c r="I169" s="249">
        <f>I165*0.15</f>
        <v>0.60209999999999997</v>
      </c>
      <c r="J169" s="238">
        <f>0.15*J167</f>
        <v>2.2578749999999998E-2</v>
      </c>
      <c r="K169" s="255"/>
      <c r="L169" s="256"/>
      <c r="M169" s="241" t="str">
        <f t="shared" si="199"/>
        <v>С8</v>
      </c>
      <c r="N169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9" s="241" t="str">
        <f t="shared" si="200"/>
        <v>Частичное-токси</v>
      </c>
      <c r="P169" s="241" t="s">
        <v>85</v>
      </c>
      <c r="Q169" s="241" t="s">
        <v>85</v>
      </c>
      <c r="R169" s="241" t="s">
        <v>85</v>
      </c>
      <c r="S169" s="241" t="s">
        <v>85</v>
      </c>
      <c r="T169" s="241" t="s">
        <v>85</v>
      </c>
      <c r="U169" s="241" t="s">
        <v>85</v>
      </c>
      <c r="V169" s="241" t="s">
        <v>85</v>
      </c>
      <c r="W169" s="241" t="s">
        <v>85</v>
      </c>
      <c r="X169" s="241" t="s">
        <v>85</v>
      </c>
      <c r="Y169" s="241" t="s">
        <v>85</v>
      </c>
      <c r="Z169" s="241" t="s">
        <v>85</v>
      </c>
      <c r="AA169" s="241" t="s">
        <v>85</v>
      </c>
      <c r="AB169" s="241" t="s">
        <v>85</v>
      </c>
      <c r="AC169" s="241" t="s">
        <v>85</v>
      </c>
      <c r="AD169" s="241" t="s">
        <v>85</v>
      </c>
      <c r="AE169" s="241" t="s">
        <v>85</v>
      </c>
      <c r="AF169" s="241" t="s">
        <v>85</v>
      </c>
      <c r="AG169" s="241" t="s">
        <v>85</v>
      </c>
      <c r="AH169" s="241">
        <v>1</v>
      </c>
      <c r="AI169" s="241">
        <v>1</v>
      </c>
      <c r="AJ169" s="241">
        <f t="shared" si="210"/>
        <v>0.15690000000000001</v>
      </c>
      <c r="AK169" s="241">
        <f>AK162</f>
        <v>2.7E-2</v>
      </c>
      <c r="AL169" s="241">
        <f>ROUNDUP(AL162/3,0)</f>
        <v>7</v>
      </c>
      <c r="AO169" s="244">
        <f>AK169*I169*0.1+AJ169</f>
        <v>0.15852567000000001</v>
      </c>
      <c r="AP169" s="244">
        <f t="shared" si="203"/>
        <v>1.5852567000000001E-2</v>
      </c>
      <c r="AQ169" s="245">
        <f t="shared" si="204"/>
        <v>3.25</v>
      </c>
      <c r="AR169" s="245">
        <f t="shared" si="205"/>
        <v>0.85609455925</v>
      </c>
      <c r="AS169" s="244">
        <f>1333*J167*POWER(10,-6)</f>
        <v>2.0064982499999999E-4</v>
      </c>
      <c r="AT169" s="245">
        <f t="shared" si="201"/>
        <v>4.2806734460750002</v>
      </c>
      <c r="AU169" s="246">
        <f t="shared" si="206"/>
        <v>6.0800000000000011E-6</v>
      </c>
      <c r="AV169" s="246">
        <f t="shared" si="207"/>
        <v>6.0800000000000011E-6</v>
      </c>
      <c r="AW169" s="246">
        <f t="shared" si="209"/>
        <v>2.6026494552136007E-5</v>
      </c>
    </row>
    <row r="170" spans="1:49" s="241" customFormat="1" x14ac:dyDescent="0.3">
      <c r="A170" s="296" t="s">
        <v>251</v>
      </c>
      <c r="B170" s="296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70" s="296" t="s">
        <v>354</v>
      </c>
      <c r="D170" s="296" t="s">
        <v>355</v>
      </c>
      <c r="E170" s="297">
        <v>2.5000000000000001E-5</v>
      </c>
      <c r="F170" s="296">
        <v>1</v>
      </c>
      <c r="G170" s="296">
        <v>1</v>
      </c>
      <c r="H170" s="298">
        <f t="shared" si="202"/>
        <v>2.5000000000000001E-5</v>
      </c>
      <c r="I170" s="299">
        <f>I162</f>
        <v>26.76</v>
      </c>
      <c r="J170" s="299">
        <f>I170*0.07</f>
        <v>1.8732000000000002</v>
      </c>
      <c r="K170" s="296"/>
      <c r="L170" s="296"/>
      <c r="M170" s="300" t="str">
        <f t="shared" si="199"/>
        <v>С9</v>
      </c>
      <c r="N170" s="300"/>
      <c r="O170" s="300"/>
      <c r="P170" s="300"/>
      <c r="Q170" s="300"/>
      <c r="R170" s="300"/>
      <c r="S170" s="300"/>
      <c r="T170" s="300"/>
      <c r="U170" s="300"/>
      <c r="V170" s="300"/>
      <c r="W170" s="300"/>
      <c r="X170" s="300"/>
      <c r="Y170" s="300"/>
      <c r="Z170" s="300"/>
      <c r="AA170" s="300"/>
      <c r="AB170" s="300"/>
      <c r="AC170" s="300"/>
      <c r="AD170" s="300"/>
      <c r="AE170" s="300"/>
      <c r="AF170" s="300"/>
      <c r="AG170" s="300"/>
      <c r="AH170" s="300">
        <v>1</v>
      </c>
      <c r="AI170" s="300">
        <v>2</v>
      </c>
      <c r="AJ170" s="300">
        <f>AJ162</f>
        <v>15.69</v>
      </c>
      <c r="AK170" s="300">
        <f>AK162</f>
        <v>2.7E-2</v>
      </c>
      <c r="AL170" s="300">
        <v>5</v>
      </c>
      <c r="AM170" s="300"/>
      <c r="AN170" s="300"/>
      <c r="AO170" s="301">
        <f>AK170*I170+AJ170</f>
        <v>16.412520000000001</v>
      </c>
      <c r="AP170" s="301">
        <f>0.1*AO170</f>
        <v>1.6412520000000002</v>
      </c>
      <c r="AQ170" s="302">
        <f>AH170*3+0.25*AI170</f>
        <v>3.5</v>
      </c>
      <c r="AR170" s="302">
        <f>SUM(AO170:AQ170)/4</f>
        <v>5.3884430000000005</v>
      </c>
      <c r="AS170" s="301">
        <f>10068.2*J170*POWER(10,-6)</f>
        <v>1.885975224E-2</v>
      </c>
      <c r="AT170" s="302">
        <f t="shared" si="201"/>
        <v>26.961074752240002</v>
      </c>
      <c r="AU170" s="303">
        <f>AH170*H170</f>
        <v>2.5000000000000001E-5</v>
      </c>
      <c r="AV170" s="303">
        <f>H170*AI170</f>
        <v>5.0000000000000002E-5</v>
      </c>
      <c r="AW170" s="303">
        <f>H170*AT170</f>
        <v>6.7402686880600011E-4</v>
      </c>
    </row>
    <row r="171" spans="1:49" ht="15" thickBot="1" x14ac:dyDescent="0.35"/>
    <row r="172" spans="1:49" s="241" customFormat="1" ht="18" customHeight="1" x14ac:dyDescent="0.3">
      <c r="A172" s="232" t="s">
        <v>19</v>
      </c>
      <c r="B172" s="233" t="s">
        <v>351</v>
      </c>
      <c r="C172" s="53" t="s">
        <v>349</v>
      </c>
      <c r="D172" s="234" t="s">
        <v>350</v>
      </c>
      <c r="E172" s="235">
        <v>9.9999999999999995E-7</v>
      </c>
      <c r="F172" s="233">
        <v>2</v>
      </c>
      <c r="G172" s="232">
        <v>0.05</v>
      </c>
      <c r="H172" s="236">
        <f>E172*F172*G172</f>
        <v>9.9999999999999995E-8</v>
      </c>
      <c r="I172" s="237">
        <v>310.5</v>
      </c>
      <c r="J172" s="238">
        <f>0.03*I172</f>
        <v>9.3149999999999995</v>
      </c>
      <c r="K172" s="239" t="s">
        <v>184</v>
      </c>
      <c r="L172" s="240">
        <f>I172*10</f>
        <v>3105</v>
      </c>
      <c r="M172" s="241" t="str">
        <f t="shared" ref="M172:N180" si="212">A172</f>
        <v>С1</v>
      </c>
      <c r="N172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2" s="241" t="str">
        <f t="shared" ref="O172:O179" si="213">D172</f>
        <v>Полное-огенный шар</v>
      </c>
      <c r="P172" s="241" t="s">
        <v>85</v>
      </c>
      <c r="Q172" s="241" t="s">
        <v>85</v>
      </c>
      <c r="R172" s="241" t="s">
        <v>85</v>
      </c>
      <c r="S172" s="241" t="s">
        <v>85</v>
      </c>
      <c r="T172" s="241" t="s">
        <v>85</v>
      </c>
      <c r="U172" s="241" t="s">
        <v>85</v>
      </c>
      <c r="V172" s="241" t="s">
        <v>85</v>
      </c>
      <c r="W172" s="241" t="s">
        <v>85</v>
      </c>
      <c r="X172" s="241" t="s">
        <v>85</v>
      </c>
      <c r="Y172" s="241" t="s">
        <v>85</v>
      </c>
      <c r="Z172" s="241" t="s">
        <v>85</v>
      </c>
      <c r="AA172" s="241" t="s">
        <v>85</v>
      </c>
      <c r="AB172" s="241" t="s">
        <v>85</v>
      </c>
      <c r="AC172" s="241" t="s">
        <v>85</v>
      </c>
      <c r="AD172" s="241" t="s">
        <v>85</v>
      </c>
      <c r="AE172" s="241" t="s">
        <v>85</v>
      </c>
      <c r="AF172" s="241" t="s">
        <v>85</v>
      </c>
      <c r="AG172" s="241" t="s">
        <v>85</v>
      </c>
      <c r="AH172" s="242">
        <v>5</v>
      </c>
      <c r="AI172" s="242">
        <v>8</v>
      </c>
      <c r="AJ172" s="243">
        <v>35.99</v>
      </c>
      <c r="AK172" s="243">
        <v>2.7E-2</v>
      </c>
      <c r="AL172" s="243">
        <v>25</v>
      </c>
      <c r="AO172" s="244">
        <f>AK172*I172+AJ172</f>
        <v>44.3735</v>
      </c>
      <c r="AP172" s="244">
        <f>0.1*AO172</f>
        <v>4.4373500000000003</v>
      </c>
      <c r="AQ172" s="245">
        <f>AH172*3+0.25*AI172</f>
        <v>17</v>
      </c>
      <c r="AR172" s="245">
        <f>SUM(AO172:AQ172)/4</f>
        <v>16.452712500000001</v>
      </c>
      <c r="AS172" s="244">
        <f>10068.2*J172*POWER(10,-6)</f>
        <v>9.3785282999999997E-2</v>
      </c>
      <c r="AT172" s="245">
        <f t="shared" ref="AT172:AT180" si="214">AS172+AR172+AQ172+AP172+AO172</f>
        <v>82.357347782999994</v>
      </c>
      <c r="AU172" s="246">
        <f>AH172*H172</f>
        <v>4.9999999999999998E-7</v>
      </c>
      <c r="AV172" s="246">
        <f>H172*AI172</f>
        <v>7.9999999999999996E-7</v>
      </c>
      <c r="AW172" s="246">
        <f>H172*AT172</f>
        <v>8.2357347782999991E-6</v>
      </c>
    </row>
    <row r="173" spans="1:49" s="322" customFormat="1" x14ac:dyDescent="0.3">
      <c r="A173" s="312" t="s">
        <v>20</v>
      </c>
      <c r="B173" s="31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3" s="313" t="s">
        <v>211</v>
      </c>
      <c r="D173" s="314" t="s">
        <v>63</v>
      </c>
      <c r="E173" s="315">
        <f>E172</f>
        <v>9.9999999999999995E-7</v>
      </c>
      <c r="F173" s="316">
        <f>F172</f>
        <v>2</v>
      </c>
      <c r="G173" s="312">
        <v>0.19</v>
      </c>
      <c r="H173" s="317">
        <f t="shared" ref="H173:H180" si="215">E173*F173*G173</f>
        <v>3.7999999999999996E-7</v>
      </c>
      <c r="I173" s="318">
        <f>I172</f>
        <v>310.5</v>
      </c>
      <c r="J173" s="319">
        <v>2.57</v>
      </c>
      <c r="K173" s="320" t="s">
        <v>185</v>
      </c>
      <c r="L173" s="321">
        <v>4</v>
      </c>
      <c r="M173" s="322" t="str">
        <f t="shared" si="212"/>
        <v>С2</v>
      </c>
      <c r="N173" s="322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3" s="322" t="str">
        <f t="shared" si="213"/>
        <v>Полное-взрыв</v>
      </c>
      <c r="P173" s="322" t="s">
        <v>85</v>
      </c>
      <c r="Q173" s="322" t="s">
        <v>85</v>
      </c>
      <c r="R173" s="322" t="s">
        <v>85</v>
      </c>
      <c r="S173" s="322" t="s">
        <v>85</v>
      </c>
      <c r="T173" s="322" t="s">
        <v>85</v>
      </c>
      <c r="U173" s="322" t="s">
        <v>85</v>
      </c>
      <c r="V173" s="322" t="s">
        <v>85</v>
      </c>
      <c r="W173" s="322" t="s">
        <v>85</v>
      </c>
      <c r="X173" s="322" t="s">
        <v>85</v>
      </c>
      <c r="Y173" s="322" t="s">
        <v>85</v>
      </c>
      <c r="Z173" s="322" t="s">
        <v>85</v>
      </c>
      <c r="AA173" s="322" t="s">
        <v>85</v>
      </c>
      <c r="AB173" s="322" t="s">
        <v>85</v>
      </c>
      <c r="AC173" s="322" t="s">
        <v>85</v>
      </c>
      <c r="AD173" s="322" t="s">
        <v>85</v>
      </c>
      <c r="AE173" s="322" t="s">
        <v>85</v>
      </c>
      <c r="AF173" s="322" t="s">
        <v>85</v>
      </c>
      <c r="AG173" s="322" t="s">
        <v>85</v>
      </c>
      <c r="AH173" s="323">
        <v>7</v>
      </c>
      <c r="AI173" s="323">
        <v>10</v>
      </c>
      <c r="AJ173" s="322">
        <f>AJ172</f>
        <v>35.99</v>
      </c>
      <c r="AK173" s="322">
        <f>AK172</f>
        <v>2.7E-2</v>
      </c>
      <c r="AL173" s="322">
        <f>AL172</f>
        <v>25</v>
      </c>
      <c r="AO173" s="324">
        <f>AK173*I173+AJ173</f>
        <v>44.3735</v>
      </c>
      <c r="AP173" s="324">
        <f t="shared" ref="AP173:AP179" si="216">0.1*AO173</f>
        <v>4.4373500000000003</v>
      </c>
      <c r="AQ173" s="325">
        <f t="shared" ref="AQ173:AQ179" si="217">AH173*3+0.25*AI173</f>
        <v>23.5</v>
      </c>
      <c r="AR173" s="325">
        <f t="shared" ref="AR173:AR179" si="218">SUM(AO173:AQ173)/4</f>
        <v>18.077712500000001</v>
      </c>
      <c r="AS173" s="324">
        <f>10068.2*J173*POWER(10,-6)*10</f>
        <v>0.25875273999999998</v>
      </c>
      <c r="AT173" s="325">
        <f t="shared" si="214"/>
        <v>90.647315239999998</v>
      </c>
      <c r="AU173" s="326">
        <f t="shared" ref="AU173:AU179" si="219">AH173*H173</f>
        <v>2.6599999999999999E-6</v>
      </c>
      <c r="AV173" s="326">
        <f t="shared" ref="AV173:AV179" si="220">H173*AI173</f>
        <v>3.7999999999999996E-6</v>
      </c>
      <c r="AW173" s="326">
        <f t="shared" ref="AW173" si="221">H173*AT173</f>
        <v>3.4445979791199996E-5</v>
      </c>
    </row>
    <row r="174" spans="1:49" s="241" customFormat="1" x14ac:dyDescent="0.3">
      <c r="A174" s="232" t="s">
        <v>21</v>
      </c>
      <c r="B174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4" s="53" t="s">
        <v>256</v>
      </c>
      <c r="D174" s="234" t="s">
        <v>180</v>
      </c>
      <c r="E174" s="247">
        <f>E172</f>
        <v>9.9999999999999995E-7</v>
      </c>
      <c r="F174" s="248">
        <f t="shared" ref="F174:F180" si="222">F173</f>
        <v>2</v>
      </c>
      <c r="G174" s="232">
        <v>0.76</v>
      </c>
      <c r="H174" s="236">
        <f t="shared" si="215"/>
        <v>1.5199999999999998E-6</v>
      </c>
      <c r="I174" s="249">
        <f>I172</f>
        <v>310.5</v>
      </c>
      <c r="J174" s="257">
        <v>0.69699999999999995</v>
      </c>
      <c r="K174" s="250" t="s">
        <v>186</v>
      </c>
      <c r="L174" s="251">
        <v>15</v>
      </c>
      <c r="M174" s="241" t="str">
        <f t="shared" si="212"/>
        <v>С3</v>
      </c>
      <c r="N174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4" s="241" t="str">
        <f t="shared" si="213"/>
        <v>Полное-токси</v>
      </c>
      <c r="P174" s="241" t="s">
        <v>85</v>
      </c>
      <c r="Q174" s="241" t="s">
        <v>85</v>
      </c>
      <c r="R174" s="241" t="s">
        <v>85</v>
      </c>
      <c r="S174" s="241" t="s">
        <v>85</v>
      </c>
      <c r="T174" s="241" t="s">
        <v>85</v>
      </c>
      <c r="U174" s="241" t="s">
        <v>85</v>
      </c>
      <c r="V174" s="241" t="s">
        <v>85</v>
      </c>
      <c r="W174" s="241" t="s">
        <v>85</v>
      </c>
      <c r="X174" s="241" t="s">
        <v>85</v>
      </c>
      <c r="Y174" s="241" t="s">
        <v>85</v>
      </c>
      <c r="Z174" s="241" t="s">
        <v>85</v>
      </c>
      <c r="AA174" s="241" t="s">
        <v>85</v>
      </c>
      <c r="AB174" s="241" t="s">
        <v>85</v>
      </c>
      <c r="AC174" s="241" t="s">
        <v>85</v>
      </c>
      <c r="AD174" s="241" t="s">
        <v>85</v>
      </c>
      <c r="AE174" s="241" t="s">
        <v>85</v>
      </c>
      <c r="AF174" s="241" t="s">
        <v>85</v>
      </c>
      <c r="AG174" s="241" t="s">
        <v>85</v>
      </c>
      <c r="AH174" s="241">
        <v>4</v>
      </c>
      <c r="AI174" s="241">
        <v>10</v>
      </c>
      <c r="AJ174" s="241">
        <f>AJ172</f>
        <v>35.99</v>
      </c>
      <c r="AK174" s="241">
        <f>AK172</f>
        <v>2.7E-2</v>
      </c>
      <c r="AL174" s="241">
        <f>AL172</f>
        <v>25</v>
      </c>
      <c r="AO174" s="244">
        <f>AK174*I174*0.1+AJ174</f>
        <v>36.82835</v>
      </c>
      <c r="AP174" s="244">
        <f t="shared" si="216"/>
        <v>3.6828350000000003</v>
      </c>
      <c r="AQ174" s="245">
        <f t="shared" si="217"/>
        <v>14.5</v>
      </c>
      <c r="AR174" s="245">
        <f t="shared" si="218"/>
        <v>13.752796249999999</v>
      </c>
      <c r="AS174" s="244">
        <f>1333*J172*POWER(10,-6)</f>
        <v>1.2416894999999997E-2</v>
      </c>
      <c r="AT174" s="245">
        <f t="shared" si="214"/>
        <v>68.776398145000002</v>
      </c>
      <c r="AU174" s="246">
        <f t="shared" si="219"/>
        <v>6.0799999999999994E-6</v>
      </c>
      <c r="AV174" s="246">
        <f t="shared" si="220"/>
        <v>1.5199999999999998E-5</v>
      </c>
      <c r="AW174" s="246">
        <f>H174*AT174</f>
        <v>1.0454012518039999E-4</v>
      </c>
    </row>
    <row r="175" spans="1:49" s="241" customFormat="1" x14ac:dyDescent="0.3">
      <c r="A175" s="232" t="s">
        <v>22</v>
      </c>
      <c r="B175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5" s="53" t="s">
        <v>222</v>
      </c>
      <c r="D175" s="234" t="s">
        <v>223</v>
      </c>
      <c r="E175" s="235">
        <v>1.0000000000000001E-5</v>
      </c>
      <c r="F175" s="248">
        <f t="shared" si="222"/>
        <v>2</v>
      </c>
      <c r="G175" s="232">
        <v>4.0000000000000008E-2</v>
      </c>
      <c r="H175" s="236">
        <f t="shared" si="215"/>
        <v>8.0000000000000018E-7</v>
      </c>
      <c r="I175" s="249">
        <f>0.15*I172</f>
        <v>46.574999999999996</v>
      </c>
      <c r="J175" s="238">
        <f>I175</f>
        <v>46.574999999999996</v>
      </c>
      <c r="K175" s="250" t="s">
        <v>188</v>
      </c>
      <c r="L175" s="251">
        <v>45390</v>
      </c>
      <c r="M175" s="241" t="str">
        <f t="shared" si="212"/>
        <v>С4</v>
      </c>
      <c r="N175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5" s="241" t="str">
        <f t="shared" si="213"/>
        <v>Частичное факел</v>
      </c>
      <c r="P175" s="241" t="s">
        <v>85</v>
      </c>
      <c r="Q175" s="241" t="s">
        <v>85</v>
      </c>
      <c r="R175" s="241" t="s">
        <v>85</v>
      </c>
      <c r="S175" s="241" t="s">
        <v>85</v>
      </c>
      <c r="T175" s="241" t="s">
        <v>85</v>
      </c>
      <c r="U175" s="241" t="s">
        <v>85</v>
      </c>
      <c r="V175" s="241" t="s">
        <v>85</v>
      </c>
      <c r="W175" s="241" t="s">
        <v>85</v>
      </c>
      <c r="X175" s="241" t="s">
        <v>85</v>
      </c>
      <c r="Y175" s="241" t="s">
        <v>85</v>
      </c>
      <c r="Z175" s="241" t="s">
        <v>85</v>
      </c>
      <c r="AA175" s="241" t="s">
        <v>85</v>
      </c>
      <c r="AB175" s="241" t="s">
        <v>85</v>
      </c>
      <c r="AC175" s="241" t="s">
        <v>85</v>
      </c>
      <c r="AD175" s="241" t="s">
        <v>85</v>
      </c>
      <c r="AE175" s="241" t="s">
        <v>85</v>
      </c>
      <c r="AF175" s="241" t="s">
        <v>85</v>
      </c>
      <c r="AG175" s="241" t="s">
        <v>85</v>
      </c>
      <c r="AH175" s="241">
        <v>2</v>
      </c>
      <c r="AI175" s="241">
        <v>3</v>
      </c>
      <c r="AJ175" s="241">
        <f>0.1*$AJ172</f>
        <v>3.5990000000000002</v>
      </c>
      <c r="AK175" s="241">
        <f>AK173</f>
        <v>2.7E-2</v>
      </c>
      <c r="AL175" s="241">
        <f>AL172</f>
        <v>25</v>
      </c>
      <c r="AO175" s="244">
        <f>AK175*I175*0.1+AJ175</f>
        <v>3.7247525000000001</v>
      </c>
      <c r="AP175" s="244">
        <f t="shared" si="216"/>
        <v>0.37247525000000004</v>
      </c>
      <c r="AQ175" s="245">
        <f t="shared" si="217"/>
        <v>6.75</v>
      </c>
      <c r="AR175" s="245">
        <f t="shared" si="218"/>
        <v>2.7118069375</v>
      </c>
      <c r="AS175" s="244">
        <f>10068.2*J175*POWER(10,-6)</f>
        <v>0.46892641499999999</v>
      </c>
      <c r="AT175" s="245">
        <f t="shared" si="214"/>
        <v>14.027961102500001</v>
      </c>
      <c r="AU175" s="246">
        <f t="shared" si="219"/>
        <v>1.6000000000000004E-6</v>
      </c>
      <c r="AV175" s="246">
        <f t="shared" si="220"/>
        <v>2.4000000000000007E-6</v>
      </c>
      <c r="AW175" s="246">
        <f t="shared" ref="AW175:AW179" si="223">H175*AT175</f>
        <v>1.1222368882000002E-5</v>
      </c>
    </row>
    <row r="176" spans="1:49" s="241" customFormat="1" x14ac:dyDescent="0.3">
      <c r="A176" s="232" t="s">
        <v>23</v>
      </c>
      <c r="B176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6" s="53" t="s">
        <v>257</v>
      </c>
      <c r="D176" s="234" t="s">
        <v>181</v>
      </c>
      <c r="E176" s="247">
        <f>E175</f>
        <v>1.0000000000000001E-5</v>
      </c>
      <c r="F176" s="248">
        <f t="shared" si="222"/>
        <v>2</v>
      </c>
      <c r="G176" s="232">
        <v>0.16000000000000003</v>
      </c>
      <c r="H176" s="236">
        <f t="shared" si="215"/>
        <v>3.2000000000000007E-6</v>
      </c>
      <c r="I176" s="249">
        <f>0.15*I172</f>
        <v>46.574999999999996</v>
      </c>
      <c r="J176" s="238">
        <f>J174*0.15</f>
        <v>0.10454999999999999</v>
      </c>
      <c r="K176" s="250" t="s">
        <v>189</v>
      </c>
      <c r="L176" s="251">
        <v>3</v>
      </c>
      <c r="M176" s="241" t="str">
        <f t="shared" si="212"/>
        <v>С5</v>
      </c>
      <c r="N176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6" s="241" t="str">
        <f t="shared" si="213"/>
        <v>Частичное-токси</v>
      </c>
      <c r="P176" s="241" t="s">
        <v>85</v>
      </c>
      <c r="Q176" s="241" t="s">
        <v>85</v>
      </c>
      <c r="R176" s="241" t="s">
        <v>85</v>
      </c>
      <c r="S176" s="241" t="s">
        <v>85</v>
      </c>
      <c r="T176" s="241" t="s">
        <v>85</v>
      </c>
      <c r="U176" s="241" t="s">
        <v>85</v>
      </c>
      <c r="V176" s="241" t="s">
        <v>85</v>
      </c>
      <c r="W176" s="241" t="s">
        <v>85</v>
      </c>
      <c r="X176" s="241" t="s">
        <v>85</v>
      </c>
      <c r="Y176" s="241" t="s">
        <v>85</v>
      </c>
      <c r="Z176" s="241" t="s">
        <v>85</v>
      </c>
      <c r="AA176" s="241" t="s">
        <v>85</v>
      </c>
      <c r="AB176" s="241" t="s">
        <v>85</v>
      </c>
      <c r="AC176" s="241" t="s">
        <v>85</v>
      </c>
      <c r="AD176" s="241" t="s">
        <v>85</v>
      </c>
      <c r="AE176" s="241" t="s">
        <v>85</v>
      </c>
      <c r="AF176" s="241" t="s">
        <v>85</v>
      </c>
      <c r="AG176" s="241" t="s">
        <v>85</v>
      </c>
      <c r="AH176" s="241">
        <v>1</v>
      </c>
      <c r="AI176" s="241">
        <v>1</v>
      </c>
      <c r="AJ176" s="241">
        <f t="shared" ref="AJ176:AJ179" si="224">0.1*$AJ173</f>
        <v>3.5990000000000002</v>
      </c>
      <c r="AK176" s="241">
        <f>AK172</f>
        <v>2.7E-2</v>
      </c>
      <c r="AL176" s="241">
        <f>ROUNDUP(AL172/3,0)</f>
        <v>9</v>
      </c>
      <c r="AO176" s="244">
        <f>AK176*I176+AJ176</f>
        <v>4.8565249999999995</v>
      </c>
      <c r="AP176" s="244">
        <f t="shared" si="216"/>
        <v>0.48565249999999999</v>
      </c>
      <c r="AQ176" s="245">
        <f t="shared" si="217"/>
        <v>3.25</v>
      </c>
      <c r="AR176" s="245">
        <f t="shared" si="218"/>
        <v>2.1480443749999996</v>
      </c>
      <c r="AS176" s="244">
        <f>1333*J173*POWER(10,-6)*10</f>
        <v>3.42581E-2</v>
      </c>
      <c r="AT176" s="245">
        <f t="shared" si="214"/>
        <v>10.774479974999998</v>
      </c>
      <c r="AU176" s="246">
        <f t="shared" si="219"/>
        <v>3.2000000000000007E-6</v>
      </c>
      <c r="AV176" s="246">
        <f t="shared" si="220"/>
        <v>3.2000000000000007E-6</v>
      </c>
      <c r="AW176" s="246">
        <f t="shared" si="223"/>
        <v>3.4478335920000005E-5</v>
      </c>
    </row>
    <row r="177" spans="1:49" s="241" customFormat="1" x14ac:dyDescent="0.3">
      <c r="A177" s="232" t="s">
        <v>24</v>
      </c>
      <c r="B177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7" s="53" t="s">
        <v>224</v>
      </c>
      <c r="D177" s="234" t="s">
        <v>223</v>
      </c>
      <c r="E177" s="247">
        <f>E176</f>
        <v>1.0000000000000001E-5</v>
      </c>
      <c r="F177" s="248">
        <f t="shared" si="222"/>
        <v>2</v>
      </c>
      <c r="G177" s="232">
        <v>4.0000000000000008E-2</v>
      </c>
      <c r="H177" s="236">
        <f t="shared" si="215"/>
        <v>8.0000000000000018E-7</v>
      </c>
      <c r="I177" s="249">
        <f>I175*0.15</f>
        <v>6.9862499999999992</v>
      </c>
      <c r="J177" s="238">
        <f>I177*0.25</f>
        <v>1.7465624999999998</v>
      </c>
      <c r="K177" s="253" t="s">
        <v>200</v>
      </c>
      <c r="L177" s="254">
        <v>22</v>
      </c>
      <c r="M177" s="241" t="str">
        <f t="shared" si="212"/>
        <v>С6</v>
      </c>
      <c r="N177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7" s="241" t="str">
        <f t="shared" si="213"/>
        <v>Частичное факел</v>
      </c>
      <c r="P177" s="241" t="s">
        <v>85</v>
      </c>
      <c r="Q177" s="241" t="s">
        <v>85</v>
      </c>
      <c r="R177" s="241" t="s">
        <v>85</v>
      </c>
      <c r="S177" s="241" t="s">
        <v>85</v>
      </c>
      <c r="T177" s="241" t="s">
        <v>85</v>
      </c>
      <c r="U177" s="241" t="s">
        <v>85</v>
      </c>
      <c r="V177" s="241" t="s">
        <v>85</v>
      </c>
      <c r="W177" s="241" t="s">
        <v>85</v>
      </c>
      <c r="X177" s="241" t="s">
        <v>85</v>
      </c>
      <c r="Y177" s="241" t="s">
        <v>85</v>
      </c>
      <c r="Z177" s="241" t="s">
        <v>85</v>
      </c>
      <c r="AA177" s="241" t="s">
        <v>85</v>
      </c>
      <c r="AB177" s="241" t="s">
        <v>85</v>
      </c>
      <c r="AC177" s="241" t="s">
        <v>85</v>
      </c>
      <c r="AD177" s="241" t="s">
        <v>85</v>
      </c>
      <c r="AE177" s="241" t="s">
        <v>85</v>
      </c>
      <c r="AF177" s="241" t="s">
        <v>85</v>
      </c>
      <c r="AG177" s="241" t="s">
        <v>85</v>
      </c>
      <c r="AH177" s="241">
        <v>1</v>
      </c>
      <c r="AI177" s="241">
        <v>1</v>
      </c>
      <c r="AJ177" s="241">
        <f t="shared" si="224"/>
        <v>3.5990000000000002</v>
      </c>
      <c r="AK177" s="241">
        <f>AK172</f>
        <v>2.7E-2</v>
      </c>
      <c r="AL177" s="241">
        <f>AL176</f>
        <v>9</v>
      </c>
      <c r="AO177" s="244">
        <f t="shared" ref="AO177:AO178" si="225">AK177*I177+AJ177</f>
        <v>3.7876287500000001</v>
      </c>
      <c r="AP177" s="244">
        <f t="shared" si="216"/>
        <v>0.37876287500000005</v>
      </c>
      <c r="AQ177" s="245">
        <f t="shared" si="217"/>
        <v>3.25</v>
      </c>
      <c r="AR177" s="245">
        <f t="shared" si="218"/>
        <v>1.85409790625</v>
      </c>
      <c r="AS177" s="244">
        <f>10068.2*J177*POWER(10,-6)</f>
        <v>1.7584740562499999E-2</v>
      </c>
      <c r="AT177" s="245">
        <f t="shared" si="214"/>
        <v>9.2880742718124996</v>
      </c>
      <c r="AU177" s="246">
        <f t="shared" si="219"/>
        <v>8.0000000000000018E-7</v>
      </c>
      <c r="AV177" s="246">
        <f t="shared" si="220"/>
        <v>8.0000000000000018E-7</v>
      </c>
      <c r="AW177" s="246">
        <f t="shared" si="223"/>
        <v>7.4304594174500014E-6</v>
      </c>
    </row>
    <row r="178" spans="1:49" s="241" customFormat="1" x14ac:dyDescent="0.3">
      <c r="A178" s="232" t="s">
        <v>219</v>
      </c>
      <c r="B178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8" s="53" t="s">
        <v>225</v>
      </c>
      <c r="D178" s="234" t="s">
        <v>174</v>
      </c>
      <c r="E178" s="247">
        <f>E176</f>
        <v>1.0000000000000001E-5</v>
      </c>
      <c r="F178" s="248">
        <f t="shared" si="222"/>
        <v>2</v>
      </c>
      <c r="G178" s="232">
        <v>0.15200000000000002</v>
      </c>
      <c r="H178" s="236">
        <f t="shared" si="215"/>
        <v>3.0400000000000005E-6</v>
      </c>
      <c r="I178" s="249">
        <f>I175*0.15</f>
        <v>6.9862499999999992</v>
      </c>
      <c r="J178" s="238">
        <f>J177</f>
        <v>1.7465624999999998</v>
      </c>
      <c r="K178" s="250"/>
      <c r="L178" s="251"/>
      <c r="M178" s="241" t="str">
        <f t="shared" si="212"/>
        <v>С7</v>
      </c>
      <c r="N178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8" s="241" t="str">
        <f t="shared" si="213"/>
        <v>Частичное-пожар-вспышка</v>
      </c>
      <c r="P178" s="241" t="s">
        <v>85</v>
      </c>
      <c r="Q178" s="241" t="s">
        <v>85</v>
      </c>
      <c r="R178" s="241" t="s">
        <v>85</v>
      </c>
      <c r="S178" s="241" t="s">
        <v>85</v>
      </c>
      <c r="T178" s="241" t="s">
        <v>85</v>
      </c>
      <c r="U178" s="241" t="s">
        <v>85</v>
      </c>
      <c r="V178" s="241" t="s">
        <v>85</v>
      </c>
      <c r="W178" s="241" t="s">
        <v>85</v>
      </c>
      <c r="X178" s="241" t="s">
        <v>85</v>
      </c>
      <c r="Y178" s="241" t="s">
        <v>85</v>
      </c>
      <c r="Z178" s="241" t="s">
        <v>85</v>
      </c>
      <c r="AA178" s="241" t="s">
        <v>85</v>
      </c>
      <c r="AB178" s="241" t="s">
        <v>85</v>
      </c>
      <c r="AC178" s="241" t="s">
        <v>85</v>
      </c>
      <c r="AD178" s="241" t="s">
        <v>85</v>
      </c>
      <c r="AE178" s="241" t="s">
        <v>85</v>
      </c>
      <c r="AF178" s="241" t="s">
        <v>85</v>
      </c>
      <c r="AG178" s="241" t="s">
        <v>85</v>
      </c>
      <c r="AH178" s="241">
        <v>2</v>
      </c>
      <c r="AI178" s="241">
        <v>3</v>
      </c>
      <c r="AJ178" s="241">
        <f t="shared" si="224"/>
        <v>0.35990000000000005</v>
      </c>
      <c r="AK178" s="241">
        <f>AK172</f>
        <v>2.7E-2</v>
      </c>
      <c r="AL178" s="241">
        <f>ROUNDUP(AL172/3,0)</f>
        <v>9</v>
      </c>
      <c r="AO178" s="244">
        <f t="shared" si="225"/>
        <v>0.54852875000000001</v>
      </c>
      <c r="AP178" s="244">
        <f t="shared" si="216"/>
        <v>5.4852875000000002E-2</v>
      </c>
      <c r="AQ178" s="245">
        <f t="shared" si="217"/>
        <v>6.75</v>
      </c>
      <c r="AR178" s="245">
        <f t="shared" si="218"/>
        <v>1.83834540625</v>
      </c>
      <c r="AS178" s="244">
        <f>10068.2*J178*POWER(10,-6)</f>
        <v>1.7584740562499999E-2</v>
      </c>
      <c r="AT178" s="245">
        <f t="shared" si="214"/>
        <v>9.2093117718125015</v>
      </c>
      <c r="AU178" s="246">
        <f t="shared" si="219"/>
        <v>6.0800000000000011E-6</v>
      </c>
      <c r="AV178" s="246">
        <f t="shared" si="220"/>
        <v>9.1200000000000008E-6</v>
      </c>
      <c r="AW178" s="246">
        <f t="shared" si="223"/>
        <v>2.799630778631001E-5</v>
      </c>
    </row>
    <row r="179" spans="1:49" s="241" customFormat="1" ht="15" thickBot="1" x14ac:dyDescent="0.35">
      <c r="A179" s="232" t="s">
        <v>220</v>
      </c>
      <c r="B179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9" s="53" t="s">
        <v>228</v>
      </c>
      <c r="D179" s="234" t="s">
        <v>181</v>
      </c>
      <c r="E179" s="247">
        <f>E176</f>
        <v>1.0000000000000001E-5</v>
      </c>
      <c r="F179" s="248">
        <f t="shared" si="222"/>
        <v>2</v>
      </c>
      <c r="G179" s="232">
        <v>0.6080000000000001</v>
      </c>
      <c r="H179" s="236">
        <f t="shared" si="215"/>
        <v>1.2160000000000002E-5</v>
      </c>
      <c r="I179" s="249">
        <f>I175*0.15</f>
        <v>6.9862499999999992</v>
      </c>
      <c r="J179" s="238">
        <f>0.15*J177</f>
        <v>0.26198437499999994</v>
      </c>
      <c r="K179" s="255"/>
      <c r="L179" s="256"/>
      <c r="M179" s="241" t="str">
        <f t="shared" si="212"/>
        <v>С8</v>
      </c>
      <c r="N179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9" s="241" t="str">
        <f t="shared" si="213"/>
        <v>Частичное-токси</v>
      </c>
      <c r="P179" s="241" t="s">
        <v>85</v>
      </c>
      <c r="Q179" s="241" t="s">
        <v>85</v>
      </c>
      <c r="R179" s="241" t="s">
        <v>85</v>
      </c>
      <c r="S179" s="241" t="s">
        <v>85</v>
      </c>
      <c r="T179" s="241" t="s">
        <v>85</v>
      </c>
      <c r="U179" s="241" t="s">
        <v>85</v>
      </c>
      <c r="V179" s="241" t="s">
        <v>85</v>
      </c>
      <c r="W179" s="241" t="s">
        <v>85</v>
      </c>
      <c r="X179" s="241" t="s">
        <v>85</v>
      </c>
      <c r="Y179" s="241" t="s">
        <v>85</v>
      </c>
      <c r="Z179" s="241" t="s">
        <v>85</v>
      </c>
      <c r="AA179" s="241" t="s">
        <v>85</v>
      </c>
      <c r="AB179" s="241" t="s">
        <v>85</v>
      </c>
      <c r="AC179" s="241" t="s">
        <v>85</v>
      </c>
      <c r="AD179" s="241" t="s">
        <v>85</v>
      </c>
      <c r="AE179" s="241" t="s">
        <v>85</v>
      </c>
      <c r="AF179" s="241" t="s">
        <v>85</v>
      </c>
      <c r="AG179" s="241" t="s">
        <v>85</v>
      </c>
      <c r="AH179" s="241">
        <v>1</v>
      </c>
      <c r="AI179" s="241">
        <v>1</v>
      </c>
      <c r="AJ179" s="241">
        <f t="shared" si="224"/>
        <v>0.35990000000000005</v>
      </c>
      <c r="AK179" s="241">
        <f>AK172</f>
        <v>2.7E-2</v>
      </c>
      <c r="AL179" s="241">
        <f>ROUNDUP(AL172/3,0)</f>
        <v>9</v>
      </c>
      <c r="AO179" s="244">
        <f>AK179*I179*0.1+AJ179</f>
        <v>0.37876287500000005</v>
      </c>
      <c r="AP179" s="244">
        <f t="shared" si="216"/>
        <v>3.7876287500000008E-2</v>
      </c>
      <c r="AQ179" s="245">
        <f t="shared" si="217"/>
        <v>3.25</v>
      </c>
      <c r="AR179" s="245">
        <f t="shared" si="218"/>
        <v>0.91665979062500003</v>
      </c>
      <c r="AS179" s="244">
        <f>1333*J177*POWER(10,-6)</f>
        <v>2.3281678124999999E-3</v>
      </c>
      <c r="AT179" s="245">
        <f t="shared" si="214"/>
        <v>4.5856271209374988</v>
      </c>
      <c r="AU179" s="246">
        <f t="shared" si="219"/>
        <v>1.2160000000000002E-5</v>
      </c>
      <c r="AV179" s="246">
        <f t="shared" si="220"/>
        <v>1.2160000000000002E-5</v>
      </c>
      <c r="AW179" s="246">
        <f t="shared" si="223"/>
        <v>5.5761225790599993E-5</v>
      </c>
    </row>
    <row r="180" spans="1:49" s="241" customFormat="1" x14ac:dyDescent="0.3">
      <c r="A180" s="296" t="s">
        <v>251</v>
      </c>
      <c r="B180" s="296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80" s="296" t="s">
        <v>354</v>
      </c>
      <c r="D180" s="296" t="s">
        <v>355</v>
      </c>
      <c r="E180" s="297">
        <v>2.5000000000000001E-5</v>
      </c>
      <c r="F180" s="248">
        <f t="shared" si="222"/>
        <v>2</v>
      </c>
      <c r="G180" s="296">
        <v>1</v>
      </c>
      <c r="H180" s="298">
        <f t="shared" si="215"/>
        <v>5.0000000000000002E-5</v>
      </c>
      <c r="I180" s="299">
        <f>I172</f>
        <v>310.5</v>
      </c>
      <c r="J180" s="299">
        <f>I180*0.07</f>
        <v>21.735000000000003</v>
      </c>
      <c r="K180" s="296"/>
      <c r="L180" s="296"/>
      <c r="M180" s="300" t="str">
        <f t="shared" si="212"/>
        <v>С9</v>
      </c>
      <c r="N180" s="300"/>
      <c r="O180" s="300"/>
      <c r="P180" s="300"/>
      <c r="Q180" s="300"/>
      <c r="R180" s="300"/>
      <c r="S180" s="300"/>
      <c r="T180" s="300"/>
      <c r="U180" s="300"/>
      <c r="V180" s="300"/>
      <c r="W180" s="300"/>
      <c r="X180" s="300"/>
      <c r="Y180" s="300"/>
      <c r="Z180" s="300"/>
      <c r="AA180" s="300"/>
      <c r="AB180" s="300"/>
      <c r="AC180" s="300"/>
      <c r="AD180" s="300"/>
      <c r="AE180" s="300"/>
      <c r="AF180" s="300"/>
      <c r="AG180" s="300"/>
      <c r="AH180" s="300">
        <v>1</v>
      </c>
      <c r="AI180" s="300">
        <v>2</v>
      </c>
      <c r="AJ180" s="300">
        <f>AJ172</f>
        <v>35.99</v>
      </c>
      <c r="AK180" s="300">
        <f>AK172</f>
        <v>2.7E-2</v>
      </c>
      <c r="AL180" s="300">
        <v>5</v>
      </c>
      <c r="AM180" s="300"/>
      <c r="AN180" s="300"/>
      <c r="AO180" s="301">
        <f>AK180*I180+AJ180</f>
        <v>44.3735</v>
      </c>
      <c r="AP180" s="301">
        <f>0.1*AO180</f>
        <v>4.4373500000000003</v>
      </c>
      <c r="AQ180" s="302">
        <f>AH180*3+0.25*AI180</f>
        <v>3.5</v>
      </c>
      <c r="AR180" s="302">
        <f>SUM(AO180:AQ180)/4</f>
        <v>13.077712500000001</v>
      </c>
      <c r="AS180" s="301">
        <f>10068.2*J180*POWER(10,-6)</f>
        <v>0.21883232700000005</v>
      </c>
      <c r="AT180" s="302">
        <f t="shared" si="214"/>
        <v>65.607394827000007</v>
      </c>
      <c r="AU180" s="303">
        <f>AH180*H180</f>
        <v>5.0000000000000002E-5</v>
      </c>
      <c r="AV180" s="303">
        <f>H180*AI180</f>
        <v>1E-4</v>
      </c>
      <c r="AW180" s="303">
        <f>H180*AT180</f>
        <v>3.2803697413500005E-3</v>
      </c>
    </row>
    <row r="181" spans="1:49" ht="15" thickBot="1" x14ac:dyDescent="0.35"/>
    <row r="182" spans="1:49" s="241" customFormat="1" ht="18" customHeight="1" x14ac:dyDescent="0.3">
      <c r="A182" s="232" t="s">
        <v>19</v>
      </c>
      <c r="B182" s="233" t="s">
        <v>352</v>
      </c>
      <c r="C182" s="53" t="s">
        <v>349</v>
      </c>
      <c r="D182" s="234" t="s">
        <v>350</v>
      </c>
      <c r="E182" s="235">
        <v>9.9999999999999995E-7</v>
      </c>
      <c r="F182" s="233">
        <v>2</v>
      </c>
      <c r="G182" s="232">
        <v>0.05</v>
      </c>
      <c r="H182" s="236">
        <f>E182*F182*G182</f>
        <v>9.9999999999999995E-8</v>
      </c>
      <c r="I182" s="237">
        <v>46.64</v>
      </c>
      <c r="J182" s="238">
        <f>0.05*I182</f>
        <v>2.3320000000000003</v>
      </c>
      <c r="K182" s="239" t="s">
        <v>184</v>
      </c>
      <c r="L182" s="240">
        <f>I182*10</f>
        <v>466.4</v>
      </c>
      <c r="M182" s="241" t="str">
        <f t="shared" ref="M182:M190" si="226">A182</f>
        <v>С1</v>
      </c>
      <c r="N182" s="241" t="str">
        <f t="shared" ref="N182:N189" si="227"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2" s="241" t="str">
        <f t="shared" ref="O182:O189" si="228">D182</f>
        <v>Полное-огенный шар</v>
      </c>
      <c r="P182" s="241" t="s">
        <v>85</v>
      </c>
      <c r="Q182" s="241" t="s">
        <v>85</v>
      </c>
      <c r="R182" s="241" t="s">
        <v>85</v>
      </c>
      <c r="S182" s="241" t="s">
        <v>85</v>
      </c>
      <c r="T182" s="241" t="s">
        <v>85</v>
      </c>
      <c r="U182" s="241" t="s">
        <v>85</v>
      </c>
      <c r="V182" s="241" t="s">
        <v>85</v>
      </c>
      <c r="W182" s="241" t="s">
        <v>85</v>
      </c>
      <c r="X182" s="241" t="s">
        <v>85</v>
      </c>
      <c r="Y182" s="241" t="s">
        <v>85</v>
      </c>
      <c r="Z182" s="241" t="s">
        <v>85</v>
      </c>
      <c r="AA182" s="241" t="s">
        <v>85</v>
      </c>
      <c r="AB182" s="241" t="s">
        <v>85</v>
      </c>
      <c r="AC182" s="241" t="s">
        <v>85</v>
      </c>
      <c r="AD182" s="241" t="s">
        <v>85</v>
      </c>
      <c r="AE182" s="241" t="s">
        <v>85</v>
      </c>
      <c r="AF182" s="241" t="s">
        <v>85</v>
      </c>
      <c r="AG182" s="241" t="s">
        <v>85</v>
      </c>
      <c r="AH182" s="242">
        <v>4</v>
      </c>
      <c r="AI182" s="242">
        <v>8</v>
      </c>
      <c r="AJ182" s="243">
        <v>15.23</v>
      </c>
      <c r="AK182" s="243">
        <v>2.7E-2</v>
      </c>
      <c r="AL182" s="243">
        <v>12</v>
      </c>
      <c r="AO182" s="244">
        <f>AK182*I182+AJ182</f>
        <v>16.489280000000001</v>
      </c>
      <c r="AP182" s="244">
        <f>0.1*AO182</f>
        <v>1.6489280000000002</v>
      </c>
      <c r="AQ182" s="245">
        <f>AH182*3+0.25*AI182</f>
        <v>14</v>
      </c>
      <c r="AR182" s="245">
        <f>SUM(AO182:AQ182)/4</f>
        <v>8.0345520000000015</v>
      </c>
      <c r="AS182" s="244">
        <f>10068.2*J182*POWER(10,-6)</f>
        <v>2.3479042400000004E-2</v>
      </c>
      <c r="AT182" s="245">
        <f t="shared" ref="AT182:AT190" si="229">AS182+AR182+AQ182+AP182+AO182</f>
        <v>40.196239042400009</v>
      </c>
      <c r="AU182" s="246">
        <f>AH182*H182</f>
        <v>3.9999999999999998E-7</v>
      </c>
      <c r="AV182" s="246">
        <f>H182*AI182</f>
        <v>7.9999999999999996E-7</v>
      </c>
      <c r="AW182" s="246">
        <f>H182*AT182</f>
        <v>4.0196239042400008E-6</v>
      </c>
    </row>
    <row r="183" spans="1:49" s="241" customFormat="1" x14ac:dyDescent="0.3">
      <c r="A183" s="232" t="s">
        <v>20</v>
      </c>
      <c r="B183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3" s="53" t="s">
        <v>211</v>
      </c>
      <c r="D183" s="234" t="s">
        <v>63</v>
      </c>
      <c r="E183" s="247">
        <f>E182</f>
        <v>9.9999999999999995E-7</v>
      </c>
      <c r="F183" s="248">
        <f>F182</f>
        <v>2</v>
      </c>
      <c r="G183" s="232">
        <v>0.19</v>
      </c>
      <c r="H183" s="236">
        <f t="shared" ref="H183:H190" si="230">E183*F183*G183</f>
        <v>3.7999999999999996E-7</v>
      </c>
      <c r="I183" s="249">
        <f>I182</f>
        <v>46.64</v>
      </c>
      <c r="J183" s="257">
        <v>1.22</v>
      </c>
      <c r="K183" s="250" t="s">
        <v>185</v>
      </c>
      <c r="L183" s="251">
        <v>4</v>
      </c>
      <c r="M183" s="241" t="str">
        <f t="shared" si="226"/>
        <v>С2</v>
      </c>
      <c r="N183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3" s="241" t="str">
        <f t="shared" si="228"/>
        <v>Полное-взрыв</v>
      </c>
      <c r="P183" s="241" t="s">
        <v>85</v>
      </c>
      <c r="Q183" s="241" t="s">
        <v>85</v>
      </c>
      <c r="R183" s="241" t="s">
        <v>85</v>
      </c>
      <c r="S183" s="241" t="s">
        <v>85</v>
      </c>
      <c r="T183" s="241" t="s">
        <v>85</v>
      </c>
      <c r="U183" s="241" t="s">
        <v>85</v>
      </c>
      <c r="V183" s="241" t="s">
        <v>85</v>
      </c>
      <c r="W183" s="241" t="s">
        <v>85</v>
      </c>
      <c r="X183" s="241" t="s">
        <v>85</v>
      </c>
      <c r="Y183" s="241" t="s">
        <v>85</v>
      </c>
      <c r="Z183" s="241" t="s">
        <v>85</v>
      </c>
      <c r="AA183" s="241" t="s">
        <v>85</v>
      </c>
      <c r="AB183" s="241" t="s">
        <v>85</v>
      </c>
      <c r="AC183" s="241" t="s">
        <v>85</v>
      </c>
      <c r="AD183" s="241" t="s">
        <v>85</v>
      </c>
      <c r="AE183" s="241" t="s">
        <v>85</v>
      </c>
      <c r="AF183" s="241" t="s">
        <v>85</v>
      </c>
      <c r="AG183" s="241" t="s">
        <v>85</v>
      </c>
      <c r="AH183" s="242">
        <v>6</v>
      </c>
      <c r="AI183" s="242">
        <v>10</v>
      </c>
      <c r="AJ183" s="241">
        <f>AJ182</f>
        <v>15.23</v>
      </c>
      <c r="AK183" s="241">
        <f>AK182</f>
        <v>2.7E-2</v>
      </c>
      <c r="AL183" s="241">
        <f>AL182</f>
        <v>12</v>
      </c>
      <c r="AO183" s="244">
        <f>AK183*I183+AJ183</f>
        <v>16.489280000000001</v>
      </c>
      <c r="AP183" s="244">
        <f t="shared" ref="AP183:AP189" si="231">0.1*AO183</f>
        <v>1.6489280000000002</v>
      </c>
      <c r="AQ183" s="245">
        <f t="shared" ref="AQ183:AQ189" si="232">AH183*3+0.25*AI183</f>
        <v>20.5</v>
      </c>
      <c r="AR183" s="245">
        <f t="shared" ref="AR183:AR189" si="233">SUM(AO183:AQ183)/4</f>
        <v>9.6595520000000015</v>
      </c>
      <c r="AS183" s="244">
        <f>10068.2*J183*POWER(10,-6)*10</f>
        <v>0.12283203999999999</v>
      </c>
      <c r="AT183" s="245">
        <f t="shared" si="229"/>
        <v>48.420592040000002</v>
      </c>
      <c r="AU183" s="246">
        <f t="shared" ref="AU183:AU189" si="234">AH183*H183</f>
        <v>2.2799999999999998E-6</v>
      </c>
      <c r="AV183" s="246">
        <f t="shared" ref="AV183:AV189" si="235">H183*AI183</f>
        <v>3.7999999999999996E-6</v>
      </c>
      <c r="AW183" s="246">
        <f t="shared" ref="AW183" si="236">H183*AT183</f>
        <v>1.8399824975199998E-5</v>
      </c>
    </row>
    <row r="184" spans="1:49" s="241" customFormat="1" x14ac:dyDescent="0.3">
      <c r="A184" s="232" t="s">
        <v>21</v>
      </c>
      <c r="B184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4" s="53" t="s">
        <v>256</v>
      </c>
      <c r="D184" s="234" t="s">
        <v>180</v>
      </c>
      <c r="E184" s="247">
        <f>E182</f>
        <v>9.9999999999999995E-7</v>
      </c>
      <c r="F184" s="248">
        <f t="shared" ref="F184:F190" si="237">F183</f>
        <v>2</v>
      </c>
      <c r="G184" s="232">
        <v>0.76</v>
      </c>
      <c r="H184" s="236">
        <f t="shared" si="230"/>
        <v>1.5199999999999998E-6</v>
      </c>
      <c r="I184" s="249">
        <f>I182</f>
        <v>46.64</v>
      </c>
      <c r="J184" s="257">
        <v>0.36</v>
      </c>
      <c r="K184" s="250" t="s">
        <v>186</v>
      </c>
      <c r="L184" s="251">
        <v>15</v>
      </c>
      <c r="M184" s="241" t="str">
        <f t="shared" si="226"/>
        <v>С3</v>
      </c>
      <c r="N184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4" s="241" t="str">
        <f t="shared" si="228"/>
        <v>Полное-токси</v>
      </c>
      <c r="P184" s="241" t="s">
        <v>85</v>
      </c>
      <c r="Q184" s="241" t="s">
        <v>85</v>
      </c>
      <c r="R184" s="241" t="s">
        <v>85</v>
      </c>
      <c r="S184" s="241" t="s">
        <v>85</v>
      </c>
      <c r="T184" s="241" t="s">
        <v>85</v>
      </c>
      <c r="U184" s="241" t="s">
        <v>85</v>
      </c>
      <c r="V184" s="241" t="s">
        <v>85</v>
      </c>
      <c r="W184" s="241" t="s">
        <v>85</v>
      </c>
      <c r="X184" s="241" t="s">
        <v>85</v>
      </c>
      <c r="Y184" s="241" t="s">
        <v>85</v>
      </c>
      <c r="Z184" s="241" t="s">
        <v>85</v>
      </c>
      <c r="AA184" s="241" t="s">
        <v>85</v>
      </c>
      <c r="AB184" s="241" t="s">
        <v>85</v>
      </c>
      <c r="AC184" s="241" t="s">
        <v>85</v>
      </c>
      <c r="AD184" s="241" t="s">
        <v>85</v>
      </c>
      <c r="AE184" s="241" t="s">
        <v>85</v>
      </c>
      <c r="AF184" s="241" t="s">
        <v>85</v>
      </c>
      <c r="AG184" s="241" t="s">
        <v>85</v>
      </c>
      <c r="AH184" s="241">
        <v>3</v>
      </c>
      <c r="AI184" s="241">
        <v>10</v>
      </c>
      <c r="AJ184" s="241">
        <f>AJ182</f>
        <v>15.23</v>
      </c>
      <c r="AK184" s="241">
        <f>AK182</f>
        <v>2.7E-2</v>
      </c>
      <c r="AL184" s="241">
        <f>AL182</f>
        <v>12</v>
      </c>
      <c r="AO184" s="244">
        <f>AK184*I184*0.1+AJ184</f>
        <v>15.355928</v>
      </c>
      <c r="AP184" s="244">
        <f t="shared" si="231"/>
        <v>1.5355928000000001</v>
      </c>
      <c r="AQ184" s="245">
        <f t="shared" si="232"/>
        <v>11.5</v>
      </c>
      <c r="AR184" s="245">
        <f t="shared" si="233"/>
        <v>7.0978802000000005</v>
      </c>
      <c r="AS184" s="244">
        <f>1333*J182*POWER(10,-6)</f>
        <v>3.1085560000000002E-3</v>
      </c>
      <c r="AT184" s="245">
        <f t="shared" si="229"/>
        <v>35.492509556000002</v>
      </c>
      <c r="AU184" s="246">
        <f t="shared" si="234"/>
        <v>4.5599999999999995E-6</v>
      </c>
      <c r="AV184" s="246">
        <f t="shared" si="235"/>
        <v>1.5199999999999998E-5</v>
      </c>
      <c r="AW184" s="246">
        <f>H184*AT184</f>
        <v>5.3948614525119999E-5</v>
      </c>
    </row>
    <row r="185" spans="1:49" s="241" customFormat="1" x14ac:dyDescent="0.3">
      <c r="A185" s="232" t="s">
        <v>22</v>
      </c>
      <c r="B185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5" s="53" t="s">
        <v>222</v>
      </c>
      <c r="D185" s="234" t="s">
        <v>223</v>
      </c>
      <c r="E185" s="235">
        <v>1.0000000000000001E-5</v>
      </c>
      <c r="F185" s="248">
        <f t="shared" si="237"/>
        <v>2</v>
      </c>
      <c r="G185" s="232">
        <v>4.0000000000000008E-2</v>
      </c>
      <c r="H185" s="236">
        <f t="shared" si="230"/>
        <v>8.0000000000000018E-7</v>
      </c>
      <c r="I185" s="249">
        <f>0.15*I182</f>
        <v>6.9959999999999996</v>
      </c>
      <c r="J185" s="238">
        <f>I185</f>
        <v>6.9959999999999996</v>
      </c>
      <c r="K185" s="250" t="s">
        <v>188</v>
      </c>
      <c r="L185" s="251">
        <v>45390</v>
      </c>
      <c r="M185" s="241" t="str">
        <f t="shared" si="226"/>
        <v>С4</v>
      </c>
      <c r="N185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5" s="241" t="str">
        <f t="shared" si="228"/>
        <v>Частичное факел</v>
      </c>
      <c r="P185" s="241" t="s">
        <v>85</v>
      </c>
      <c r="Q185" s="241" t="s">
        <v>85</v>
      </c>
      <c r="R185" s="241" t="s">
        <v>85</v>
      </c>
      <c r="S185" s="241" t="s">
        <v>85</v>
      </c>
      <c r="T185" s="241" t="s">
        <v>85</v>
      </c>
      <c r="U185" s="241" t="s">
        <v>85</v>
      </c>
      <c r="V185" s="241" t="s">
        <v>85</v>
      </c>
      <c r="W185" s="241" t="s">
        <v>85</v>
      </c>
      <c r="X185" s="241" t="s">
        <v>85</v>
      </c>
      <c r="Y185" s="241" t="s">
        <v>85</v>
      </c>
      <c r="Z185" s="241" t="s">
        <v>85</v>
      </c>
      <c r="AA185" s="241" t="s">
        <v>85</v>
      </c>
      <c r="AB185" s="241" t="s">
        <v>85</v>
      </c>
      <c r="AC185" s="241" t="s">
        <v>85</v>
      </c>
      <c r="AD185" s="241" t="s">
        <v>85</v>
      </c>
      <c r="AE185" s="241" t="s">
        <v>85</v>
      </c>
      <c r="AF185" s="241" t="s">
        <v>85</v>
      </c>
      <c r="AG185" s="241" t="s">
        <v>85</v>
      </c>
      <c r="AH185" s="241">
        <v>2</v>
      </c>
      <c r="AI185" s="241">
        <v>3</v>
      </c>
      <c r="AJ185" s="241">
        <f>0.1*$AJ182</f>
        <v>1.5230000000000001</v>
      </c>
      <c r="AK185" s="241">
        <f>AK183</f>
        <v>2.7E-2</v>
      </c>
      <c r="AL185" s="241">
        <f>AL182</f>
        <v>12</v>
      </c>
      <c r="AO185" s="244">
        <f>AK185*I185*0.1+AJ185</f>
        <v>1.5418892000000002</v>
      </c>
      <c r="AP185" s="244">
        <f t="shared" si="231"/>
        <v>0.15418892000000003</v>
      </c>
      <c r="AQ185" s="245">
        <f t="shared" si="232"/>
        <v>6.75</v>
      </c>
      <c r="AR185" s="245">
        <f t="shared" si="233"/>
        <v>2.1115195299999998</v>
      </c>
      <c r="AS185" s="244">
        <f>10068.2*J185*POWER(10,-6)</f>
        <v>7.0437127200000005E-2</v>
      </c>
      <c r="AT185" s="245">
        <f t="shared" si="229"/>
        <v>10.6280347772</v>
      </c>
      <c r="AU185" s="246">
        <f t="shared" si="234"/>
        <v>1.6000000000000004E-6</v>
      </c>
      <c r="AV185" s="246">
        <f t="shared" si="235"/>
        <v>2.4000000000000007E-6</v>
      </c>
      <c r="AW185" s="246">
        <f t="shared" ref="AW185:AW189" si="238">H185*AT185</f>
        <v>8.5024278217600021E-6</v>
      </c>
    </row>
    <row r="186" spans="1:49" s="241" customFormat="1" x14ac:dyDescent="0.3">
      <c r="A186" s="232" t="s">
        <v>23</v>
      </c>
      <c r="B186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6" s="53" t="s">
        <v>257</v>
      </c>
      <c r="D186" s="234" t="s">
        <v>181</v>
      </c>
      <c r="E186" s="247">
        <f>E185</f>
        <v>1.0000000000000001E-5</v>
      </c>
      <c r="F186" s="248">
        <f t="shared" si="237"/>
        <v>2</v>
      </c>
      <c r="G186" s="232">
        <v>0.16000000000000003</v>
      </c>
      <c r="H186" s="236">
        <f t="shared" si="230"/>
        <v>3.2000000000000007E-6</v>
      </c>
      <c r="I186" s="249">
        <f>0.15*I182</f>
        <v>6.9959999999999996</v>
      </c>
      <c r="J186" s="238">
        <f>J184*0.15</f>
        <v>5.3999999999999999E-2</v>
      </c>
      <c r="K186" s="250" t="s">
        <v>189</v>
      </c>
      <c r="L186" s="251">
        <v>3</v>
      </c>
      <c r="M186" s="241" t="str">
        <f t="shared" si="226"/>
        <v>С5</v>
      </c>
      <c r="N186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6" s="241" t="str">
        <f t="shared" si="228"/>
        <v>Частичное-токси</v>
      </c>
      <c r="P186" s="241" t="s">
        <v>85</v>
      </c>
      <c r="Q186" s="241" t="s">
        <v>85</v>
      </c>
      <c r="R186" s="241" t="s">
        <v>85</v>
      </c>
      <c r="S186" s="241" t="s">
        <v>85</v>
      </c>
      <c r="T186" s="241" t="s">
        <v>85</v>
      </c>
      <c r="U186" s="241" t="s">
        <v>85</v>
      </c>
      <c r="V186" s="241" t="s">
        <v>85</v>
      </c>
      <c r="W186" s="241" t="s">
        <v>85</v>
      </c>
      <c r="X186" s="241" t="s">
        <v>85</v>
      </c>
      <c r="Y186" s="241" t="s">
        <v>85</v>
      </c>
      <c r="Z186" s="241" t="s">
        <v>85</v>
      </c>
      <c r="AA186" s="241" t="s">
        <v>85</v>
      </c>
      <c r="AB186" s="241" t="s">
        <v>85</v>
      </c>
      <c r="AC186" s="241" t="s">
        <v>85</v>
      </c>
      <c r="AD186" s="241" t="s">
        <v>85</v>
      </c>
      <c r="AE186" s="241" t="s">
        <v>85</v>
      </c>
      <c r="AF186" s="241" t="s">
        <v>85</v>
      </c>
      <c r="AG186" s="241" t="s">
        <v>85</v>
      </c>
      <c r="AH186" s="241">
        <v>1</v>
      </c>
      <c r="AI186" s="241">
        <v>1</v>
      </c>
      <c r="AJ186" s="241">
        <f t="shared" ref="AJ186:AJ189" si="239">0.1*$AJ183</f>
        <v>1.5230000000000001</v>
      </c>
      <c r="AK186" s="241">
        <f>AK182</f>
        <v>2.7E-2</v>
      </c>
      <c r="AL186" s="241">
        <f>ROUNDUP(AL182/3,0)</f>
        <v>4</v>
      </c>
      <c r="AO186" s="244">
        <f>AK186*I186+AJ186</f>
        <v>1.7118920000000002</v>
      </c>
      <c r="AP186" s="244">
        <f t="shared" si="231"/>
        <v>0.17118920000000004</v>
      </c>
      <c r="AQ186" s="245">
        <f t="shared" si="232"/>
        <v>3.25</v>
      </c>
      <c r="AR186" s="245">
        <f t="shared" si="233"/>
        <v>1.2832703000000001</v>
      </c>
      <c r="AS186" s="244">
        <f>1333*J183*POWER(10,-6)*10</f>
        <v>1.6262599999999999E-2</v>
      </c>
      <c r="AT186" s="245">
        <f t="shared" si="229"/>
        <v>6.4326141000000003</v>
      </c>
      <c r="AU186" s="246">
        <f t="shared" si="234"/>
        <v>3.2000000000000007E-6</v>
      </c>
      <c r="AV186" s="246">
        <f t="shared" si="235"/>
        <v>3.2000000000000007E-6</v>
      </c>
      <c r="AW186" s="246">
        <f t="shared" si="238"/>
        <v>2.0584365120000005E-5</v>
      </c>
    </row>
    <row r="187" spans="1:49" s="241" customFormat="1" x14ac:dyDescent="0.3">
      <c r="A187" s="232" t="s">
        <v>24</v>
      </c>
      <c r="B187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7" s="53" t="s">
        <v>224</v>
      </c>
      <c r="D187" s="234" t="s">
        <v>223</v>
      </c>
      <c r="E187" s="247">
        <f>E186</f>
        <v>1.0000000000000001E-5</v>
      </c>
      <c r="F187" s="248">
        <f t="shared" si="237"/>
        <v>2</v>
      </c>
      <c r="G187" s="232">
        <v>4.0000000000000008E-2</v>
      </c>
      <c r="H187" s="236">
        <f t="shared" si="230"/>
        <v>8.0000000000000018E-7</v>
      </c>
      <c r="I187" s="249">
        <f>I185*0.15</f>
        <v>1.0493999999999999</v>
      </c>
      <c r="J187" s="238">
        <f>I187*0.25</f>
        <v>0.26234999999999997</v>
      </c>
      <c r="K187" s="253" t="s">
        <v>200</v>
      </c>
      <c r="L187" s="254">
        <v>22</v>
      </c>
      <c r="M187" s="241" t="str">
        <f t="shared" si="226"/>
        <v>С6</v>
      </c>
      <c r="N187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7" s="241" t="str">
        <f t="shared" si="228"/>
        <v>Частичное факел</v>
      </c>
      <c r="P187" s="241" t="s">
        <v>85</v>
      </c>
      <c r="Q187" s="241" t="s">
        <v>85</v>
      </c>
      <c r="R187" s="241" t="s">
        <v>85</v>
      </c>
      <c r="S187" s="241" t="s">
        <v>85</v>
      </c>
      <c r="T187" s="241" t="s">
        <v>85</v>
      </c>
      <c r="U187" s="241" t="s">
        <v>85</v>
      </c>
      <c r="V187" s="241" t="s">
        <v>85</v>
      </c>
      <c r="W187" s="241" t="s">
        <v>85</v>
      </c>
      <c r="X187" s="241" t="s">
        <v>85</v>
      </c>
      <c r="Y187" s="241" t="s">
        <v>85</v>
      </c>
      <c r="Z187" s="241" t="s">
        <v>85</v>
      </c>
      <c r="AA187" s="241" t="s">
        <v>85</v>
      </c>
      <c r="AB187" s="241" t="s">
        <v>85</v>
      </c>
      <c r="AC187" s="241" t="s">
        <v>85</v>
      </c>
      <c r="AD187" s="241" t="s">
        <v>85</v>
      </c>
      <c r="AE187" s="241" t="s">
        <v>85</v>
      </c>
      <c r="AF187" s="241" t="s">
        <v>85</v>
      </c>
      <c r="AG187" s="241" t="s">
        <v>85</v>
      </c>
      <c r="AH187" s="241">
        <v>1</v>
      </c>
      <c r="AI187" s="241">
        <v>1</v>
      </c>
      <c r="AJ187" s="241">
        <f t="shared" si="239"/>
        <v>1.5230000000000001</v>
      </c>
      <c r="AK187" s="241">
        <f>AK182</f>
        <v>2.7E-2</v>
      </c>
      <c r="AL187" s="241">
        <f>AL186</f>
        <v>4</v>
      </c>
      <c r="AO187" s="244">
        <f t="shared" ref="AO187:AO188" si="240">AK187*I187+AJ187</f>
        <v>1.5513338000000001</v>
      </c>
      <c r="AP187" s="244">
        <f t="shared" si="231"/>
        <v>0.15513338000000002</v>
      </c>
      <c r="AQ187" s="245">
        <f t="shared" si="232"/>
        <v>3.25</v>
      </c>
      <c r="AR187" s="245">
        <f t="shared" si="233"/>
        <v>1.2391167950000002</v>
      </c>
      <c r="AS187" s="244">
        <f>10068.2*J187*POWER(10,-6)</f>
        <v>2.6413922699999996E-3</v>
      </c>
      <c r="AT187" s="245">
        <f t="shared" si="229"/>
        <v>6.1982253672700001</v>
      </c>
      <c r="AU187" s="246">
        <f t="shared" si="234"/>
        <v>8.0000000000000018E-7</v>
      </c>
      <c r="AV187" s="246">
        <f t="shared" si="235"/>
        <v>8.0000000000000018E-7</v>
      </c>
      <c r="AW187" s="246">
        <f t="shared" si="238"/>
        <v>4.9585802938160009E-6</v>
      </c>
    </row>
    <row r="188" spans="1:49" s="241" customFormat="1" x14ac:dyDescent="0.3">
      <c r="A188" s="232" t="s">
        <v>219</v>
      </c>
      <c r="B188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8" s="53" t="s">
        <v>225</v>
      </c>
      <c r="D188" s="234" t="s">
        <v>174</v>
      </c>
      <c r="E188" s="247">
        <f>E186</f>
        <v>1.0000000000000001E-5</v>
      </c>
      <c r="F188" s="248">
        <f t="shared" si="237"/>
        <v>2</v>
      </c>
      <c r="G188" s="232">
        <v>0.15200000000000002</v>
      </c>
      <c r="H188" s="236">
        <f t="shared" si="230"/>
        <v>3.0400000000000005E-6</v>
      </c>
      <c r="I188" s="249">
        <f>I185*0.15</f>
        <v>1.0493999999999999</v>
      </c>
      <c r="J188" s="238">
        <f>J187</f>
        <v>0.26234999999999997</v>
      </c>
      <c r="K188" s="250"/>
      <c r="L188" s="251"/>
      <c r="M188" s="241" t="str">
        <f t="shared" si="226"/>
        <v>С7</v>
      </c>
      <c r="N188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8" s="241" t="str">
        <f t="shared" si="228"/>
        <v>Частичное-пожар-вспышка</v>
      </c>
      <c r="P188" s="241" t="s">
        <v>85</v>
      </c>
      <c r="Q188" s="241" t="s">
        <v>85</v>
      </c>
      <c r="R188" s="241" t="s">
        <v>85</v>
      </c>
      <c r="S188" s="241" t="s">
        <v>85</v>
      </c>
      <c r="T188" s="241" t="s">
        <v>85</v>
      </c>
      <c r="U188" s="241" t="s">
        <v>85</v>
      </c>
      <c r="V188" s="241" t="s">
        <v>85</v>
      </c>
      <c r="W188" s="241" t="s">
        <v>85</v>
      </c>
      <c r="X188" s="241" t="s">
        <v>85</v>
      </c>
      <c r="Y188" s="241" t="s">
        <v>85</v>
      </c>
      <c r="Z188" s="241" t="s">
        <v>85</v>
      </c>
      <c r="AA188" s="241" t="s">
        <v>85</v>
      </c>
      <c r="AB188" s="241" t="s">
        <v>85</v>
      </c>
      <c r="AC188" s="241" t="s">
        <v>85</v>
      </c>
      <c r="AD188" s="241" t="s">
        <v>85</v>
      </c>
      <c r="AE188" s="241" t="s">
        <v>85</v>
      </c>
      <c r="AF188" s="241" t="s">
        <v>85</v>
      </c>
      <c r="AG188" s="241" t="s">
        <v>85</v>
      </c>
      <c r="AH188" s="241">
        <v>2</v>
      </c>
      <c r="AI188" s="241">
        <v>3</v>
      </c>
      <c r="AJ188" s="241">
        <f t="shared" si="239"/>
        <v>0.15230000000000002</v>
      </c>
      <c r="AK188" s="241">
        <f>AK182</f>
        <v>2.7E-2</v>
      </c>
      <c r="AL188" s="241">
        <f>ROUNDUP(AL182/3,0)</f>
        <v>4</v>
      </c>
      <c r="AO188" s="244">
        <f t="shared" si="240"/>
        <v>0.18063380000000001</v>
      </c>
      <c r="AP188" s="244">
        <f t="shared" si="231"/>
        <v>1.806338E-2</v>
      </c>
      <c r="AQ188" s="245">
        <f t="shared" si="232"/>
        <v>6.75</v>
      </c>
      <c r="AR188" s="245">
        <f t="shared" si="233"/>
        <v>1.737174295</v>
      </c>
      <c r="AS188" s="244">
        <f>10068.2*J188*POWER(10,-6)</f>
        <v>2.6413922699999996E-3</v>
      </c>
      <c r="AT188" s="245">
        <f t="shared" si="229"/>
        <v>8.6885128672699992</v>
      </c>
      <c r="AU188" s="246">
        <f t="shared" si="234"/>
        <v>6.0800000000000011E-6</v>
      </c>
      <c r="AV188" s="246">
        <f t="shared" si="235"/>
        <v>9.1200000000000008E-6</v>
      </c>
      <c r="AW188" s="246">
        <f t="shared" si="238"/>
        <v>2.6413079116500802E-5</v>
      </c>
    </row>
    <row r="189" spans="1:49" s="241" customFormat="1" ht="15" thickBot="1" x14ac:dyDescent="0.35">
      <c r="A189" s="232" t="s">
        <v>220</v>
      </c>
      <c r="B189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9" s="53" t="s">
        <v>228</v>
      </c>
      <c r="D189" s="234" t="s">
        <v>181</v>
      </c>
      <c r="E189" s="247">
        <f>E186</f>
        <v>1.0000000000000001E-5</v>
      </c>
      <c r="F189" s="248">
        <f t="shared" si="237"/>
        <v>2</v>
      </c>
      <c r="G189" s="232">
        <v>0.6080000000000001</v>
      </c>
      <c r="H189" s="236">
        <f t="shared" si="230"/>
        <v>1.2160000000000002E-5</v>
      </c>
      <c r="I189" s="249">
        <f>I185*0.15</f>
        <v>1.0493999999999999</v>
      </c>
      <c r="J189" s="238">
        <f>0.15*J187</f>
        <v>3.9352499999999992E-2</v>
      </c>
      <c r="K189" s="255"/>
      <c r="L189" s="256"/>
      <c r="M189" s="241" t="str">
        <f t="shared" si="226"/>
        <v>С8</v>
      </c>
      <c r="N189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9" s="241" t="str">
        <f t="shared" si="228"/>
        <v>Частичное-токси</v>
      </c>
      <c r="P189" s="241" t="s">
        <v>85</v>
      </c>
      <c r="Q189" s="241" t="s">
        <v>85</v>
      </c>
      <c r="R189" s="241" t="s">
        <v>85</v>
      </c>
      <c r="S189" s="241" t="s">
        <v>85</v>
      </c>
      <c r="T189" s="241" t="s">
        <v>85</v>
      </c>
      <c r="U189" s="241" t="s">
        <v>85</v>
      </c>
      <c r="V189" s="241" t="s">
        <v>85</v>
      </c>
      <c r="W189" s="241" t="s">
        <v>85</v>
      </c>
      <c r="X189" s="241" t="s">
        <v>85</v>
      </c>
      <c r="Y189" s="241" t="s">
        <v>85</v>
      </c>
      <c r="Z189" s="241" t="s">
        <v>85</v>
      </c>
      <c r="AA189" s="241" t="s">
        <v>85</v>
      </c>
      <c r="AB189" s="241" t="s">
        <v>85</v>
      </c>
      <c r="AC189" s="241" t="s">
        <v>85</v>
      </c>
      <c r="AD189" s="241" t="s">
        <v>85</v>
      </c>
      <c r="AE189" s="241" t="s">
        <v>85</v>
      </c>
      <c r="AF189" s="241" t="s">
        <v>85</v>
      </c>
      <c r="AG189" s="241" t="s">
        <v>85</v>
      </c>
      <c r="AH189" s="241">
        <v>1</v>
      </c>
      <c r="AI189" s="241">
        <v>1</v>
      </c>
      <c r="AJ189" s="241">
        <f t="shared" si="239"/>
        <v>0.15230000000000002</v>
      </c>
      <c r="AK189" s="241">
        <f>AK182</f>
        <v>2.7E-2</v>
      </c>
      <c r="AL189" s="241">
        <f>ROUNDUP(AL182/3,0)</f>
        <v>4</v>
      </c>
      <c r="AO189" s="244">
        <f>AK189*I189*0.1+AJ189</f>
        <v>0.15513338000000002</v>
      </c>
      <c r="AP189" s="244">
        <f t="shared" si="231"/>
        <v>1.5513338000000002E-2</v>
      </c>
      <c r="AQ189" s="245">
        <f t="shared" si="232"/>
        <v>3.25</v>
      </c>
      <c r="AR189" s="245">
        <f t="shared" si="233"/>
        <v>0.85516167949999999</v>
      </c>
      <c r="AS189" s="244">
        <f>1333*J187*POWER(10,-6)</f>
        <v>3.4971254999999993E-4</v>
      </c>
      <c r="AT189" s="245">
        <f t="shared" si="229"/>
        <v>4.2761581100499999</v>
      </c>
      <c r="AU189" s="246">
        <f t="shared" si="234"/>
        <v>1.2160000000000002E-5</v>
      </c>
      <c r="AV189" s="246">
        <f t="shared" si="235"/>
        <v>1.2160000000000002E-5</v>
      </c>
      <c r="AW189" s="246">
        <f t="shared" si="238"/>
        <v>5.199808261820801E-5</v>
      </c>
    </row>
    <row r="190" spans="1:49" s="241" customFormat="1" x14ac:dyDescent="0.3">
      <c r="A190" s="296" t="s">
        <v>251</v>
      </c>
      <c r="B190" s="296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90" s="296" t="s">
        <v>354</v>
      </c>
      <c r="D190" s="296" t="s">
        <v>355</v>
      </c>
      <c r="E190" s="297">
        <v>2.5000000000000001E-5</v>
      </c>
      <c r="F190" s="248">
        <f t="shared" si="237"/>
        <v>2</v>
      </c>
      <c r="G190" s="296">
        <v>1</v>
      </c>
      <c r="H190" s="298">
        <f t="shared" si="230"/>
        <v>5.0000000000000002E-5</v>
      </c>
      <c r="I190" s="299">
        <f>I182</f>
        <v>46.64</v>
      </c>
      <c r="J190" s="299">
        <f>I190*0.07</f>
        <v>3.2648000000000001</v>
      </c>
      <c r="K190" s="296"/>
      <c r="L190" s="296"/>
      <c r="M190" s="300" t="str">
        <f t="shared" si="226"/>
        <v>С9</v>
      </c>
      <c r="N190" s="300"/>
      <c r="O190" s="300"/>
      <c r="P190" s="300"/>
      <c r="Q190" s="300"/>
      <c r="R190" s="300"/>
      <c r="S190" s="300"/>
      <c r="T190" s="300"/>
      <c r="U190" s="300"/>
      <c r="V190" s="300"/>
      <c r="W190" s="300"/>
      <c r="X190" s="300"/>
      <c r="Y190" s="300"/>
      <c r="Z190" s="300"/>
      <c r="AA190" s="300"/>
      <c r="AB190" s="300"/>
      <c r="AC190" s="300"/>
      <c r="AD190" s="300"/>
      <c r="AE190" s="300"/>
      <c r="AF190" s="300"/>
      <c r="AG190" s="300"/>
      <c r="AH190" s="300">
        <v>1</v>
      </c>
      <c r="AI190" s="300">
        <v>2</v>
      </c>
      <c r="AJ190" s="300">
        <f>AJ182</f>
        <v>15.23</v>
      </c>
      <c r="AK190" s="300">
        <f>AK182</f>
        <v>2.7E-2</v>
      </c>
      <c r="AL190" s="300">
        <v>5</v>
      </c>
      <c r="AM190" s="300"/>
      <c r="AN190" s="300"/>
      <c r="AO190" s="301">
        <f>AK190*I190+AJ190</f>
        <v>16.489280000000001</v>
      </c>
      <c r="AP190" s="301">
        <f>0.1*AO190</f>
        <v>1.6489280000000002</v>
      </c>
      <c r="AQ190" s="302">
        <f>AH190*3+0.25*AI190</f>
        <v>3.5</v>
      </c>
      <c r="AR190" s="302">
        <f>SUM(AO190:AQ190)/4</f>
        <v>5.4095520000000006</v>
      </c>
      <c r="AS190" s="301">
        <f>10068.2*J190*POWER(10,-6)</f>
        <v>3.2870659360000005E-2</v>
      </c>
      <c r="AT190" s="302">
        <f t="shared" si="229"/>
        <v>27.080630659360004</v>
      </c>
      <c r="AU190" s="303">
        <f>AH190*H190</f>
        <v>5.0000000000000002E-5</v>
      </c>
      <c r="AV190" s="303">
        <f>H190*AI190</f>
        <v>1E-4</v>
      </c>
      <c r="AW190" s="303">
        <f>H190*AT190</f>
        <v>1.3540315329680004E-3</v>
      </c>
    </row>
    <row r="191" spans="1:49" ht="15" thickBot="1" x14ac:dyDescent="0.35"/>
    <row r="192" spans="1:49" s="215" customFormat="1" ht="15" thickBot="1" x14ac:dyDescent="0.35">
      <c r="A192" s="206" t="s">
        <v>19</v>
      </c>
      <c r="B192" s="207" t="s">
        <v>353</v>
      </c>
      <c r="C192" s="51" t="s">
        <v>205</v>
      </c>
      <c r="D192" s="208" t="s">
        <v>60</v>
      </c>
      <c r="E192" s="209">
        <v>1.0000000000000001E-5</v>
      </c>
      <c r="F192" s="207">
        <v>1</v>
      </c>
      <c r="G192" s="206">
        <v>0.05</v>
      </c>
      <c r="H192" s="210">
        <f>E192*F192*G192</f>
        <v>5.0000000000000008E-7</v>
      </c>
      <c r="I192" s="211">
        <v>40.4</v>
      </c>
      <c r="J192" s="223">
        <f>I192</f>
        <v>40.4</v>
      </c>
      <c r="K192" s="213" t="s">
        <v>184</v>
      </c>
      <c r="L192" s="214">
        <v>458</v>
      </c>
      <c r="M192" s="215" t="str">
        <f t="shared" ref="M192:N197" si="241">A192</f>
        <v>С1</v>
      </c>
      <c r="N192" s="215" t="str">
        <f t="shared" si="241"/>
        <v>Сырьевая емкость гудрона Поз. Е-101 Рег. №ТО-425(У) Учетный номер –№43-20-4612 ОК(НХС) Заводской №- APC-D-VE-1676</v>
      </c>
      <c r="O192" s="215" t="str">
        <f t="shared" ref="O192:O197" si="242">D192</f>
        <v>Полное-пожар</v>
      </c>
      <c r="P192" s="215" t="s">
        <v>85</v>
      </c>
      <c r="Q192" s="215" t="s">
        <v>85</v>
      </c>
      <c r="R192" s="215" t="s">
        <v>85</v>
      </c>
      <c r="S192" s="215" t="s">
        <v>85</v>
      </c>
      <c r="T192" s="215" t="s">
        <v>85</v>
      </c>
      <c r="U192" s="215" t="s">
        <v>85</v>
      </c>
      <c r="V192" s="215" t="s">
        <v>85</v>
      </c>
      <c r="W192" s="215" t="s">
        <v>85</v>
      </c>
      <c r="X192" s="215" t="s">
        <v>85</v>
      </c>
      <c r="Y192" s="215" t="s">
        <v>85</v>
      </c>
      <c r="Z192" s="215" t="s">
        <v>85</v>
      </c>
      <c r="AA192" s="215" t="s">
        <v>85</v>
      </c>
      <c r="AB192" s="215" t="s">
        <v>85</v>
      </c>
      <c r="AC192" s="215" t="s">
        <v>85</v>
      </c>
      <c r="AD192" s="215" t="s">
        <v>85</v>
      </c>
      <c r="AE192" s="215" t="s">
        <v>85</v>
      </c>
      <c r="AF192" s="215" t="s">
        <v>85</v>
      </c>
      <c r="AG192" s="215" t="s">
        <v>85</v>
      </c>
      <c r="AH192" s="216">
        <v>1</v>
      </c>
      <c r="AI192" s="216">
        <v>2</v>
      </c>
      <c r="AJ192" s="217">
        <v>2.58</v>
      </c>
      <c r="AK192" s="217">
        <v>2.7E-2</v>
      </c>
      <c r="AL192" s="217">
        <v>5</v>
      </c>
      <c r="AO192" s="218">
        <f>AK192*I192+AJ192</f>
        <v>3.6707999999999998</v>
      </c>
      <c r="AP192" s="218">
        <f>0.1*AO192</f>
        <v>0.36708000000000002</v>
      </c>
      <c r="AQ192" s="219">
        <f>AH192*3+0.25*AI192</f>
        <v>3.5</v>
      </c>
      <c r="AR192" s="219">
        <f>SUM(AO192:AQ192)/4</f>
        <v>1.8844699999999999</v>
      </c>
      <c r="AS192" s="218">
        <f>10068.2*J192*POWER(10,-6)</f>
        <v>0.40675528</v>
      </c>
      <c r="AT192" s="219">
        <f t="shared" ref="AT192:AT197" si="243">AS192+AR192+AQ192+AP192+AO192</f>
        <v>9.8291052800000003</v>
      </c>
      <c r="AU192" s="220">
        <f>AH192*H192</f>
        <v>5.0000000000000008E-7</v>
      </c>
      <c r="AV192" s="220">
        <f>H192*AI192</f>
        <v>1.0000000000000002E-6</v>
      </c>
      <c r="AW192" s="220">
        <f>H192*AT192</f>
        <v>4.9145526400000013E-6</v>
      </c>
    </row>
    <row r="193" spans="1:49" s="215" customFormat="1" ht="15" thickBot="1" x14ac:dyDescent="0.35">
      <c r="A193" s="206" t="s">
        <v>20</v>
      </c>
      <c r="B193" s="206" t="str">
        <f>B192</f>
        <v>Сырьевая емкость гудрона Поз. Е-101 Рег. №ТО-425(У) Учетный номер –№43-20-4612 ОК(НХС) Заводской №- APC-D-VE-1676</v>
      </c>
      <c r="C193" s="51" t="s">
        <v>214</v>
      </c>
      <c r="D193" s="208" t="s">
        <v>60</v>
      </c>
      <c r="E193" s="221">
        <f>E192</f>
        <v>1.0000000000000001E-5</v>
      </c>
      <c r="F193" s="222">
        <f>F192</f>
        <v>1</v>
      </c>
      <c r="G193" s="206">
        <v>4.7500000000000001E-2</v>
      </c>
      <c r="H193" s="210">
        <f t="shared" ref="H193:H197" si="244">E193*F193*G193</f>
        <v>4.7500000000000006E-7</v>
      </c>
      <c r="I193" s="223">
        <f>I192</f>
        <v>40.4</v>
      </c>
      <c r="J193" s="223">
        <f>I192</f>
        <v>40.4</v>
      </c>
      <c r="K193" s="213" t="s">
        <v>185</v>
      </c>
      <c r="L193" s="214">
        <v>0</v>
      </c>
      <c r="M193" s="215" t="str">
        <f t="shared" si="241"/>
        <v>С2</v>
      </c>
      <c r="N193" s="215" t="str">
        <f t="shared" si="241"/>
        <v>Сырьевая емкость гудрона Поз. Е-101 Рег. №ТО-425(У) Учетный номер –№43-20-4612 ОК(НХС) Заводской №- APC-D-VE-1676</v>
      </c>
      <c r="O193" s="215" t="str">
        <f t="shared" si="242"/>
        <v>Полное-пожар</v>
      </c>
      <c r="P193" s="215" t="s">
        <v>85</v>
      </c>
      <c r="Q193" s="215" t="s">
        <v>85</v>
      </c>
      <c r="R193" s="215" t="s">
        <v>85</v>
      </c>
      <c r="S193" s="215" t="s">
        <v>85</v>
      </c>
      <c r="T193" s="215" t="s">
        <v>85</v>
      </c>
      <c r="U193" s="215" t="s">
        <v>85</v>
      </c>
      <c r="V193" s="215" t="s">
        <v>85</v>
      </c>
      <c r="W193" s="215" t="s">
        <v>85</v>
      </c>
      <c r="X193" s="215" t="s">
        <v>85</v>
      </c>
      <c r="Y193" s="215" t="s">
        <v>85</v>
      </c>
      <c r="Z193" s="215" t="s">
        <v>85</v>
      </c>
      <c r="AA193" s="215" t="s">
        <v>85</v>
      </c>
      <c r="AB193" s="215" t="s">
        <v>85</v>
      </c>
      <c r="AC193" s="215" t="s">
        <v>85</v>
      </c>
      <c r="AD193" s="215" t="s">
        <v>85</v>
      </c>
      <c r="AE193" s="215" t="s">
        <v>85</v>
      </c>
      <c r="AF193" s="215" t="s">
        <v>85</v>
      </c>
      <c r="AG193" s="215" t="s">
        <v>85</v>
      </c>
      <c r="AH193" s="216">
        <v>2</v>
      </c>
      <c r="AI193" s="216">
        <v>2</v>
      </c>
      <c r="AJ193" s="215">
        <f>AJ192</f>
        <v>2.58</v>
      </c>
      <c r="AK193" s="215">
        <f>AK192</f>
        <v>2.7E-2</v>
      </c>
      <c r="AL193" s="215">
        <f>AL192</f>
        <v>5</v>
      </c>
      <c r="AO193" s="218">
        <f>AK193*I193+AJ193</f>
        <v>3.6707999999999998</v>
      </c>
      <c r="AP193" s="218">
        <f t="shared" ref="AP193:AP197" si="245">0.1*AO193</f>
        <v>0.36708000000000002</v>
      </c>
      <c r="AQ193" s="219">
        <f t="shared" ref="AQ193:AQ197" si="246">AH193*3+0.25*AI193</f>
        <v>6.5</v>
      </c>
      <c r="AR193" s="219">
        <f t="shared" ref="AR193:AR197" si="247">SUM(AO193:AQ193)/4</f>
        <v>2.6344699999999999</v>
      </c>
      <c r="AS193" s="218">
        <f>10068.2*J193*POWER(10,-6)</f>
        <v>0.40675528</v>
      </c>
      <c r="AT193" s="219">
        <f t="shared" si="243"/>
        <v>13.579105279999999</v>
      </c>
      <c r="AU193" s="220">
        <f t="shared" ref="AU193:AU197" si="248">AH193*H193</f>
        <v>9.5000000000000012E-7</v>
      </c>
      <c r="AV193" s="220">
        <f t="shared" ref="AV193:AV197" si="249">H193*AI193</f>
        <v>9.5000000000000012E-7</v>
      </c>
      <c r="AW193" s="220">
        <f t="shared" ref="AW193:AW197" si="250">H193*AT193</f>
        <v>6.4500750080000003E-6</v>
      </c>
    </row>
    <row r="194" spans="1:49" s="215" customFormat="1" x14ac:dyDescent="0.3">
      <c r="A194" s="206" t="s">
        <v>21</v>
      </c>
      <c r="B194" s="206" t="str">
        <f>B192</f>
        <v>Сырьевая емкость гудрона Поз. Е-101 Рег. №ТО-425(У) Учетный номер –№43-20-4612 ОК(НХС) Заводской №- APC-D-VE-1676</v>
      </c>
      <c r="C194" s="51" t="s">
        <v>207</v>
      </c>
      <c r="D194" s="208" t="s">
        <v>61</v>
      </c>
      <c r="E194" s="221">
        <f>E192</f>
        <v>1.0000000000000001E-5</v>
      </c>
      <c r="F194" s="222">
        <f>F192</f>
        <v>1</v>
      </c>
      <c r="G194" s="206">
        <v>0.90249999999999997</v>
      </c>
      <c r="H194" s="210">
        <f t="shared" si="244"/>
        <v>9.0250000000000008E-6</v>
      </c>
      <c r="I194" s="223">
        <f>I192</f>
        <v>40.4</v>
      </c>
      <c r="J194" s="206">
        <v>0</v>
      </c>
      <c r="K194" s="213" t="s">
        <v>186</v>
      </c>
      <c r="L194" s="214">
        <v>0</v>
      </c>
      <c r="M194" s="215" t="str">
        <f t="shared" si="241"/>
        <v>С3</v>
      </c>
      <c r="N194" s="215" t="str">
        <f t="shared" si="241"/>
        <v>Сырьевая емкость гудрона Поз. Е-101 Рег. №ТО-425(У) Учетный номер –№43-20-4612 ОК(НХС) Заводской №- APC-D-VE-1676</v>
      </c>
      <c r="O194" s="215" t="str">
        <f t="shared" si="242"/>
        <v>Полное-ликвидация</v>
      </c>
      <c r="P194" s="215" t="s">
        <v>85</v>
      </c>
      <c r="Q194" s="215" t="s">
        <v>85</v>
      </c>
      <c r="R194" s="215" t="s">
        <v>85</v>
      </c>
      <c r="S194" s="215" t="s">
        <v>85</v>
      </c>
      <c r="T194" s="215" t="s">
        <v>85</v>
      </c>
      <c r="U194" s="215" t="s">
        <v>85</v>
      </c>
      <c r="V194" s="215" t="s">
        <v>85</v>
      </c>
      <c r="W194" s="215" t="s">
        <v>85</v>
      </c>
      <c r="X194" s="215" t="s">
        <v>85</v>
      </c>
      <c r="Y194" s="215" t="s">
        <v>85</v>
      </c>
      <c r="Z194" s="215" t="s">
        <v>85</v>
      </c>
      <c r="AA194" s="215" t="s">
        <v>85</v>
      </c>
      <c r="AB194" s="215" t="s">
        <v>85</v>
      </c>
      <c r="AC194" s="215" t="s">
        <v>85</v>
      </c>
      <c r="AD194" s="215" t="s">
        <v>85</v>
      </c>
      <c r="AE194" s="215" t="s">
        <v>85</v>
      </c>
      <c r="AF194" s="215" t="s">
        <v>85</v>
      </c>
      <c r="AG194" s="215" t="s">
        <v>85</v>
      </c>
      <c r="AH194" s="215">
        <v>0</v>
      </c>
      <c r="AI194" s="215">
        <v>0</v>
      </c>
      <c r="AJ194" s="215">
        <f>AJ192</f>
        <v>2.58</v>
      </c>
      <c r="AK194" s="215">
        <f>AK192</f>
        <v>2.7E-2</v>
      </c>
      <c r="AL194" s="215">
        <f>AL192</f>
        <v>5</v>
      </c>
      <c r="AO194" s="218">
        <f>AK194*I194*0.1+AJ194</f>
        <v>2.6890800000000001</v>
      </c>
      <c r="AP194" s="218">
        <f t="shared" si="245"/>
        <v>0.26890800000000004</v>
      </c>
      <c r="AQ194" s="219">
        <f t="shared" si="246"/>
        <v>0</v>
      </c>
      <c r="AR194" s="219">
        <f t="shared" si="247"/>
        <v>0.73949700000000007</v>
      </c>
      <c r="AS194" s="218">
        <f>1333*J193*POWER(10,-6)</f>
        <v>5.3853199999999997E-2</v>
      </c>
      <c r="AT194" s="219">
        <f t="shared" si="243"/>
        <v>3.7513382000000002</v>
      </c>
      <c r="AU194" s="220">
        <f t="shared" si="248"/>
        <v>0</v>
      </c>
      <c r="AV194" s="220">
        <f t="shared" si="249"/>
        <v>0</v>
      </c>
      <c r="AW194" s="220">
        <f t="shared" si="250"/>
        <v>3.3855827255000003E-5</v>
      </c>
    </row>
    <row r="195" spans="1:49" s="215" customFormat="1" x14ac:dyDescent="0.3">
      <c r="A195" s="206" t="s">
        <v>22</v>
      </c>
      <c r="B195" s="206" t="str">
        <f>B192</f>
        <v>Сырьевая емкость гудрона Поз. Е-101 Рег. №ТО-425(У) Учетный номер –№43-20-4612 ОК(НХС) Заводской №- APC-D-VE-1676</v>
      </c>
      <c r="C195" s="51" t="s">
        <v>208</v>
      </c>
      <c r="D195" s="208" t="s">
        <v>86</v>
      </c>
      <c r="E195" s="209">
        <v>1E-4</v>
      </c>
      <c r="F195" s="222">
        <f>F192</f>
        <v>1</v>
      </c>
      <c r="G195" s="206">
        <v>0.05</v>
      </c>
      <c r="H195" s="210">
        <f t="shared" si="244"/>
        <v>5.0000000000000004E-6</v>
      </c>
      <c r="I195" s="223">
        <f>0.15*I192</f>
        <v>6.06</v>
      </c>
      <c r="J195" s="223">
        <f>I195</f>
        <v>6.06</v>
      </c>
      <c r="K195" s="226" t="s">
        <v>188</v>
      </c>
      <c r="L195" s="227">
        <v>45390</v>
      </c>
      <c r="M195" s="215" t="str">
        <f t="shared" si="241"/>
        <v>С4</v>
      </c>
      <c r="N195" s="215" t="str">
        <f t="shared" si="241"/>
        <v>Сырьевая емкость гудрона Поз. Е-101 Рег. №ТО-425(У) Учетный номер –№43-20-4612 ОК(НХС) Заводской №- APC-D-VE-1676</v>
      </c>
      <c r="O195" s="215" t="str">
        <f t="shared" si="242"/>
        <v>Частичное-пожар</v>
      </c>
      <c r="P195" s="215" t="s">
        <v>85</v>
      </c>
      <c r="Q195" s="215" t="s">
        <v>85</v>
      </c>
      <c r="R195" s="215" t="s">
        <v>85</v>
      </c>
      <c r="S195" s="215" t="s">
        <v>85</v>
      </c>
      <c r="T195" s="215" t="s">
        <v>85</v>
      </c>
      <c r="U195" s="215" t="s">
        <v>85</v>
      </c>
      <c r="V195" s="215" t="s">
        <v>85</v>
      </c>
      <c r="W195" s="215" t="s">
        <v>85</v>
      </c>
      <c r="X195" s="215" t="s">
        <v>85</v>
      </c>
      <c r="Y195" s="215" t="s">
        <v>85</v>
      </c>
      <c r="Z195" s="215" t="s">
        <v>85</v>
      </c>
      <c r="AA195" s="215" t="s">
        <v>85</v>
      </c>
      <c r="AB195" s="215" t="s">
        <v>85</v>
      </c>
      <c r="AC195" s="215" t="s">
        <v>85</v>
      </c>
      <c r="AD195" s="215" t="s">
        <v>85</v>
      </c>
      <c r="AE195" s="215" t="s">
        <v>85</v>
      </c>
      <c r="AF195" s="215" t="s">
        <v>85</v>
      </c>
      <c r="AG195" s="215" t="s">
        <v>85</v>
      </c>
      <c r="AH195" s="215">
        <v>0</v>
      </c>
      <c r="AI195" s="215">
        <v>2</v>
      </c>
      <c r="AJ195" s="215">
        <f>0.1*$AJ$2</f>
        <v>0.25</v>
      </c>
      <c r="AK195" s="215">
        <f>AK192</f>
        <v>2.7E-2</v>
      </c>
      <c r="AL195" s="215">
        <f>ROUNDUP(AL192/3,0)</f>
        <v>2</v>
      </c>
      <c r="AO195" s="218">
        <f>AK195*I195+AJ195</f>
        <v>0.41361999999999999</v>
      </c>
      <c r="AP195" s="218">
        <f t="shared" si="245"/>
        <v>4.1362000000000003E-2</v>
      </c>
      <c r="AQ195" s="219">
        <f t="shared" si="246"/>
        <v>0.5</v>
      </c>
      <c r="AR195" s="219">
        <f t="shared" si="247"/>
        <v>0.2387455</v>
      </c>
      <c r="AS195" s="218">
        <f>10068.2*J195*POWER(10,-6)</f>
        <v>6.1013291999999997E-2</v>
      </c>
      <c r="AT195" s="219">
        <f t="shared" si="243"/>
        <v>1.254740792</v>
      </c>
      <c r="AU195" s="220">
        <f t="shared" si="248"/>
        <v>0</v>
      </c>
      <c r="AV195" s="220">
        <f t="shared" si="249"/>
        <v>1.0000000000000001E-5</v>
      </c>
      <c r="AW195" s="220">
        <f t="shared" si="250"/>
        <v>6.2737039600000006E-6</v>
      </c>
    </row>
    <row r="196" spans="1:49" s="215" customFormat="1" x14ac:dyDescent="0.3">
      <c r="A196" s="206" t="s">
        <v>23</v>
      </c>
      <c r="B196" s="206" t="str">
        <f>B192</f>
        <v>Сырьевая емкость гудрона Поз. Е-101 Рег. №ТО-425(У) Учетный номер –№43-20-4612 ОК(НХС) Заводской №- APC-D-VE-1676</v>
      </c>
      <c r="C196" s="51" t="s">
        <v>215</v>
      </c>
      <c r="D196" s="208" t="s">
        <v>86</v>
      </c>
      <c r="E196" s="221">
        <f>E195</f>
        <v>1E-4</v>
      </c>
      <c r="F196" s="222">
        <f>F192</f>
        <v>1</v>
      </c>
      <c r="G196" s="206">
        <v>4.7500000000000001E-2</v>
      </c>
      <c r="H196" s="210">
        <f t="shared" si="244"/>
        <v>4.7500000000000003E-6</v>
      </c>
      <c r="I196" s="223">
        <f>0.15*I192</f>
        <v>6.06</v>
      </c>
      <c r="J196" s="223">
        <f>I195</f>
        <v>6.06</v>
      </c>
      <c r="K196" s="226" t="s">
        <v>189</v>
      </c>
      <c r="L196" s="227">
        <v>3</v>
      </c>
      <c r="M196" s="215" t="str">
        <f t="shared" si="241"/>
        <v>С5</v>
      </c>
      <c r="N196" s="215" t="str">
        <f t="shared" si="241"/>
        <v>Сырьевая емкость гудрона Поз. Е-101 Рег. №ТО-425(У) Учетный номер –№43-20-4612 ОК(НХС) Заводской №- APC-D-VE-1676</v>
      </c>
      <c r="O196" s="215" t="str">
        <f t="shared" si="242"/>
        <v>Частичное-пожар</v>
      </c>
      <c r="P196" s="215" t="s">
        <v>85</v>
      </c>
      <c r="Q196" s="215" t="s">
        <v>85</v>
      </c>
      <c r="R196" s="215" t="s">
        <v>85</v>
      </c>
      <c r="S196" s="215" t="s">
        <v>85</v>
      </c>
      <c r="T196" s="215" t="s">
        <v>85</v>
      </c>
      <c r="U196" s="215" t="s">
        <v>85</v>
      </c>
      <c r="V196" s="215" t="s">
        <v>85</v>
      </c>
      <c r="W196" s="215" t="s">
        <v>85</v>
      </c>
      <c r="X196" s="215" t="s">
        <v>85</v>
      </c>
      <c r="Y196" s="215" t="s">
        <v>85</v>
      </c>
      <c r="Z196" s="215" t="s">
        <v>85</v>
      </c>
      <c r="AA196" s="215" t="s">
        <v>85</v>
      </c>
      <c r="AB196" s="215" t="s">
        <v>85</v>
      </c>
      <c r="AC196" s="215" t="s">
        <v>85</v>
      </c>
      <c r="AD196" s="215" t="s">
        <v>85</v>
      </c>
      <c r="AE196" s="215" t="s">
        <v>85</v>
      </c>
      <c r="AF196" s="215" t="s">
        <v>85</v>
      </c>
      <c r="AG196" s="215" t="s">
        <v>85</v>
      </c>
      <c r="AH196" s="215">
        <v>0</v>
      </c>
      <c r="AI196" s="215">
        <v>1</v>
      </c>
      <c r="AJ196" s="215">
        <f>0.1*$AJ$2</f>
        <v>0.25</v>
      </c>
      <c r="AK196" s="215">
        <f>AK192</f>
        <v>2.7E-2</v>
      </c>
      <c r="AL196" s="215">
        <f>ROUNDUP(AL192/3,0)</f>
        <v>2</v>
      </c>
      <c r="AO196" s="218">
        <f t="shared" ref="AO196" si="251">AK196*I196+AJ196</f>
        <v>0.41361999999999999</v>
      </c>
      <c r="AP196" s="218">
        <f t="shared" si="245"/>
        <v>4.1362000000000003E-2</v>
      </c>
      <c r="AQ196" s="219">
        <f t="shared" si="246"/>
        <v>0.25</v>
      </c>
      <c r="AR196" s="219">
        <f t="shared" si="247"/>
        <v>0.1762455</v>
      </c>
      <c r="AS196" s="218">
        <f>10068.2*J196*POWER(10,-6)</f>
        <v>6.1013291999999997E-2</v>
      </c>
      <c r="AT196" s="219">
        <f t="shared" si="243"/>
        <v>0.94224079199999999</v>
      </c>
      <c r="AU196" s="220">
        <f t="shared" si="248"/>
        <v>0</v>
      </c>
      <c r="AV196" s="220">
        <f t="shared" si="249"/>
        <v>4.7500000000000003E-6</v>
      </c>
      <c r="AW196" s="220">
        <f t="shared" si="250"/>
        <v>4.4756437620000001E-6</v>
      </c>
    </row>
    <row r="197" spans="1:49" s="215" customFormat="1" ht="15" thickBot="1" x14ac:dyDescent="0.35">
      <c r="A197" s="206" t="s">
        <v>24</v>
      </c>
      <c r="B197" s="206" t="str">
        <f>B192</f>
        <v>Сырьевая емкость гудрона Поз. Е-101 Рег. №ТО-425(У) Учетный номер –№43-20-4612 ОК(НХС) Заводской №- APC-D-VE-1676</v>
      </c>
      <c r="C197" s="51" t="s">
        <v>210</v>
      </c>
      <c r="D197" s="208" t="s">
        <v>62</v>
      </c>
      <c r="E197" s="221">
        <f>E195</f>
        <v>1E-4</v>
      </c>
      <c r="F197" s="222">
        <f>F192</f>
        <v>1</v>
      </c>
      <c r="G197" s="206">
        <v>0.90249999999999997</v>
      </c>
      <c r="H197" s="210">
        <f t="shared" si="244"/>
        <v>9.0249999999999998E-5</v>
      </c>
      <c r="I197" s="223">
        <f>0.15*I192</f>
        <v>6.06</v>
      </c>
      <c r="J197" s="206">
        <v>0</v>
      </c>
      <c r="K197" s="228" t="s">
        <v>200</v>
      </c>
      <c r="L197" s="229">
        <v>8</v>
      </c>
      <c r="M197" s="215" t="str">
        <f t="shared" si="241"/>
        <v>С6</v>
      </c>
      <c r="N197" s="215" t="str">
        <f t="shared" si="241"/>
        <v>Сырьевая емкость гудрона Поз. Е-101 Рег. №ТО-425(У) Учетный номер –№43-20-4612 ОК(НХС) Заводской №- APC-D-VE-1676</v>
      </c>
      <c r="O197" s="215" t="str">
        <f t="shared" si="242"/>
        <v>Частичное-ликвидация</v>
      </c>
      <c r="P197" s="215" t="s">
        <v>85</v>
      </c>
      <c r="Q197" s="215" t="s">
        <v>85</v>
      </c>
      <c r="R197" s="215" t="s">
        <v>85</v>
      </c>
      <c r="S197" s="215" t="s">
        <v>85</v>
      </c>
      <c r="T197" s="215" t="s">
        <v>85</v>
      </c>
      <c r="U197" s="215" t="s">
        <v>85</v>
      </c>
      <c r="V197" s="215" t="s">
        <v>85</v>
      </c>
      <c r="W197" s="215" t="s">
        <v>85</v>
      </c>
      <c r="X197" s="215" t="s">
        <v>85</v>
      </c>
      <c r="Y197" s="215" t="s">
        <v>85</v>
      </c>
      <c r="Z197" s="215" t="s">
        <v>85</v>
      </c>
      <c r="AA197" s="215" t="s">
        <v>85</v>
      </c>
      <c r="AB197" s="215" t="s">
        <v>85</v>
      </c>
      <c r="AC197" s="215" t="s">
        <v>85</v>
      </c>
      <c r="AD197" s="215" t="s">
        <v>85</v>
      </c>
      <c r="AE197" s="215" t="s">
        <v>85</v>
      </c>
      <c r="AF197" s="215" t="s">
        <v>85</v>
      </c>
      <c r="AG197" s="215" t="s">
        <v>85</v>
      </c>
      <c r="AH197" s="215">
        <v>0</v>
      </c>
      <c r="AI197" s="215">
        <v>0</v>
      </c>
      <c r="AJ197" s="215">
        <f>0.1*$AJ$2</f>
        <v>0.25</v>
      </c>
      <c r="AK197" s="215">
        <f>AK192</f>
        <v>2.7E-2</v>
      </c>
      <c r="AL197" s="215">
        <f>ROUNDUP(AL192/3,0)</f>
        <v>2</v>
      </c>
      <c r="AO197" s="218">
        <f>AK197*I197*0.1+AJ197</f>
        <v>0.26636199999999999</v>
      </c>
      <c r="AP197" s="218">
        <f t="shared" si="245"/>
        <v>2.6636199999999999E-2</v>
      </c>
      <c r="AQ197" s="219">
        <f t="shared" si="246"/>
        <v>0</v>
      </c>
      <c r="AR197" s="219">
        <f t="shared" si="247"/>
        <v>7.3249549999999997E-2</v>
      </c>
      <c r="AS197" s="218">
        <f>1333*J196*POWER(10,-6)</f>
        <v>8.0779799999999985E-3</v>
      </c>
      <c r="AT197" s="219">
        <f t="shared" si="243"/>
        <v>0.37432572999999997</v>
      </c>
      <c r="AU197" s="220">
        <f t="shared" si="248"/>
        <v>0</v>
      </c>
      <c r="AV197" s="220">
        <f t="shared" si="249"/>
        <v>0</v>
      </c>
      <c r="AW197" s="220">
        <f t="shared" si="250"/>
        <v>3.3782897132499998E-5</v>
      </c>
    </row>
    <row r="198" spans="1:49" s="215" customFormat="1" x14ac:dyDescent="0.3">
      <c r="A198" s="216"/>
      <c r="B198" s="216"/>
      <c r="D198" s="282"/>
      <c r="E198" s="283"/>
      <c r="F198" s="284"/>
      <c r="G198" s="216"/>
      <c r="H198" s="220"/>
      <c r="I198" s="219"/>
      <c r="J198" s="216"/>
      <c r="K198" s="216"/>
      <c r="L198" s="284"/>
      <c r="AO198" s="218"/>
      <c r="AP198" s="218"/>
      <c r="AQ198" s="219"/>
      <c r="AR198" s="219"/>
      <c r="AS198" s="218"/>
      <c r="AT198" s="219"/>
      <c r="AU198" s="220"/>
      <c r="AV198" s="220"/>
      <c r="AW198" s="220"/>
    </row>
    <row r="199" spans="1:49" s="215" customFormat="1" x14ac:dyDescent="0.3">
      <c r="A199" s="216"/>
      <c r="B199" s="216"/>
      <c r="D199" s="282"/>
      <c r="E199" s="283"/>
      <c r="F199" s="284"/>
      <c r="G199" s="216"/>
      <c r="H199" s="220"/>
      <c r="I199" s="219"/>
      <c r="J199" s="216"/>
      <c r="K199" s="216"/>
      <c r="L199" s="284"/>
      <c r="AO199" s="218"/>
      <c r="AP199" s="218"/>
      <c r="AQ199" s="219"/>
      <c r="AR199" s="219"/>
      <c r="AS199" s="218"/>
      <c r="AT199" s="219"/>
      <c r="AU199" s="220"/>
      <c r="AV199" s="220"/>
      <c r="AW199" s="220"/>
    </row>
    <row r="200" spans="1:49" s="215" customFormat="1" x14ac:dyDescent="0.3">
      <c r="A200" s="216"/>
      <c r="B200" s="216"/>
      <c r="D200" s="282"/>
      <c r="E200" s="283"/>
      <c r="F200" s="284"/>
      <c r="G200" s="216"/>
      <c r="H200" s="220"/>
      <c r="I200" s="219"/>
      <c r="J200" s="216"/>
      <c r="K200" s="216"/>
      <c r="L200" s="284"/>
      <c r="AO200" s="218"/>
      <c r="AP200" s="218"/>
      <c r="AQ200" s="219"/>
      <c r="AR200" s="219"/>
      <c r="AS200" s="218"/>
      <c r="AT200" s="219"/>
      <c r="AU200" s="220"/>
      <c r="AV200" s="220"/>
      <c r="AW200" s="220"/>
    </row>
    <row r="201" spans="1:49" ht="15" thickBot="1" x14ac:dyDescent="0.35"/>
    <row r="202" spans="1:49" s="241" customFormat="1" ht="18" customHeight="1" x14ac:dyDescent="0.3">
      <c r="A202" s="232" t="s">
        <v>19</v>
      </c>
      <c r="B202" s="233" t="s">
        <v>356</v>
      </c>
      <c r="C202" s="53" t="s">
        <v>349</v>
      </c>
      <c r="D202" s="234" t="s">
        <v>350</v>
      </c>
      <c r="E202" s="235">
        <v>9.9999999999999995E-7</v>
      </c>
      <c r="F202" s="233">
        <v>2</v>
      </c>
      <c r="G202" s="232">
        <v>0.05</v>
      </c>
      <c r="H202" s="236">
        <f>E202*F202*G202</f>
        <v>9.9999999999999995E-8</v>
      </c>
      <c r="I202" s="237">
        <v>399</v>
      </c>
      <c r="J202" s="238">
        <f>0.03*I202</f>
        <v>11.969999999999999</v>
      </c>
      <c r="K202" s="239" t="s">
        <v>184</v>
      </c>
      <c r="L202" s="240">
        <v>3800</v>
      </c>
      <c r="M202" s="241" t="str">
        <f t="shared" ref="M202:N210" si="252">A202</f>
        <v>С1</v>
      </c>
      <c r="N202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2" s="241" t="str">
        <f t="shared" ref="O202:O209" si="253">D202</f>
        <v>Полное-огенный шар</v>
      </c>
      <c r="P202" s="241" t="s">
        <v>85</v>
      </c>
      <c r="Q202" s="241" t="s">
        <v>85</v>
      </c>
      <c r="R202" s="241" t="s">
        <v>85</v>
      </c>
      <c r="S202" s="241" t="s">
        <v>85</v>
      </c>
      <c r="T202" s="241" t="s">
        <v>85</v>
      </c>
      <c r="U202" s="241" t="s">
        <v>85</v>
      </c>
      <c r="V202" s="241" t="s">
        <v>85</v>
      </c>
      <c r="W202" s="241" t="s">
        <v>85</v>
      </c>
      <c r="X202" s="241" t="s">
        <v>85</v>
      </c>
      <c r="Y202" s="241" t="s">
        <v>85</v>
      </c>
      <c r="Z202" s="241" t="s">
        <v>85</v>
      </c>
      <c r="AA202" s="241" t="s">
        <v>85</v>
      </c>
      <c r="AB202" s="241" t="s">
        <v>85</v>
      </c>
      <c r="AC202" s="241" t="s">
        <v>85</v>
      </c>
      <c r="AD202" s="241" t="s">
        <v>85</v>
      </c>
      <c r="AE202" s="241" t="s">
        <v>85</v>
      </c>
      <c r="AF202" s="241" t="s">
        <v>85</v>
      </c>
      <c r="AG202" s="241" t="s">
        <v>85</v>
      </c>
      <c r="AH202" s="242">
        <v>2</v>
      </c>
      <c r="AI202" s="242">
        <v>5</v>
      </c>
      <c r="AJ202" s="243">
        <v>23.58</v>
      </c>
      <c r="AK202" s="243">
        <v>2.7E-2</v>
      </c>
      <c r="AL202" s="243">
        <v>8</v>
      </c>
      <c r="AO202" s="244">
        <f>AK202*I202+AJ202</f>
        <v>34.352999999999994</v>
      </c>
      <c r="AP202" s="244">
        <f>0.1*AO202</f>
        <v>3.4352999999999998</v>
      </c>
      <c r="AQ202" s="245">
        <f>AH202*3+0.25*AI202</f>
        <v>7.25</v>
      </c>
      <c r="AR202" s="245">
        <f>SUM(AO202:AQ202)/4</f>
        <v>11.259574999999998</v>
      </c>
      <c r="AS202" s="244">
        <f>10068.2*J202*POWER(10,-6)</f>
        <v>0.12051635399999999</v>
      </c>
      <c r="AT202" s="245">
        <f t="shared" ref="AT202:AT210" si="254">AS202+AR202+AQ202+AP202+AO202</f>
        <v>56.418391353999993</v>
      </c>
      <c r="AU202" s="246">
        <f>AH202*H202</f>
        <v>1.9999999999999999E-7</v>
      </c>
      <c r="AV202" s="246">
        <f>H202*AI202</f>
        <v>4.9999999999999998E-7</v>
      </c>
      <c r="AW202" s="246">
        <f>H202*AT202</f>
        <v>5.6418391353999987E-6</v>
      </c>
    </row>
    <row r="203" spans="1:49" s="241" customFormat="1" x14ac:dyDescent="0.3">
      <c r="A203" s="232" t="s">
        <v>20</v>
      </c>
      <c r="B203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3" s="53" t="s">
        <v>211</v>
      </c>
      <c r="D203" s="234" t="s">
        <v>63</v>
      </c>
      <c r="E203" s="247">
        <f>E202</f>
        <v>9.9999999999999995E-7</v>
      </c>
      <c r="F203" s="248">
        <f>F202</f>
        <v>2</v>
      </c>
      <c r="G203" s="232">
        <v>0.19</v>
      </c>
      <c r="H203" s="236">
        <f t="shared" ref="H203:H210" si="255">E203*F203*G203</f>
        <v>3.7999999999999996E-7</v>
      </c>
      <c r="I203" s="249">
        <f>I202</f>
        <v>399</v>
      </c>
      <c r="J203" s="257">
        <v>1.98</v>
      </c>
      <c r="K203" s="250" t="s">
        <v>185</v>
      </c>
      <c r="L203" s="251">
        <v>2</v>
      </c>
      <c r="M203" s="241" t="str">
        <f t="shared" si="252"/>
        <v>С2</v>
      </c>
      <c r="N203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3" s="241" t="str">
        <f t="shared" si="253"/>
        <v>Полное-взрыв</v>
      </c>
      <c r="P203" s="241" t="s">
        <v>85</v>
      </c>
      <c r="Q203" s="241" t="s">
        <v>85</v>
      </c>
      <c r="R203" s="241" t="s">
        <v>85</v>
      </c>
      <c r="S203" s="241" t="s">
        <v>85</v>
      </c>
      <c r="T203" s="241" t="s">
        <v>85</v>
      </c>
      <c r="U203" s="241" t="s">
        <v>85</v>
      </c>
      <c r="V203" s="241" t="s">
        <v>85</v>
      </c>
      <c r="W203" s="241" t="s">
        <v>85</v>
      </c>
      <c r="X203" s="241" t="s">
        <v>85</v>
      </c>
      <c r="Y203" s="241" t="s">
        <v>85</v>
      </c>
      <c r="Z203" s="241" t="s">
        <v>85</v>
      </c>
      <c r="AA203" s="241" t="s">
        <v>85</v>
      </c>
      <c r="AB203" s="241" t="s">
        <v>85</v>
      </c>
      <c r="AC203" s="241" t="s">
        <v>85</v>
      </c>
      <c r="AD203" s="241" t="s">
        <v>85</v>
      </c>
      <c r="AE203" s="241" t="s">
        <v>85</v>
      </c>
      <c r="AF203" s="241" t="s">
        <v>85</v>
      </c>
      <c r="AG203" s="241" t="s">
        <v>85</v>
      </c>
      <c r="AH203" s="242">
        <v>3</v>
      </c>
      <c r="AI203" s="242">
        <v>8</v>
      </c>
      <c r="AJ203" s="241">
        <f>AJ202</f>
        <v>23.58</v>
      </c>
      <c r="AK203" s="241">
        <f>AK202</f>
        <v>2.7E-2</v>
      </c>
      <c r="AL203" s="241">
        <f>AL202</f>
        <v>8</v>
      </c>
      <c r="AO203" s="244">
        <f>AK203*I203+AJ203</f>
        <v>34.352999999999994</v>
      </c>
      <c r="AP203" s="244">
        <f t="shared" ref="AP203:AP209" si="256">0.1*AO203</f>
        <v>3.4352999999999998</v>
      </c>
      <c r="AQ203" s="245">
        <f t="shared" ref="AQ203:AQ209" si="257">AH203*3+0.25*AI203</f>
        <v>11</v>
      </c>
      <c r="AR203" s="245">
        <f t="shared" ref="AR203:AR209" si="258">SUM(AO203:AQ203)/4</f>
        <v>12.197074999999998</v>
      </c>
      <c r="AS203" s="244">
        <f>10068.2*J203*POWER(10,-6)*10</f>
        <v>0.19935036</v>
      </c>
      <c r="AT203" s="245">
        <f t="shared" si="254"/>
        <v>61.184725359999995</v>
      </c>
      <c r="AU203" s="246">
        <f t="shared" ref="AU203:AU209" si="259">AH203*H203</f>
        <v>1.1399999999999999E-6</v>
      </c>
      <c r="AV203" s="246">
        <f t="shared" ref="AV203:AV209" si="260">H203*AI203</f>
        <v>3.0399999999999997E-6</v>
      </c>
      <c r="AW203" s="246">
        <f t="shared" ref="AW203" si="261">H203*AT203</f>
        <v>2.3250195636799996E-5</v>
      </c>
    </row>
    <row r="204" spans="1:49" s="241" customFormat="1" x14ac:dyDescent="0.3">
      <c r="A204" s="232" t="s">
        <v>21</v>
      </c>
      <c r="B204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4" s="53" t="s">
        <v>254</v>
      </c>
      <c r="D204" s="234" t="s">
        <v>61</v>
      </c>
      <c r="E204" s="247">
        <f>E202</f>
        <v>9.9999999999999995E-7</v>
      </c>
      <c r="F204" s="248">
        <f t="shared" ref="F204:F210" si="262">F203</f>
        <v>2</v>
      </c>
      <c r="G204" s="232">
        <v>0.76</v>
      </c>
      <c r="H204" s="236">
        <f t="shared" si="255"/>
        <v>1.5199999999999998E-6</v>
      </c>
      <c r="I204" s="249">
        <f>I202</f>
        <v>399</v>
      </c>
      <c r="J204" s="238">
        <v>0</v>
      </c>
      <c r="K204" s="250" t="s">
        <v>186</v>
      </c>
      <c r="L204" s="251">
        <v>10</v>
      </c>
      <c r="M204" s="241" t="str">
        <f t="shared" si="252"/>
        <v>С3</v>
      </c>
      <c r="N204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4" s="241" t="str">
        <f t="shared" si="253"/>
        <v>Полное-ликвидация</v>
      </c>
      <c r="P204" s="241" t="s">
        <v>85</v>
      </c>
      <c r="Q204" s="241" t="s">
        <v>85</v>
      </c>
      <c r="R204" s="241" t="s">
        <v>85</v>
      </c>
      <c r="S204" s="241" t="s">
        <v>85</v>
      </c>
      <c r="T204" s="241" t="s">
        <v>85</v>
      </c>
      <c r="U204" s="241" t="s">
        <v>85</v>
      </c>
      <c r="V204" s="241" t="s">
        <v>85</v>
      </c>
      <c r="W204" s="241" t="s">
        <v>85</v>
      </c>
      <c r="X204" s="241" t="s">
        <v>85</v>
      </c>
      <c r="Y204" s="241" t="s">
        <v>85</v>
      </c>
      <c r="Z204" s="241" t="s">
        <v>85</v>
      </c>
      <c r="AA204" s="241" t="s">
        <v>85</v>
      </c>
      <c r="AB204" s="241" t="s">
        <v>85</v>
      </c>
      <c r="AC204" s="241" t="s">
        <v>85</v>
      </c>
      <c r="AD204" s="241" t="s">
        <v>85</v>
      </c>
      <c r="AE204" s="241" t="s">
        <v>85</v>
      </c>
      <c r="AF204" s="241" t="s">
        <v>85</v>
      </c>
      <c r="AG204" s="241" t="s">
        <v>85</v>
      </c>
      <c r="AH204" s="241">
        <v>0</v>
      </c>
      <c r="AI204" s="241">
        <v>0</v>
      </c>
      <c r="AJ204" s="241">
        <f>AJ202</f>
        <v>23.58</v>
      </c>
      <c r="AK204" s="241">
        <f>AK202</f>
        <v>2.7E-2</v>
      </c>
      <c r="AL204" s="241">
        <f>AL202</f>
        <v>8</v>
      </c>
      <c r="AO204" s="244">
        <f>AK204*I204*0.1+AJ204</f>
        <v>24.657299999999999</v>
      </c>
      <c r="AP204" s="244">
        <f t="shared" si="256"/>
        <v>2.4657300000000002</v>
      </c>
      <c r="AQ204" s="245">
        <f t="shared" si="257"/>
        <v>0</v>
      </c>
      <c r="AR204" s="245">
        <f t="shared" si="258"/>
        <v>6.7807575</v>
      </c>
      <c r="AS204" s="244">
        <f>1333*J202*POWER(10,-6)</f>
        <v>1.5956009999999996E-2</v>
      </c>
      <c r="AT204" s="245">
        <f t="shared" si="254"/>
        <v>33.919743510000004</v>
      </c>
      <c r="AU204" s="246">
        <f t="shared" si="259"/>
        <v>0</v>
      </c>
      <c r="AV204" s="246">
        <f t="shared" si="260"/>
        <v>0</v>
      </c>
      <c r="AW204" s="246">
        <f>H204*AT204</f>
        <v>5.1558010135200001E-5</v>
      </c>
    </row>
    <row r="205" spans="1:49" s="241" customFormat="1" x14ac:dyDescent="0.3">
      <c r="A205" s="232" t="s">
        <v>22</v>
      </c>
      <c r="B205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5" s="53" t="s">
        <v>222</v>
      </c>
      <c r="D205" s="234" t="s">
        <v>223</v>
      </c>
      <c r="E205" s="235">
        <v>1.0000000000000001E-5</v>
      </c>
      <c r="F205" s="248">
        <f t="shared" si="262"/>
        <v>2</v>
      </c>
      <c r="G205" s="232">
        <v>4.0000000000000008E-2</v>
      </c>
      <c r="H205" s="236">
        <f t="shared" si="255"/>
        <v>8.0000000000000018E-7</v>
      </c>
      <c r="I205" s="249">
        <f>0.15*I202</f>
        <v>59.849999999999994</v>
      </c>
      <c r="J205" s="238">
        <f>I205</f>
        <v>59.849999999999994</v>
      </c>
      <c r="K205" s="250" t="s">
        <v>188</v>
      </c>
      <c r="L205" s="251">
        <v>45390</v>
      </c>
      <c r="M205" s="241" t="str">
        <f t="shared" si="252"/>
        <v>С4</v>
      </c>
      <c r="N205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5" s="241" t="str">
        <f t="shared" si="253"/>
        <v>Частичное факел</v>
      </c>
      <c r="P205" s="241" t="s">
        <v>85</v>
      </c>
      <c r="Q205" s="241" t="s">
        <v>85</v>
      </c>
      <c r="R205" s="241" t="s">
        <v>85</v>
      </c>
      <c r="S205" s="241" t="s">
        <v>85</v>
      </c>
      <c r="T205" s="241" t="s">
        <v>85</v>
      </c>
      <c r="U205" s="241" t="s">
        <v>85</v>
      </c>
      <c r="V205" s="241" t="s">
        <v>85</v>
      </c>
      <c r="W205" s="241" t="s">
        <v>85</v>
      </c>
      <c r="X205" s="241" t="s">
        <v>85</v>
      </c>
      <c r="Y205" s="241" t="s">
        <v>85</v>
      </c>
      <c r="Z205" s="241" t="s">
        <v>85</v>
      </c>
      <c r="AA205" s="241" t="s">
        <v>85</v>
      </c>
      <c r="AB205" s="241" t="s">
        <v>85</v>
      </c>
      <c r="AC205" s="241" t="s">
        <v>85</v>
      </c>
      <c r="AD205" s="241" t="s">
        <v>85</v>
      </c>
      <c r="AE205" s="241" t="s">
        <v>85</v>
      </c>
      <c r="AF205" s="241" t="s">
        <v>85</v>
      </c>
      <c r="AG205" s="241" t="s">
        <v>85</v>
      </c>
      <c r="AH205" s="241">
        <v>1</v>
      </c>
      <c r="AI205" s="241">
        <v>1</v>
      </c>
      <c r="AJ205" s="241">
        <f>0.1*$AJ202</f>
        <v>2.3580000000000001</v>
      </c>
      <c r="AK205" s="241">
        <f>AK203</f>
        <v>2.7E-2</v>
      </c>
      <c r="AL205" s="241">
        <f>AL202</f>
        <v>8</v>
      </c>
      <c r="AO205" s="244">
        <f>AK205*I205*0.1+AJ205</f>
        <v>2.5195950000000003</v>
      </c>
      <c r="AP205" s="244">
        <f t="shared" si="256"/>
        <v>0.25195950000000006</v>
      </c>
      <c r="AQ205" s="245">
        <f t="shared" si="257"/>
        <v>3.25</v>
      </c>
      <c r="AR205" s="245">
        <f t="shared" si="258"/>
        <v>1.5053886250000001</v>
      </c>
      <c r="AS205" s="244">
        <f>10068.2*J205*POWER(10,-6)</f>
        <v>0.60258177000000002</v>
      </c>
      <c r="AT205" s="245">
        <f t="shared" si="254"/>
        <v>8.1295248950000012</v>
      </c>
      <c r="AU205" s="246">
        <f t="shared" si="259"/>
        <v>8.0000000000000018E-7</v>
      </c>
      <c r="AV205" s="246">
        <f t="shared" si="260"/>
        <v>8.0000000000000018E-7</v>
      </c>
      <c r="AW205" s="246">
        <f t="shared" ref="AW205:AW209" si="263">H205*AT205</f>
        <v>6.5036199160000022E-6</v>
      </c>
    </row>
    <row r="206" spans="1:49" s="241" customFormat="1" x14ac:dyDescent="0.3">
      <c r="A206" s="232" t="s">
        <v>23</v>
      </c>
      <c r="B206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6" s="53" t="s">
        <v>255</v>
      </c>
      <c r="D206" s="234" t="s">
        <v>62</v>
      </c>
      <c r="E206" s="247">
        <f>E205</f>
        <v>1.0000000000000001E-5</v>
      </c>
      <c r="F206" s="248">
        <f t="shared" si="262"/>
        <v>2</v>
      </c>
      <c r="G206" s="232">
        <v>0.16000000000000003</v>
      </c>
      <c r="H206" s="236">
        <f t="shared" si="255"/>
        <v>3.2000000000000007E-6</v>
      </c>
      <c r="I206" s="249">
        <f>0.15*I202</f>
        <v>59.849999999999994</v>
      </c>
      <c r="J206" s="238">
        <v>0</v>
      </c>
      <c r="K206" s="250" t="s">
        <v>189</v>
      </c>
      <c r="L206" s="251">
        <v>3</v>
      </c>
      <c r="M206" s="241" t="str">
        <f t="shared" si="252"/>
        <v>С5</v>
      </c>
      <c r="N206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6" s="241" t="str">
        <f t="shared" si="253"/>
        <v>Частичное-ликвидация</v>
      </c>
      <c r="P206" s="241" t="s">
        <v>85</v>
      </c>
      <c r="Q206" s="241" t="s">
        <v>85</v>
      </c>
      <c r="R206" s="241" t="s">
        <v>85</v>
      </c>
      <c r="S206" s="241" t="s">
        <v>85</v>
      </c>
      <c r="T206" s="241" t="s">
        <v>85</v>
      </c>
      <c r="U206" s="241" t="s">
        <v>85</v>
      </c>
      <c r="V206" s="241" t="s">
        <v>85</v>
      </c>
      <c r="W206" s="241" t="s">
        <v>85</v>
      </c>
      <c r="X206" s="241" t="s">
        <v>85</v>
      </c>
      <c r="Y206" s="241" t="s">
        <v>85</v>
      </c>
      <c r="Z206" s="241" t="s">
        <v>85</v>
      </c>
      <c r="AA206" s="241" t="s">
        <v>85</v>
      </c>
      <c r="AB206" s="241" t="s">
        <v>85</v>
      </c>
      <c r="AC206" s="241" t="s">
        <v>85</v>
      </c>
      <c r="AD206" s="241" t="s">
        <v>85</v>
      </c>
      <c r="AE206" s="241" t="s">
        <v>85</v>
      </c>
      <c r="AF206" s="241" t="s">
        <v>85</v>
      </c>
      <c r="AG206" s="241" t="s">
        <v>85</v>
      </c>
      <c r="AH206" s="241">
        <v>0</v>
      </c>
      <c r="AI206" s="241">
        <v>1</v>
      </c>
      <c r="AJ206" s="241">
        <f t="shared" ref="AJ206:AJ209" si="264">0.1*$AJ203</f>
        <v>2.3580000000000001</v>
      </c>
      <c r="AK206" s="241">
        <f>AK202</f>
        <v>2.7E-2</v>
      </c>
      <c r="AL206" s="241">
        <f>ROUNDUP(AL202/3,0)</f>
        <v>3</v>
      </c>
      <c r="AO206" s="244">
        <f>AK206*I206+AJ206</f>
        <v>3.9739499999999999</v>
      </c>
      <c r="AP206" s="244">
        <f t="shared" si="256"/>
        <v>0.397395</v>
      </c>
      <c r="AQ206" s="245">
        <f t="shared" si="257"/>
        <v>0.25</v>
      </c>
      <c r="AR206" s="245">
        <f t="shared" si="258"/>
        <v>1.15533625</v>
      </c>
      <c r="AS206" s="244">
        <f>1333*J203*POWER(10,-6)*10</f>
        <v>2.6393400000000001E-2</v>
      </c>
      <c r="AT206" s="245">
        <f t="shared" si="254"/>
        <v>5.8030746499999992</v>
      </c>
      <c r="AU206" s="246">
        <f t="shared" si="259"/>
        <v>0</v>
      </c>
      <c r="AV206" s="246">
        <f t="shared" si="260"/>
        <v>3.2000000000000007E-6</v>
      </c>
      <c r="AW206" s="246">
        <f t="shared" si="263"/>
        <v>1.8569838880000002E-5</v>
      </c>
    </row>
    <row r="207" spans="1:49" s="241" customFormat="1" x14ac:dyDescent="0.3">
      <c r="A207" s="232" t="s">
        <v>24</v>
      </c>
      <c r="B207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7" s="53" t="s">
        <v>224</v>
      </c>
      <c r="D207" s="234" t="s">
        <v>223</v>
      </c>
      <c r="E207" s="247">
        <f>E206</f>
        <v>1.0000000000000001E-5</v>
      </c>
      <c r="F207" s="248">
        <f t="shared" si="262"/>
        <v>2</v>
      </c>
      <c r="G207" s="232">
        <v>4.0000000000000008E-2</v>
      </c>
      <c r="H207" s="236">
        <f t="shared" si="255"/>
        <v>8.0000000000000018E-7</v>
      </c>
      <c r="I207" s="249">
        <f>I205*0.15</f>
        <v>8.9774999999999991</v>
      </c>
      <c r="J207" s="238">
        <f>I207</f>
        <v>8.9774999999999991</v>
      </c>
      <c r="K207" s="253" t="s">
        <v>200</v>
      </c>
      <c r="L207" s="254">
        <v>21</v>
      </c>
      <c r="M207" s="241" t="str">
        <f t="shared" si="252"/>
        <v>С6</v>
      </c>
      <c r="N207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7" s="241" t="str">
        <f t="shared" si="253"/>
        <v>Частичное факел</v>
      </c>
      <c r="P207" s="241" t="s">
        <v>85</v>
      </c>
      <c r="Q207" s="241" t="s">
        <v>85</v>
      </c>
      <c r="R207" s="241" t="s">
        <v>85</v>
      </c>
      <c r="S207" s="241" t="s">
        <v>85</v>
      </c>
      <c r="T207" s="241" t="s">
        <v>85</v>
      </c>
      <c r="U207" s="241" t="s">
        <v>85</v>
      </c>
      <c r="V207" s="241" t="s">
        <v>85</v>
      </c>
      <c r="W207" s="241" t="s">
        <v>85</v>
      </c>
      <c r="X207" s="241" t="s">
        <v>85</v>
      </c>
      <c r="Y207" s="241" t="s">
        <v>85</v>
      </c>
      <c r="Z207" s="241" t="s">
        <v>85</v>
      </c>
      <c r="AA207" s="241" t="s">
        <v>85</v>
      </c>
      <c r="AB207" s="241" t="s">
        <v>85</v>
      </c>
      <c r="AC207" s="241" t="s">
        <v>85</v>
      </c>
      <c r="AD207" s="241" t="s">
        <v>85</v>
      </c>
      <c r="AE207" s="241" t="s">
        <v>85</v>
      </c>
      <c r="AF207" s="241" t="s">
        <v>85</v>
      </c>
      <c r="AG207" s="241" t="s">
        <v>85</v>
      </c>
      <c r="AH207" s="241">
        <v>1</v>
      </c>
      <c r="AI207" s="241">
        <v>1</v>
      </c>
      <c r="AJ207" s="241">
        <f t="shared" si="264"/>
        <v>2.3580000000000001</v>
      </c>
      <c r="AK207" s="241">
        <f>AK202</f>
        <v>2.7E-2</v>
      </c>
      <c r="AL207" s="241">
        <f>AL206</f>
        <v>3</v>
      </c>
      <c r="AO207" s="244">
        <f t="shared" ref="AO207:AO208" si="265">AK207*I207+AJ207</f>
        <v>2.6003924999999999</v>
      </c>
      <c r="AP207" s="244">
        <f t="shared" si="256"/>
        <v>0.26003925</v>
      </c>
      <c r="AQ207" s="245">
        <f t="shared" si="257"/>
        <v>3.25</v>
      </c>
      <c r="AR207" s="245">
        <f t="shared" si="258"/>
        <v>1.5276079375</v>
      </c>
      <c r="AS207" s="244">
        <f>10068.2*J207*POWER(10,-6)</f>
        <v>9.0387265499999994E-2</v>
      </c>
      <c r="AT207" s="245">
        <f t="shared" si="254"/>
        <v>7.7284269529999996</v>
      </c>
      <c r="AU207" s="246">
        <f t="shared" si="259"/>
        <v>8.0000000000000018E-7</v>
      </c>
      <c r="AV207" s="246">
        <f t="shared" si="260"/>
        <v>8.0000000000000018E-7</v>
      </c>
      <c r="AW207" s="246">
        <f t="shared" si="263"/>
        <v>6.182741562400001E-6</v>
      </c>
    </row>
    <row r="208" spans="1:49" s="241" customFormat="1" x14ac:dyDescent="0.3">
      <c r="A208" s="232" t="s">
        <v>219</v>
      </c>
      <c r="B208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8" s="53" t="s">
        <v>225</v>
      </c>
      <c r="D208" s="234" t="s">
        <v>174</v>
      </c>
      <c r="E208" s="247">
        <f>E206</f>
        <v>1.0000000000000001E-5</v>
      </c>
      <c r="F208" s="248">
        <f t="shared" si="262"/>
        <v>2</v>
      </c>
      <c r="G208" s="232">
        <v>0.15200000000000002</v>
      </c>
      <c r="H208" s="236">
        <f t="shared" si="255"/>
        <v>3.0400000000000005E-6</v>
      </c>
      <c r="I208" s="249">
        <f>I205*0.15</f>
        <v>8.9774999999999991</v>
      </c>
      <c r="J208" s="238">
        <f>I208</f>
        <v>8.9774999999999991</v>
      </c>
      <c r="K208" s="250"/>
      <c r="L208" s="251"/>
      <c r="M208" s="241" t="str">
        <f t="shared" si="252"/>
        <v>С7</v>
      </c>
      <c r="N208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8" s="241" t="str">
        <f t="shared" si="253"/>
        <v>Частичное-пожар-вспышка</v>
      </c>
      <c r="P208" s="241" t="s">
        <v>85</v>
      </c>
      <c r="Q208" s="241" t="s">
        <v>85</v>
      </c>
      <c r="R208" s="241" t="s">
        <v>85</v>
      </c>
      <c r="S208" s="241" t="s">
        <v>85</v>
      </c>
      <c r="T208" s="241" t="s">
        <v>85</v>
      </c>
      <c r="U208" s="241" t="s">
        <v>85</v>
      </c>
      <c r="V208" s="241" t="s">
        <v>85</v>
      </c>
      <c r="W208" s="241" t="s">
        <v>85</v>
      </c>
      <c r="X208" s="241" t="s">
        <v>85</v>
      </c>
      <c r="Y208" s="241" t="s">
        <v>85</v>
      </c>
      <c r="Z208" s="241" t="s">
        <v>85</v>
      </c>
      <c r="AA208" s="241" t="s">
        <v>85</v>
      </c>
      <c r="AB208" s="241" t="s">
        <v>85</v>
      </c>
      <c r="AC208" s="241" t="s">
        <v>85</v>
      </c>
      <c r="AD208" s="241" t="s">
        <v>85</v>
      </c>
      <c r="AE208" s="241" t="s">
        <v>85</v>
      </c>
      <c r="AF208" s="241" t="s">
        <v>85</v>
      </c>
      <c r="AG208" s="241" t="s">
        <v>85</v>
      </c>
      <c r="AH208" s="241">
        <v>1</v>
      </c>
      <c r="AI208" s="241">
        <v>1</v>
      </c>
      <c r="AJ208" s="241">
        <f t="shared" si="264"/>
        <v>0.23580000000000001</v>
      </c>
      <c r="AK208" s="241">
        <f>AK202</f>
        <v>2.7E-2</v>
      </c>
      <c r="AL208" s="241">
        <f>ROUNDUP(AL202/3,0)</f>
        <v>3</v>
      </c>
      <c r="AO208" s="244">
        <f t="shared" si="265"/>
        <v>0.47819250000000002</v>
      </c>
      <c r="AP208" s="244">
        <f t="shared" si="256"/>
        <v>4.7819250000000008E-2</v>
      </c>
      <c r="AQ208" s="245">
        <f t="shared" si="257"/>
        <v>3.25</v>
      </c>
      <c r="AR208" s="245">
        <f t="shared" si="258"/>
        <v>0.94400293749999997</v>
      </c>
      <c r="AS208" s="244">
        <f>10068.2*J208*POWER(10,-6)</f>
        <v>9.0387265499999994E-2</v>
      </c>
      <c r="AT208" s="245">
        <f t="shared" si="254"/>
        <v>4.8104019529999995</v>
      </c>
      <c r="AU208" s="246">
        <f t="shared" si="259"/>
        <v>3.0400000000000005E-6</v>
      </c>
      <c r="AV208" s="246">
        <f t="shared" si="260"/>
        <v>3.0400000000000005E-6</v>
      </c>
      <c r="AW208" s="246">
        <f t="shared" si="263"/>
        <v>1.4623621937120001E-5</v>
      </c>
    </row>
    <row r="209" spans="1:49" s="241" customFormat="1" ht="15" thickBot="1" x14ac:dyDescent="0.35">
      <c r="A209" s="232" t="s">
        <v>220</v>
      </c>
      <c r="B209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9" s="53" t="s">
        <v>226</v>
      </c>
      <c r="D209" s="234" t="s">
        <v>62</v>
      </c>
      <c r="E209" s="247">
        <f>E206</f>
        <v>1.0000000000000001E-5</v>
      </c>
      <c r="F209" s="248">
        <f t="shared" si="262"/>
        <v>2</v>
      </c>
      <c r="G209" s="232">
        <v>0.6080000000000001</v>
      </c>
      <c r="H209" s="236">
        <f t="shared" si="255"/>
        <v>1.2160000000000002E-5</v>
      </c>
      <c r="I209" s="249">
        <f>I205*0.15</f>
        <v>8.9774999999999991</v>
      </c>
      <c r="J209" s="238">
        <v>0</v>
      </c>
      <c r="K209" s="255"/>
      <c r="L209" s="256"/>
      <c r="M209" s="241" t="str">
        <f t="shared" si="252"/>
        <v>С8</v>
      </c>
      <c r="N209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9" s="241" t="str">
        <f t="shared" si="253"/>
        <v>Частичное-ликвидация</v>
      </c>
      <c r="P209" s="241" t="s">
        <v>85</v>
      </c>
      <c r="Q209" s="241" t="s">
        <v>85</v>
      </c>
      <c r="R209" s="241" t="s">
        <v>85</v>
      </c>
      <c r="S209" s="241" t="s">
        <v>85</v>
      </c>
      <c r="T209" s="241" t="s">
        <v>85</v>
      </c>
      <c r="U209" s="241" t="s">
        <v>85</v>
      </c>
      <c r="V209" s="241" t="s">
        <v>85</v>
      </c>
      <c r="W209" s="241" t="s">
        <v>85</v>
      </c>
      <c r="X209" s="241" t="s">
        <v>85</v>
      </c>
      <c r="Y209" s="241" t="s">
        <v>85</v>
      </c>
      <c r="Z209" s="241" t="s">
        <v>85</v>
      </c>
      <c r="AA209" s="241" t="s">
        <v>85</v>
      </c>
      <c r="AB209" s="241" t="s">
        <v>85</v>
      </c>
      <c r="AC209" s="241" t="s">
        <v>85</v>
      </c>
      <c r="AD209" s="241" t="s">
        <v>85</v>
      </c>
      <c r="AE209" s="241" t="s">
        <v>85</v>
      </c>
      <c r="AF209" s="241" t="s">
        <v>85</v>
      </c>
      <c r="AG209" s="241" t="s">
        <v>85</v>
      </c>
      <c r="AH209" s="241">
        <v>0</v>
      </c>
      <c r="AI209" s="241">
        <v>0</v>
      </c>
      <c r="AJ209" s="241">
        <f t="shared" si="264"/>
        <v>0.23580000000000001</v>
      </c>
      <c r="AK209" s="241">
        <f>AK202</f>
        <v>2.7E-2</v>
      </c>
      <c r="AL209" s="241">
        <f>ROUNDUP(AL202/3,0)</f>
        <v>3</v>
      </c>
      <c r="AO209" s="244">
        <f>AK209*I209*0.1+AJ209</f>
        <v>0.26003925</v>
      </c>
      <c r="AP209" s="244">
        <f t="shared" si="256"/>
        <v>2.6003925000000001E-2</v>
      </c>
      <c r="AQ209" s="245">
        <f t="shared" si="257"/>
        <v>0</v>
      </c>
      <c r="AR209" s="245">
        <f t="shared" si="258"/>
        <v>7.1510793749999996E-2</v>
      </c>
      <c r="AS209" s="244">
        <f>1333*J207*POWER(10,-6)</f>
        <v>1.19670075E-2</v>
      </c>
      <c r="AT209" s="245">
        <f t="shared" si="254"/>
        <v>0.36952097625000002</v>
      </c>
      <c r="AU209" s="246">
        <f t="shared" si="259"/>
        <v>0</v>
      </c>
      <c r="AV209" s="246">
        <f t="shared" si="260"/>
        <v>0</v>
      </c>
      <c r="AW209" s="246">
        <f t="shared" si="263"/>
        <v>4.4933750712000013E-6</v>
      </c>
    </row>
    <row r="210" spans="1:49" s="241" customFormat="1" x14ac:dyDescent="0.3">
      <c r="A210" s="296" t="s">
        <v>251</v>
      </c>
      <c r="B210" s="296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10" s="296" t="s">
        <v>354</v>
      </c>
      <c r="D210" s="296" t="s">
        <v>355</v>
      </c>
      <c r="E210" s="297">
        <v>2.5000000000000001E-5</v>
      </c>
      <c r="F210" s="248">
        <f t="shared" si="262"/>
        <v>2</v>
      </c>
      <c r="G210" s="296">
        <v>1</v>
      </c>
      <c r="H210" s="298">
        <f t="shared" si="255"/>
        <v>5.0000000000000002E-5</v>
      </c>
      <c r="I210" s="299">
        <f>I202</f>
        <v>399</v>
      </c>
      <c r="J210" s="299">
        <f>I210*0.07</f>
        <v>27.930000000000003</v>
      </c>
      <c r="K210" s="296"/>
      <c r="L210" s="296"/>
      <c r="M210" s="300" t="str">
        <f t="shared" si="252"/>
        <v>С9</v>
      </c>
      <c r="N210" s="300"/>
      <c r="O210" s="300"/>
      <c r="P210" s="300"/>
      <c r="Q210" s="300"/>
      <c r="R210" s="300"/>
      <c r="S210" s="300"/>
      <c r="T210" s="300"/>
      <c r="U210" s="300"/>
      <c r="V210" s="300"/>
      <c r="W210" s="300"/>
      <c r="X210" s="300"/>
      <c r="Y210" s="300"/>
      <c r="Z210" s="300"/>
      <c r="AA210" s="300"/>
      <c r="AB210" s="300"/>
      <c r="AC210" s="300"/>
      <c r="AD210" s="300"/>
      <c r="AE210" s="300"/>
      <c r="AF210" s="300"/>
      <c r="AG210" s="300"/>
      <c r="AH210" s="300">
        <v>1</v>
      </c>
      <c r="AI210" s="300">
        <v>2</v>
      </c>
      <c r="AJ210" s="300">
        <f>AJ202</f>
        <v>23.58</v>
      </c>
      <c r="AK210" s="300">
        <f>AK202</f>
        <v>2.7E-2</v>
      </c>
      <c r="AL210" s="300">
        <v>5</v>
      </c>
      <c r="AM210" s="300"/>
      <c r="AN210" s="300"/>
      <c r="AO210" s="301">
        <f>AK210*I210+AJ210</f>
        <v>34.352999999999994</v>
      </c>
      <c r="AP210" s="301">
        <f>0.1*AO210</f>
        <v>3.4352999999999998</v>
      </c>
      <c r="AQ210" s="302">
        <f>AH210*3+0.25*AI210</f>
        <v>3.5</v>
      </c>
      <c r="AR210" s="302">
        <f>SUM(AO210:AQ210)/4</f>
        <v>10.322074999999998</v>
      </c>
      <c r="AS210" s="301">
        <f>10068.2*J210*POWER(10,-6)</f>
        <v>0.28120482600000002</v>
      </c>
      <c r="AT210" s="302">
        <f t="shared" si="254"/>
        <v>51.89157982599999</v>
      </c>
      <c r="AU210" s="303">
        <f>AH210*H210</f>
        <v>5.0000000000000002E-5</v>
      </c>
      <c r="AV210" s="303">
        <f>H210*AI210</f>
        <v>1E-4</v>
      </c>
      <c r="AW210" s="303">
        <f>H210*AT210</f>
        <v>2.5945789912999997E-3</v>
      </c>
    </row>
    <row r="211" spans="1:49" ht="15" thickBot="1" x14ac:dyDescent="0.35"/>
    <row r="212" spans="1:49" s="241" customFormat="1" ht="18" customHeight="1" x14ac:dyDescent="0.3">
      <c r="A212" s="232" t="s">
        <v>19</v>
      </c>
      <c r="B212" s="233" t="s">
        <v>357</v>
      </c>
      <c r="C212" s="53" t="s">
        <v>349</v>
      </c>
      <c r="D212" s="234" t="s">
        <v>350</v>
      </c>
      <c r="E212" s="235">
        <v>9.9999999999999995E-7</v>
      </c>
      <c r="F212" s="233">
        <v>1</v>
      </c>
      <c r="G212" s="232">
        <v>0.05</v>
      </c>
      <c r="H212" s="236">
        <f>E212*F212*G212</f>
        <v>4.9999999999999998E-8</v>
      </c>
      <c r="I212" s="237">
        <v>130.05600000000001</v>
      </c>
      <c r="J212" s="238">
        <f>0.03*I212</f>
        <v>3.9016800000000003</v>
      </c>
      <c r="K212" s="239" t="s">
        <v>184</v>
      </c>
      <c r="L212" s="240">
        <f>15*I212</f>
        <v>1950.8400000000001</v>
      </c>
      <c r="M212" s="241" t="str">
        <f t="shared" ref="M212:M220" si="266">A212</f>
        <v>С1</v>
      </c>
      <c r="N212" s="241" t="str">
        <f t="shared" ref="N212:N219" si="267">B212</f>
        <v>Горячий сепаратор высокого давление Поз. Е-107 Рег. №ТО-7(У) Учетный номер – 43-20-4614 ОК(НХС) Заводской №- 45755</v>
      </c>
      <c r="O212" s="241" t="str">
        <f t="shared" ref="O212:O219" si="268">D212</f>
        <v>Полное-огенный шар</v>
      </c>
      <c r="P212" s="241" t="s">
        <v>85</v>
      </c>
      <c r="Q212" s="241" t="s">
        <v>85</v>
      </c>
      <c r="R212" s="241" t="s">
        <v>85</v>
      </c>
      <c r="S212" s="241" t="s">
        <v>85</v>
      </c>
      <c r="T212" s="241" t="s">
        <v>85</v>
      </c>
      <c r="U212" s="241" t="s">
        <v>85</v>
      </c>
      <c r="V212" s="241" t="s">
        <v>85</v>
      </c>
      <c r="W212" s="241" t="s">
        <v>85</v>
      </c>
      <c r="X212" s="241" t="s">
        <v>85</v>
      </c>
      <c r="Y212" s="241" t="s">
        <v>85</v>
      </c>
      <c r="Z212" s="241" t="s">
        <v>85</v>
      </c>
      <c r="AA212" s="241" t="s">
        <v>85</v>
      </c>
      <c r="AB212" s="241" t="s">
        <v>85</v>
      </c>
      <c r="AC212" s="241" t="s">
        <v>85</v>
      </c>
      <c r="AD212" s="241" t="s">
        <v>85</v>
      </c>
      <c r="AE212" s="241" t="s">
        <v>85</v>
      </c>
      <c r="AF212" s="241" t="s">
        <v>85</v>
      </c>
      <c r="AG212" s="241" t="s">
        <v>85</v>
      </c>
      <c r="AH212" s="242">
        <v>2</v>
      </c>
      <c r="AI212" s="242">
        <v>5</v>
      </c>
      <c r="AJ212" s="243">
        <v>12.36</v>
      </c>
      <c r="AK212" s="243">
        <v>1.4999999999999999E-2</v>
      </c>
      <c r="AL212" s="243">
        <v>10</v>
      </c>
      <c r="AO212" s="244">
        <f>AK212*I212+AJ212</f>
        <v>14.310839999999999</v>
      </c>
      <c r="AP212" s="244">
        <f>0.1*AO212</f>
        <v>1.431084</v>
      </c>
      <c r="AQ212" s="245">
        <f>AH212*3+0.25*AI212</f>
        <v>7.25</v>
      </c>
      <c r="AR212" s="245">
        <f>SUM(AO212:AQ212)/4</f>
        <v>5.7479809999999993</v>
      </c>
      <c r="AS212" s="244">
        <f>10068.2*J212*POWER(10,-6)</f>
        <v>3.9282894576000003E-2</v>
      </c>
      <c r="AT212" s="245">
        <f t="shared" ref="AT212:AT220" si="269">AS212+AR212+AQ212+AP212+AO212</f>
        <v>28.779187894575998</v>
      </c>
      <c r="AU212" s="246">
        <f>AH212*H212</f>
        <v>9.9999999999999995E-8</v>
      </c>
      <c r="AV212" s="246">
        <f>H212*AI212</f>
        <v>2.4999999999999999E-7</v>
      </c>
      <c r="AW212" s="246">
        <f>H212*AT212</f>
        <v>1.4389593947287998E-6</v>
      </c>
    </row>
    <row r="213" spans="1:49" s="241" customFormat="1" x14ac:dyDescent="0.3">
      <c r="A213" s="232" t="s">
        <v>20</v>
      </c>
      <c r="B213" s="232" t="str">
        <f>B212</f>
        <v>Горячий сепаратор высокого давление Поз. Е-107 Рег. №ТО-7(У) Учетный номер – 43-20-4614 ОК(НХС) Заводской №- 45755</v>
      </c>
      <c r="C213" s="53" t="s">
        <v>211</v>
      </c>
      <c r="D213" s="234" t="s">
        <v>63</v>
      </c>
      <c r="E213" s="247">
        <f>E212</f>
        <v>9.9999999999999995E-7</v>
      </c>
      <c r="F213" s="248">
        <f>F212</f>
        <v>1</v>
      </c>
      <c r="G213" s="232">
        <v>0.19</v>
      </c>
      <c r="H213" s="236">
        <f t="shared" ref="H213:H220" si="270">E213*F213*G213</f>
        <v>1.8999999999999998E-7</v>
      </c>
      <c r="I213" s="249">
        <f>I212</f>
        <v>130.05600000000001</v>
      </c>
      <c r="J213" s="257">
        <v>1.23</v>
      </c>
      <c r="K213" s="250" t="s">
        <v>185</v>
      </c>
      <c r="L213" s="251">
        <v>2</v>
      </c>
      <c r="M213" s="241" t="str">
        <f t="shared" si="266"/>
        <v>С2</v>
      </c>
      <c r="N213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3" s="241" t="str">
        <f t="shared" si="268"/>
        <v>Полное-взрыв</v>
      </c>
      <c r="P213" s="241" t="s">
        <v>85</v>
      </c>
      <c r="Q213" s="241" t="s">
        <v>85</v>
      </c>
      <c r="R213" s="241" t="s">
        <v>85</v>
      </c>
      <c r="S213" s="241" t="s">
        <v>85</v>
      </c>
      <c r="T213" s="241" t="s">
        <v>85</v>
      </c>
      <c r="U213" s="241" t="s">
        <v>85</v>
      </c>
      <c r="V213" s="241" t="s">
        <v>85</v>
      </c>
      <c r="W213" s="241" t="s">
        <v>85</v>
      </c>
      <c r="X213" s="241" t="s">
        <v>85</v>
      </c>
      <c r="Y213" s="241" t="s">
        <v>85</v>
      </c>
      <c r="Z213" s="241" t="s">
        <v>85</v>
      </c>
      <c r="AA213" s="241" t="s">
        <v>85</v>
      </c>
      <c r="AB213" s="241" t="s">
        <v>85</v>
      </c>
      <c r="AC213" s="241" t="s">
        <v>85</v>
      </c>
      <c r="AD213" s="241" t="s">
        <v>85</v>
      </c>
      <c r="AE213" s="241" t="s">
        <v>85</v>
      </c>
      <c r="AF213" s="241" t="s">
        <v>85</v>
      </c>
      <c r="AG213" s="241" t="s">
        <v>85</v>
      </c>
      <c r="AH213" s="242">
        <v>3</v>
      </c>
      <c r="AI213" s="242">
        <v>8</v>
      </c>
      <c r="AJ213" s="241">
        <f>AJ212</f>
        <v>12.36</v>
      </c>
      <c r="AK213" s="241">
        <f>AK212</f>
        <v>1.4999999999999999E-2</v>
      </c>
      <c r="AL213" s="241">
        <f>AL212</f>
        <v>10</v>
      </c>
      <c r="AO213" s="244">
        <f>AK213*I213+AJ213</f>
        <v>14.310839999999999</v>
      </c>
      <c r="AP213" s="244">
        <f t="shared" ref="AP213:AP219" si="271">0.1*AO213</f>
        <v>1.431084</v>
      </c>
      <c r="AQ213" s="245">
        <f t="shared" ref="AQ213:AQ219" si="272">AH213*3+0.25*AI213</f>
        <v>11</v>
      </c>
      <c r="AR213" s="245">
        <f t="shared" ref="AR213:AR219" si="273">SUM(AO213:AQ213)/4</f>
        <v>6.6854809999999993</v>
      </c>
      <c r="AS213" s="244">
        <f>10068.2*J213*POWER(10,-6)*10</f>
        <v>0.12383886</v>
      </c>
      <c r="AT213" s="245">
        <f t="shared" si="269"/>
        <v>33.55124386</v>
      </c>
      <c r="AU213" s="246">
        <f t="shared" ref="AU213:AU219" si="274">AH213*H213</f>
        <v>5.6999999999999994E-7</v>
      </c>
      <c r="AV213" s="246">
        <f t="shared" ref="AV213:AV219" si="275">H213*AI213</f>
        <v>1.5199999999999998E-6</v>
      </c>
      <c r="AW213" s="246">
        <f t="shared" ref="AW213" si="276">H213*AT213</f>
        <v>6.3747363333999991E-6</v>
      </c>
    </row>
    <row r="214" spans="1:49" s="241" customFormat="1" x14ac:dyDescent="0.3">
      <c r="A214" s="232" t="s">
        <v>21</v>
      </c>
      <c r="B214" s="232" t="str">
        <f>B212</f>
        <v>Горячий сепаратор высокого давление Поз. Е-107 Рег. №ТО-7(У) Учетный номер – 43-20-4614 ОК(НХС) Заводской №- 45755</v>
      </c>
      <c r="C214" s="53" t="s">
        <v>254</v>
      </c>
      <c r="D214" s="234" t="s">
        <v>61</v>
      </c>
      <c r="E214" s="247">
        <f>E212</f>
        <v>9.9999999999999995E-7</v>
      </c>
      <c r="F214" s="248">
        <f t="shared" ref="F214:F220" si="277">F213</f>
        <v>1</v>
      </c>
      <c r="G214" s="232">
        <v>0.76</v>
      </c>
      <c r="H214" s="236">
        <f t="shared" si="270"/>
        <v>7.5999999999999992E-7</v>
      </c>
      <c r="I214" s="249">
        <f>I212</f>
        <v>130.05600000000001</v>
      </c>
      <c r="J214" s="238">
        <v>0</v>
      </c>
      <c r="K214" s="250" t="s">
        <v>186</v>
      </c>
      <c r="L214" s="251">
        <v>10</v>
      </c>
      <c r="M214" s="241" t="str">
        <f t="shared" si="266"/>
        <v>С3</v>
      </c>
      <c r="N214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4" s="241" t="str">
        <f t="shared" si="268"/>
        <v>Полное-ликвидация</v>
      </c>
      <c r="P214" s="241" t="s">
        <v>85</v>
      </c>
      <c r="Q214" s="241" t="s">
        <v>85</v>
      </c>
      <c r="R214" s="241" t="s">
        <v>85</v>
      </c>
      <c r="S214" s="241" t="s">
        <v>85</v>
      </c>
      <c r="T214" s="241" t="s">
        <v>85</v>
      </c>
      <c r="U214" s="241" t="s">
        <v>85</v>
      </c>
      <c r="V214" s="241" t="s">
        <v>85</v>
      </c>
      <c r="W214" s="241" t="s">
        <v>85</v>
      </c>
      <c r="X214" s="241" t="s">
        <v>85</v>
      </c>
      <c r="Y214" s="241" t="s">
        <v>85</v>
      </c>
      <c r="Z214" s="241" t="s">
        <v>85</v>
      </c>
      <c r="AA214" s="241" t="s">
        <v>85</v>
      </c>
      <c r="AB214" s="241" t="s">
        <v>85</v>
      </c>
      <c r="AC214" s="241" t="s">
        <v>85</v>
      </c>
      <c r="AD214" s="241" t="s">
        <v>85</v>
      </c>
      <c r="AE214" s="241" t="s">
        <v>85</v>
      </c>
      <c r="AF214" s="241" t="s">
        <v>85</v>
      </c>
      <c r="AG214" s="241" t="s">
        <v>85</v>
      </c>
      <c r="AH214" s="241">
        <v>0</v>
      </c>
      <c r="AI214" s="241">
        <v>0</v>
      </c>
      <c r="AJ214" s="241">
        <f>AJ212</f>
        <v>12.36</v>
      </c>
      <c r="AK214" s="241">
        <f>AK212</f>
        <v>1.4999999999999999E-2</v>
      </c>
      <c r="AL214" s="241">
        <f>AL212</f>
        <v>10</v>
      </c>
      <c r="AO214" s="244">
        <f>AK214*I214*0.1+AJ214</f>
        <v>12.555083999999999</v>
      </c>
      <c r="AP214" s="244">
        <f t="shared" si="271"/>
        <v>1.2555084000000001</v>
      </c>
      <c r="AQ214" s="245">
        <f t="shared" si="272"/>
        <v>0</v>
      </c>
      <c r="AR214" s="245">
        <f t="shared" si="273"/>
        <v>3.4526480999999998</v>
      </c>
      <c r="AS214" s="244">
        <f>1333*J212*POWER(10,-6)</f>
        <v>5.2009394399999999E-3</v>
      </c>
      <c r="AT214" s="245">
        <f t="shared" si="269"/>
        <v>17.268441439439997</v>
      </c>
      <c r="AU214" s="246">
        <f t="shared" si="274"/>
        <v>0</v>
      </c>
      <c r="AV214" s="246">
        <f t="shared" si="275"/>
        <v>0</v>
      </c>
      <c r="AW214" s="246">
        <f>H214*AT214</f>
        <v>1.3124015493974396E-5</v>
      </c>
    </row>
    <row r="215" spans="1:49" s="241" customFormat="1" x14ac:dyDescent="0.3">
      <c r="A215" s="232" t="s">
        <v>22</v>
      </c>
      <c r="B215" s="232" t="str">
        <f>B212</f>
        <v>Горячий сепаратор высокого давление Поз. Е-107 Рег. №ТО-7(У) Учетный номер – 43-20-4614 ОК(НХС) Заводской №- 45755</v>
      </c>
      <c r="C215" s="53" t="s">
        <v>222</v>
      </c>
      <c r="D215" s="234" t="s">
        <v>223</v>
      </c>
      <c r="E215" s="235">
        <v>1.0000000000000001E-5</v>
      </c>
      <c r="F215" s="248">
        <f t="shared" si="277"/>
        <v>1</v>
      </c>
      <c r="G215" s="232">
        <v>4.0000000000000008E-2</v>
      </c>
      <c r="H215" s="236">
        <f t="shared" si="270"/>
        <v>4.0000000000000009E-7</v>
      </c>
      <c r="I215" s="249">
        <f>0.15*I212</f>
        <v>19.508400000000002</v>
      </c>
      <c r="J215" s="238">
        <f>I215</f>
        <v>19.508400000000002</v>
      </c>
      <c r="K215" s="250" t="s">
        <v>188</v>
      </c>
      <c r="L215" s="251">
        <v>45390</v>
      </c>
      <c r="M215" s="241" t="str">
        <f t="shared" si="266"/>
        <v>С4</v>
      </c>
      <c r="N215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5" s="241" t="str">
        <f t="shared" si="268"/>
        <v>Частичное факел</v>
      </c>
      <c r="P215" s="241" t="s">
        <v>85</v>
      </c>
      <c r="Q215" s="241" t="s">
        <v>85</v>
      </c>
      <c r="R215" s="241" t="s">
        <v>85</v>
      </c>
      <c r="S215" s="241" t="s">
        <v>85</v>
      </c>
      <c r="T215" s="241" t="s">
        <v>85</v>
      </c>
      <c r="U215" s="241" t="s">
        <v>85</v>
      </c>
      <c r="V215" s="241" t="s">
        <v>85</v>
      </c>
      <c r="W215" s="241" t="s">
        <v>85</v>
      </c>
      <c r="X215" s="241" t="s">
        <v>85</v>
      </c>
      <c r="Y215" s="241" t="s">
        <v>85</v>
      </c>
      <c r="Z215" s="241" t="s">
        <v>85</v>
      </c>
      <c r="AA215" s="241" t="s">
        <v>85</v>
      </c>
      <c r="AB215" s="241" t="s">
        <v>85</v>
      </c>
      <c r="AC215" s="241" t="s">
        <v>85</v>
      </c>
      <c r="AD215" s="241" t="s">
        <v>85</v>
      </c>
      <c r="AE215" s="241" t="s">
        <v>85</v>
      </c>
      <c r="AF215" s="241" t="s">
        <v>85</v>
      </c>
      <c r="AG215" s="241" t="s">
        <v>85</v>
      </c>
      <c r="AH215" s="241">
        <v>1</v>
      </c>
      <c r="AI215" s="241">
        <v>1</v>
      </c>
      <c r="AJ215" s="241">
        <f>0.1*$AJ212</f>
        <v>1.236</v>
      </c>
      <c r="AK215" s="241">
        <f>AK213</f>
        <v>1.4999999999999999E-2</v>
      </c>
      <c r="AL215" s="241">
        <f>AL212</f>
        <v>10</v>
      </c>
      <c r="AO215" s="244">
        <f>AK215*I215*0.1+AJ215</f>
        <v>1.2652626</v>
      </c>
      <c r="AP215" s="244">
        <f t="shared" si="271"/>
        <v>0.12652626</v>
      </c>
      <c r="AQ215" s="245">
        <f t="shared" si="272"/>
        <v>3.25</v>
      </c>
      <c r="AR215" s="245">
        <f t="shared" si="273"/>
        <v>1.160447215</v>
      </c>
      <c r="AS215" s="244">
        <f>10068.2*J215*POWER(10,-6)</f>
        <v>0.19641447288000002</v>
      </c>
      <c r="AT215" s="245">
        <f t="shared" si="269"/>
        <v>5.9986505478800005</v>
      </c>
      <c r="AU215" s="246">
        <f t="shared" si="274"/>
        <v>4.0000000000000009E-7</v>
      </c>
      <c r="AV215" s="246">
        <f t="shared" si="275"/>
        <v>4.0000000000000009E-7</v>
      </c>
      <c r="AW215" s="246">
        <f t="shared" ref="AW215:AW219" si="278">H215*AT215</f>
        <v>2.3994602191520008E-6</v>
      </c>
    </row>
    <row r="216" spans="1:49" s="241" customFormat="1" x14ac:dyDescent="0.3">
      <c r="A216" s="232" t="s">
        <v>23</v>
      </c>
      <c r="B216" s="232" t="str">
        <f>B212</f>
        <v>Горячий сепаратор высокого давление Поз. Е-107 Рег. №ТО-7(У) Учетный номер – 43-20-4614 ОК(НХС) Заводской №- 45755</v>
      </c>
      <c r="C216" s="53" t="s">
        <v>255</v>
      </c>
      <c r="D216" s="234" t="s">
        <v>62</v>
      </c>
      <c r="E216" s="247">
        <f>E215</f>
        <v>1.0000000000000001E-5</v>
      </c>
      <c r="F216" s="248">
        <f t="shared" si="277"/>
        <v>1</v>
      </c>
      <c r="G216" s="232">
        <v>0.16000000000000003</v>
      </c>
      <c r="H216" s="236">
        <f t="shared" si="270"/>
        <v>1.6000000000000004E-6</v>
      </c>
      <c r="I216" s="249">
        <f>0.15*I212</f>
        <v>19.508400000000002</v>
      </c>
      <c r="J216" s="238">
        <v>0</v>
      </c>
      <c r="K216" s="250" t="s">
        <v>189</v>
      </c>
      <c r="L216" s="251">
        <v>3</v>
      </c>
      <c r="M216" s="241" t="str">
        <f t="shared" si="266"/>
        <v>С5</v>
      </c>
      <c r="N216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6" s="241" t="str">
        <f t="shared" si="268"/>
        <v>Частичное-ликвидация</v>
      </c>
      <c r="P216" s="241" t="s">
        <v>85</v>
      </c>
      <c r="Q216" s="241" t="s">
        <v>85</v>
      </c>
      <c r="R216" s="241" t="s">
        <v>85</v>
      </c>
      <c r="S216" s="241" t="s">
        <v>85</v>
      </c>
      <c r="T216" s="241" t="s">
        <v>85</v>
      </c>
      <c r="U216" s="241" t="s">
        <v>85</v>
      </c>
      <c r="V216" s="241" t="s">
        <v>85</v>
      </c>
      <c r="W216" s="241" t="s">
        <v>85</v>
      </c>
      <c r="X216" s="241" t="s">
        <v>85</v>
      </c>
      <c r="Y216" s="241" t="s">
        <v>85</v>
      </c>
      <c r="Z216" s="241" t="s">
        <v>85</v>
      </c>
      <c r="AA216" s="241" t="s">
        <v>85</v>
      </c>
      <c r="AB216" s="241" t="s">
        <v>85</v>
      </c>
      <c r="AC216" s="241" t="s">
        <v>85</v>
      </c>
      <c r="AD216" s="241" t="s">
        <v>85</v>
      </c>
      <c r="AE216" s="241" t="s">
        <v>85</v>
      </c>
      <c r="AF216" s="241" t="s">
        <v>85</v>
      </c>
      <c r="AG216" s="241" t="s">
        <v>85</v>
      </c>
      <c r="AH216" s="241">
        <v>0</v>
      </c>
      <c r="AI216" s="241">
        <v>1</v>
      </c>
      <c r="AJ216" s="241">
        <f t="shared" ref="AJ216:AJ219" si="279">0.1*$AJ213</f>
        <v>1.236</v>
      </c>
      <c r="AK216" s="241">
        <f>AK212</f>
        <v>1.4999999999999999E-2</v>
      </c>
      <c r="AL216" s="241">
        <f>ROUNDUP(AL212/3,0)</f>
        <v>4</v>
      </c>
      <c r="AO216" s="244">
        <f>AK216*I216+AJ216</f>
        <v>1.528626</v>
      </c>
      <c r="AP216" s="244">
        <f t="shared" si="271"/>
        <v>0.15286260000000002</v>
      </c>
      <c r="AQ216" s="245">
        <f t="shared" si="272"/>
        <v>0.25</v>
      </c>
      <c r="AR216" s="245">
        <f t="shared" si="273"/>
        <v>0.48287215</v>
      </c>
      <c r="AS216" s="244">
        <f>1333*J213*POWER(10,-6)*10</f>
        <v>1.6395899999999998E-2</v>
      </c>
      <c r="AT216" s="245">
        <f t="shared" si="269"/>
        <v>2.4307566500000002</v>
      </c>
      <c r="AU216" s="246">
        <f t="shared" si="274"/>
        <v>0</v>
      </c>
      <c r="AV216" s="246">
        <f t="shared" si="275"/>
        <v>1.6000000000000004E-6</v>
      </c>
      <c r="AW216" s="246">
        <f t="shared" si="278"/>
        <v>3.8892106400000013E-6</v>
      </c>
    </row>
    <row r="217" spans="1:49" s="241" customFormat="1" x14ac:dyDescent="0.3">
      <c r="A217" s="232" t="s">
        <v>24</v>
      </c>
      <c r="B217" s="232" t="str">
        <f>B212</f>
        <v>Горячий сепаратор высокого давление Поз. Е-107 Рег. №ТО-7(У) Учетный номер – 43-20-4614 ОК(НХС) Заводской №- 45755</v>
      </c>
      <c r="C217" s="53" t="s">
        <v>224</v>
      </c>
      <c r="D217" s="234" t="s">
        <v>223</v>
      </c>
      <c r="E217" s="247">
        <f>E216</f>
        <v>1.0000000000000001E-5</v>
      </c>
      <c r="F217" s="248">
        <f t="shared" si="277"/>
        <v>1</v>
      </c>
      <c r="G217" s="232">
        <v>4.0000000000000008E-2</v>
      </c>
      <c r="H217" s="236">
        <f t="shared" si="270"/>
        <v>4.0000000000000009E-7</v>
      </c>
      <c r="I217" s="249">
        <f>I215*0.15</f>
        <v>2.9262600000000001</v>
      </c>
      <c r="J217" s="238">
        <f>I217</f>
        <v>2.9262600000000001</v>
      </c>
      <c r="K217" s="253" t="s">
        <v>200</v>
      </c>
      <c r="L217" s="254">
        <v>21</v>
      </c>
      <c r="M217" s="241" t="str">
        <f t="shared" si="266"/>
        <v>С6</v>
      </c>
      <c r="N217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7" s="241" t="str">
        <f t="shared" si="268"/>
        <v>Частичное факел</v>
      </c>
      <c r="P217" s="241" t="s">
        <v>85</v>
      </c>
      <c r="Q217" s="241" t="s">
        <v>85</v>
      </c>
      <c r="R217" s="241" t="s">
        <v>85</v>
      </c>
      <c r="S217" s="241" t="s">
        <v>85</v>
      </c>
      <c r="T217" s="241" t="s">
        <v>85</v>
      </c>
      <c r="U217" s="241" t="s">
        <v>85</v>
      </c>
      <c r="V217" s="241" t="s">
        <v>85</v>
      </c>
      <c r="W217" s="241" t="s">
        <v>85</v>
      </c>
      <c r="X217" s="241" t="s">
        <v>85</v>
      </c>
      <c r="Y217" s="241" t="s">
        <v>85</v>
      </c>
      <c r="Z217" s="241" t="s">
        <v>85</v>
      </c>
      <c r="AA217" s="241" t="s">
        <v>85</v>
      </c>
      <c r="AB217" s="241" t="s">
        <v>85</v>
      </c>
      <c r="AC217" s="241" t="s">
        <v>85</v>
      </c>
      <c r="AD217" s="241" t="s">
        <v>85</v>
      </c>
      <c r="AE217" s="241" t="s">
        <v>85</v>
      </c>
      <c r="AF217" s="241" t="s">
        <v>85</v>
      </c>
      <c r="AG217" s="241" t="s">
        <v>85</v>
      </c>
      <c r="AH217" s="241">
        <v>1</v>
      </c>
      <c r="AI217" s="241">
        <v>1</v>
      </c>
      <c r="AJ217" s="241">
        <f t="shared" si="279"/>
        <v>1.236</v>
      </c>
      <c r="AK217" s="241">
        <f>AK212</f>
        <v>1.4999999999999999E-2</v>
      </c>
      <c r="AL217" s="241">
        <f>AL216</f>
        <v>4</v>
      </c>
      <c r="AO217" s="244">
        <f t="shared" ref="AO217:AO218" si="280">AK217*I217+AJ217</f>
        <v>1.2798939</v>
      </c>
      <c r="AP217" s="244">
        <f t="shared" si="271"/>
        <v>0.12798939000000001</v>
      </c>
      <c r="AQ217" s="245">
        <f t="shared" si="272"/>
        <v>3.25</v>
      </c>
      <c r="AR217" s="245">
        <f t="shared" si="273"/>
        <v>1.1644708225</v>
      </c>
      <c r="AS217" s="244">
        <f>10068.2*J217*POWER(10,-6)</f>
        <v>2.9462170932000004E-2</v>
      </c>
      <c r="AT217" s="245">
        <f t="shared" si="269"/>
        <v>5.851816283432</v>
      </c>
      <c r="AU217" s="246">
        <f t="shared" si="274"/>
        <v>4.0000000000000009E-7</v>
      </c>
      <c r="AV217" s="246">
        <f t="shared" si="275"/>
        <v>4.0000000000000009E-7</v>
      </c>
      <c r="AW217" s="246">
        <f t="shared" si="278"/>
        <v>2.3407265133728006E-6</v>
      </c>
    </row>
    <row r="218" spans="1:49" s="241" customFormat="1" x14ac:dyDescent="0.3">
      <c r="A218" s="232" t="s">
        <v>219</v>
      </c>
      <c r="B218" s="232" t="str">
        <f>B212</f>
        <v>Горячий сепаратор высокого давление Поз. Е-107 Рег. №ТО-7(У) Учетный номер – 43-20-4614 ОК(НХС) Заводской №- 45755</v>
      </c>
      <c r="C218" s="53" t="s">
        <v>225</v>
      </c>
      <c r="D218" s="234" t="s">
        <v>174</v>
      </c>
      <c r="E218" s="247">
        <f>E216</f>
        <v>1.0000000000000001E-5</v>
      </c>
      <c r="F218" s="248">
        <f t="shared" si="277"/>
        <v>1</v>
      </c>
      <c r="G218" s="232">
        <v>0.15200000000000002</v>
      </c>
      <c r="H218" s="236">
        <f t="shared" si="270"/>
        <v>1.5200000000000003E-6</v>
      </c>
      <c r="I218" s="249">
        <f>I215*0.15</f>
        <v>2.9262600000000001</v>
      </c>
      <c r="J218" s="238">
        <f>I218</f>
        <v>2.9262600000000001</v>
      </c>
      <c r="K218" s="250"/>
      <c r="L218" s="251"/>
      <c r="M218" s="241" t="str">
        <f t="shared" si="266"/>
        <v>С7</v>
      </c>
      <c r="N218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8" s="241" t="str">
        <f t="shared" si="268"/>
        <v>Частичное-пожар-вспышка</v>
      </c>
      <c r="P218" s="241" t="s">
        <v>85</v>
      </c>
      <c r="Q218" s="241" t="s">
        <v>85</v>
      </c>
      <c r="R218" s="241" t="s">
        <v>85</v>
      </c>
      <c r="S218" s="241" t="s">
        <v>85</v>
      </c>
      <c r="T218" s="241" t="s">
        <v>85</v>
      </c>
      <c r="U218" s="241" t="s">
        <v>85</v>
      </c>
      <c r="V218" s="241" t="s">
        <v>85</v>
      </c>
      <c r="W218" s="241" t="s">
        <v>85</v>
      </c>
      <c r="X218" s="241" t="s">
        <v>85</v>
      </c>
      <c r="Y218" s="241" t="s">
        <v>85</v>
      </c>
      <c r="Z218" s="241" t="s">
        <v>85</v>
      </c>
      <c r="AA218" s="241" t="s">
        <v>85</v>
      </c>
      <c r="AB218" s="241" t="s">
        <v>85</v>
      </c>
      <c r="AC218" s="241" t="s">
        <v>85</v>
      </c>
      <c r="AD218" s="241" t="s">
        <v>85</v>
      </c>
      <c r="AE218" s="241" t="s">
        <v>85</v>
      </c>
      <c r="AF218" s="241" t="s">
        <v>85</v>
      </c>
      <c r="AG218" s="241" t="s">
        <v>85</v>
      </c>
      <c r="AH218" s="241">
        <v>1</v>
      </c>
      <c r="AI218" s="241">
        <v>1</v>
      </c>
      <c r="AJ218" s="241">
        <f t="shared" si="279"/>
        <v>0.1236</v>
      </c>
      <c r="AK218" s="241">
        <f>AK212</f>
        <v>1.4999999999999999E-2</v>
      </c>
      <c r="AL218" s="241">
        <f>ROUNDUP(AL212/3,0)</f>
        <v>4</v>
      </c>
      <c r="AO218" s="244">
        <f t="shared" si="280"/>
        <v>0.1674939</v>
      </c>
      <c r="AP218" s="244">
        <f t="shared" si="271"/>
        <v>1.6749389999999999E-2</v>
      </c>
      <c r="AQ218" s="245">
        <f t="shared" si="272"/>
        <v>3.25</v>
      </c>
      <c r="AR218" s="245">
        <f t="shared" si="273"/>
        <v>0.85856082249999999</v>
      </c>
      <c r="AS218" s="244">
        <f>10068.2*J218*POWER(10,-6)</f>
        <v>2.9462170932000004E-2</v>
      </c>
      <c r="AT218" s="245">
        <f t="shared" si="269"/>
        <v>4.3222662834320005</v>
      </c>
      <c r="AU218" s="246">
        <f t="shared" si="274"/>
        <v>1.5200000000000003E-6</v>
      </c>
      <c r="AV218" s="246">
        <f t="shared" si="275"/>
        <v>1.5200000000000003E-6</v>
      </c>
      <c r="AW218" s="246">
        <f t="shared" si="278"/>
        <v>6.5698447508166415E-6</v>
      </c>
    </row>
    <row r="219" spans="1:49" s="241" customFormat="1" ht="15" thickBot="1" x14ac:dyDescent="0.35">
      <c r="A219" s="232" t="s">
        <v>220</v>
      </c>
      <c r="B219" s="232" t="str">
        <f>B212</f>
        <v>Горячий сепаратор высокого давление Поз. Е-107 Рег. №ТО-7(У) Учетный номер – 43-20-4614 ОК(НХС) Заводской №- 45755</v>
      </c>
      <c r="C219" s="53" t="s">
        <v>226</v>
      </c>
      <c r="D219" s="234" t="s">
        <v>62</v>
      </c>
      <c r="E219" s="247">
        <f>E216</f>
        <v>1.0000000000000001E-5</v>
      </c>
      <c r="F219" s="248">
        <f t="shared" si="277"/>
        <v>1</v>
      </c>
      <c r="G219" s="232">
        <v>0.6080000000000001</v>
      </c>
      <c r="H219" s="236">
        <f t="shared" si="270"/>
        <v>6.0800000000000011E-6</v>
      </c>
      <c r="I219" s="249">
        <f>I215*0.15</f>
        <v>2.9262600000000001</v>
      </c>
      <c r="J219" s="238">
        <v>0</v>
      </c>
      <c r="K219" s="255"/>
      <c r="L219" s="256"/>
      <c r="M219" s="241" t="str">
        <f t="shared" si="266"/>
        <v>С8</v>
      </c>
      <c r="N219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9" s="241" t="str">
        <f t="shared" si="268"/>
        <v>Частичное-ликвидация</v>
      </c>
      <c r="P219" s="241" t="s">
        <v>85</v>
      </c>
      <c r="Q219" s="241" t="s">
        <v>85</v>
      </c>
      <c r="R219" s="241" t="s">
        <v>85</v>
      </c>
      <c r="S219" s="241" t="s">
        <v>85</v>
      </c>
      <c r="T219" s="241" t="s">
        <v>85</v>
      </c>
      <c r="U219" s="241" t="s">
        <v>85</v>
      </c>
      <c r="V219" s="241" t="s">
        <v>85</v>
      </c>
      <c r="W219" s="241" t="s">
        <v>85</v>
      </c>
      <c r="X219" s="241" t="s">
        <v>85</v>
      </c>
      <c r="Y219" s="241" t="s">
        <v>85</v>
      </c>
      <c r="Z219" s="241" t="s">
        <v>85</v>
      </c>
      <c r="AA219" s="241" t="s">
        <v>85</v>
      </c>
      <c r="AB219" s="241" t="s">
        <v>85</v>
      </c>
      <c r="AC219" s="241" t="s">
        <v>85</v>
      </c>
      <c r="AD219" s="241" t="s">
        <v>85</v>
      </c>
      <c r="AE219" s="241" t="s">
        <v>85</v>
      </c>
      <c r="AF219" s="241" t="s">
        <v>85</v>
      </c>
      <c r="AG219" s="241" t="s">
        <v>85</v>
      </c>
      <c r="AH219" s="241">
        <v>0</v>
      </c>
      <c r="AI219" s="241">
        <v>0</v>
      </c>
      <c r="AJ219" s="241">
        <f t="shared" si="279"/>
        <v>0.1236</v>
      </c>
      <c r="AK219" s="241">
        <f>AK212</f>
        <v>1.4999999999999999E-2</v>
      </c>
      <c r="AL219" s="241">
        <f>ROUNDUP(AL212/3,0)</f>
        <v>4</v>
      </c>
      <c r="AO219" s="244">
        <f>AK219*I219*0.1+AJ219</f>
        <v>0.12798939000000001</v>
      </c>
      <c r="AP219" s="244">
        <f t="shared" si="271"/>
        <v>1.2798939000000002E-2</v>
      </c>
      <c r="AQ219" s="245">
        <f t="shared" si="272"/>
        <v>0</v>
      </c>
      <c r="AR219" s="245">
        <f t="shared" si="273"/>
        <v>3.5197082250000004E-2</v>
      </c>
      <c r="AS219" s="244">
        <f>1333*J217*POWER(10,-6)</f>
        <v>3.9007045799999999E-3</v>
      </c>
      <c r="AT219" s="245">
        <f t="shared" si="269"/>
        <v>0.17988611583000003</v>
      </c>
      <c r="AU219" s="246">
        <f t="shared" si="274"/>
        <v>0</v>
      </c>
      <c r="AV219" s="246">
        <f t="shared" si="275"/>
        <v>0</v>
      </c>
      <c r="AW219" s="246">
        <f t="shared" si="278"/>
        <v>1.0937075842464004E-6</v>
      </c>
    </row>
    <row r="220" spans="1:49" s="241" customFormat="1" x14ac:dyDescent="0.3">
      <c r="A220" s="296" t="s">
        <v>251</v>
      </c>
      <c r="B220" s="296" t="str">
        <f>B212</f>
        <v>Горячий сепаратор высокого давление Поз. Е-107 Рег. №ТО-7(У) Учетный номер – 43-20-4614 ОК(НХС) Заводской №- 45755</v>
      </c>
      <c r="C220" s="296" t="s">
        <v>354</v>
      </c>
      <c r="D220" s="296" t="s">
        <v>355</v>
      </c>
      <c r="E220" s="297">
        <v>2.5000000000000001E-5</v>
      </c>
      <c r="F220" s="248">
        <f t="shared" si="277"/>
        <v>1</v>
      </c>
      <c r="G220" s="296">
        <v>1</v>
      </c>
      <c r="H220" s="298">
        <f t="shared" si="270"/>
        <v>2.5000000000000001E-5</v>
      </c>
      <c r="I220" s="299">
        <f>I212</f>
        <v>130.05600000000001</v>
      </c>
      <c r="J220" s="299">
        <f>I220*0.07</f>
        <v>9.1039200000000022</v>
      </c>
      <c r="K220" s="296"/>
      <c r="L220" s="296"/>
      <c r="M220" s="300" t="str">
        <f t="shared" si="266"/>
        <v>С9</v>
      </c>
      <c r="N220" s="300"/>
      <c r="O220" s="300"/>
      <c r="P220" s="300"/>
      <c r="Q220" s="300"/>
      <c r="R220" s="300"/>
      <c r="S220" s="300"/>
      <c r="T220" s="300"/>
      <c r="U220" s="300"/>
      <c r="V220" s="300"/>
      <c r="W220" s="300"/>
      <c r="X220" s="300"/>
      <c r="Y220" s="300"/>
      <c r="Z220" s="300"/>
      <c r="AA220" s="300"/>
      <c r="AB220" s="300"/>
      <c r="AC220" s="300"/>
      <c r="AD220" s="300"/>
      <c r="AE220" s="300"/>
      <c r="AF220" s="300"/>
      <c r="AG220" s="300"/>
      <c r="AH220" s="300">
        <v>1</v>
      </c>
      <c r="AI220" s="300">
        <v>2</v>
      </c>
      <c r="AJ220" s="300">
        <f>AJ212</f>
        <v>12.36</v>
      </c>
      <c r="AK220" s="300">
        <f>AK212</f>
        <v>1.4999999999999999E-2</v>
      </c>
      <c r="AL220" s="300">
        <v>5</v>
      </c>
      <c r="AM220" s="300"/>
      <c r="AN220" s="300"/>
      <c r="AO220" s="301">
        <f>AK220*I220+AJ220</f>
        <v>14.310839999999999</v>
      </c>
      <c r="AP220" s="301">
        <f>0.1*AO220</f>
        <v>1.431084</v>
      </c>
      <c r="AQ220" s="302">
        <f>AH220*3+0.25*AI220</f>
        <v>3.5</v>
      </c>
      <c r="AR220" s="302">
        <f>SUM(AO220:AQ220)/4</f>
        <v>4.8104809999999993</v>
      </c>
      <c r="AS220" s="301">
        <f>10068.2*J220*POWER(10,-6)</f>
        <v>9.1660087344000024E-2</v>
      </c>
      <c r="AT220" s="302">
        <f t="shared" si="269"/>
        <v>24.144065087343996</v>
      </c>
      <c r="AU220" s="303">
        <f>AH220*H220</f>
        <v>2.5000000000000001E-5</v>
      </c>
      <c r="AV220" s="303">
        <f>H220*AI220</f>
        <v>5.0000000000000002E-5</v>
      </c>
      <c r="AW220" s="303">
        <f>H220*AT220</f>
        <v>6.0360162718359992E-4</v>
      </c>
    </row>
    <row r="221" spans="1:49" ht="15" thickBot="1" x14ac:dyDescent="0.35"/>
    <row r="222" spans="1:49" s="241" customFormat="1" ht="18" customHeight="1" x14ac:dyDescent="0.3">
      <c r="A222" s="232" t="s">
        <v>19</v>
      </c>
      <c r="B222" s="233" t="s">
        <v>358</v>
      </c>
      <c r="C222" s="53" t="s">
        <v>349</v>
      </c>
      <c r="D222" s="234" t="s">
        <v>350</v>
      </c>
      <c r="E222" s="235">
        <v>9.9999999999999995E-7</v>
      </c>
      <c r="F222" s="233">
        <v>1</v>
      </c>
      <c r="G222" s="232">
        <v>0.05</v>
      </c>
      <c r="H222" s="236">
        <f>E222*F222*G222</f>
        <v>4.9999999999999998E-8</v>
      </c>
      <c r="I222" s="237">
        <v>139.5</v>
      </c>
      <c r="J222" s="238">
        <f>0.03*I222</f>
        <v>4.1849999999999996</v>
      </c>
      <c r="K222" s="239" t="s">
        <v>184</v>
      </c>
      <c r="L222" s="240">
        <f>15*I222</f>
        <v>2092.5</v>
      </c>
      <c r="M222" s="241" t="str">
        <f t="shared" ref="M222:M230" si="281">A222</f>
        <v>С1</v>
      </c>
      <c r="N222" s="241" t="str">
        <f t="shared" ref="N222:N229" si="282">B222</f>
        <v>Холодный сепаратор высокого давление Поз. Е-108 Рег. №ТО-437(У) Учетный номер – 43-20-4813 ОК(НХС) Заводской №- 13С-0014-01</v>
      </c>
      <c r="O222" s="241" t="str">
        <f t="shared" ref="O222:O229" si="283">D222</f>
        <v>Полное-огенный шар</v>
      </c>
      <c r="P222" s="241" t="s">
        <v>85</v>
      </c>
      <c r="Q222" s="241" t="s">
        <v>85</v>
      </c>
      <c r="R222" s="241" t="s">
        <v>85</v>
      </c>
      <c r="S222" s="241" t="s">
        <v>85</v>
      </c>
      <c r="T222" s="241" t="s">
        <v>85</v>
      </c>
      <c r="U222" s="241" t="s">
        <v>85</v>
      </c>
      <c r="V222" s="241" t="s">
        <v>85</v>
      </c>
      <c r="W222" s="241" t="s">
        <v>85</v>
      </c>
      <c r="X222" s="241" t="s">
        <v>85</v>
      </c>
      <c r="Y222" s="241" t="s">
        <v>85</v>
      </c>
      <c r="Z222" s="241" t="s">
        <v>85</v>
      </c>
      <c r="AA222" s="241" t="s">
        <v>85</v>
      </c>
      <c r="AB222" s="241" t="s">
        <v>85</v>
      </c>
      <c r="AC222" s="241" t="s">
        <v>85</v>
      </c>
      <c r="AD222" s="241" t="s">
        <v>85</v>
      </c>
      <c r="AE222" s="241" t="s">
        <v>85</v>
      </c>
      <c r="AF222" s="241" t="s">
        <v>85</v>
      </c>
      <c r="AG222" s="241" t="s">
        <v>85</v>
      </c>
      <c r="AH222" s="242">
        <v>2</v>
      </c>
      <c r="AI222" s="242">
        <v>5</v>
      </c>
      <c r="AJ222" s="243">
        <v>15.36</v>
      </c>
      <c r="AK222" s="243">
        <v>1.7999999999999999E-2</v>
      </c>
      <c r="AL222" s="243">
        <v>10</v>
      </c>
      <c r="AO222" s="244">
        <f>AK222*I222+AJ222</f>
        <v>17.870999999999999</v>
      </c>
      <c r="AP222" s="244">
        <f>0.1*AO222</f>
        <v>1.7870999999999999</v>
      </c>
      <c r="AQ222" s="245">
        <f>AH222*3+0.25*AI222</f>
        <v>7.25</v>
      </c>
      <c r="AR222" s="245">
        <f>SUM(AO222:AQ222)/4</f>
        <v>6.7270249999999994</v>
      </c>
      <c r="AS222" s="244">
        <f>10068.2*J222*POWER(10,-6)</f>
        <v>4.2135417000000001E-2</v>
      </c>
      <c r="AT222" s="245">
        <f t="shared" ref="AT222:AT230" si="284">AS222+AR222+AQ222+AP222+AO222</f>
        <v>33.677260416999999</v>
      </c>
      <c r="AU222" s="246">
        <f>AH222*H222</f>
        <v>9.9999999999999995E-8</v>
      </c>
      <c r="AV222" s="246">
        <f>H222*AI222</f>
        <v>2.4999999999999999E-7</v>
      </c>
      <c r="AW222" s="246">
        <f>H222*AT222</f>
        <v>1.6838630208499999E-6</v>
      </c>
    </row>
    <row r="223" spans="1:49" s="241" customFormat="1" x14ac:dyDescent="0.3">
      <c r="A223" s="232" t="s">
        <v>20</v>
      </c>
      <c r="B223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3" s="53" t="s">
        <v>211</v>
      </c>
      <c r="D223" s="234" t="s">
        <v>63</v>
      </c>
      <c r="E223" s="247">
        <f>E222</f>
        <v>9.9999999999999995E-7</v>
      </c>
      <c r="F223" s="248">
        <f>F222</f>
        <v>1</v>
      </c>
      <c r="G223" s="232">
        <v>0.19</v>
      </c>
      <c r="H223" s="236">
        <f t="shared" ref="H223:H230" si="285">E223*F223*G223</f>
        <v>1.8999999999999998E-7</v>
      </c>
      <c r="I223" s="249">
        <f>I222</f>
        <v>139.5</v>
      </c>
      <c r="J223" s="257">
        <v>0.28000000000000003</v>
      </c>
      <c r="K223" s="250" t="s">
        <v>185</v>
      </c>
      <c r="L223" s="251">
        <v>2</v>
      </c>
      <c r="M223" s="241" t="str">
        <f t="shared" si="281"/>
        <v>С2</v>
      </c>
      <c r="N223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3" s="241" t="str">
        <f t="shared" si="283"/>
        <v>Полное-взрыв</v>
      </c>
      <c r="P223" s="241" t="s">
        <v>85</v>
      </c>
      <c r="Q223" s="241" t="s">
        <v>85</v>
      </c>
      <c r="R223" s="241" t="s">
        <v>85</v>
      </c>
      <c r="S223" s="241" t="s">
        <v>85</v>
      </c>
      <c r="T223" s="241" t="s">
        <v>85</v>
      </c>
      <c r="U223" s="241" t="s">
        <v>85</v>
      </c>
      <c r="V223" s="241" t="s">
        <v>85</v>
      </c>
      <c r="W223" s="241" t="s">
        <v>85</v>
      </c>
      <c r="X223" s="241" t="s">
        <v>85</v>
      </c>
      <c r="Y223" s="241" t="s">
        <v>85</v>
      </c>
      <c r="Z223" s="241" t="s">
        <v>85</v>
      </c>
      <c r="AA223" s="241" t="s">
        <v>85</v>
      </c>
      <c r="AB223" s="241" t="s">
        <v>85</v>
      </c>
      <c r="AC223" s="241" t="s">
        <v>85</v>
      </c>
      <c r="AD223" s="241" t="s">
        <v>85</v>
      </c>
      <c r="AE223" s="241" t="s">
        <v>85</v>
      </c>
      <c r="AF223" s="241" t="s">
        <v>85</v>
      </c>
      <c r="AG223" s="241" t="s">
        <v>85</v>
      </c>
      <c r="AH223" s="242">
        <v>3</v>
      </c>
      <c r="AI223" s="242">
        <v>8</v>
      </c>
      <c r="AJ223" s="241">
        <f>AJ222</f>
        <v>15.36</v>
      </c>
      <c r="AK223" s="241">
        <f>AK222</f>
        <v>1.7999999999999999E-2</v>
      </c>
      <c r="AL223" s="241">
        <f>AL222</f>
        <v>10</v>
      </c>
      <c r="AO223" s="244">
        <f>AK223*I223+AJ223</f>
        <v>17.870999999999999</v>
      </c>
      <c r="AP223" s="244">
        <f t="shared" ref="AP223:AP229" si="286">0.1*AO223</f>
        <v>1.7870999999999999</v>
      </c>
      <c r="AQ223" s="245">
        <f t="shared" ref="AQ223:AQ229" si="287">AH223*3+0.25*AI223</f>
        <v>11</v>
      </c>
      <c r="AR223" s="245">
        <f t="shared" ref="AR223:AR229" si="288">SUM(AO223:AQ223)/4</f>
        <v>7.6645249999999994</v>
      </c>
      <c r="AS223" s="244">
        <f>10068.2*J223*POWER(10,-6)*10</f>
        <v>2.8190960000000004E-2</v>
      </c>
      <c r="AT223" s="245">
        <f t="shared" si="284"/>
        <v>38.350815959999998</v>
      </c>
      <c r="AU223" s="246">
        <f t="shared" ref="AU223:AU229" si="289">AH223*H223</f>
        <v>5.6999999999999994E-7</v>
      </c>
      <c r="AV223" s="246">
        <f t="shared" ref="AV223:AV229" si="290">H223*AI223</f>
        <v>1.5199999999999998E-6</v>
      </c>
      <c r="AW223" s="246">
        <f t="shared" ref="AW223" si="291">H223*AT223</f>
        <v>7.286655032399999E-6</v>
      </c>
    </row>
    <row r="224" spans="1:49" s="241" customFormat="1" x14ac:dyDescent="0.3">
      <c r="A224" s="232" t="s">
        <v>21</v>
      </c>
      <c r="B224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4" s="53" t="s">
        <v>254</v>
      </c>
      <c r="D224" s="234" t="s">
        <v>61</v>
      </c>
      <c r="E224" s="247">
        <f>E222</f>
        <v>9.9999999999999995E-7</v>
      </c>
      <c r="F224" s="248">
        <f t="shared" ref="F224:F230" si="292">F223</f>
        <v>1</v>
      </c>
      <c r="G224" s="232">
        <v>0.76</v>
      </c>
      <c r="H224" s="236">
        <f t="shared" si="285"/>
        <v>7.5999999999999992E-7</v>
      </c>
      <c r="I224" s="249">
        <f>I222</f>
        <v>139.5</v>
      </c>
      <c r="J224" s="238">
        <v>0</v>
      </c>
      <c r="K224" s="250" t="s">
        <v>186</v>
      </c>
      <c r="L224" s="251">
        <v>10</v>
      </c>
      <c r="M224" s="241" t="str">
        <f t="shared" si="281"/>
        <v>С3</v>
      </c>
      <c r="N224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4" s="241" t="str">
        <f t="shared" si="283"/>
        <v>Полное-ликвидация</v>
      </c>
      <c r="P224" s="241" t="s">
        <v>85</v>
      </c>
      <c r="Q224" s="241" t="s">
        <v>85</v>
      </c>
      <c r="R224" s="241" t="s">
        <v>85</v>
      </c>
      <c r="S224" s="241" t="s">
        <v>85</v>
      </c>
      <c r="T224" s="241" t="s">
        <v>85</v>
      </c>
      <c r="U224" s="241" t="s">
        <v>85</v>
      </c>
      <c r="V224" s="241" t="s">
        <v>85</v>
      </c>
      <c r="W224" s="241" t="s">
        <v>85</v>
      </c>
      <c r="X224" s="241" t="s">
        <v>85</v>
      </c>
      <c r="Y224" s="241" t="s">
        <v>85</v>
      </c>
      <c r="Z224" s="241" t="s">
        <v>85</v>
      </c>
      <c r="AA224" s="241" t="s">
        <v>85</v>
      </c>
      <c r="AB224" s="241" t="s">
        <v>85</v>
      </c>
      <c r="AC224" s="241" t="s">
        <v>85</v>
      </c>
      <c r="AD224" s="241" t="s">
        <v>85</v>
      </c>
      <c r="AE224" s="241" t="s">
        <v>85</v>
      </c>
      <c r="AF224" s="241" t="s">
        <v>85</v>
      </c>
      <c r="AG224" s="241" t="s">
        <v>85</v>
      </c>
      <c r="AH224" s="241">
        <v>0</v>
      </c>
      <c r="AI224" s="241">
        <v>0</v>
      </c>
      <c r="AJ224" s="241">
        <f>AJ222</f>
        <v>15.36</v>
      </c>
      <c r="AK224" s="241">
        <f>AK222</f>
        <v>1.7999999999999999E-2</v>
      </c>
      <c r="AL224" s="241">
        <f>AL222</f>
        <v>10</v>
      </c>
      <c r="AO224" s="244">
        <f>AK224*I224*0.1+AJ224</f>
        <v>15.611099999999999</v>
      </c>
      <c r="AP224" s="244">
        <f t="shared" si="286"/>
        <v>1.56111</v>
      </c>
      <c r="AQ224" s="245">
        <f t="shared" si="287"/>
        <v>0</v>
      </c>
      <c r="AR224" s="245">
        <f t="shared" si="288"/>
        <v>4.2930524999999999</v>
      </c>
      <c r="AS224" s="244">
        <f>1333*J222*POWER(10,-6)</f>
        <v>5.5786049999999995E-3</v>
      </c>
      <c r="AT224" s="245">
        <f t="shared" si="284"/>
        <v>21.470841104999998</v>
      </c>
      <c r="AU224" s="246">
        <f t="shared" si="289"/>
        <v>0</v>
      </c>
      <c r="AV224" s="246">
        <f t="shared" si="290"/>
        <v>0</v>
      </c>
      <c r="AW224" s="246">
        <f>H224*AT224</f>
        <v>1.6317839239799996E-5</v>
      </c>
    </row>
    <row r="225" spans="1:49" s="241" customFormat="1" x14ac:dyDescent="0.3">
      <c r="A225" s="232" t="s">
        <v>22</v>
      </c>
      <c r="B225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5" s="53" t="s">
        <v>222</v>
      </c>
      <c r="D225" s="234" t="s">
        <v>223</v>
      </c>
      <c r="E225" s="235">
        <v>1.0000000000000001E-5</v>
      </c>
      <c r="F225" s="248">
        <f t="shared" si="292"/>
        <v>1</v>
      </c>
      <c r="G225" s="232">
        <v>4.0000000000000008E-2</v>
      </c>
      <c r="H225" s="236">
        <f t="shared" si="285"/>
        <v>4.0000000000000009E-7</v>
      </c>
      <c r="I225" s="249">
        <f>0.15*I222</f>
        <v>20.925000000000001</v>
      </c>
      <c r="J225" s="238">
        <f>I225</f>
        <v>20.925000000000001</v>
      </c>
      <c r="K225" s="250" t="s">
        <v>188</v>
      </c>
      <c r="L225" s="251">
        <v>45390</v>
      </c>
      <c r="M225" s="241" t="str">
        <f t="shared" si="281"/>
        <v>С4</v>
      </c>
      <c r="N225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5" s="241" t="str">
        <f t="shared" si="283"/>
        <v>Частичное факел</v>
      </c>
      <c r="P225" s="241" t="s">
        <v>85</v>
      </c>
      <c r="Q225" s="241" t="s">
        <v>85</v>
      </c>
      <c r="R225" s="241" t="s">
        <v>85</v>
      </c>
      <c r="S225" s="241" t="s">
        <v>85</v>
      </c>
      <c r="T225" s="241" t="s">
        <v>85</v>
      </c>
      <c r="U225" s="241" t="s">
        <v>85</v>
      </c>
      <c r="V225" s="241" t="s">
        <v>85</v>
      </c>
      <c r="W225" s="241" t="s">
        <v>85</v>
      </c>
      <c r="X225" s="241" t="s">
        <v>85</v>
      </c>
      <c r="Y225" s="241" t="s">
        <v>85</v>
      </c>
      <c r="Z225" s="241" t="s">
        <v>85</v>
      </c>
      <c r="AA225" s="241" t="s">
        <v>85</v>
      </c>
      <c r="AB225" s="241" t="s">
        <v>85</v>
      </c>
      <c r="AC225" s="241" t="s">
        <v>85</v>
      </c>
      <c r="AD225" s="241" t="s">
        <v>85</v>
      </c>
      <c r="AE225" s="241" t="s">
        <v>85</v>
      </c>
      <c r="AF225" s="241" t="s">
        <v>85</v>
      </c>
      <c r="AG225" s="241" t="s">
        <v>85</v>
      </c>
      <c r="AH225" s="241">
        <v>1</v>
      </c>
      <c r="AI225" s="241">
        <v>1</v>
      </c>
      <c r="AJ225" s="241">
        <f>0.1*$AJ222</f>
        <v>1.536</v>
      </c>
      <c r="AK225" s="241">
        <f>AK223</f>
        <v>1.7999999999999999E-2</v>
      </c>
      <c r="AL225" s="241">
        <f>AL222</f>
        <v>10</v>
      </c>
      <c r="AO225" s="244">
        <f>AK225*I225*0.1+AJ225</f>
        <v>1.5736650000000001</v>
      </c>
      <c r="AP225" s="244">
        <f t="shared" si="286"/>
        <v>0.15736650000000002</v>
      </c>
      <c r="AQ225" s="245">
        <f t="shared" si="287"/>
        <v>3.25</v>
      </c>
      <c r="AR225" s="245">
        <f t="shared" si="288"/>
        <v>1.2452578750000001</v>
      </c>
      <c r="AS225" s="244">
        <f>10068.2*J225*POWER(10,-6)</f>
        <v>0.21067708500000001</v>
      </c>
      <c r="AT225" s="245">
        <f t="shared" si="284"/>
        <v>6.4369664600000007</v>
      </c>
      <c r="AU225" s="246">
        <f t="shared" si="289"/>
        <v>4.0000000000000009E-7</v>
      </c>
      <c r="AV225" s="246">
        <f t="shared" si="290"/>
        <v>4.0000000000000009E-7</v>
      </c>
      <c r="AW225" s="246">
        <f t="shared" ref="AW225:AW229" si="293">H225*AT225</f>
        <v>2.5747865840000008E-6</v>
      </c>
    </row>
    <row r="226" spans="1:49" s="241" customFormat="1" x14ac:dyDescent="0.3">
      <c r="A226" s="232" t="s">
        <v>23</v>
      </c>
      <c r="B226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6" s="53" t="s">
        <v>255</v>
      </c>
      <c r="D226" s="234" t="s">
        <v>62</v>
      </c>
      <c r="E226" s="247">
        <f>E225</f>
        <v>1.0000000000000001E-5</v>
      </c>
      <c r="F226" s="248">
        <f t="shared" si="292"/>
        <v>1</v>
      </c>
      <c r="G226" s="232">
        <v>0.16000000000000003</v>
      </c>
      <c r="H226" s="236">
        <f t="shared" si="285"/>
        <v>1.6000000000000004E-6</v>
      </c>
      <c r="I226" s="249">
        <f>0.15*I222</f>
        <v>20.925000000000001</v>
      </c>
      <c r="J226" s="238">
        <v>0</v>
      </c>
      <c r="K226" s="250" t="s">
        <v>189</v>
      </c>
      <c r="L226" s="251">
        <v>3</v>
      </c>
      <c r="M226" s="241" t="str">
        <f t="shared" si="281"/>
        <v>С5</v>
      </c>
      <c r="N226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6" s="241" t="str">
        <f t="shared" si="283"/>
        <v>Частичное-ликвидация</v>
      </c>
      <c r="P226" s="241" t="s">
        <v>85</v>
      </c>
      <c r="Q226" s="241" t="s">
        <v>85</v>
      </c>
      <c r="R226" s="241" t="s">
        <v>85</v>
      </c>
      <c r="S226" s="241" t="s">
        <v>85</v>
      </c>
      <c r="T226" s="241" t="s">
        <v>85</v>
      </c>
      <c r="U226" s="241" t="s">
        <v>85</v>
      </c>
      <c r="V226" s="241" t="s">
        <v>85</v>
      </c>
      <c r="W226" s="241" t="s">
        <v>85</v>
      </c>
      <c r="X226" s="241" t="s">
        <v>85</v>
      </c>
      <c r="Y226" s="241" t="s">
        <v>85</v>
      </c>
      <c r="Z226" s="241" t="s">
        <v>85</v>
      </c>
      <c r="AA226" s="241" t="s">
        <v>85</v>
      </c>
      <c r="AB226" s="241" t="s">
        <v>85</v>
      </c>
      <c r="AC226" s="241" t="s">
        <v>85</v>
      </c>
      <c r="AD226" s="241" t="s">
        <v>85</v>
      </c>
      <c r="AE226" s="241" t="s">
        <v>85</v>
      </c>
      <c r="AF226" s="241" t="s">
        <v>85</v>
      </c>
      <c r="AG226" s="241" t="s">
        <v>85</v>
      </c>
      <c r="AH226" s="241">
        <v>0</v>
      </c>
      <c r="AI226" s="241">
        <v>1</v>
      </c>
      <c r="AJ226" s="241">
        <f t="shared" ref="AJ226:AJ229" si="294">0.1*$AJ223</f>
        <v>1.536</v>
      </c>
      <c r="AK226" s="241">
        <f>AK222</f>
        <v>1.7999999999999999E-2</v>
      </c>
      <c r="AL226" s="241">
        <f>ROUNDUP(AL222/3,0)</f>
        <v>4</v>
      </c>
      <c r="AO226" s="244">
        <f>AK226*I226+AJ226</f>
        <v>1.91265</v>
      </c>
      <c r="AP226" s="244">
        <f t="shared" si="286"/>
        <v>0.19126500000000002</v>
      </c>
      <c r="AQ226" s="245">
        <f t="shared" si="287"/>
        <v>0.25</v>
      </c>
      <c r="AR226" s="245">
        <f t="shared" si="288"/>
        <v>0.58847874999999994</v>
      </c>
      <c r="AS226" s="244">
        <f>1333*J223*POWER(10,-6)*10</f>
        <v>3.7323999999999999E-3</v>
      </c>
      <c r="AT226" s="245">
        <f t="shared" si="284"/>
        <v>2.9461261499999996</v>
      </c>
      <c r="AU226" s="246">
        <f t="shared" si="289"/>
        <v>0</v>
      </c>
      <c r="AV226" s="246">
        <f t="shared" si="290"/>
        <v>1.6000000000000004E-6</v>
      </c>
      <c r="AW226" s="246">
        <f t="shared" si="293"/>
        <v>4.7138018400000004E-6</v>
      </c>
    </row>
    <row r="227" spans="1:49" s="241" customFormat="1" x14ac:dyDescent="0.3">
      <c r="A227" s="232" t="s">
        <v>24</v>
      </c>
      <c r="B227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7" s="53" t="s">
        <v>224</v>
      </c>
      <c r="D227" s="234" t="s">
        <v>223</v>
      </c>
      <c r="E227" s="247">
        <f>E226</f>
        <v>1.0000000000000001E-5</v>
      </c>
      <c r="F227" s="248">
        <f t="shared" si="292"/>
        <v>1</v>
      </c>
      <c r="G227" s="232">
        <v>4.0000000000000008E-2</v>
      </c>
      <c r="H227" s="236">
        <f t="shared" si="285"/>
        <v>4.0000000000000009E-7</v>
      </c>
      <c r="I227" s="249">
        <f>I225*0.15</f>
        <v>3.1387499999999999</v>
      </c>
      <c r="J227" s="238">
        <f>I227</f>
        <v>3.1387499999999999</v>
      </c>
      <c r="K227" s="253" t="s">
        <v>200</v>
      </c>
      <c r="L227" s="254">
        <v>21</v>
      </c>
      <c r="M227" s="241" t="str">
        <f t="shared" si="281"/>
        <v>С6</v>
      </c>
      <c r="N227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7" s="241" t="str">
        <f t="shared" si="283"/>
        <v>Частичное факел</v>
      </c>
      <c r="P227" s="241" t="s">
        <v>85</v>
      </c>
      <c r="Q227" s="241" t="s">
        <v>85</v>
      </c>
      <c r="R227" s="241" t="s">
        <v>85</v>
      </c>
      <c r="S227" s="241" t="s">
        <v>85</v>
      </c>
      <c r="T227" s="241" t="s">
        <v>85</v>
      </c>
      <c r="U227" s="241" t="s">
        <v>85</v>
      </c>
      <c r="V227" s="241" t="s">
        <v>85</v>
      </c>
      <c r="W227" s="241" t="s">
        <v>85</v>
      </c>
      <c r="X227" s="241" t="s">
        <v>85</v>
      </c>
      <c r="Y227" s="241" t="s">
        <v>85</v>
      </c>
      <c r="Z227" s="241" t="s">
        <v>85</v>
      </c>
      <c r="AA227" s="241" t="s">
        <v>85</v>
      </c>
      <c r="AB227" s="241" t="s">
        <v>85</v>
      </c>
      <c r="AC227" s="241" t="s">
        <v>85</v>
      </c>
      <c r="AD227" s="241" t="s">
        <v>85</v>
      </c>
      <c r="AE227" s="241" t="s">
        <v>85</v>
      </c>
      <c r="AF227" s="241" t="s">
        <v>85</v>
      </c>
      <c r="AG227" s="241" t="s">
        <v>85</v>
      </c>
      <c r="AH227" s="241">
        <v>1</v>
      </c>
      <c r="AI227" s="241">
        <v>1</v>
      </c>
      <c r="AJ227" s="241">
        <f t="shared" si="294"/>
        <v>1.536</v>
      </c>
      <c r="AK227" s="241">
        <f>AK222</f>
        <v>1.7999999999999999E-2</v>
      </c>
      <c r="AL227" s="241">
        <f>AL226</f>
        <v>4</v>
      </c>
      <c r="AO227" s="244">
        <f t="shared" ref="AO227:AO228" si="295">AK227*I227+AJ227</f>
        <v>1.5924975000000001</v>
      </c>
      <c r="AP227" s="244">
        <f t="shared" si="286"/>
        <v>0.15924975000000002</v>
      </c>
      <c r="AQ227" s="245">
        <f t="shared" si="287"/>
        <v>3.25</v>
      </c>
      <c r="AR227" s="245">
        <f t="shared" si="288"/>
        <v>1.2504368125000001</v>
      </c>
      <c r="AS227" s="244">
        <f>10068.2*J227*POWER(10,-6)</f>
        <v>3.1601562749999999E-2</v>
      </c>
      <c r="AT227" s="245">
        <f t="shared" si="284"/>
        <v>6.2837856252500002</v>
      </c>
      <c r="AU227" s="246">
        <f t="shared" si="289"/>
        <v>4.0000000000000009E-7</v>
      </c>
      <c r="AV227" s="246">
        <f t="shared" si="290"/>
        <v>4.0000000000000009E-7</v>
      </c>
      <c r="AW227" s="246">
        <f t="shared" si="293"/>
        <v>2.5135142501000007E-6</v>
      </c>
    </row>
    <row r="228" spans="1:49" s="241" customFormat="1" x14ac:dyDescent="0.3">
      <c r="A228" s="232" t="s">
        <v>219</v>
      </c>
      <c r="B228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8" s="53" t="s">
        <v>225</v>
      </c>
      <c r="D228" s="234" t="s">
        <v>174</v>
      </c>
      <c r="E228" s="247">
        <f>E226</f>
        <v>1.0000000000000001E-5</v>
      </c>
      <c r="F228" s="248">
        <f t="shared" si="292"/>
        <v>1</v>
      </c>
      <c r="G228" s="232">
        <v>0.15200000000000002</v>
      </c>
      <c r="H228" s="236">
        <f t="shared" si="285"/>
        <v>1.5200000000000003E-6</v>
      </c>
      <c r="I228" s="249">
        <f>I225*0.15</f>
        <v>3.1387499999999999</v>
      </c>
      <c r="J228" s="238">
        <f>I228</f>
        <v>3.1387499999999999</v>
      </c>
      <c r="K228" s="250"/>
      <c r="L228" s="251"/>
      <c r="M228" s="241" t="str">
        <f t="shared" si="281"/>
        <v>С7</v>
      </c>
      <c r="N228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8" s="241" t="str">
        <f t="shared" si="283"/>
        <v>Частичное-пожар-вспышка</v>
      </c>
      <c r="P228" s="241" t="s">
        <v>85</v>
      </c>
      <c r="Q228" s="241" t="s">
        <v>85</v>
      </c>
      <c r="R228" s="241" t="s">
        <v>85</v>
      </c>
      <c r="S228" s="241" t="s">
        <v>85</v>
      </c>
      <c r="T228" s="241" t="s">
        <v>85</v>
      </c>
      <c r="U228" s="241" t="s">
        <v>85</v>
      </c>
      <c r="V228" s="241" t="s">
        <v>85</v>
      </c>
      <c r="W228" s="241" t="s">
        <v>85</v>
      </c>
      <c r="X228" s="241" t="s">
        <v>85</v>
      </c>
      <c r="Y228" s="241" t="s">
        <v>85</v>
      </c>
      <c r="Z228" s="241" t="s">
        <v>85</v>
      </c>
      <c r="AA228" s="241" t="s">
        <v>85</v>
      </c>
      <c r="AB228" s="241" t="s">
        <v>85</v>
      </c>
      <c r="AC228" s="241" t="s">
        <v>85</v>
      </c>
      <c r="AD228" s="241" t="s">
        <v>85</v>
      </c>
      <c r="AE228" s="241" t="s">
        <v>85</v>
      </c>
      <c r="AF228" s="241" t="s">
        <v>85</v>
      </c>
      <c r="AG228" s="241" t="s">
        <v>85</v>
      </c>
      <c r="AH228" s="241">
        <v>1</v>
      </c>
      <c r="AI228" s="241">
        <v>1</v>
      </c>
      <c r="AJ228" s="241">
        <f t="shared" si="294"/>
        <v>0.15360000000000001</v>
      </c>
      <c r="AK228" s="241">
        <f>AK222</f>
        <v>1.7999999999999999E-2</v>
      </c>
      <c r="AL228" s="241">
        <f>ROUNDUP(AL222/3,0)</f>
        <v>4</v>
      </c>
      <c r="AO228" s="244">
        <f t="shared" si="295"/>
        <v>0.21009749999999999</v>
      </c>
      <c r="AP228" s="244">
        <f t="shared" si="286"/>
        <v>2.1009750000000001E-2</v>
      </c>
      <c r="AQ228" s="245">
        <f t="shared" si="287"/>
        <v>3.25</v>
      </c>
      <c r="AR228" s="245">
        <f t="shared" si="288"/>
        <v>0.8702768125</v>
      </c>
      <c r="AS228" s="244">
        <f>10068.2*J228*POWER(10,-6)</f>
        <v>3.1601562749999999E-2</v>
      </c>
      <c r="AT228" s="245">
        <f t="shared" si="284"/>
        <v>4.3829856252499999</v>
      </c>
      <c r="AU228" s="246">
        <f t="shared" si="289"/>
        <v>1.5200000000000003E-6</v>
      </c>
      <c r="AV228" s="246">
        <f t="shared" si="290"/>
        <v>1.5200000000000003E-6</v>
      </c>
      <c r="AW228" s="246">
        <f t="shared" si="293"/>
        <v>6.6621381503800008E-6</v>
      </c>
    </row>
    <row r="229" spans="1:49" s="241" customFormat="1" ht="15" thickBot="1" x14ac:dyDescent="0.35">
      <c r="A229" s="232" t="s">
        <v>220</v>
      </c>
      <c r="B229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9" s="53" t="s">
        <v>226</v>
      </c>
      <c r="D229" s="234" t="s">
        <v>62</v>
      </c>
      <c r="E229" s="247">
        <f>E226</f>
        <v>1.0000000000000001E-5</v>
      </c>
      <c r="F229" s="248">
        <f t="shared" si="292"/>
        <v>1</v>
      </c>
      <c r="G229" s="232">
        <v>0.6080000000000001</v>
      </c>
      <c r="H229" s="236">
        <f t="shared" si="285"/>
        <v>6.0800000000000011E-6</v>
      </c>
      <c r="I229" s="249">
        <f>I225*0.15</f>
        <v>3.1387499999999999</v>
      </c>
      <c r="J229" s="238">
        <v>0</v>
      </c>
      <c r="K229" s="255"/>
      <c r="L229" s="256"/>
      <c r="M229" s="241" t="str">
        <f t="shared" si="281"/>
        <v>С8</v>
      </c>
      <c r="N229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9" s="241" t="str">
        <f t="shared" si="283"/>
        <v>Частичное-ликвидация</v>
      </c>
      <c r="P229" s="241" t="s">
        <v>85</v>
      </c>
      <c r="Q229" s="241" t="s">
        <v>85</v>
      </c>
      <c r="R229" s="241" t="s">
        <v>85</v>
      </c>
      <c r="S229" s="241" t="s">
        <v>85</v>
      </c>
      <c r="T229" s="241" t="s">
        <v>85</v>
      </c>
      <c r="U229" s="241" t="s">
        <v>85</v>
      </c>
      <c r="V229" s="241" t="s">
        <v>85</v>
      </c>
      <c r="W229" s="241" t="s">
        <v>85</v>
      </c>
      <c r="X229" s="241" t="s">
        <v>85</v>
      </c>
      <c r="Y229" s="241" t="s">
        <v>85</v>
      </c>
      <c r="Z229" s="241" t="s">
        <v>85</v>
      </c>
      <c r="AA229" s="241" t="s">
        <v>85</v>
      </c>
      <c r="AB229" s="241" t="s">
        <v>85</v>
      </c>
      <c r="AC229" s="241" t="s">
        <v>85</v>
      </c>
      <c r="AD229" s="241" t="s">
        <v>85</v>
      </c>
      <c r="AE229" s="241" t="s">
        <v>85</v>
      </c>
      <c r="AF229" s="241" t="s">
        <v>85</v>
      </c>
      <c r="AG229" s="241" t="s">
        <v>85</v>
      </c>
      <c r="AH229" s="241">
        <v>0</v>
      </c>
      <c r="AI229" s="241">
        <v>0</v>
      </c>
      <c r="AJ229" s="241">
        <f t="shared" si="294"/>
        <v>0.15360000000000001</v>
      </c>
      <c r="AK229" s="241">
        <f>AK222</f>
        <v>1.7999999999999999E-2</v>
      </c>
      <c r="AL229" s="241">
        <f>ROUNDUP(AL222/3,0)</f>
        <v>4</v>
      </c>
      <c r="AO229" s="244">
        <f>AK229*I229*0.1+AJ229</f>
        <v>0.15924975000000002</v>
      </c>
      <c r="AP229" s="244">
        <f t="shared" si="286"/>
        <v>1.5924975000000004E-2</v>
      </c>
      <c r="AQ229" s="245">
        <f t="shared" si="287"/>
        <v>0</v>
      </c>
      <c r="AR229" s="245">
        <f t="shared" si="288"/>
        <v>4.3793681250000008E-2</v>
      </c>
      <c r="AS229" s="244">
        <f>1333*J227*POWER(10,-6)</f>
        <v>4.1839537499999994E-3</v>
      </c>
      <c r="AT229" s="245">
        <f t="shared" si="284"/>
        <v>0.22315236000000005</v>
      </c>
      <c r="AU229" s="246">
        <f t="shared" si="289"/>
        <v>0</v>
      </c>
      <c r="AV229" s="246">
        <f t="shared" si="290"/>
        <v>0</v>
      </c>
      <c r="AW229" s="246">
        <f t="shared" si="293"/>
        <v>1.3567663488000006E-6</v>
      </c>
    </row>
    <row r="230" spans="1:49" s="241" customFormat="1" x14ac:dyDescent="0.3">
      <c r="A230" s="296" t="s">
        <v>251</v>
      </c>
      <c r="B230" s="296" t="str">
        <f>B222</f>
        <v>Холодный сепаратор высокого давление Поз. Е-108 Рег. №ТО-437(У) Учетный номер – 43-20-4813 ОК(НХС) Заводской №- 13С-0014-01</v>
      </c>
      <c r="C230" s="296" t="s">
        <v>354</v>
      </c>
      <c r="D230" s="296" t="s">
        <v>355</v>
      </c>
      <c r="E230" s="297">
        <v>2.5000000000000001E-5</v>
      </c>
      <c r="F230" s="248">
        <f t="shared" si="292"/>
        <v>1</v>
      </c>
      <c r="G230" s="296">
        <v>1</v>
      </c>
      <c r="H230" s="298">
        <f t="shared" si="285"/>
        <v>2.5000000000000001E-5</v>
      </c>
      <c r="I230" s="299">
        <f>I222</f>
        <v>139.5</v>
      </c>
      <c r="J230" s="299">
        <f>I230*0.07</f>
        <v>9.7650000000000006</v>
      </c>
      <c r="K230" s="296"/>
      <c r="L230" s="296"/>
      <c r="M230" s="300" t="str">
        <f t="shared" si="281"/>
        <v>С9</v>
      </c>
      <c r="N230" s="300"/>
      <c r="O230" s="300"/>
      <c r="P230" s="300"/>
      <c r="Q230" s="300"/>
      <c r="R230" s="300"/>
      <c r="S230" s="300"/>
      <c r="T230" s="300"/>
      <c r="U230" s="300"/>
      <c r="V230" s="300"/>
      <c r="W230" s="300"/>
      <c r="X230" s="300"/>
      <c r="Y230" s="300"/>
      <c r="Z230" s="300"/>
      <c r="AA230" s="300"/>
      <c r="AB230" s="300"/>
      <c r="AC230" s="300"/>
      <c r="AD230" s="300"/>
      <c r="AE230" s="300"/>
      <c r="AF230" s="300"/>
      <c r="AG230" s="300"/>
      <c r="AH230" s="300">
        <v>1</v>
      </c>
      <c r="AI230" s="300">
        <v>2</v>
      </c>
      <c r="AJ230" s="300">
        <f>AJ222</f>
        <v>15.36</v>
      </c>
      <c r="AK230" s="300">
        <f>AK222</f>
        <v>1.7999999999999999E-2</v>
      </c>
      <c r="AL230" s="300">
        <v>5</v>
      </c>
      <c r="AM230" s="300"/>
      <c r="AN230" s="300"/>
      <c r="AO230" s="301">
        <f>AK230*I230+AJ230</f>
        <v>17.870999999999999</v>
      </c>
      <c r="AP230" s="301">
        <f>0.1*AO230</f>
        <v>1.7870999999999999</v>
      </c>
      <c r="AQ230" s="302">
        <f>AH230*3+0.25*AI230</f>
        <v>3.5</v>
      </c>
      <c r="AR230" s="302">
        <f>SUM(AO230:AQ230)/4</f>
        <v>5.7895249999999994</v>
      </c>
      <c r="AS230" s="301">
        <f>10068.2*J230*POWER(10,-6)</f>
        <v>9.8315973000000015E-2</v>
      </c>
      <c r="AT230" s="302">
        <f t="shared" si="284"/>
        <v>29.045940973</v>
      </c>
      <c r="AU230" s="303">
        <f>AH230*H230</f>
        <v>2.5000000000000001E-5</v>
      </c>
      <c r="AV230" s="303">
        <f>H230*AI230</f>
        <v>5.0000000000000002E-5</v>
      </c>
      <c r="AW230" s="303">
        <f>H230*AT230</f>
        <v>7.26148524325E-4</v>
      </c>
    </row>
    <row r="231" spans="1:49" ht="15" thickBot="1" x14ac:dyDescent="0.35"/>
    <row r="232" spans="1:49" s="241" customFormat="1" ht="18" customHeight="1" x14ac:dyDescent="0.3">
      <c r="A232" s="232" t="s">
        <v>19</v>
      </c>
      <c r="B232" s="233" t="s">
        <v>359</v>
      </c>
      <c r="C232" s="53" t="s">
        <v>349</v>
      </c>
      <c r="D232" s="234" t="s">
        <v>350</v>
      </c>
      <c r="E232" s="235">
        <v>9.9999999999999995E-7</v>
      </c>
      <c r="F232" s="233">
        <v>1</v>
      </c>
      <c r="G232" s="232">
        <v>0.05</v>
      </c>
      <c r="H232" s="236">
        <f>E232*F232*G232</f>
        <v>4.9999999999999998E-8</v>
      </c>
      <c r="I232" s="237">
        <v>20.52</v>
      </c>
      <c r="J232" s="238">
        <f>0.03*I232</f>
        <v>0.61559999999999993</v>
      </c>
      <c r="K232" s="239" t="s">
        <v>184</v>
      </c>
      <c r="L232" s="240">
        <f>15*I232</f>
        <v>307.8</v>
      </c>
      <c r="M232" s="241" t="str">
        <f t="shared" ref="M232:M240" si="296">A232</f>
        <v>С1</v>
      </c>
      <c r="N232" s="241" t="str">
        <f t="shared" ref="N232:N239" si="297">B232</f>
        <v>Горячий сепаратор низкого давление Поз. Е-109 Рег. №ТО-324(У) Учетный номер – 43-20-4891 ОК(НХС) Заводской №- WHC-13-036-01</v>
      </c>
      <c r="O232" s="241" t="str">
        <f t="shared" ref="O232:O239" si="298">D232</f>
        <v>Полное-огенный шар</v>
      </c>
      <c r="P232" s="241" t="s">
        <v>85</v>
      </c>
      <c r="Q232" s="241" t="s">
        <v>85</v>
      </c>
      <c r="R232" s="241" t="s">
        <v>85</v>
      </c>
      <c r="S232" s="241" t="s">
        <v>85</v>
      </c>
      <c r="T232" s="241" t="s">
        <v>85</v>
      </c>
      <c r="U232" s="241" t="s">
        <v>85</v>
      </c>
      <c r="V232" s="241" t="s">
        <v>85</v>
      </c>
      <c r="W232" s="241" t="s">
        <v>85</v>
      </c>
      <c r="X232" s="241" t="s">
        <v>85</v>
      </c>
      <c r="Y232" s="241" t="s">
        <v>85</v>
      </c>
      <c r="Z232" s="241" t="s">
        <v>85</v>
      </c>
      <c r="AA232" s="241" t="s">
        <v>85</v>
      </c>
      <c r="AB232" s="241" t="s">
        <v>85</v>
      </c>
      <c r="AC232" s="241" t="s">
        <v>85</v>
      </c>
      <c r="AD232" s="241" t="s">
        <v>85</v>
      </c>
      <c r="AE232" s="241" t="s">
        <v>85</v>
      </c>
      <c r="AF232" s="241" t="s">
        <v>85</v>
      </c>
      <c r="AG232" s="241" t="s">
        <v>85</v>
      </c>
      <c r="AH232" s="242">
        <v>2</v>
      </c>
      <c r="AI232" s="242">
        <v>5</v>
      </c>
      <c r="AJ232" s="243">
        <v>5.36</v>
      </c>
      <c r="AK232" s="243">
        <v>2.5000000000000001E-2</v>
      </c>
      <c r="AL232" s="243">
        <v>5</v>
      </c>
      <c r="AO232" s="244">
        <f>AK232*I232+AJ232</f>
        <v>5.8730000000000002</v>
      </c>
      <c r="AP232" s="244">
        <f>0.1*AO232</f>
        <v>0.58730000000000004</v>
      </c>
      <c r="AQ232" s="245">
        <f>AH232*3+0.25*AI232</f>
        <v>7.25</v>
      </c>
      <c r="AR232" s="245">
        <f>SUM(AO232:AQ232)/4</f>
        <v>3.427575</v>
      </c>
      <c r="AS232" s="244">
        <f>10068.2*J232*POWER(10,-6)</f>
        <v>6.1979839199999996E-3</v>
      </c>
      <c r="AT232" s="245">
        <f t="shared" ref="AT232:AT240" si="299">AS232+AR232+AQ232+AP232+AO232</f>
        <v>17.144072983920001</v>
      </c>
      <c r="AU232" s="246">
        <f>AH232*H232</f>
        <v>9.9999999999999995E-8</v>
      </c>
      <c r="AV232" s="246">
        <f>H232*AI232</f>
        <v>2.4999999999999999E-7</v>
      </c>
      <c r="AW232" s="246">
        <f>H232*AT232</f>
        <v>8.5720364919600006E-7</v>
      </c>
    </row>
    <row r="233" spans="1:49" s="241" customFormat="1" x14ac:dyDescent="0.3">
      <c r="A233" s="232" t="s">
        <v>20</v>
      </c>
      <c r="B233" s="232" t="str">
        <f>B232</f>
        <v>Горячий сепаратор низкого давление Поз. Е-109 Рег. №ТО-324(У) Учетный номер – 43-20-4891 ОК(НХС) Заводской №- WHC-13-036-01</v>
      </c>
      <c r="C233" s="53" t="s">
        <v>211</v>
      </c>
      <c r="D233" s="234" t="s">
        <v>63</v>
      </c>
      <c r="E233" s="247">
        <f>E232</f>
        <v>9.9999999999999995E-7</v>
      </c>
      <c r="F233" s="248">
        <f>F232</f>
        <v>1</v>
      </c>
      <c r="G233" s="232">
        <v>0.19</v>
      </c>
      <c r="H233" s="236">
        <f t="shared" ref="H233:H240" si="300">E233*F233*G233</f>
        <v>1.8999999999999998E-7</v>
      </c>
      <c r="I233" s="249">
        <f>I232</f>
        <v>20.52</v>
      </c>
      <c r="J233" s="257">
        <v>0.69</v>
      </c>
      <c r="K233" s="250" t="s">
        <v>185</v>
      </c>
      <c r="L233" s="251">
        <v>2</v>
      </c>
      <c r="M233" s="241" t="str">
        <f t="shared" si="296"/>
        <v>С2</v>
      </c>
      <c r="N233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3" s="241" t="str">
        <f t="shared" si="298"/>
        <v>Полное-взрыв</v>
      </c>
      <c r="P233" s="241" t="s">
        <v>85</v>
      </c>
      <c r="Q233" s="241" t="s">
        <v>85</v>
      </c>
      <c r="R233" s="241" t="s">
        <v>85</v>
      </c>
      <c r="S233" s="241" t="s">
        <v>85</v>
      </c>
      <c r="T233" s="241" t="s">
        <v>85</v>
      </c>
      <c r="U233" s="241" t="s">
        <v>85</v>
      </c>
      <c r="V233" s="241" t="s">
        <v>85</v>
      </c>
      <c r="W233" s="241" t="s">
        <v>85</v>
      </c>
      <c r="X233" s="241" t="s">
        <v>85</v>
      </c>
      <c r="Y233" s="241" t="s">
        <v>85</v>
      </c>
      <c r="Z233" s="241" t="s">
        <v>85</v>
      </c>
      <c r="AA233" s="241" t="s">
        <v>85</v>
      </c>
      <c r="AB233" s="241" t="s">
        <v>85</v>
      </c>
      <c r="AC233" s="241" t="s">
        <v>85</v>
      </c>
      <c r="AD233" s="241" t="s">
        <v>85</v>
      </c>
      <c r="AE233" s="241" t="s">
        <v>85</v>
      </c>
      <c r="AF233" s="241" t="s">
        <v>85</v>
      </c>
      <c r="AG233" s="241" t="s">
        <v>85</v>
      </c>
      <c r="AH233" s="242">
        <v>3</v>
      </c>
      <c r="AI233" s="242">
        <v>8</v>
      </c>
      <c r="AJ233" s="241">
        <f>AJ232</f>
        <v>5.36</v>
      </c>
      <c r="AK233" s="241">
        <f>AK232</f>
        <v>2.5000000000000001E-2</v>
      </c>
      <c r="AL233" s="241">
        <f>AL232</f>
        <v>5</v>
      </c>
      <c r="AO233" s="244">
        <f>AK233*I233+AJ233</f>
        <v>5.8730000000000002</v>
      </c>
      <c r="AP233" s="244">
        <f t="shared" ref="AP233:AP239" si="301">0.1*AO233</f>
        <v>0.58730000000000004</v>
      </c>
      <c r="AQ233" s="245">
        <f t="shared" ref="AQ233:AQ239" si="302">AH233*3+0.25*AI233</f>
        <v>11</v>
      </c>
      <c r="AR233" s="245">
        <f t="shared" ref="AR233:AR239" si="303">SUM(AO233:AQ233)/4</f>
        <v>4.365075</v>
      </c>
      <c r="AS233" s="244">
        <f>10068.2*J233*POWER(10,-6)*10</f>
        <v>6.9470580000000004E-2</v>
      </c>
      <c r="AT233" s="245">
        <f t="shared" si="299"/>
        <v>21.894845580000002</v>
      </c>
      <c r="AU233" s="246">
        <f t="shared" ref="AU233:AU239" si="304">AH233*H233</f>
        <v>5.6999999999999994E-7</v>
      </c>
      <c r="AV233" s="246">
        <f t="shared" ref="AV233:AV239" si="305">H233*AI233</f>
        <v>1.5199999999999998E-6</v>
      </c>
      <c r="AW233" s="246">
        <f t="shared" ref="AW233" si="306">H233*AT233</f>
        <v>4.1600206601999997E-6</v>
      </c>
    </row>
    <row r="234" spans="1:49" s="241" customFormat="1" x14ac:dyDescent="0.3">
      <c r="A234" s="232" t="s">
        <v>21</v>
      </c>
      <c r="B234" s="232" t="str">
        <f>B232</f>
        <v>Горячий сепаратор низкого давление Поз. Е-109 Рег. №ТО-324(У) Учетный номер – 43-20-4891 ОК(НХС) Заводской №- WHC-13-036-01</v>
      </c>
      <c r="C234" s="53" t="s">
        <v>254</v>
      </c>
      <c r="D234" s="234" t="s">
        <v>61</v>
      </c>
      <c r="E234" s="247">
        <f>E232</f>
        <v>9.9999999999999995E-7</v>
      </c>
      <c r="F234" s="248">
        <f t="shared" ref="F234:F240" si="307">F233</f>
        <v>1</v>
      </c>
      <c r="G234" s="232">
        <v>0.76</v>
      </c>
      <c r="H234" s="236">
        <f t="shared" si="300"/>
        <v>7.5999999999999992E-7</v>
      </c>
      <c r="I234" s="249">
        <f>I232</f>
        <v>20.52</v>
      </c>
      <c r="J234" s="238">
        <v>0</v>
      </c>
      <c r="K234" s="250" t="s">
        <v>186</v>
      </c>
      <c r="L234" s="251">
        <v>10</v>
      </c>
      <c r="M234" s="241" t="str">
        <f t="shared" si="296"/>
        <v>С3</v>
      </c>
      <c r="N234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4" s="241" t="str">
        <f t="shared" si="298"/>
        <v>Полное-ликвидация</v>
      </c>
      <c r="P234" s="241" t="s">
        <v>85</v>
      </c>
      <c r="Q234" s="241" t="s">
        <v>85</v>
      </c>
      <c r="R234" s="241" t="s">
        <v>85</v>
      </c>
      <c r="S234" s="241" t="s">
        <v>85</v>
      </c>
      <c r="T234" s="241" t="s">
        <v>85</v>
      </c>
      <c r="U234" s="241" t="s">
        <v>85</v>
      </c>
      <c r="V234" s="241" t="s">
        <v>85</v>
      </c>
      <c r="W234" s="241" t="s">
        <v>85</v>
      </c>
      <c r="X234" s="241" t="s">
        <v>85</v>
      </c>
      <c r="Y234" s="241" t="s">
        <v>85</v>
      </c>
      <c r="Z234" s="241" t="s">
        <v>85</v>
      </c>
      <c r="AA234" s="241" t="s">
        <v>85</v>
      </c>
      <c r="AB234" s="241" t="s">
        <v>85</v>
      </c>
      <c r="AC234" s="241" t="s">
        <v>85</v>
      </c>
      <c r="AD234" s="241" t="s">
        <v>85</v>
      </c>
      <c r="AE234" s="241" t="s">
        <v>85</v>
      </c>
      <c r="AF234" s="241" t="s">
        <v>85</v>
      </c>
      <c r="AG234" s="241" t="s">
        <v>85</v>
      </c>
      <c r="AH234" s="241">
        <v>0</v>
      </c>
      <c r="AI234" s="241">
        <v>0</v>
      </c>
      <c r="AJ234" s="241">
        <f>AJ232</f>
        <v>5.36</v>
      </c>
      <c r="AK234" s="241">
        <f>AK232</f>
        <v>2.5000000000000001E-2</v>
      </c>
      <c r="AL234" s="241">
        <f>AL232</f>
        <v>5</v>
      </c>
      <c r="AO234" s="244">
        <f>AK234*I234*0.1+AJ234</f>
        <v>5.4113000000000007</v>
      </c>
      <c r="AP234" s="244">
        <f t="shared" si="301"/>
        <v>0.54113000000000011</v>
      </c>
      <c r="AQ234" s="245">
        <f t="shared" si="302"/>
        <v>0</v>
      </c>
      <c r="AR234" s="245">
        <f t="shared" si="303"/>
        <v>1.4881075000000001</v>
      </c>
      <c r="AS234" s="244">
        <f>1333*J232*POWER(10,-6)</f>
        <v>8.2059479999999985E-4</v>
      </c>
      <c r="AT234" s="245">
        <f t="shared" si="299"/>
        <v>7.4413580948000009</v>
      </c>
      <c r="AU234" s="246">
        <f t="shared" si="304"/>
        <v>0</v>
      </c>
      <c r="AV234" s="246">
        <f t="shared" si="305"/>
        <v>0</v>
      </c>
      <c r="AW234" s="246">
        <f>H234*AT234</f>
        <v>5.6554321520480003E-6</v>
      </c>
    </row>
    <row r="235" spans="1:49" s="241" customFormat="1" x14ac:dyDescent="0.3">
      <c r="A235" s="232" t="s">
        <v>22</v>
      </c>
      <c r="B235" s="232" t="str">
        <f>B232</f>
        <v>Горячий сепаратор низкого давление Поз. Е-109 Рег. №ТО-324(У) Учетный номер – 43-20-4891 ОК(НХС) Заводской №- WHC-13-036-01</v>
      </c>
      <c r="C235" s="53" t="s">
        <v>222</v>
      </c>
      <c r="D235" s="234" t="s">
        <v>223</v>
      </c>
      <c r="E235" s="235">
        <v>1.0000000000000001E-5</v>
      </c>
      <c r="F235" s="248">
        <f t="shared" si="307"/>
        <v>1</v>
      </c>
      <c r="G235" s="232">
        <v>4.0000000000000008E-2</v>
      </c>
      <c r="H235" s="236">
        <f t="shared" si="300"/>
        <v>4.0000000000000009E-7</v>
      </c>
      <c r="I235" s="249">
        <f>0.15*I232</f>
        <v>3.0779999999999998</v>
      </c>
      <c r="J235" s="238">
        <f>I235</f>
        <v>3.0779999999999998</v>
      </c>
      <c r="K235" s="250" t="s">
        <v>188</v>
      </c>
      <c r="L235" s="251">
        <v>45390</v>
      </c>
      <c r="M235" s="241" t="str">
        <f t="shared" si="296"/>
        <v>С4</v>
      </c>
      <c r="N235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5" s="241" t="str">
        <f t="shared" si="298"/>
        <v>Частичное факел</v>
      </c>
      <c r="P235" s="241" t="s">
        <v>85</v>
      </c>
      <c r="Q235" s="241" t="s">
        <v>85</v>
      </c>
      <c r="R235" s="241" t="s">
        <v>85</v>
      </c>
      <c r="S235" s="241" t="s">
        <v>85</v>
      </c>
      <c r="T235" s="241" t="s">
        <v>85</v>
      </c>
      <c r="U235" s="241" t="s">
        <v>85</v>
      </c>
      <c r="V235" s="241" t="s">
        <v>85</v>
      </c>
      <c r="W235" s="241" t="s">
        <v>85</v>
      </c>
      <c r="X235" s="241" t="s">
        <v>85</v>
      </c>
      <c r="Y235" s="241" t="s">
        <v>85</v>
      </c>
      <c r="Z235" s="241" t="s">
        <v>85</v>
      </c>
      <c r="AA235" s="241" t="s">
        <v>85</v>
      </c>
      <c r="AB235" s="241" t="s">
        <v>85</v>
      </c>
      <c r="AC235" s="241" t="s">
        <v>85</v>
      </c>
      <c r="AD235" s="241" t="s">
        <v>85</v>
      </c>
      <c r="AE235" s="241" t="s">
        <v>85</v>
      </c>
      <c r="AF235" s="241" t="s">
        <v>85</v>
      </c>
      <c r="AG235" s="241" t="s">
        <v>85</v>
      </c>
      <c r="AH235" s="241">
        <v>1</v>
      </c>
      <c r="AI235" s="241">
        <v>1</v>
      </c>
      <c r="AJ235" s="241">
        <f>0.1*$AJ232</f>
        <v>0.53600000000000003</v>
      </c>
      <c r="AK235" s="241">
        <f>AK233</f>
        <v>2.5000000000000001E-2</v>
      </c>
      <c r="AL235" s="241">
        <f>AL232</f>
        <v>5</v>
      </c>
      <c r="AO235" s="244">
        <f>AK235*I235*0.1+AJ235</f>
        <v>0.54369500000000004</v>
      </c>
      <c r="AP235" s="244">
        <f t="shared" si="301"/>
        <v>5.4369500000000008E-2</v>
      </c>
      <c r="AQ235" s="245">
        <f t="shared" si="302"/>
        <v>3.25</v>
      </c>
      <c r="AR235" s="245">
        <f t="shared" si="303"/>
        <v>0.962016125</v>
      </c>
      <c r="AS235" s="244">
        <f>10068.2*J235*POWER(10,-6)</f>
        <v>3.0989919599999999E-2</v>
      </c>
      <c r="AT235" s="245">
        <f t="shared" si="299"/>
        <v>4.8410705445999991</v>
      </c>
      <c r="AU235" s="246">
        <f t="shared" si="304"/>
        <v>4.0000000000000009E-7</v>
      </c>
      <c r="AV235" s="246">
        <f t="shared" si="305"/>
        <v>4.0000000000000009E-7</v>
      </c>
      <c r="AW235" s="246">
        <f t="shared" ref="AW235:AW239" si="308">H235*AT235</f>
        <v>1.93642821784E-6</v>
      </c>
    </row>
    <row r="236" spans="1:49" s="241" customFormat="1" x14ac:dyDescent="0.3">
      <c r="A236" s="232" t="s">
        <v>23</v>
      </c>
      <c r="B236" s="232" t="str">
        <f>B232</f>
        <v>Горячий сепаратор низкого давление Поз. Е-109 Рег. №ТО-324(У) Учетный номер – 43-20-4891 ОК(НХС) Заводской №- WHC-13-036-01</v>
      </c>
      <c r="C236" s="53" t="s">
        <v>255</v>
      </c>
      <c r="D236" s="234" t="s">
        <v>62</v>
      </c>
      <c r="E236" s="247">
        <f>E235</f>
        <v>1.0000000000000001E-5</v>
      </c>
      <c r="F236" s="248">
        <f t="shared" si="307"/>
        <v>1</v>
      </c>
      <c r="G236" s="232">
        <v>0.16000000000000003</v>
      </c>
      <c r="H236" s="236">
        <f t="shared" si="300"/>
        <v>1.6000000000000004E-6</v>
      </c>
      <c r="I236" s="249">
        <f>0.15*I232</f>
        <v>3.0779999999999998</v>
      </c>
      <c r="J236" s="238">
        <v>0</v>
      </c>
      <c r="K236" s="250" t="s">
        <v>189</v>
      </c>
      <c r="L236" s="251">
        <v>3</v>
      </c>
      <c r="M236" s="241" t="str">
        <f t="shared" si="296"/>
        <v>С5</v>
      </c>
      <c r="N236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6" s="241" t="str">
        <f t="shared" si="298"/>
        <v>Частичное-ликвидация</v>
      </c>
      <c r="P236" s="241" t="s">
        <v>85</v>
      </c>
      <c r="Q236" s="241" t="s">
        <v>85</v>
      </c>
      <c r="R236" s="241" t="s">
        <v>85</v>
      </c>
      <c r="S236" s="241" t="s">
        <v>85</v>
      </c>
      <c r="T236" s="241" t="s">
        <v>85</v>
      </c>
      <c r="U236" s="241" t="s">
        <v>85</v>
      </c>
      <c r="V236" s="241" t="s">
        <v>85</v>
      </c>
      <c r="W236" s="241" t="s">
        <v>85</v>
      </c>
      <c r="X236" s="241" t="s">
        <v>85</v>
      </c>
      <c r="Y236" s="241" t="s">
        <v>85</v>
      </c>
      <c r="Z236" s="241" t="s">
        <v>85</v>
      </c>
      <c r="AA236" s="241" t="s">
        <v>85</v>
      </c>
      <c r="AB236" s="241" t="s">
        <v>85</v>
      </c>
      <c r="AC236" s="241" t="s">
        <v>85</v>
      </c>
      <c r="AD236" s="241" t="s">
        <v>85</v>
      </c>
      <c r="AE236" s="241" t="s">
        <v>85</v>
      </c>
      <c r="AF236" s="241" t="s">
        <v>85</v>
      </c>
      <c r="AG236" s="241" t="s">
        <v>85</v>
      </c>
      <c r="AH236" s="241">
        <v>0</v>
      </c>
      <c r="AI236" s="241">
        <v>1</v>
      </c>
      <c r="AJ236" s="241">
        <f t="shared" ref="AJ236:AJ239" si="309">0.1*$AJ233</f>
        <v>0.53600000000000003</v>
      </c>
      <c r="AK236" s="241">
        <f>AK232</f>
        <v>2.5000000000000001E-2</v>
      </c>
      <c r="AL236" s="241">
        <f>ROUNDUP(AL232/3,0)</f>
        <v>2</v>
      </c>
      <c r="AO236" s="244">
        <f>AK236*I236+AJ236</f>
        <v>0.61294999999999999</v>
      </c>
      <c r="AP236" s="244">
        <f t="shared" si="301"/>
        <v>6.1295000000000002E-2</v>
      </c>
      <c r="AQ236" s="245">
        <f t="shared" si="302"/>
        <v>0.25</v>
      </c>
      <c r="AR236" s="245">
        <f t="shared" si="303"/>
        <v>0.23106125</v>
      </c>
      <c r="AS236" s="244">
        <f>1333*J233*POWER(10,-6)*10</f>
        <v>9.1976999999999996E-3</v>
      </c>
      <c r="AT236" s="245">
        <f t="shared" si="299"/>
        <v>1.1645039499999998</v>
      </c>
      <c r="AU236" s="246">
        <f t="shared" si="304"/>
        <v>0</v>
      </c>
      <c r="AV236" s="246">
        <f t="shared" si="305"/>
        <v>1.6000000000000004E-6</v>
      </c>
      <c r="AW236" s="246">
        <f t="shared" si="308"/>
        <v>1.8632063200000001E-6</v>
      </c>
    </row>
    <row r="237" spans="1:49" s="241" customFormat="1" x14ac:dyDescent="0.3">
      <c r="A237" s="232" t="s">
        <v>24</v>
      </c>
      <c r="B237" s="232" t="str">
        <f>B232</f>
        <v>Горячий сепаратор низкого давление Поз. Е-109 Рег. №ТО-324(У) Учетный номер – 43-20-4891 ОК(НХС) Заводской №- WHC-13-036-01</v>
      </c>
      <c r="C237" s="53" t="s">
        <v>224</v>
      </c>
      <c r="D237" s="234" t="s">
        <v>223</v>
      </c>
      <c r="E237" s="247">
        <f>E236</f>
        <v>1.0000000000000001E-5</v>
      </c>
      <c r="F237" s="248">
        <f t="shared" si="307"/>
        <v>1</v>
      </c>
      <c r="G237" s="232">
        <v>4.0000000000000008E-2</v>
      </c>
      <c r="H237" s="236">
        <f t="shared" si="300"/>
        <v>4.0000000000000009E-7</v>
      </c>
      <c r="I237" s="249">
        <f>I235*0.15</f>
        <v>0.46169999999999994</v>
      </c>
      <c r="J237" s="238">
        <f>I237</f>
        <v>0.46169999999999994</v>
      </c>
      <c r="K237" s="253" t="s">
        <v>200</v>
      </c>
      <c r="L237" s="254">
        <v>21</v>
      </c>
      <c r="M237" s="241" t="str">
        <f t="shared" si="296"/>
        <v>С6</v>
      </c>
      <c r="N237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7" s="241" t="str">
        <f t="shared" si="298"/>
        <v>Частичное факел</v>
      </c>
      <c r="P237" s="241" t="s">
        <v>85</v>
      </c>
      <c r="Q237" s="241" t="s">
        <v>85</v>
      </c>
      <c r="R237" s="241" t="s">
        <v>85</v>
      </c>
      <c r="S237" s="241" t="s">
        <v>85</v>
      </c>
      <c r="T237" s="241" t="s">
        <v>85</v>
      </c>
      <c r="U237" s="241" t="s">
        <v>85</v>
      </c>
      <c r="V237" s="241" t="s">
        <v>85</v>
      </c>
      <c r="W237" s="241" t="s">
        <v>85</v>
      </c>
      <c r="X237" s="241" t="s">
        <v>85</v>
      </c>
      <c r="Y237" s="241" t="s">
        <v>85</v>
      </c>
      <c r="Z237" s="241" t="s">
        <v>85</v>
      </c>
      <c r="AA237" s="241" t="s">
        <v>85</v>
      </c>
      <c r="AB237" s="241" t="s">
        <v>85</v>
      </c>
      <c r="AC237" s="241" t="s">
        <v>85</v>
      </c>
      <c r="AD237" s="241" t="s">
        <v>85</v>
      </c>
      <c r="AE237" s="241" t="s">
        <v>85</v>
      </c>
      <c r="AF237" s="241" t="s">
        <v>85</v>
      </c>
      <c r="AG237" s="241" t="s">
        <v>85</v>
      </c>
      <c r="AH237" s="241">
        <v>1</v>
      </c>
      <c r="AI237" s="241">
        <v>1</v>
      </c>
      <c r="AJ237" s="241">
        <f t="shared" si="309"/>
        <v>0.53600000000000003</v>
      </c>
      <c r="AK237" s="241">
        <f>AK232</f>
        <v>2.5000000000000001E-2</v>
      </c>
      <c r="AL237" s="241">
        <f>AL236</f>
        <v>2</v>
      </c>
      <c r="AO237" s="244">
        <f t="shared" ref="AO237:AO238" si="310">AK237*I237+AJ237</f>
        <v>0.54754250000000004</v>
      </c>
      <c r="AP237" s="244">
        <f t="shared" si="301"/>
        <v>5.4754250000000004E-2</v>
      </c>
      <c r="AQ237" s="245">
        <f t="shared" si="302"/>
        <v>3.25</v>
      </c>
      <c r="AR237" s="245">
        <f t="shared" si="303"/>
        <v>0.96307418749999996</v>
      </c>
      <c r="AS237" s="244">
        <f>10068.2*J237*POWER(10,-6)</f>
        <v>4.6484879399999995E-3</v>
      </c>
      <c r="AT237" s="245">
        <f t="shared" si="299"/>
        <v>4.8200194254399999</v>
      </c>
      <c r="AU237" s="246">
        <f t="shared" si="304"/>
        <v>4.0000000000000009E-7</v>
      </c>
      <c r="AV237" s="246">
        <f t="shared" si="305"/>
        <v>4.0000000000000009E-7</v>
      </c>
      <c r="AW237" s="246">
        <f t="shared" si="308"/>
        <v>1.9280077701760003E-6</v>
      </c>
    </row>
    <row r="238" spans="1:49" s="241" customFormat="1" x14ac:dyDescent="0.3">
      <c r="A238" s="232" t="s">
        <v>219</v>
      </c>
      <c r="B238" s="232" t="str">
        <f>B232</f>
        <v>Горячий сепаратор низкого давление Поз. Е-109 Рег. №ТО-324(У) Учетный номер – 43-20-4891 ОК(НХС) Заводской №- WHC-13-036-01</v>
      </c>
      <c r="C238" s="53" t="s">
        <v>225</v>
      </c>
      <c r="D238" s="234" t="s">
        <v>174</v>
      </c>
      <c r="E238" s="247">
        <f>E236</f>
        <v>1.0000000000000001E-5</v>
      </c>
      <c r="F238" s="248">
        <f t="shared" si="307"/>
        <v>1</v>
      </c>
      <c r="G238" s="232">
        <v>0.15200000000000002</v>
      </c>
      <c r="H238" s="236">
        <f t="shared" si="300"/>
        <v>1.5200000000000003E-6</v>
      </c>
      <c r="I238" s="249">
        <f>I235*0.15</f>
        <v>0.46169999999999994</v>
      </c>
      <c r="J238" s="238">
        <f>I238</f>
        <v>0.46169999999999994</v>
      </c>
      <c r="K238" s="250"/>
      <c r="L238" s="251"/>
      <c r="M238" s="241" t="str">
        <f t="shared" si="296"/>
        <v>С7</v>
      </c>
      <c r="N238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8" s="241" t="str">
        <f t="shared" si="298"/>
        <v>Частичное-пожар-вспышка</v>
      </c>
      <c r="P238" s="241" t="s">
        <v>85</v>
      </c>
      <c r="Q238" s="241" t="s">
        <v>85</v>
      </c>
      <c r="R238" s="241" t="s">
        <v>85</v>
      </c>
      <c r="S238" s="241" t="s">
        <v>85</v>
      </c>
      <c r="T238" s="241" t="s">
        <v>85</v>
      </c>
      <c r="U238" s="241" t="s">
        <v>85</v>
      </c>
      <c r="V238" s="241" t="s">
        <v>85</v>
      </c>
      <c r="W238" s="241" t="s">
        <v>85</v>
      </c>
      <c r="X238" s="241" t="s">
        <v>85</v>
      </c>
      <c r="Y238" s="241" t="s">
        <v>85</v>
      </c>
      <c r="Z238" s="241" t="s">
        <v>85</v>
      </c>
      <c r="AA238" s="241" t="s">
        <v>85</v>
      </c>
      <c r="AB238" s="241" t="s">
        <v>85</v>
      </c>
      <c r="AC238" s="241" t="s">
        <v>85</v>
      </c>
      <c r="AD238" s="241" t="s">
        <v>85</v>
      </c>
      <c r="AE238" s="241" t="s">
        <v>85</v>
      </c>
      <c r="AF238" s="241" t="s">
        <v>85</v>
      </c>
      <c r="AG238" s="241" t="s">
        <v>85</v>
      </c>
      <c r="AH238" s="241">
        <v>1</v>
      </c>
      <c r="AI238" s="241">
        <v>1</v>
      </c>
      <c r="AJ238" s="241">
        <f t="shared" si="309"/>
        <v>5.3600000000000009E-2</v>
      </c>
      <c r="AK238" s="241">
        <f>AK232</f>
        <v>2.5000000000000001E-2</v>
      </c>
      <c r="AL238" s="241">
        <f>ROUNDUP(AL232/3,0)</f>
        <v>2</v>
      </c>
      <c r="AO238" s="244">
        <f t="shared" si="310"/>
        <v>6.5142500000000006E-2</v>
      </c>
      <c r="AP238" s="244">
        <f t="shared" si="301"/>
        <v>6.5142500000000009E-3</v>
      </c>
      <c r="AQ238" s="245">
        <f t="shared" si="302"/>
        <v>3.25</v>
      </c>
      <c r="AR238" s="245">
        <f t="shared" si="303"/>
        <v>0.83041418749999996</v>
      </c>
      <c r="AS238" s="244">
        <f>10068.2*J238*POWER(10,-6)</f>
        <v>4.6484879399999995E-3</v>
      </c>
      <c r="AT238" s="245">
        <f t="shared" si="299"/>
        <v>4.1567194254400004</v>
      </c>
      <c r="AU238" s="246">
        <f t="shared" si="304"/>
        <v>1.5200000000000003E-6</v>
      </c>
      <c r="AV238" s="246">
        <f t="shared" si="305"/>
        <v>1.5200000000000003E-6</v>
      </c>
      <c r="AW238" s="246">
        <f t="shared" si="308"/>
        <v>6.318213526668802E-6</v>
      </c>
    </row>
    <row r="239" spans="1:49" s="241" customFormat="1" ht="15" thickBot="1" x14ac:dyDescent="0.35">
      <c r="A239" s="232" t="s">
        <v>220</v>
      </c>
      <c r="B239" s="232" t="str">
        <f>B232</f>
        <v>Горячий сепаратор низкого давление Поз. Е-109 Рег. №ТО-324(У) Учетный номер – 43-20-4891 ОК(НХС) Заводской №- WHC-13-036-01</v>
      </c>
      <c r="C239" s="53" t="s">
        <v>226</v>
      </c>
      <c r="D239" s="234" t="s">
        <v>62</v>
      </c>
      <c r="E239" s="247">
        <f>E236</f>
        <v>1.0000000000000001E-5</v>
      </c>
      <c r="F239" s="248">
        <f t="shared" si="307"/>
        <v>1</v>
      </c>
      <c r="G239" s="232">
        <v>0.6080000000000001</v>
      </c>
      <c r="H239" s="236">
        <f t="shared" si="300"/>
        <v>6.0800000000000011E-6</v>
      </c>
      <c r="I239" s="249">
        <f>I235*0.15</f>
        <v>0.46169999999999994</v>
      </c>
      <c r="J239" s="238">
        <v>0</v>
      </c>
      <c r="K239" s="255"/>
      <c r="L239" s="256"/>
      <c r="M239" s="241" t="str">
        <f t="shared" si="296"/>
        <v>С8</v>
      </c>
      <c r="N239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9" s="241" t="str">
        <f t="shared" si="298"/>
        <v>Частичное-ликвидация</v>
      </c>
      <c r="P239" s="241" t="s">
        <v>85</v>
      </c>
      <c r="Q239" s="241" t="s">
        <v>85</v>
      </c>
      <c r="R239" s="241" t="s">
        <v>85</v>
      </c>
      <c r="S239" s="241" t="s">
        <v>85</v>
      </c>
      <c r="T239" s="241" t="s">
        <v>85</v>
      </c>
      <c r="U239" s="241" t="s">
        <v>85</v>
      </c>
      <c r="V239" s="241" t="s">
        <v>85</v>
      </c>
      <c r="W239" s="241" t="s">
        <v>85</v>
      </c>
      <c r="X239" s="241" t="s">
        <v>85</v>
      </c>
      <c r="Y239" s="241" t="s">
        <v>85</v>
      </c>
      <c r="Z239" s="241" t="s">
        <v>85</v>
      </c>
      <c r="AA239" s="241" t="s">
        <v>85</v>
      </c>
      <c r="AB239" s="241" t="s">
        <v>85</v>
      </c>
      <c r="AC239" s="241" t="s">
        <v>85</v>
      </c>
      <c r="AD239" s="241" t="s">
        <v>85</v>
      </c>
      <c r="AE239" s="241" t="s">
        <v>85</v>
      </c>
      <c r="AF239" s="241" t="s">
        <v>85</v>
      </c>
      <c r="AG239" s="241" t="s">
        <v>85</v>
      </c>
      <c r="AH239" s="241">
        <v>0</v>
      </c>
      <c r="AI239" s="241">
        <v>0</v>
      </c>
      <c r="AJ239" s="241">
        <f t="shared" si="309"/>
        <v>5.3600000000000009E-2</v>
      </c>
      <c r="AK239" s="241">
        <f>AK232</f>
        <v>2.5000000000000001E-2</v>
      </c>
      <c r="AL239" s="241">
        <f>ROUNDUP(AL232/3,0)</f>
        <v>2</v>
      </c>
      <c r="AO239" s="244">
        <f>AK239*I239*0.1+AJ239</f>
        <v>5.4754250000000011E-2</v>
      </c>
      <c r="AP239" s="244">
        <f t="shared" si="301"/>
        <v>5.4754250000000016E-3</v>
      </c>
      <c r="AQ239" s="245">
        <f t="shared" si="302"/>
        <v>0</v>
      </c>
      <c r="AR239" s="245">
        <f t="shared" si="303"/>
        <v>1.5057418750000003E-2</v>
      </c>
      <c r="AS239" s="244">
        <f>1333*J237*POWER(10,-6)</f>
        <v>6.1544609999999989E-4</v>
      </c>
      <c r="AT239" s="245">
        <f t="shared" si="299"/>
        <v>7.590253985000002E-2</v>
      </c>
      <c r="AU239" s="246">
        <f t="shared" si="304"/>
        <v>0</v>
      </c>
      <c r="AV239" s="246">
        <f t="shared" si="305"/>
        <v>0</v>
      </c>
      <c r="AW239" s="246">
        <f t="shared" si="308"/>
        <v>4.6148744228800023E-7</v>
      </c>
    </row>
    <row r="240" spans="1:49" s="241" customFormat="1" x14ac:dyDescent="0.3">
      <c r="A240" s="296" t="s">
        <v>251</v>
      </c>
      <c r="B240" s="296" t="str">
        <f>B232</f>
        <v>Горячий сепаратор низкого давление Поз. Е-109 Рег. №ТО-324(У) Учетный номер – 43-20-4891 ОК(НХС) Заводской №- WHC-13-036-01</v>
      </c>
      <c r="C240" s="296" t="s">
        <v>354</v>
      </c>
      <c r="D240" s="296" t="s">
        <v>355</v>
      </c>
      <c r="E240" s="297">
        <v>2.5000000000000001E-5</v>
      </c>
      <c r="F240" s="248">
        <f t="shared" si="307"/>
        <v>1</v>
      </c>
      <c r="G240" s="296">
        <v>1</v>
      </c>
      <c r="H240" s="298">
        <f t="shared" si="300"/>
        <v>2.5000000000000001E-5</v>
      </c>
      <c r="I240" s="299">
        <f>I232</f>
        <v>20.52</v>
      </c>
      <c r="J240" s="299">
        <f>I240*0.07</f>
        <v>1.4364000000000001</v>
      </c>
      <c r="K240" s="296"/>
      <c r="L240" s="296"/>
      <c r="M240" s="300" t="str">
        <f t="shared" si="296"/>
        <v>С9</v>
      </c>
      <c r="N240" s="300"/>
      <c r="O240" s="300"/>
      <c r="P240" s="300"/>
      <c r="Q240" s="300"/>
      <c r="R240" s="300"/>
      <c r="S240" s="300"/>
      <c r="T240" s="300"/>
      <c r="U240" s="300"/>
      <c r="V240" s="300"/>
      <c r="W240" s="300"/>
      <c r="X240" s="300"/>
      <c r="Y240" s="300"/>
      <c r="Z240" s="300"/>
      <c r="AA240" s="300"/>
      <c r="AB240" s="300"/>
      <c r="AC240" s="300"/>
      <c r="AD240" s="300"/>
      <c r="AE240" s="300"/>
      <c r="AF240" s="300"/>
      <c r="AG240" s="300"/>
      <c r="AH240" s="300">
        <v>1</v>
      </c>
      <c r="AI240" s="300">
        <v>2</v>
      </c>
      <c r="AJ240" s="300">
        <f>AJ232</f>
        <v>5.36</v>
      </c>
      <c r="AK240" s="300">
        <f>AK232</f>
        <v>2.5000000000000001E-2</v>
      </c>
      <c r="AL240" s="300">
        <v>5</v>
      </c>
      <c r="AM240" s="300"/>
      <c r="AN240" s="300"/>
      <c r="AO240" s="301">
        <f>AK240*I240+AJ240</f>
        <v>5.8730000000000002</v>
      </c>
      <c r="AP240" s="301">
        <f>0.1*AO240</f>
        <v>0.58730000000000004</v>
      </c>
      <c r="AQ240" s="302">
        <f>AH240*3+0.25*AI240</f>
        <v>3.5</v>
      </c>
      <c r="AR240" s="302">
        <f>SUM(AO240:AQ240)/4</f>
        <v>2.490075</v>
      </c>
      <c r="AS240" s="301">
        <f>10068.2*J240*POWER(10,-6)</f>
        <v>1.4461962480000002E-2</v>
      </c>
      <c r="AT240" s="302">
        <f t="shared" si="299"/>
        <v>12.46483696248</v>
      </c>
      <c r="AU240" s="303">
        <f>AH240*H240</f>
        <v>2.5000000000000001E-5</v>
      </c>
      <c r="AV240" s="303">
        <f>H240*AI240</f>
        <v>5.0000000000000002E-5</v>
      </c>
      <c r="AW240" s="303">
        <f>H240*AT240</f>
        <v>3.1162092406200002E-4</v>
      </c>
    </row>
    <row r="241" spans="1:49" ht="15" thickBot="1" x14ac:dyDescent="0.35"/>
    <row r="242" spans="1:49" s="241" customFormat="1" ht="18" customHeight="1" x14ac:dyDescent="0.3">
      <c r="A242" s="232" t="s">
        <v>19</v>
      </c>
      <c r="B242" s="233" t="s">
        <v>360</v>
      </c>
      <c r="C242" s="53" t="s">
        <v>349</v>
      </c>
      <c r="D242" s="234" t="s">
        <v>350</v>
      </c>
      <c r="E242" s="235">
        <v>9.9999999999999995E-7</v>
      </c>
      <c r="F242" s="233">
        <v>1</v>
      </c>
      <c r="G242" s="232">
        <v>0.05</v>
      </c>
      <c r="H242" s="236">
        <f>E242*F242*G242</f>
        <v>4.9999999999999998E-8</v>
      </c>
      <c r="I242" s="237">
        <v>31.04</v>
      </c>
      <c r="J242" s="238">
        <f>0.03*I242</f>
        <v>0.93119999999999992</v>
      </c>
      <c r="K242" s="239" t="s">
        <v>184</v>
      </c>
      <c r="L242" s="240">
        <f>15*I242</f>
        <v>465.59999999999997</v>
      </c>
      <c r="M242" s="241" t="str">
        <f t="shared" ref="M242:M250" si="311">A242</f>
        <v>С1</v>
      </c>
      <c r="N242" s="241" t="str">
        <f t="shared" ref="N242:N249" si="312">B242</f>
        <v>Холодный сепаратор низкого давление Поз. Е-110 Рег. №ТО-407(У) Учетный номер – 43-20-4615 ОК(НХС) Заводской №- WHC-13-036-02</v>
      </c>
      <c r="O242" s="241" t="str">
        <f t="shared" ref="O242:O249" si="313">D242</f>
        <v>Полное-огенный шар</v>
      </c>
      <c r="P242" s="241" t="s">
        <v>85</v>
      </c>
      <c r="Q242" s="241" t="s">
        <v>85</v>
      </c>
      <c r="R242" s="241" t="s">
        <v>85</v>
      </c>
      <c r="S242" s="241" t="s">
        <v>85</v>
      </c>
      <c r="T242" s="241" t="s">
        <v>85</v>
      </c>
      <c r="U242" s="241" t="s">
        <v>85</v>
      </c>
      <c r="V242" s="241" t="s">
        <v>85</v>
      </c>
      <c r="W242" s="241" t="s">
        <v>85</v>
      </c>
      <c r="X242" s="241" t="s">
        <v>85</v>
      </c>
      <c r="Y242" s="241" t="s">
        <v>85</v>
      </c>
      <c r="Z242" s="241" t="s">
        <v>85</v>
      </c>
      <c r="AA242" s="241" t="s">
        <v>85</v>
      </c>
      <c r="AB242" s="241" t="s">
        <v>85</v>
      </c>
      <c r="AC242" s="241" t="s">
        <v>85</v>
      </c>
      <c r="AD242" s="241" t="s">
        <v>85</v>
      </c>
      <c r="AE242" s="241" t="s">
        <v>85</v>
      </c>
      <c r="AF242" s="241" t="s">
        <v>85</v>
      </c>
      <c r="AG242" s="241" t="s">
        <v>85</v>
      </c>
      <c r="AH242" s="242">
        <v>2</v>
      </c>
      <c r="AI242" s="242">
        <v>5</v>
      </c>
      <c r="AJ242" s="243">
        <v>5.36</v>
      </c>
      <c r="AK242" s="243">
        <v>2.5000000000000001E-2</v>
      </c>
      <c r="AL242" s="243">
        <v>5</v>
      </c>
      <c r="AO242" s="244">
        <f>AK242*I242+AJ242</f>
        <v>6.1360000000000001</v>
      </c>
      <c r="AP242" s="244">
        <f>0.1*AO242</f>
        <v>0.61360000000000003</v>
      </c>
      <c r="AQ242" s="245">
        <f>AH242*3+0.25*AI242</f>
        <v>7.25</v>
      </c>
      <c r="AR242" s="245">
        <f>SUM(AO242:AQ242)/4</f>
        <v>3.4999000000000002</v>
      </c>
      <c r="AS242" s="244">
        <f>10068.2*J242*POWER(10,-6)</f>
        <v>9.3755078400000001E-3</v>
      </c>
      <c r="AT242" s="245">
        <f t="shared" ref="AT242:AT250" si="314">AS242+AR242+AQ242+AP242+AO242</f>
        <v>17.508875507839999</v>
      </c>
      <c r="AU242" s="246">
        <f>AH242*H242</f>
        <v>9.9999999999999995E-8</v>
      </c>
      <c r="AV242" s="246">
        <f>H242*AI242</f>
        <v>2.4999999999999999E-7</v>
      </c>
      <c r="AW242" s="246">
        <f>H242*AT242</f>
        <v>8.7544377539199996E-7</v>
      </c>
    </row>
    <row r="243" spans="1:49" s="241" customFormat="1" x14ac:dyDescent="0.3">
      <c r="A243" s="232" t="s">
        <v>20</v>
      </c>
      <c r="B243" s="232" t="str">
        <f>B242</f>
        <v>Холодный сепаратор низкого давление Поз. Е-110 Рег. №ТО-407(У) Учетный номер – 43-20-4615 ОК(НХС) Заводской №- WHC-13-036-02</v>
      </c>
      <c r="C243" s="53" t="s">
        <v>211</v>
      </c>
      <c r="D243" s="234" t="s">
        <v>63</v>
      </c>
      <c r="E243" s="247">
        <f>E242</f>
        <v>9.9999999999999995E-7</v>
      </c>
      <c r="F243" s="248">
        <f>F242</f>
        <v>1</v>
      </c>
      <c r="G243" s="232">
        <v>0.19</v>
      </c>
      <c r="H243" s="236">
        <f t="shared" ref="H243:H250" si="315">E243*F243*G243</f>
        <v>1.8999999999999998E-7</v>
      </c>
      <c r="I243" s="249">
        <f>I242</f>
        <v>31.04</v>
      </c>
      <c r="J243" s="257">
        <v>0.25</v>
      </c>
      <c r="K243" s="250" t="s">
        <v>185</v>
      </c>
      <c r="L243" s="251">
        <v>2</v>
      </c>
      <c r="M243" s="241" t="str">
        <f t="shared" si="311"/>
        <v>С2</v>
      </c>
      <c r="N243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3" s="241" t="str">
        <f t="shared" si="313"/>
        <v>Полное-взрыв</v>
      </c>
      <c r="P243" s="241" t="s">
        <v>85</v>
      </c>
      <c r="Q243" s="241" t="s">
        <v>85</v>
      </c>
      <c r="R243" s="241" t="s">
        <v>85</v>
      </c>
      <c r="S243" s="241" t="s">
        <v>85</v>
      </c>
      <c r="T243" s="241" t="s">
        <v>85</v>
      </c>
      <c r="U243" s="241" t="s">
        <v>85</v>
      </c>
      <c r="V243" s="241" t="s">
        <v>85</v>
      </c>
      <c r="W243" s="241" t="s">
        <v>85</v>
      </c>
      <c r="X243" s="241" t="s">
        <v>85</v>
      </c>
      <c r="Y243" s="241" t="s">
        <v>85</v>
      </c>
      <c r="Z243" s="241" t="s">
        <v>85</v>
      </c>
      <c r="AA243" s="241" t="s">
        <v>85</v>
      </c>
      <c r="AB243" s="241" t="s">
        <v>85</v>
      </c>
      <c r="AC243" s="241" t="s">
        <v>85</v>
      </c>
      <c r="AD243" s="241" t="s">
        <v>85</v>
      </c>
      <c r="AE243" s="241" t="s">
        <v>85</v>
      </c>
      <c r="AF243" s="241" t="s">
        <v>85</v>
      </c>
      <c r="AG243" s="241" t="s">
        <v>85</v>
      </c>
      <c r="AH243" s="242">
        <v>3</v>
      </c>
      <c r="AI243" s="242">
        <v>8</v>
      </c>
      <c r="AJ243" s="241">
        <f>AJ242</f>
        <v>5.36</v>
      </c>
      <c r="AK243" s="241">
        <f>AK242</f>
        <v>2.5000000000000001E-2</v>
      </c>
      <c r="AL243" s="241">
        <f>AL242</f>
        <v>5</v>
      </c>
      <c r="AO243" s="244">
        <f>AK243*I243+AJ243</f>
        <v>6.1360000000000001</v>
      </c>
      <c r="AP243" s="244">
        <f t="shared" ref="AP243:AP249" si="316">0.1*AO243</f>
        <v>0.61360000000000003</v>
      </c>
      <c r="AQ243" s="245">
        <f t="shared" ref="AQ243:AQ249" si="317">AH243*3+0.25*AI243</f>
        <v>11</v>
      </c>
      <c r="AR243" s="245">
        <f t="shared" ref="AR243:AR249" si="318">SUM(AO243:AQ243)/4</f>
        <v>4.4374000000000002</v>
      </c>
      <c r="AS243" s="244">
        <f>10068.2*J243*POWER(10,-6)*10</f>
        <v>2.5170500000000002E-2</v>
      </c>
      <c r="AT243" s="245">
        <f t="shared" si="314"/>
        <v>22.212170499999999</v>
      </c>
      <c r="AU243" s="246">
        <f t="shared" ref="AU243:AU249" si="319">AH243*H243</f>
        <v>5.6999999999999994E-7</v>
      </c>
      <c r="AV243" s="246">
        <f t="shared" ref="AV243:AV249" si="320">H243*AI243</f>
        <v>1.5199999999999998E-6</v>
      </c>
      <c r="AW243" s="246">
        <f t="shared" ref="AW243" si="321">H243*AT243</f>
        <v>4.2203123949999994E-6</v>
      </c>
    </row>
    <row r="244" spans="1:49" s="241" customFormat="1" x14ac:dyDescent="0.3">
      <c r="A244" s="232" t="s">
        <v>21</v>
      </c>
      <c r="B244" s="232" t="str">
        <f>B242</f>
        <v>Холодный сепаратор низкого давление Поз. Е-110 Рег. №ТО-407(У) Учетный номер – 43-20-4615 ОК(НХС) Заводской №- WHC-13-036-02</v>
      </c>
      <c r="C244" s="53" t="s">
        <v>254</v>
      </c>
      <c r="D244" s="234" t="s">
        <v>61</v>
      </c>
      <c r="E244" s="247">
        <f>E242</f>
        <v>9.9999999999999995E-7</v>
      </c>
      <c r="F244" s="248">
        <f t="shared" ref="F244:F250" si="322">F243</f>
        <v>1</v>
      </c>
      <c r="G244" s="232">
        <v>0.76</v>
      </c>
      <c r="H244" s="236">
        <f t="shared" si="315"/>
        <v>7.5999999999999992E-7</v>
      </c>
      <c r="I244" s="249">
        <f>I242</f>
        <v>31.04</v>
      </c>
      <c r="J244" s="238">
        <v>0</v>
      </c>
      <c r="K244" s="250" t="s">
        <v>186</v>
      </c>
      <c r="L244" s="251">
        <v>10</v>
      </c>
      <c r="M244" s="241" t="str">
        <f t="shared" si="311"/>
        <v>С3</v>
      </c>
      <c r="N244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4" s="241" t="str">
        <f t="shared" si="313"/>
        <v>Полное-ликвидация</v>
      </c>
      <c r="P244" s="241" t="s">
        <v>85</v>
      </c>
      <c r="Q244" s="241" t="s">
        <v>85</v>
      </c>
      <c r="R244" s="241" t="s">
        <v>85</v>
      </c>
      <c r="S244" s="241" t="s">
        <v>85</v>
      </c>
      <c r="T244" s="241" t="s">
        <v>85</v>
      </c>
      <c r="U244" s="241" t="s">
        <v>85</v>
      </c>
      <c r="V244" s="241" t="s">
        <v>85</v>
      </c>
      <c r="W244" s="241" t="s">
        <v>85</v>
      </c>
      <c r="X244" s="241" t="s">
        <v>85</v>
      </c>
      <c r="Y244" s="241" t="s">
        <v>85</v>
      </c>
      <c r="Z244" s="241" t="s">
        <v>85</v>
      </c>
      <c r="AA244" s="241" t="s">
        <v>85</v>
      </c>
      <c r="AB244" s="241" t="s">
        <v>85</v>
      </c>
      <c r="AC244" s="241" t="s">
        <v>85</v>
      </c>
      <c r="AD244" s="241" t="s">
        <v>85</v>
      </c>
      <c r="AE244" s="241" t="s">
        <v>85</v>
      </c>
      <c r="AF244" s="241" t="s">
        <v>85</v>
      </c>
      <c r="AG244" s="241" t="s">
        <v>85</v>
      </c>
      <c r="AH244" s="241">
        <v>0</v>
      </c>
      <c r="AI244" s="241">
        <v>0</v>
      </c>
      <c r="AJ244" s="241">
        <f>AJ242</f>
        <v>5.36</v>
      </c>
      <c r="AK244" s="241">
        <f>AK242</f>
        <v>2.5000000000000001E-2</v>
      </c>
      <c r="AL244" s="241">
        <f>AL242</f>
        <v>5</v>
      </c>
      <c r="AO244" s="244">
        <f>AK244*I244*0.1+AJ244</f>
        <v>5.4376000000000007</v>
      </c>
      <c r="AP244" s="244">
        <f t="shared" si="316"/>
        <v>0.54376000000000013</v>
      </c>
      <c r="AQ244" s="245">
        <f t="shared" si="317"/>
        <v>0</v>
      </c>
      <c r="AR244" s="245">
        <f t="shared" si="318"/>
        <v>1.4953400000000001</v>
      </c>
      <c r="AS244" s="244">
        <f>1333*J242*POWER(10,-6)</f>
        <v>1.2412895999999998E-3</v>
      </c>
      <c r="AT244" s="245">
        <f t="shared" si="314"/>
        <v>7.4779412896000004</v>
      </c>
      <c r="AU244" s="246">
        <f t="shared" si="319"/>
        <v>0</v>
      </c>
      <c r="AV244" s="246">
        <f t="shared" si="320"/>
        <v>0</v>
      </c>
      <c r="AW244" s="246">
        <f>H244*AT244</f>
        <v>5.6832353800959994E-6</v>
      </c>
    </row>
    <row r="245" spans="1:49" s="241" customFormat="1" x14ac:dyDescent="0.3">
      <c r="A245" s="232" t="s">
        <v>22</v>
      </c>
      <c r="B245" s="232" t="str">
        <f>B242</f>
        <v>Холодный сепаратор низкого давление Поз. Е-110 Рег. №ТО-407(У) Учетный номер – 43-20-4615 ОК(НХС) Заводской №- WHC-13-036-02</v>
      </c>
      <c r="C245" s="53" t="s">
        <v>222</v>
      </c>
      <c r="D245" s="234" t="s">
        <v>223</v>
      </c>
      <c r="E245" s="235">
        <v>1.0000000000000001E-5</v>
      </c>
      <c r="F245" s="248">
        <f t="shared" si="322"/>
        <v>1</v>
      </c>
      <c r="G245" s="232">
        <v>4.0000000000000008E-2</v>
      </c>
      <c r="H245" s="236">
        <f t="shared" si="315"/>
        <v>4.0000000000000009E-7</v>
      </c>
      <c r="I245" s="249">
        <f>0.15*I242</f>
        <v>4.6559999999999997</v>
      </c>
      <c r="J245" s="238">
        <f>I245</f>
        <v>4.6559999999999997</v>
      </c>
      <c r="K245" s="250" t="s">
        <v>188</v>
      </c>
      <c r="L245" s="251">
        <v>45390</v>
      </c>
      <c r="M245" s="241" t="str">
        <f t="shared" si="311"/>
        <v>С4</v>
      </c>
      <c r="N245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5" s="241" t="str">
        <f t="shared" si="313"/>
        <v>Частичное факел</v>
      </c>
      <c r="P245" s="241" t="s">
        <v>85</v>
      </c>
      <c r="Q245" s="241" t="s">
        <v>85</v>
      </c>
      <c r="R245" s="241" t="s">
        <v>85</v>
      </c>
      <c r="S245" s="241" t="s">
        <v>85</v>
      </c>
      <c r="T245" s="241" t="s">
        <v>85</v>
      </c>
      <c r="U245" s="241" t="s">
        <v>85</v>
      </c>
      <c r="V245" s="241" t="s">
        <v>85</v>
      </c>
      <c r="W245" s="241" t="s">
        <v>85</v>
      </c>
      <c r="X245" s="241" t="s">
        <v>85</v>
      </c>
      <c r="Y245" s="241" t="s">
        <v>85</v>
      </c>
      <c r="Z245" s="241" t="s">
        <v>85</v>
      </c>
      <c r="AA245" s="241" t="s">
        <v>85</v>
      </c>
      <c r="AB245" s="241" t="s">
        <v>85</v>
      </c>
      <c r="AC245" s="241" t="s">
        <v>85</v>
      </c>
      <c r="AD245" s="241" t="s">
        <v>85</v>
      </c>
      <c r="AE245" s="241" t="s">
        <v>85</v>
      </c>
      <c r="AF245" s="241" t="s">
        <v>85</v>
      </c>
      <c r="AG245" s="241" t="s">
        <v>85</v>
      </c>
      <c r="AH245" s="241">
        <v>1</v>
      </c>
      <c r="AI245" s="241">
        <v>1</v>
      </c>
      <c r="AJ245" s="241">
        <f>0.1*$AJ242</f>
        <v>0.53600000000000003</v>
      </c>
      <c r="AK245" s="241">
        <f>AK243</f>
        <v>2.5000000000000001E-2</v>
      </c>
      <c r="AL245" s="241">
        <f>AL242</f>
        <v>5</v>
      </c>
      <c r="AO245" s="244">
        <f>AK245*I245*0.1+AJ245</f>
        <v>0.54764000000000002</v>
      </c>
      <c r="AP245" s="244">
        <f t="shared" si="316"/>
        <v>5.4764000000000007E-2</v>
      </c>
      <c r="AQ245" s="245">
        <f t="shared" si="317"/>
        <v>3.25</v>
      </c>
      <c r="AR245" s="245">
        <f t="shared" si="318"/>
        <v>0.96310099999999998</v>
      </c>
      <c r="AS245" s="244">
        <f>10068.2*J245*POWER(10,-6)</f>
        <v>4.6877539199999999E-2</v>
      </c>
      <c r="AT245" s="245">
        <f t="shared" si="314"/>
        <v>4.8623825392000004</v>
      </c>
      <c r="AU245" s="246">
        <f t="shared" si="319"/>
        <v>4.0000000000000009E-7</v>
      </c>
      <c r="AV245" s="246">
        <f t="shared" si="320"/>
        <v>4.0000000000000009E-7</v>
      </c>
      <c r="AW245" s="246">
        <f t="shared" ref="AW245:AW249" si="323">H245*AT245</f>
        <v>1.9449530156800005E-6</v>
      </c>
    </row>
    <row r="246" spans="1:49" s="241" customFormat="1" x14ac:dyDescent="0.3">
      <c r="A246" s="232" t="s">
        <v>23</v>
      </c>
      <c r="B246" s="232" t="str">
        <f>B242</f>
        <v>Холодный сепаратор низкого давление Поз. Е-110 Рег. №ТО-407(У) Учетный номер – 43-20-4615 ОК(НХС) Заводской №- WHC-13-036-02</v>
      </c>
      <c r="C246" s="53" t="s">
        <v>255</v>
      </c>
      <c r="D246" s="234" t="s">
        <v>62</v>
      </c>
      <c r="E246" s="247">
        <f>E245</f>
        <v>1.0000000000000001E-5</v>
      </c>
      <c r="F246" s="248">
        <f t="shared" si="322"/>
        <v>1</v>
      </c>
      <c r="G246" s="232">
        <v>0.16000000000000003</v>
      </c>
      <c r="H246" s="236">
        <f t="shared" si="315"/>
        <v>1.6000000000000004E-6</v>
      </c>
      <c r="I246" s="249">
        <f>0.15*I242</f>
        <v>4.6559999999999997</v>
      </c>
      <c r="J246" s="238">
        <v>0</v>
      </c>
      <c r="K246" s="250" t="s">
        <v>189</v>
      </c>
      <c r="L246" s="251">
        <v>3</v>
      </c>
      <c r="M246" s="241" t="str">
        <f t="shared" si="311"/>
        <v>С5</v>
      </c>
      <c r="N246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6" s="241" t="str">
        <f t="shared" si="313"/>
        <v>Частичное-ликвидация</v>
      </c>
      <c r="P246" s="241" t="s">
        <v>85</v>
      </c>
      <c r="Q246" s="241" t="s">
        <v>85</v>
      </c>
      <c r="R246" s="241" t="s">
        <v>85</v>
      </c>
      <c r="S246" s="241" t="s">
        <v>85</v>
      </c>
      <c r="T246" s="241" t="s">
        <v>85</v>
      </c>
      <c r="U246" s="241" t="s">
        <v>85</v>
      </c>
      <c r="V246" s="241" t="s">
        <v>85</v>
      </c>
      <c r="W246" s="241" t="s">
        <v>85</v>
      </c>
      <c r="X246" s="241" t="s">
        <v>85</v>
      </c>
      <c r="Y246" s="241" t="s">
        <v>85</v>
      </c>
      <c r="Z246" s="241" t="s">
        <v>85</v>
      </c>
      <c r="AA246" s="241" t="s">
        <v>85</v>
      </c>
      <c r="AB246" s="241" t="s">
        <v>85</v>
      </c>
      <c r="AC246" s="241" t="s">
        <v>85</v>
      </c>
      <c r="AD246" s="241" t="s">
        <v>85</v>
      </c>
      <c r="AE246" s="241" t="s">
        <v>85</v>
      </c>
      <c r="AF246" s="241" t="s">
        <v>85</v>
      </c>
      <c r="AG246" s="241" t="s">
        <v>85</v>
      </c>
      <c r="AH246" s="241">
        <v>0</v>
      </c>
      <c r="AI246" s="241">
        <v>1</v>
      </c>
      <c r="AJ246" s="241">
        <f t="shared" ref="AJ246:AJ249" si="324">0.1*$AJ243</f>
        <v>0.53600000000000003</v>
      </c>
      <c r="AK246" s="241">
        <f>AK242</f>
        <v>2.5000000000000001E-2</v>
      </c>
      <c r="AL246" s="241">
        <f>ROUNDUP(AL242/3,0)</f>
        <v>2</v>
      </c>
      <c r="AO246" s="244">
        <f>AK246*I246+AJ246</f>
        <v>0.65240000000000009</v>
      </c>
      <c r="AP246" s="244">
        <f t="shared" si="316"/>
        <v>6.5240000000000006E-2</v>
      </c>
      <c r="AQ246" s="245">
        <f t="shared" si="317"/>
        <v>0.25</v>
      </c>
      <c r="AR246" s="245">
        <f t="shared" si="318"/>
        <v>0.24191000000000001</v>
      </c>
      <c r="AS246" s="244">
        <f>1333*J243*POWER(10,-6)*10</f>
        <v>3.3325E-3</v>
      </c>
      <c r="AT246" s="245">
        <f t="shared" si="314"/>
        <v>1.2128825000000001</v>
      </c>
      <c r="AU246" s="246">
        <f t="shared" si="319"/>
        <v>0</v>
      </c>
      <c r="AV246" s="246">
        <f t="shared" si="320"/>
        <v>1.6000000000000004E-6</v>
      </c>
      <c r="AW246" s="246">
        <f t="shared" si="323"/>
        <v>1.9406120000000004E-6</v>
      </c>
    </row>
    <row r="247" spans="1:49" s="241" customFormat="1" x14ac:dyDescent="0.3">
      <c r="A247" s="232" t="s">
        <v>24</v>
      </c>
      <c r="B247" s="232" t="str">
        <f>B242</f>
        <v>Холодный сепаратор низкого давление Поз. Е-110 Рег. №ТО-407(У) Учетный номер – 43-20-4615 ОК(НХС) Заводской №- WHC-13-036-02</v>
      </c>
      <c r="C247" s="53" t="s">
        <v>224</v>
      </c>
      <c r="D247" s="234" t="s">
        <v>223</v>
      </c>
      <c r="E247" s="247">
        <f>E246</f>
        <v>1.0000000000000001E-5</v>
      </c>
      <c r="F247" s="248">
        <f t="shared" si="322"/>
        <v>1</v>
      </c>
      <c r="G247" s="232">
        <v>4.0000000000000008E-2</v>
      </c>
      <c r="H247" s="236">
        <f t="shared" si="315"/>
        <v>4.0000000000000009E-7</v>
      </c>
      <c r="I247" s="249">
        <f>I245*0.15</f>
        <v>0.69839999999999991</v>
      </c>
      <c r="J247" s="238">
        <f>I247</f>
        <v>0.69839999999999991</v>
      </c>
      <c r="K247" s="253" t="s">
        <v>200</v>
      </c>
      <c r="L247" s="254">
        <v>21</v>
      </c>
      <c r="M247" s="241" t="str">
        <f t="shared" si="311"/>
        <v>С6</v>
      </c>
      <c r="N247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7" s="241" t="str">
        <f t="shared" si="313"/>
        <v>Частичное факел</v>
      </c>
      <c r="P247" s="241" t="s">
        <v>85</v>
      </c>
      <c r="Q247" s="241" t="s">
        <v>85</v>
      </c>
      <c r="R247" s="241" t="s">
        <v>85</v>
      </c>
      <c r="S247" s="241" t="s">
        <v>85</v>
      </c>
      <c r="T247" s="241" t="s">
        <v>85</v>
      </c>
      <c r="U247" s="241" t="s">
        <v>85</v>
      </c>
      <c r="V247" s="241" t="s">
        <v>85</v>
      </c>
      <c r="W247" s="241" t="s">
        <v>85</v>
      </c>
      <c r="X247" s="241" t="s">
        <v>85</v>
      </c>
      <c r="Y247" s="241" t="s">
        <v>85</v>
      </c>
      <c r="Z247" s="241" t="s">
        <v>85</v>
      </c>
      <c r="AA247" s="241" t="s">
        <v>85</v>
      </c>
      <c r="AB247" s="241" t="s">
        <v>85</v>
      </c>
      <c r="AC247" s="241" t="s">
        <v>85</v>
      </c>
      <c r="AD247" s="241" t="s">
        <v>85</v>
      </c>
      <c r="AE247" s="241" t="s">
        <v>85</v>
      </c>
      <c r="AF247" s="241" t="s">
        <v>85</v>
      </c>
      <c r="AG247" s="241" t="s">
        <v>85</v>
      </c>
      <c r="AH247" s="241">
        <v>1</v>
      </c>
      <c r="AI247" s="241">
        <v>1</v>
      </c>
      <c r="AJ247" s="241">
        <f t="shared" si="324"/>
        <v>0.53600000000000003</v>
      </c>
      <c r="AK247" s="241">
        <f>AK242</f>
        <v>2.5000000000000001E-2</v>
      </c>
      <c r="AL247" s="241">
        <f>AL246</f>
        <v>2</v>
      </c>
      <c r="AO247" s="244">
        <f t="shared" ref="AO247:AO248" si="325">AK247*I247+AJ247</f>
        <v>0.55346000000000006</v>
      </c>
      <c r="AP247" s="244">
        <f t="shared" si="316"/>
        <v>5.5346000000000006E-2</v>
      </c>
      <c r="AQ247" s="245">
        <f t="shared" si="317"/>
        <v>3.25</v>
      </c>
      <c r="AR247" s="245">
        <f t="shared" si="318"/>
        <v>0.96470149999999999</v>
      </c>
      <c r="AS247" s="244">
        <f>10068.2*J247*POWER(10,-6)</f>
        <v>7.0316308799999996E-3</v>
      </c>
      <c r="AT247" s="245">
        <f t="shared" si="314"/>
        <v>4.8305391308800001</v>
      </c>
      <c r="AU247" s="246">
        <f t="shared" si="319"/>
        <v>4.0000000000000009E-7</v>
      </c>
      <c r="AV247" s="246">
        <f t="shared" si="320"/>
        <v>4.0000000000000009E-7</v>
      </c>
      <c r="AW247" s="246">
        <f t="shared" si="323"/>
        <v>1.9322156523520006E-6</v>
      </c>
    </row>
    <row r="248" spans="1:49" s="241" customFormat="1" x14ac:dyDescent="0.3">
      <c r="A248" s="232" t="s">
        <v>219</v>
      </c>
      <c r="B248" s="232" t="str">
        <f>B242</f>
        <v>Холодный сепаратор низкого давление Поз. Е-110 Рег. №ТО-407(У) Учетный номер – 43-20-4615 ОК(НХС) Заводской №- WHC-13-036-02</v>
      </c>
      <c r="C248" s="53" t="s">
        <v>225</v>
      </c>
      <c r="D248" s="234" t="s">
        <v>174</v>
      </c>
      <c r="E248" s="247">
        <f>E246</f>
        <v>1.0000000000000001E-5</v>
      </c>
      <c r="F248" s="248">
        <f t="shared" si="322"/>
        <v>1</v>
      </c>
      <c r="G248" s="232">
        <v>0.15200000000000002</v>
      </c>
      <c r="H248" s="236">
        <f t="shared" si="315"/>
        <v>1.5200000000000003E-6</v>
      </c>
      <c r="I248" s="249">
        <f>I245*0.15</f>
        <v>0.69839999999999991</v>
      </c>
      <c r="J248" s="238">
        <f>I248</f>
        <v>0.69839999999999991</v>
      </c>
      <c r="K248" s="250"/>
      <c r="L248" s="251"/>
      <c r="M248" s="241" t="str">
        <f t="shared" si="311"/>
        <v>С7</v>
      </c>
      <c r="N248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8" s="241" t="str">
        <f t="shared" si="313"/>
        <v>Частичное-пожар-вспышка</v>
      </c>
      <c r="P248" s="241" t="s">
        <v>85</v>
      </c>
      <c r="Q248" s="241" t="s">
        <v>85</v>
      </c>
      <c r="R248" s="241" t="s">
        <v>85</v>
      </c>
      <c r="S248" s="241" t="s">
        <v>85</v>
      </c>
      <c r="T248" s="241" t="s">
        <v>85</v>
      </c>
      <c r="U248" s="241" t="s">
        <v>85</v>
      </c>
      <c r="V248" s="241" t="s">
        <v>85</v>
      </c>
      <c r="W248" s="241" t="s">
        <v>85</v>
      </c>
      <c r="X248" s="241" t="s">
        <v>85</v>
      </c>
      <c r="Y248" s="241" t="s">
        <v>85</v>
      </c>
      <c r="Z248" s="241" t="s">
        <v>85</v>
      </c>
      <c r="AA248" s="241" t="s">
        <v>85</v>
      </c>
      <c r="AB248" s="241" t="s">
        <v>85</v>
      </c>
      <c r="AC248" s="241" t="s">
        <v>85</v>
      </c>
      <c r="AD248" s="241" t="s">
        <v>85</v>
      </c>
      <c r="AE248" s="241" t="s">
        <v>85</v>
      </c>
      <c r="AF248" s="241" t="s">
        <v>85</v>
      </c>
      <c r="AG248" s="241" t="s">
        <v>85</v>
      </c>
      <c r="AH248" s="241">
        <v>1</v>
      </c>
      <c r="AI248" s="241">
        <v>1</v>
      </c>
      <c r="AJ248" s="241">
        <f t="shared" si="324"/>
        <v>5.3600000000000009E-2</v>
      </c>
      <c r="AK248" s="241">
        <f>AK242</f>
        <v>2.5000000000000001E-2</v>
      </c>
      <c r="AL248" s="241">
        <f>ROUNDUP(AL242/3,0)</f>
        <v>2</v>
      </c>
      <c r="AO248" s="244">
        <f t="shared" si="325"/>
        <v>7.1060000000000012E-2</v>
      </c>
      <c r="AP248" s="244">
        <f t="shared" si="316"/>
        <v>7.1060000000000012E-3</v>
      </c>
      <c r="AQ248" s="245">
        <f t="shared" si="317"/>
        <v>3.25</v>
      </c>
      <c r="AR248" s="245">
        <f t="shared" si="318"/>
        <v>0.83204149999999999</v>
      </c>
      <c r="AS248" s="244">
        <f>10068.2*J248*POWER(10,-6)</f>
        <v>7.0316308799999996E-3</v>
      </c>
      <c r="AT248" s="245">
        <f t="shared" si="314"/>
        <v>4.1672391308800005</v>
      </c>
      <c r="AU248" s="246">
        <f t="shared" si="319"/>
        <v>1.5200000000000003E-6</v>
      </c>
      <c r="AV248" s="246">
        <f t="shared" si="320"/>
        <v>1.5200000000000003E-6</v>
      </c>
      <c r="AW248" s="246">
        <f t="shared" si="323"/>
        <v>6.3342034789376023E-6</v>
      </c>
    </row>
    <row r="249" spans="1:49" s="241" customFormat="1" ht="15" thickBot="1" x14ac:dyDescent="0.35">
      <c r="A249" s="232" t="s">
        <v>220</v>
      </c>
      <c r="B249" s="232" t="str">
        <f>B242</f>
        <v>Холодный сепаратор низкого давление Поз. Е-110 Рег. №ТО-407(У) Учетный номер – 43-20-4615 ОК(НХС) Заводской №- WHC-13-036-02</v>
      </c>
      <c r="C249" s="53" t="s">
        <v>226</v>
      </c>
      <c r="D249" s="234" t="s">
        <v>62</v>
      </c>
      <c r="E249" s="247">
        <f>E246</f>
        <v>1.0000000000000001E-5</v>
      </c>
      <c r="F249" s="248">
        <f t="shared" si="322"/>
        <v>1</v>
      </c>
      <c r="G249" s="232">
        <v>0.6080000000000001</v>
      </c>
      <c r="H249" s="236">
        <f t="shared" si="315"/>
        <v>6.0800000000000011E-6</v>
      </c>
      <c r="I249" s="249">
        <f>I245*0.15</f>
        <v>0.69839999999999991</v>
      </c>
      <c r="J249" s="238">
        <v>0</v>
      </c>
      <c r="K249" s="255"/>
      <c r="L249" s="256"/>
      <c r="M249" s="241" t="str">
        <f t="shared" si="311"/>
        <v>С8</v>
      </c>
      <c r="N249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9" s="241" t="str">
        <f t="shared" si="313"/>
        <v>Частичное-ликвидация</v>
      </c>
      <c r="P249" s="241" t="s">
        <v>85</v>
      </c>
      <c r="Q249" s="241" t="s">
        <v>85</v>
      </c>
      <c r="R249" s="241" t="s">
        <v>85</v>
      </c>
      <c r="S249" s="241" t="s">
        <v>85</v>
      </c>
      <c r="T249" s="241" t="s">
        <v>85</v>
      </c>
      <c r="U249" s="241" t="s">
        <v>85</v>
      </c>
      <c r="V249" s="241" t="s">
        <v>85</v>
      </c>
      <c r="W249" s="241" t="s">
        <v>85</v>
      </c>
      <c r="X249" s="241" t="s">
        <v>85</v>
      </c>
      <c r="Y249" s="241" t="s">
        <v>85</v>
      </c>
      <c r="Z249" s="241" t="s">
        <v>85</v>
      </c>
      <c r="AA249" s="241" t="s">
        <v>85</v>
      </c>
      <c r="AB249" s="241" t="s">
        <v>85</v>
      </c>
      <c r="AC249" s="241" t="s">
        <v>85</v>
      </c>
      <c r="AD249" s="241" t="s">
        <v>85</v>
      </c>
      <c r="AE249" s="241" t="s">
        <v>85</v>
      </c>
      <c r="AF249" s="241" t="s">
        <v>85</v>
      </c>
      <c r="AG249" s="241" t="s">
        <v>85</v>
      </c>
      <c r="AH249" s="241">
        <v>0</v>
      </c>
      <c r="AI249" s="241">
        <v>0</v>
      </c>
      <c r="AJ249" s="241">
        <f t="shared" si="324"/>
        <v>5.3600000000000009E-2</v>
      </c>
      <c r="AK249" s="241">
        <f>AK242</f>
        <v>2.5000000000000001E-2</v>
      </c>
      <c r="AL249" s="241">
        <f>ROUNDUP(AL242/3,0)</f>
        <v>2</v>
      </c>
      <c r="AO249" s="244">
        <f>AK249*I249*0.1+AJ249</f>
        <v>5.5346000000000006E-2</v>
      </c>
      <c r="AP249" s="244">
        <f t="shared" si="316"/>
        <v>5.5346000000000006E-3</v>
      </c>
      <c r="AQ249" s="245">
        <f t="shared" si="317"/>
        <v>0</v>
      </c>
      <c r="AR249" s="245">
        <f t="shared" si="318"/>
        <v>1.5220150000000002E-2</v>
      </c>
      <c r="AS249" s="244">
        <f>1333*J247*POWER(10,-6)</f>
        <v>9.3096719999999984E-4</v>
      </c>
      <c r="AT249" s="245">
        <f t="shared" si="314"/>
        <v>7.7031717200000016E-2</v>
      </c>
      <c r="AU249" s="246">
        <f t="shared" si="319"/>
        <v>0</v>
      </c>
      <c r="AV249" s="246">
        <f t="shared" si="320"/>
        <v>0</v>
      </c>
      <c r="AW249" s="246">
        <f t="shared" si="323"/>
        <v>4.6835284057600021E-7</v>
      </c>
    </row>
    <row r="250" spans="1:49" s="241" customFormat="1" x14ac:dyDescent="0.3">
      <c r="A250" s="296" t="s">
        <v>251</v>
      </c>
      <c r="B250" s="296" t="str">
        <f>B242</f>
        <v>Холодный сепаратор низкого давление Поз. Е-110 Рег. №ТО-407(У) Учетный номер – 43-20-4615 ОК(НХС) Заводской №- WHC-13-036-02</v>
      </c>
      <c r="C250" s="296" t="s">
        <v>354</v>
      </c>
      <c r="D250" s="296" t="s">
        <v>355</v>
      </c>
      <c r="E250" s="297">
        <v>2.5000000000000001E-5</v>
      </c>
      <c r="F250" s="248">
        <f t="shared" si="322"/>
        <v>1</v>
      </c>
      <c r="G250" s="296">
        <v>1</v>
      </c>
      <c r="H250" s="298">
        <f t="shared" si="315"/>
        <v>2.5000000000000001E-5</v>
      </c>
      <c r="I250" s="299">
        <f>I242</f>
        <v>31.04</v>
      </c>
      <c r="J250" s="299">
        <f>I250*0.07</f>
        <v>2.1728000000000001</v>
      </c>
      <c r="K250" s="296"/>
      <c r="L250" s="296"/>
      <c r="M250" s="300" t="str">
        <f t="shared" si="311"/>
        <v>С9</v>
      </c>
      <c r="N250" s="300"/>
      <c r="O250" s="300"/>
      <c r="P250" s="300"/>
      <c r="Q250" s="300"/>
      <c r="R250" s="300"/>
      <c r="S250" s="300"/>
      <c r="T250" s="300"/>
      <c r="U250" s="300"/>
      <c r="V250" s="300"/>
      <c r="W250" s="300"/>
      <c r="X250" s="300"/>
      <c r="Y250" s="300"/>
      <c r="Z250" s="300"/>
      <c r="AA250" s="300"/>
      <c r="AB250" s="300"/>
      <c r="AC250" s="300"/>
      <c r="AD250" s="300"/>
      <c r="AE250" s="300"/>
      <c r="AF250" s="300"/>
      <c r="AG250" s="300"/>
      <c r="AH250" s="300">
        <v>1</v>
      </c>
      <c r="AI250" s="300">
        <v>2</v>
      </c>
      <c r="AJ250" s="300">
        <f>AJ242</f>
        <v>5.36</v>
      </c>
      <c r="AK250" s="300">
        <f>AK242</f>
        <v>2.5000000000000001E-2</v>
      </c>
      <c r="AL250" s="300">
        <v>5</v>
      </c>
      <c r="AM250" s="300"/>
      <c r="AN250" s="300"/>
      <c r="AO250" s="301">
        <f>AK250*I250+AJ250</f>
        <v>6.1360000000000001</v>
      </c>
      <c r="AP250" s="301">
        <f>0.1*AO250</f>
        <v>0.61360000000000003</v>
      </c>
      <c r="AQ250" s="302">
        <f>AH250*3+0.25*AI250</f>
        <v>3.5</v>
      </c>
      <c r="AR250" s="302">
        <f>SUM(AO250:AQ250)/4</f>
        <v>2.5624000000000002</v>
      </c>
      <c r="AS250" s="301">
        <f>10068.2*J250*POWER(10,-6)</f>
        <v>2.1876184960000003E-2</v>
      </c>
      <c r="AT250" s="302">
        <f t="shared" si="314"/>
        <v>12.833876184960001</v>
      </c>
      <c r="AU250" s="303">
        <f>AH250*H250</f>
        <v>2.5000000000000001E-5</v>
      </c>
      <c r="AV250" s="303">
        <f>H250*AI250</f>
        <v>5.0000000000000002E-5</v>
      </c>
      <c r="AW250" s="303">
        <f>H250*AT250</f>
        <v>3.2084690462400007E-4</v>
      </c>
    </row>
    <row r="251" spans="1:49" ht="15" thickBot="1" x14ac:dyDescent="0.35"/>
    <row r="252" spans="1:49" s="215" customFormat="1" ht="15" thickBot="1" x14ac:dyDescent="0.35">
      <c r="A252" s="206" t="s">
        <v>19</v>
      </c>
      <c r="B252" s="207" t="s">
        <v>361</v>
      </c>
      <c r="C252" s="51" t="s">
        <v>205</v>
      </c>
      <c r="D252" s="208" t="s">
        <v>60</v>
      </c>
      <c r="E252" s="209">
        <v>1.0000000000000001E-5</v>
      </c>
      <c r="F252" s="207">
        <v>1</v>
      </c>
      <c r="G252" s="206">
        <v>0.05</v>
      </c>
      <c r="H252" s="210">
        <f>E252*F252*G252</f>
        <v>5.0000000000000008E-7</v>
      </c>
      <c r="I252" s="211">
        <v>101.16</v>
      </c>
      <c r="J252" s="223">
        <f>I252</f>
        <v>101.16</v>
      </c>
      <c r="K252" s="213" t="s">
        <v>184</v>
      </c>
      <c r="L252" s="214">
        <v>621</v>
      </c>
      <c r="M252" s="215" t="str">
        <f t="shared" ref="M252:M257" si="326">A252</f>
        <v>С1</v>
      </c>
      <c r="N252" s="215" t="str">
        <f t="shared" ref="N252:N257" si="327">B252</f>
        <v>Отстойная емкость 1-й ступени Поз. Е-602 Рег. № ТО-356(У) Учетный номер – 43-20-4730 ОК(НХС) Заводской №- М4С0030-02</v>
      </c>
      <c r="O252" s="215" t="str">
        <f t="shared" ref="O252:O257" si="328">D252</f>
        <v>Полное-пожар</v>
      </c>
      <c r="P252" s="215" t="s">
        <v>85</v>
      </c>
      <c r="Q252" s="215" t="s">
        <v>85</v>
      </c>
      <c r="R252" s="215" t="s">
        <v>85</v>
      </c>
      <c r="S252" s="215" t="s">
        <v>85</v>
      </c>
      <c r="T252" s="215" t="s">
        <v>85</v>
      </c>
      <c r="U252" s="215" t="s">
        <v>85</v>
      </c>
      <c r="V252" s="215" t="s">
        <v>85</v>
      </c>
      <c r="W252" s="215" t="s">
        <v>85</v>
      </c>
      <c r="X252" s="215" t="s">
        <v>85</v>
      </c>
      <c r="Y252" s="215" t="s">
        <v>85</v>
      </c>
      <c r="Z252" s="215" t="s">
        <v>85</v>
      </c>
      <c r="AA252" s="215" t="s">
        <v>85</v>
      </c>
      <c r="AB252" s="215" t="s">
        <v>85</v>
      </c>
      <c r="AC252" s="215" t="s">
        <v>85</v>
      </c>
      <c r="AD252" s="215" t="s">
        <v>85</v>
      </c>
      <c r="AE252" s="215" t="s">
        <v>85</v>
      </c>
      <c r="AF252" s="215" t="s">
        <v>85</v>
      </c>
      <c r="AG252" s="215" t="s">
        <v>85</v>
      </c>
      <c r="AH252" s="216">
        <v>1</v>
      </c>
      <c r="AI252" s="216">
        <v>2</v>
      </c>
      <c r="AJ252" s="217">
        <v>1.59</v>
      </c>
      <c r="AK252" s="217">
        <v>2.7E-2</v>
      </c>
      <c r="AL252" s="217">
        <v>5</v>
      </c>
      <c r="AO252" s="218">
        <f>AK252*I252+AJ252</f>
        <v>4.3213200000000001</v>
      </c>
      <c r="AP252" s="218">
        <f>0.1*AO252</f>
        <v>0.43213200000000002</v>
      </c>
      <c r="AQ252" s="219">
        <f>AH252*3+0.25*AI252</f>
        <v>3.5</v>
      </c>
      <c r="AR252" s="219">
        <f>SUM(AO252:AQ252)/4</f>
        <v>2.0633629999999998</v>
      </c>
      <c r="AS252" s="218">
        <f>10068.2*J252*POWER(10,-6)</f>
        <v>1.018499112</v>
      </c>
      <c r="AT252" s="219">
        <f t="shared" ref="AT252:AT257" si="329">AS252+AR252+AQ252+AP252+AO252</f>
        <v>11.335314111999999</v>
      </c>
      <c r="AU252" s="220">
        <f>AH252*H252</f>
        <v>5.0000000000000008E-7</v>
      </c>
      <c r="AV252" s="220">
        <f>H252*AI252</f>
        <v>1.0000000000000002E-6</v>
      </c>
      <c r="AW252" s="220">
        <f>H252*AT252</f>
        <v>5.667657056E-6</v>
      </c>
    </row>
    <row r="253" spans="1:49" s="215" customFormat="1" ht="15" thickBot="1" x14ac:dyDescent="0.35">
      <c r="A253" s="206" t="s">
        <v>20</v>
      </c>
      <c r="B253" s="206" t="str">
        <f>B252</f>
        <v>Отстойная емкость 1-й ступени Поз. Е-602 Рег. № ТО-356(У) Учетный номер – 43-20-4730 ОК(НХС) Заводской №- М4С0030-02</v>
      </c>
      <c r="C253" s="51" t="s">
        <v>214</v>
      </c>
      <c r="D253" s="208" t="s">
        <v>60</v>
      </c>
      <c r="E253" s="221">
        <f>E252</f>
        <v>1.0000000000000001E-5</v>
      </c>
      <c r="F253" s="222">
        <f>F252</f>
        <v>1</v>
      </c>
      <c r="G253" s="206">
        <v>4.7500000000000001E-2</v>
      </c>
      <c r="H253" s="210">
        <f t="shared" ref="H253:H257" si="330">E253*F253*G253</f>
        <v>4.7500000000000006E-7</v>
      </c>
      <c r="I253" s="223">
        <f>I252</f>
        <v>101.16</v>
      </c>
      <c r="J253" s="223">
        <f>I252</f>
        <v>101.16</v>
      </c>
      <c r="K253" s="213" t="s">
        <v>185</v>
      </c>
      <c r="L253" s="214">
        <v>0</v>
      </c>
      <c r="M253" s="215" t="str">
        <f t="shared" si="326"/>
        <v>С2</v>
      </c>
      <c r="N253" s="215" t="str">
        <f t="shared" si="327"/>
        <v>Отстойная емкость 1-й ступени Поз. Е-602 Рег. № ТО-356(У) Учетный номер – 43-20-4730 ОК(НХС) Заводской №- М4С0030-02</v>
      </c>
      <c r="O253" s="215" t="str">
        <f t="shared" si="328"/>
        <v>Полное-пожар</v>
      </c>
      <c r="P253" s="215" t="s">
        <v>85</v>
      </c>
      <c r="Q253" s="215" t="s">
        <v>85</v>
      </c>
      <c r="R253" s="215" t="s">
        <v>85</v>
      </c>
      <c r="S253" s="215" t="s">
        <v>85</v>
      </c>
      <c r="T253" s="215" t="s">
        <v>85</v>
      </c>
      <c r="U253" s="215" t="s">
        <v>85</v>
      </c>
      <c r="V253" s="215" t="s">
        <v>85</v>
      </c>
      <c r="W253" s="215" t="s">
        <v>85</v>
      </c>
      <c r="X253" s="215" t="s">
        <v>85</v>
      </c>
      <c r="Y253" s="215" t="s">
        <v>85</v>
      </c>
      <c r="Z253" s="215" t="s">
        <v>85</v>
      </c>
      <c r="AA253" s="215" t="s">
        <v>85</v>
      </c>
      <c r="AB253" s="215" t="s">
        <v>85</v>
      </c>
      <c r="AC253" s="215" t="s">
        <v>85</v>
      </c>
      <c r="AD253" s="215" t="s">
        <v>85</v>
      </c>
      <c r="AE253" s="215" t="s">
        <v>85</v>
      </c>
      <c r="AF253" s="215" t="s">
        <v>85</v>
      </c>
      <c r="AG253" s="215" t="s">
        <v>85</v>
      </c>
      <c r="AH253" s="216">
        <v>2</v>
      </c>
      <c r="AI253" s="216">
        <v>2</v>
      </c>
      <c r="AJ253" s="215">
        <f>AJ252</f>
        <v>1.59</v>
      </c>
      <c r="AK253" s="215">
        <f>AK252</f>
        <v>2.7E-2</v>
      </c>
      <c r="AL253" s="215">
        <f>AL252</f>
        <v>5</v>
      </c>
      <c r="AO253" s="218">
        <f>AK253*I253+AJ253</f>
        <v>4.3213200000000001</v>
      </c>
      <c r="AP253" s="218">
        <f t="shared" ref="AP253:AP257" si="331">0.1*AO253</f>
        <v>0.43213200000000002</v>
      </c>
      <c r="AQ253" s="219">
        <f t="shared" ref="AQ253:AQ257" si="332">AH253*3+0.25*AI253</f>
        <v>6.5</v>
      </c>
      <c r="AR253" s="219">
        <f t="shared" ref="AR253:AR257" si="333">SUM(AO253:AQ253)/4</f>
        <v>2.8133629999999998</v>
      </c>
      <c r="AS253" s="218">
        <f>10068.2*J253*POWER(10,-6)</f>
        <v>1.018499112</v>
      </c>
      <c r="AT253" s="219">
        <f t="shared" si="329"/>
        <v>15.085314111999999</v>
      </c>
      <c r="AU253" s="220">
        <f t="shared" ref="AU253:AU257" si="334">AH253*H253</f>
        <v>9.5000000000000012E-7</v>
      </c>
      <c r="AV253" s="220">
        <f t="shared" ref="AV253:AV257" si="335">H253*AI253</f>
        <v>9.5000000000000012E-7</v>
      </c>
      <c r="AW253" s="220">
        <f t="shared" ref="AW253:AW257" si="336">H253*AT253</f>
        <v>7.1655242032000006E-6</v>
      </c>
    </row>
    <row r="254" spans="1:49" s="215" customFormat="1" x14ac:dyDescent="0.3">
      <c r="A254" s="206" t="s">
        <v>21</v>
      </c>
      <c r="B254" s="206" t="str">
        <f>B252</f>
        <v>Отстойная емкость 1-й ступени Поз. Е-602 Рег. № ТО-356(У) Учетный номер – 43-20-4730 ОК(НХС) Заводской №- М4С0030-02</v>
      </c>
      <c r="C254" s="51" t="s">
        <v>207</v>
      </c>
      <c r="D254" s="208" t="s">
        <v>61</v>
      </c>
      <c r="E254" s="221">
        <f>E252</f>
        <v>1.0000000000000001E-5</v>
      </c>
      <c r="F254" s="222">
        <f>F252</f>
        <v>1</v>
      </c>
      <c r="G254" s="206">
        <v>0.90249999999999997</v>
      </c>
      <c r="H254" s="210">
        <f t="shared" si="330"/>
        <v>9.0250000000000008E-6</v>
      </c>
      <c r="I254" s="223">
        <f>I252</f>
        <v>101.16</v>
      </c>
      <c r="J254" s="206">
        <v>0</v>
      </c>
      <c r="K254" s="213" t="s">
        <v>186</v>
      </c>
      <c r="L254" s="214">
        <v>0</v>
      </c>
      <c r="M254" s="215" t="str">
        <f t="shared" si="326"/>
        <v>С3</v>
      </c>
      <c r="N254" s="215" t="str">
        <f t="shared" si="327"/>
        <v>Отстойная емкость 1-й ступени Поз. Е-602 Рег. № ТО-356(У) Учетный номер – 43-20-4730 ОК(НХС) Заводской №- М4С0030-02</v>
      </c>
      <c r="O254" s="215" t="str">
        <f t="shared" si="328"/>
        <v>Полное-ликвидация</v>
      </c>
      <c r="P254" s="215" t="s">
        <v>85</v>
      </c>
      <c r="Q254" s="215" t="s">
        <v>85</v>
      </c>
      <c r="R254" s="215" t="s">
        <v>85</v>
      </c>
      <c r="S254" s="215" t="s">
        <v>85</v>
      </c>
      <c r="T254" s="215" t="s">
        <v>85</v>
      </c>
      <c r="U254" s="215" t="s">
        <v>85</v>
      </c>
      <c r="V254" s="215" t="s">
        <v>85</v>
      </c>
      <c r="W254" s="215" t="s">
        <v>85</v>
      </c>
      <c r="X254" s="215" t="s">
        <v>85</v>
      </c>
      <c r="Y254" s="215" t="s">
        <v>85</v>
      </c>
      <c r="Z254" s="215" t="s">
        <v>85</v>
      </c>
      <c r="AA254" s="215" t="s">
        <v>85</v>
      </c>
      <c r="AB254" s="215" t="s">
        <v>85</v>
      </c>
      <c r="AC254" s="215" t="s">
        <v>85</v>
      </c>
      <c r="AD254" s="215" t="s">
        <v>85</v>
      </c>
      <c r="AE254" s="215" t="s">
        <v>85</v>
      </c>
      <c r="AF254" s="215" t="s">
        <v>85</v>
      </c>
      <c r="AG254" s="215" t="s">
        <v>85</v>
      </c>
      <c r="AH254" s="215">
        <v>0</v>
      </c>
      <c r="AI254" s="215">
        <v>0</v>
      </c>
      <c r="AJ254" s="215">
        <f>AJ252</f>
        <v>1.59</v>
      </c>
      <c r="AK254" s="215">
        <f>AK252</f>
        <v>2.7E-2</v>
      </c>
      <c r="AL254" s="215">
        <f>AL252</f>
        <v>5</v>
      </c>
      <c r="AO254" s="218">
        <f>AK254*I254*0.1+AJ254</f>
        <v>1.863132</v>
      </c>
      <c r="AP254" s="218">
        <f t="shared" si="331"/>
        <v>0.18631320000000001</v>
      </c>
      <c r="AQ254" s="219">
        <f t="shared" si="332"/>
        <v>0</v>
      </c>
      <c r="AR254" s="219">
        <f t="shared" si="333"/>
        <v>0.51236130000000002</v>
      </c>
      <c r="AS254" s="218">
        <f>1333*J253*POWER(10,-6)</f>
        <v>0.13484627999999999</v>
      </c>
      <c r="AT254" s="219">
        <f t="shared" si="329"/>
        <v>2.69665278</v>
      </c>
      <c r="AU254" s="220">
        <f t="shared" si="334"/>
        <v>0</v>
      </c>
      <c r="AV254" s="220">
        <f t="shared" si="335"/>
        <v>0</v>
      </c>
      <c r="AW254" s="220">
        <f t="shared" si="336"/>
        <v>2.4337291339500001E-5</v>
      </c>
    </row>
    <row r="255" spans="1:49" s="215" customFormat="1" x14ac:dyDescent="0.3">
      <c r="A255" s="206" t="s">
        <v>22</v>
      </c>
      <c r="B255" s="206" t="str">
        <f>B252</f>
        <v>Отстойная емкость 1-й ступени Поз. Е-602 Рег. № ТО-356(У) Учетный номер – 43-20-4730 ОК(НХС) Заводской №- М4С0030-02</v>
      </c>
      <c r="C255" s="51" t="s">
        <v>208</v>
      </c>
      <c r="D255" s="208" t="s">
        <v>86</v>
      </c>
      <c r="E255" s="209">
        <v>1E-4</v>
      </c>
      <c r="F255" s="222">
        <f>F252</f>
        <v>1</v>
      </c>
      <c r="G255" s="206">
        <v>0.05</v>
      </c>
      <c r="H255" s="210">
        <f t="shared" si="330"/>
        <v>5.0000000000000004E-6</v>
      </c>
      <c r="I255" s="223">
        <f>0.15*I252</f>
        <v>15.173999999999999</v>
      </c>
      <c r="J255" s="223">
        <f>I255</f>
        <v>15.173999999999999</v>
      </c>
      <c r="K255" s="226" t="s">
        <v>188</v>
      </c>
      <c r="L255" s="227">
        <v>45390</v>
      </c>
      <c r="M255" s="215" t="str">
        <f t="shared" si="326"/>
        <v>С4</v>
      </c>
      <c r="N255" s="215" t="str">
        <f t="shared" si="327"/>
        <v>Отстойная емкость 1-й ступени Поз. Е-602 Рег. № ТО-356(У) Учетный номер – 43-20-4730 ОК(НХС) Заводской №- М4С0030-02</v>
      </c>
      <c r="O255" s="215" t="str">
        <f t="shared" si="328"/>
        <v>Частичное-пожар</v>
      </c>
      <c r="P255" s="215" t="s">
        <v>85</v>
      </c>
      <c r="Q255" s="215" t="s">
        <v>85</v>
      </c>
      <c r="R255" s="215" t="s">
        <v>85</v>
      </c>
      <c r="S255" s="215" t="s">
        <v>85</v>
      </c>
      <c r="T255" s="215" t="s">
        <v>85</v>
      </c>
      <c r="U255" s="215" t="s">
        <v>85</v>
      </c>
      <c r="V255" s="215" t="s">
        <v>85</v>
      </c>
      <c r="W255" s="215" t="s">
        <v>85</v>
      </c>
      <c r="X255" s="215" t="s">
        <v>85</v>
      </c>
      <c r="Y255" s="215" t="s">
        <v>85</v>
      </c>
      <c r="Z255" s="215" t="s">
        <v>85</v>
      </c>
      <c r="AA255" s="215" t="s">
        <v>85</v>
      </c>
      <c r="AB255" s="215" t="s">
        <v>85</v>
      </c>
      <c r="AC255" s="215" t="s">
        <v>85</v>
      </c>
      <c r="AD255" s="215" t="s">
        <v>85</v>
      </c>
      <c r="AE255" s="215" t="s">
        <v>85</v>
      </c>
      <c r="AF255" s="215" t="s">
        <v>85</v>
      </c>
      <c r="AG255" s="215" t="s">
        <v>85</v>
      </c>
      <c r="AH255" s="215">
        <v>0</v>
      </c>
      <c r="AI255" s="215">
        <v>2</v>
      </c>
      <c r="AJ255" s="215">
        <f>0.1*$AJ$2</f>
        <v>0.25</v>
      </c>
      <c r="AK255" s="215">
        <f>AK252</f>
        <v>2.7E-2</v>
      </c>
      <c r="AL255" s="215">
        <f>ROUNDUP(AL252/3,0)</f>
        <v>2</v>
      </c>
      <c r="AO255" s="218">
        <f>AK255*I255+AJ255</f>
        <v>0.65969800000000001</v>
      </c>
      <c r="AP255" s="218">
        <f t="shared" si="331"/>
        <v>6.5969800000000009E-2</v>
      </c>
      <c r="AQ255" s="219">
        <f t="shared" si="332"/>
        <v>0.5</v>
      </c>
      <c r="AR255" s="219">
        <f t="shared" si="333"/>
        <v>0.30641695000000002</v>
      </c>
      <c r="AS255" s="218">
        <f>10068.2*J255*POWER(10,-6)</f>
        <v>0.15277486680000002</v>
      </c>
      <c r="AT255" s="219">
        <f t="shared" si="329"/>
        <v>1.6848596167999998</v>
      </c>
      <c r="AU255" s="220">
        <f t="shared" si="334"/>
        <v>0</v>
      </c>
      <c r="AV255" s="220">
        <f t="shared" si="335"/>
        <v>1.0000000000000001E-5</v>
      </c>
      <c r="AW255" s="220">
        <f t="shared" si="336"/>
        <v>8.4242980839999994E-6</v>
      </c>
    </row>
    <row r="256" spans="1:49" s="215" customFormat="1" x14ac:dyDescent="0.3">
      <c r="A256" s="206" t="s">
        <v>23</v>
      </c>
      <c r="B256" s="206" t="str">
        <f>B252</f>
        <v>Отстойная емкость 1-й ступени Поз. Е-602 Рег. № ТО-356(У) Учетный номер – 43-20-4730 ОК(НХС) Заводской №- М4С0030-02</v>
      </c>
      <c r="C256" s="51" t="s">
        <v>215</v>
      </c>
      <c r="D256" s="208" t="s">
        <v>86</v>
      </c>
      <c r="E256" s="221">
        <f>E255</f>
        <v>1E-4</v>
      </c>
      <c r="F256" s="222">
        <f>F252</f>
        <v>1</v>
      </c>
      <c r="G256" s="206">
        <v>4.7500000000000001E-2</v>
      </c>
      <c r="H256" s="210">
        <f t="shared" si="330"/>
        <v>4.7500000000000003E-6</v>
      </c>
      <c r="I256" s="223">
        <f>0.15*I252</f>
        <v>15.173999999999999</v>
      </c>
      <c r="J256" s="223">
        <f>I255</f>
        <v>15.173999999999999</v>
      </c>
      <c r="K256" s="226" t="s">
        <v>189</v>
      </c>
      <c r="L256" s="227">
        <v>3</v>
      </c>
      <c r="M256" s="215" t="str">
        <f t="shared" si="326"/>
        <v>С5</v>
      </c>
      <c r="N256" s="215" t="str">
        <f t="shared" si="327"/>
        <v>Отстойная емкость 1-й ступени Поз. Е-602 Рег. № ТО-356(У) Учетный номер – 43-20-4730 ОК(НХС) Заводской №- М4С0030-02</v>
      </c>
      <c r="O256" s="215" t="str">
        <f t="shared" si="328"/>
        <v>Частичное-пожар</v>
      </c>
      <c r="P256" s="215" t="s">
        <v>85</v>
      </c>
      <c r="Q256" s="215" t="s">
        <v>85</v>
      </c>
      <c r="R256" s="215" t="s">
        <v>85</v>
      </c>
      <c r="S256" s="215" t="s">
        <v>85</v>
      </c>
      <c r="T256" s="215" t="s">
        <v>85</v>
      </c>
      <c r="U256" s="215" t="s">
        <v>85</v>
      </c>
      <c r="V256" s="215" t="s">
        <v>85</v>
      </c>
      <c r="W256" s="215" t="s">
        <v>85</v>
      </c>
      <c r="X256" s="215" t="s">
        <v>85</v>
      </c>
      <c r="Y256" s="215" t="s">
        <v>85</v>
      </c>
      <c r="Z256" s="215" t="s">
        <v>85</v>
      </c>
      <c r="AA256" s="215" t="s">
        <v>85</v>
      </c>
      <c r="AB256" s="215" t="s">
        <v>85</v>
      </c>
      <c r="AC256" s="215" t="s">
        <v>85</v>
      </c>
      <c r="AD256" s="215" t="s">
        <v>85</v>
      </c>
      <c r="AE256" s="215" t="s">
        <v>85</v>
      </c>
      <c r="AF256" s="215" t="s">
        <v>85</v>
      </c>
      <c r="AG256" s="215" t="s">
        <v>85</v>
      </c>
      <c r="AH256" s="215">
        <v>0</v>
      </c>
      <c r="AI256" s="215">
        <v>1</v>
      </c>
      <c r="AJ256" s="215">
        <f>0.1*$AJ$2</f>
        <v>0.25</v>
      </c>
      <c r="AK256" s="215">
        <f>AK252</f>
        <v>2.7E-2</v>
      </c>
      <c r="AL256" s="215">
        <f>ROUNDUP(AL252/3,0)</f>
        <v>2</v>
      </c>
      <c r="AO256" s="218">
        <f t="shared" ref="AO256" si="337">AK256*I256+AJ256</f>
        <v>0.65969800000000001</v>
      </c>
      <c r="AP256" s="218">
        <f t="shared" si="331"/>
        <v>6.5969800000000009E-2</v>
      </c>
      <c r="AQ256" s="219">
        <f t="shared" si="332"/>
        <v>0.25</v>
      </c>
      <c r="AR256" s="219">
        <f t="shared" si="333"/>
        <v>0.24391694999999999</v>
      </c>
      <c r="AS256" s="218">
        <f>10068.2*J256*POWER(10,-6)</f>
        <v>0.15277486680000002</v>
      </c>
      <c r="AT256" s="219">
        <f t="shared" si="329"/>
        <v>1.3723596167999998</v>
      </c>
      <c r="AU256" s="220">
        <f t="shared" si="334"/>
        <v>0</v>
      </c>
      <c r="AV256" s="220">
        <f t="shared" si="335"/>
        <v>4.7500000000000003E-6</v>
      </c>
      <c r="AW256" s="220">
        <f t="shared" si="336"/>
        <v>6.5187081797999998E-6</v>
      </c>
    </row>
    <row r="257" spans="1:49" s="215" customFormat="1" ht="15" thickBot="1" x14ac:dyDescent="0.35">
      <c r="A257" s="206" t="s">
        <v>24</v>
      </c>
      <c r="B257" s="206" t="str">
        <f>B252</f>
        <v>Отстойная емкость 1-й ступени Поз. Е-602 Рег. № ТО-356(У) Учетный номер – 43-20-4730 ОК(НХС) Заводской №- М4С0030-02</v>
      </c>
      <c r="C257" s="51" t="s">
        <v>210</v>
      </c>
      <c r="D257" s="208" t="s">
        <v>62</v>
      </c>
      <c r="E257" s="221">
        <f>E255</f>
        <v>1E-4</v>
      </c>
      <c r="F257" s="222">
        <f>F252</f>
        <v>1</v>
      </c>
      <c r="G257" s="206">
        <v>0.90249999999999997</v>
      </c>
      <c r="H257" s="210">
        <f t="shared" si="330"/>
        <v>9.0249999999999998E-5</v>
      </c>
      <c r="I257" s="223">
        <f>0.15*I252</f>
        <v>15.173999999999999</v>
      </c>
      <c r="J257" s="206">
        <v>0</v>
      </c>
      <c r="K257" s="228" t="s">
        <v>200</v>
      </c>
      <c r="L257" s="229">
        <v>8</v>
      </c>
      <c r="M257" s="215" t="str">
        <f t="shared" si="326"/>
        <v>С6</v>
      </c>
      <c r="N257" s="215" t="str">
        <f t="shared" si="327"/>
        <v>Отстойная емкость 1-й ступени Поз. Е-602 Рег. № ТО-356(У) Учетный номер – 43-20-4730 ОК(НХС) Заводской №- М4С0030-02</v>
      </c>
      <c r="O257" s="215" t="str">
        <f t="shared" si="328"/>
        <v>Частичное-ликвидация</v>
      </c>
      <c r="P257" s="215" t="s">
        <v>85</v>
      </c>
      <c r="Q257" s="215" t="s">
        <v>85</v>
      </c>
      <c r="R257" s="215" t="s">
        <v>85</v>
      </c>
      <c r="S257" s="215" t="s">
        <v>85</v>
      </c>
      <c r="T257" s="215" t="s">
        <v>85</v>
      </c>
      <c r="U257" s="215" t="s">
        <v>85</v>
      </c>
      <c r="V257" s="215" t="s">
        <v>85</v>
      </c>
      <c r="W257" s="215" t="s">
        <v>85</v>
      </c>
      <c r="X257" s="215" t="s">
        <v>85</v>
      </c>
      <c r="Y257" s="215" t="s">
        <v>85</v>
      </c>
      <c r="Z257" s="215" t="s">
        <v>85</v>
      </c>
      <c r="AA257" s="215" t="s">
        <v>85</v>
      </c>
      <c r="AB257" s="215" t="s">
        <v>85</v>
      </c>
      <c r="AC257" s="215" t="s">
        <v>85</v>
      </c>
      <c r="AD257" s="215" t="s">
        <v>85</v>
      </c>
      <c r="AE257" s="215" t="s">
        <v>85</v>
      </c>
      <c r="AF257" s="215" t="s">
        <v>85</v>
      </c>
      <c r="AG257" s="215" t="s">
        <v>85</v>
      </c>
      <c r="AH257" s="215">
        <v>0</v>
      </c>
      <c r="AI257" s="215">
        <v>0</v>
      </c>
      <c r="AJ257" s="215">
        <f>0.1*$AJ$2</f>
        <v>0.25</v>
      </c>
      <c r="AK257" s="215">
        <f>AK252</f>
        <v>2.7E-2</v>
      </c>
      <c r="AL257" s="215">
        <f>ROUNDUP(AL252/3,0)</f>
        <v>2</v>
      </c>
      <c r="AO257" s="218">
        <f>AK257*I257*0.1+AJ257</f>
        <v>0.2909698</v>
      </c>
      <c r="AP257" s="218">
        <f t="shared" si="331"/>
        <v>2.9096980000000001E-2</v>
      </c>
      <c r="AQ257" s="219">
        <f t="shared" si="332"/>
        <v>0</v>
      </c>
      <c r="AR257" s="219">
        <f t="shared" si="333"/>
        <v>8.0016694999999999E-2</v>
      </c>
      <c r="AS257" s="218">
        <f>1333*J256*POWER(10,-6)</f>
        <v>2.0226941999999998E-2</v>
      </c>
      <c r="AT257" s="219">
        <f t="shared" si="329"/>
        <v>0.42031041699999999</v>
      </c>
      <c r="AU257" s="220">
        <f t="shared" si="334"/>
        <v>0</v>
      </c>
      <c r="AV257" s="220">
        <f t="shared" si="335"/>
        <v>0</v>
      </c>
      <c r="AW257" s="220">
        <f t="shared" si="336"/>
        <v>3.7933015134249998E-5</v>
      </c>
    </row>
    <row r="258" spans="1:49" s="215" customFormat="1" x14ac:dyDescent="0.3">
      <c r="A258" s="216"/>
      <c r="B258" s="216"/>
      <c r="D258" s="282"/>
      <c r="E258" s="283"/>
      <c r="F258" s="284"/>
      <c r="G258" s="216"/>
      <c r="H258" s="220"/>
      <c r="I258" s="219"/>
      <c r="J258" s="216"/>
      <c r="K258" s="216"/>
      <c r="L258" s="284"/>
      <c r="AO258" s="218"/>
      <c r="AP258" s="218"/>
      <c r="AQ258" s="219"/>
      <c r="AR258" s="219"/>
      <c r="AS258" s="218"/>
      <c r="AT258" s="219"/>
      <c r="AU258" s="220"/>
      <c r="AV258" s="220"/>
      <c r="AW258" s="220"/>
    </row>
    <row r="259" spans="1:49" s="215" customFormat="1" x14ac:dyDescent="0.3">
      <c r="A259" s="216"/>
      <c r="B259" s="216"/>
      <c r="D259" s="282"/>
      <c r="E259" s="283"/>
      <c r="F259" s="284"/>
      <c r="G259" s="216"/>
      <c r="H259" s="220"/>
      <c r="I259" s="219"/>
      <c r="J259" s="216"/>
      <c r="K259" s="216"/>
      <c r="L259" s="284"/>
      <c r="AO259" s="218"/>
      <c r="AP259" s="218"/>
      <c r="AQ259" s="219"/>
      <c r="AR259" s="219"/>
      <c r="AS259" s="218"/>
      <c r="AT259" s="219"/>
      <c r="AU259" s="220"/>
      <c r="AV259" s="220"/>
      <c r="AW259" s="220"/>
    </row>
    <row r="260" spans="1:49" s="215" customFormat="1" x14ac:dyDescent="0.3">
      <c r="A260" s="216"/>
      <c r="B260" s="216"/>
      <c r="D260" s="282"/>
      <c r="E260" s="283"/>
      <c r="F260" s="284"/>
      <c r="G260" s="216"/>
      <c r="H260" s="220"/>
      <c r="I260" s="219"/>
      <c r="J260" s="216"/>
      <c r="K260" s="216"/>
      <c r="L260" s="284"/>
      <c r="AO260" s="218"/>
      <c r="AP260" s="218"/>
      <c r="AQ260" s="219"/>
      <c r="AR260" s="219"/>
      <c r="AS260" s="218"/>
      <c r="AT260" s="219"/>
      <c r="AU260" s="220"/>
      <c r="AV260" s="220"/>
      <c r="AW260" s="220"/>
    </row>
    <row r="261" spans="1:49" ht="15" thickBot="1" x14ac:dyDescent="0.35"/>
    <row r="262" spans="1:49" s="215" customFormat="1" ht="15" thickBot="1" x14ac:dyDescent="0.35">
      <c r="A262" s="206" t="s">
        <v>19</v>
      </c>
      <c r="B262" s="207" t="s">
        <v>362</v>
      </c>
      <c r="C262" s="51" t="s">
        <v>205</v>
      </c>
      <c r="D262" s="208" t="s">
        <v>60</v>
      </c>
      <c r="E262" s="209">
        <v>1.0000000000000001E-5</v>
      </c>
      <c r="F262" s="207">
        <v>1</v>
      </c>
      <c r="G262" s="206">
        <v>0.05</v>
      </c>
      <c r="H262" s="210">
        <f>E262*F262*G262</f>
        <v>5.0000000000000008E-7</v>
      </c>
      <c r="I262" s="211">
        <v>45.86</v>
      </c>
      <c r="J262" s="223">
        <f>I262</f>
        <v>45.86</v>
      </c>
      <c r="K262" s="213" t="s">
        <v>184</v>
      </c>
      <c r="L262" s="214">
        <v>532</v>
      </c>
      <c r="M262" s="215" t="str">
        <f t="shared" ref="M262:M267" si="338">A262</f>
        <v>С1</v>
      </c>
      <c r="N262" s="215" t="str">
        <f t="shared" ref="N262:N267" si="339">B262</f>
        <v>Отстойная емкость 2-й ступени Поз. Е-604 Рег. № ТО-357(У) Учетный номер – 43-20-4718 ОК(НХС) Заводской №- М4С0030-04</v>
      </c>
      <c r="O262" s="215" t="str">
        <f t="shared" ref="O262:O267" si="340">D262</f>
        <v>Полное-пожар</v>
      </c>
      <c r="P262" s="215" t="s">
        <v>85</v>
      </c>
      <c r="Q262" s="215" t="s">
        <v>85</v>
      </c>
      <c r="R262" s="215" t="s">
        <v>85</v>
      </c>
      <c r="S262" s="215" t="s">
        <v>85</v>
      </c>
      <c r="T262" s="215" t="s">
        <v>85</v>
      </c>
      <c r="U262" s="215" t="s">
        <v>85</v>
      </c>
      <c r="V262" s="215" t="s">
        <v>85</v>
      </c>
      <c r="W262" s="215" t="s">
        <v>85</v>
      </c>
      <c r="X262" s="215" t="s">
        <v>85</v>
      </c>
      <c r="Y262" s="215" t="s">
        <v>85</v>
      </c>
      <c r="Z262" s="215" t="s">
        <v>85</v>
      </c>
      <c r="AA262" s="215" t="s">
        <v>85</v>
      </c>
      <c r="AB262" s="215" t="s">
        <v>85</v>
      </c>
      <c r="AC262" s="215" t="s">
        <v>85</v>
      </c>
      <c r="AD262" s="215" t="s">
        <v>85</v>
      </c>
      <c r="AE262" s="215" t="s">
        <v>85</v>
      </c>
      <c r="AF262" s="215" t="s">
        <v>85</v>
      </c>
      <c r="AG262" s="215" t="s">
        <v>85</v>
      </c>
      <c r="AH262" s="216">
        <v>1</v>
      </c>
      <c r="AI262" s="216">
        <v>2</v>
      </c>
      <c r="AJ262" s="217">
        <v>1.96</v>
      </c>
      <c r="AK262" s="217">
        <v>2.7E-2</v>
      </c>
      <c r="AL262" s="217">
        <v>5</v>
      </c>
      <c r="AO262" s="218">
        <f>AK262*I262+AJ262</f>
        <v>3.1982200000000001</v>
      </c>
      <c r="AP262" s="218">
        <f>0.1*AO262</f>
        <v>0.31982200000000005</v>
      </c>
      <c r="AQ262" s="219">
        <f>AH262*3+0.25*AI262</f>
        <v>3.5</v>
      </c>
      <c r="AR262" s="219">
        <f>SUM(AO262:AQ262)/4</f>
        <v>1.7545105000000001</v>
      </c>
      <c r="AS262" s="218">
        <f>10068.2*J262*POWER(10,-6)</f>
        <v>0.46172765199999999</v>
      </c>
      <c r="AT262" s="219">
        <f t="shared" ref="AT262:AT267" si="341">AS262+AR262+AQ262+AP262+AO262</f>
        <v>9.2342801520000002</v>
      </c>
      <c r="AU262" s="220">
        <f>AH262*H262</f>
        <v>5.0000000000000008E-7</v>
      </c>
      <c r="AV262" s="220">
        <f>H262*AI262</f>
        <v>1.0000000000000002E-6</v>
      </c>
      <c r="AW262" s="220">
        <f>H262*AT262</f>
        <v>4.6171400760000012E-6</v>
      </c>
    </row>
    <row r="263" spans="1:49" s="215" customFormat="1" ht="15" thickBot="1" x14ac:dyDescent="0.35">
      <c r="A263" s="206" t="s">
        <v>20</v>
      </c>
      <c r="B263" s="206" t="str">
        <f>B262</f>
        <v>Отстойная емкость 2-й ступени Поз. Е-604 Рег. № ТО-357(У) Учетный номер – 43-20-4718 ОК(НХС) Заводской №- М4С0030-04</v>
      </c>
      <c r="C263" s="51" t="s">
        <v>214</v>
      </c>
      <c r="D263" s="208" t="s">
        <v>60</v>
      </c>
      <c r="E263" s="221">
        <f>E262</f>
        <v>1.0000000000000001E-5</v>
      </c>
      <c r="F263" s="222">
        <f>F262</f>
        <v>1</v>
      </c>
      <c r="G263" s="206">
        <v>4.7500000000000001E-2</v>
      </c>
      <c r="H263" s="210">
        <f t="shared" ref="H263:H267" si="342">E263*F263*G263</f>
        <v>4.7500000000000006E-7</v>
      </c>
      <c r="I263" s="223">
        <f>I262</f>
        <v>45.86</v>
      </c>
      <c r="J263" s="223">
        <f>I262</f>
        <v>45.86</v>
      </c>
      <c r="K263" s="213" t="s">
        <v>185</v>
      </c>
      <c r="L263" s="214">
        <v>0</v>
      </c>
      <c r="M263" s="215" t="str">
        <f t="shared" si="338"/>
        <v>С2</v>
      </c>
      <c r="N263" s="215" t="str">
        <f t="shared" si="339"/>
        <v>Отстойная емкость 2-й ступени Поз. Е-604 Рег. № ТО-357(У) Учетный номер – 43-20-4718 ОК(НХС) Заводской №- М4С0030-04</v>
      </c>
      <c r="O263" s="215" t="str">
        <f t="shared" si="340"/>
        <v>Полное-пожар</v>
      </c>
      <c r="P263" s="215" t="s">
        <v>85</v>
      </c>
      <c r="Q263" s="215" t="s">
        <v>85</v>
      </c>
      <c r="R263" s="215" t="s">
        <v>85</v>
      </c>
      <c r="S263" s="215" t="s">
        <v>85</v>
      </c>
      <c r="T263" s="215" t="s">
        <v>85</v>
      </c>
      <c r="U263" s="215" t="s">
        <v>85</v>
      </c>
      <c r="V263" s="215" t="s">
        <v>85</v>
      </c>
      <c r="W263" s="215" t="s">
        <v>85</v>
      </c>
      <c r="X263" s="215" t="s">
        <v>85</v>
      </c>
      <c r="Y263" s="215" t="s">
        <v>85</v>
      </c>
      <c r="Z263" s="215" t="s">
        <v>85</v>
      </c>
      <c r="AA263" s="215" t="s">
        <v>85</v>
      </c>
      <c r="AB263" s="215" t="s">
        <v>85</v>
      </c>
      <c r="AC263" s="215" t="s">
        <v>85</v>
      </c>
      <c r="AD263" s="215" t="s">
        <v>85</v>
      </c>
      <c r="AE263" s="215" t="s">
        <v>85</v>
      </c>
      <c r="AF263" s="215" t="s">
        <v>85</v>
      </c>
      <c r="AG263" s="215" t="s">
        <v>85</v>
      </c>
      <c r="AH263" s="216">
        <v>2</v>
      </c>
      <c r="AI263" s="216">
        <v>2</v>
      </c>
      <c r="AJ263" s="215">
        <f>AJ262</f>
        <v>1.96</v>
      </c>
      <c r="AK263" s="215">
        <f>AK262</f>
        <v>2.7E-2</v>
      </c>
      <c r="AL263" s="215">
        <f>AL262</f>
        <v>5</v>
      </c>
      <c r="AO263" s="218">
        <f>AK263*I263+AJ263</f>
        <v>3.1982200000000001</v>
      </c>
      <c r="AP263" s="218">
        <f t="shared" ref="AP263:AP267" si="343">0.1*AO263</f>
        <v>0.31982200000000005</v>
      </c>
      <c r="AQ263" s="219">
        <f t="shared" ref="AQ263:AQ267" si="344">AH263*3+0.25*AI263</f>
        <v>6.5</v>
      </c>
      <c r="AR263" s="219">
        <f t="shared" ref="AR263:AR267" si="345">SUM(AO263:AQ263)/4</f>
        <v>2.5045105000000003</v>
      </c>
      <c r="AS263" s="218">
        <f>10068.2*J263*POWER(10,-6)</f>
        <v>0.46172765199999999</v>
      </c>
      <c r="AT263" s="219">
        <f t="shared" si="341"/>
        <v>12.984280152</v>
      </c>
      <c r="AU263" s="220">
        <f t="shared" ref="AU263:AU267" si="346">AH263*H263</f>
        <v>9.5000000000000012E-7</v>
      </c>
      <c r="AV263" s="220">
        <f t="shared" ref="AV263:AV267" si="347">H263*AI263</f>
        <v>9.5000000000000012E-7</v>
      </c>
      <c r="AW263" s="220">
        <f t="shared" ref="AW263:AW267" si="348">H263*AT263</f>
        <v>6.1675330722000009E-6</v>
      </c>
    </row>
    <row r="264" spans="1:49" s="215" customFormat="1" x14ac:dyDescent="0.3">
      <c r="A264" s="206" t="s">
        <v>21</v>
      </c>
      <c r="B264" s="206" t="str">
        <f>B262</f>
        <v>Отстойная емкость 2-й ступени Поз. Е-604 Рег. № ТО-357(У) Учетный номер – 43-20-4718 ОК(НХС) Заводской №- М4С0030-04</v>
      </c>
      <c r="C264" s="51" t="s">
        <v>207</v>
      </c>
      <c r="D264" s="208" t="s">
        <v>61</v>
      </c>
      <c r="E264" s="221">
        <f>E262</f>
        <v>1.0000000000000001E-5</v>
      </c>
      <c r="F264" s="222">
        <f>F262</f>
        <v>1</v>
      </c>
      <c r="G264" s="206">
        <v>0.90249999999999997</v>
      </c>
      <c r="H264" s="210">
        <f t="shared" si="342"/>
        <v>9.0250000000000008E-6</v>
      </c>
      <c r="I264" s="223">
        <f>I262</f>
        <v>45.86</v>
      </c>
      <c r="J264" s="206">
        <v>0</v>
      </c>
      <c r="K264" s="213" t="s">
        <v>186</v>
      </c>
      <c r="L264" s="214">
        <v>0</v>
      </c>
      <c r="M264" s="215" t="str">
        <f t="shared" si="338"/>
        <v>С3</v>
      </c>
      <c r="N264" s="215" t="str">
        <f t="shared" si="339"/>
        <v>Отстойная емкость 2-й ступени Поз. Е-604 Рег. № ТО-357(У) Учетный номер – 43-20-4718 ОК(НХС) Заводской №- М4С0030-04</v>
      </c>
      <c r="O264" s="215" t="str">
        <f t="shared" si="340"/>
        <v>Полное-ликвидация</v>
      </c>
      <c r="P264" s="215" t="s">
        <v>85</v>
      </c>
      <c r="Q264" s="215" t="s">
        <v>85</v>
      </c>
      <c r="R264" s="215" t="s">
        <v>85</v>
      </c>
      <c r="S264" s="215" t="s">
        <v>85</v>
      </c>
      <c r="T264" s="215" t="s">
        <v>85</v>
      </c>
      <c r="U264" s="215" t="s">
        <v>85</v>
      </c>
      <c r="V264" s="215" t="s">
        <v>85</v>
      </c>
      <c r="W264" s="215" t="s">
        <v>85</v>
      </c>
      <c r="X264" s="215" t="s">
        <v>85</v>
      </c>
      <c r="Y264" s="215" t="s">
        <v>85</v>
      </c>
      <c r="Z264" s="215" t="s">
        <v>85</v>
      </c>
      <c r="AA264" s="215" t="s">
        <v>85</v>
      </c>
      <c r="AB264" s="215" t="s">
        <v>85</v>
      </c>
      <c r="AC264" s="215" t="s">
        <v>85</v>
      </c>
      <c r="AD264" s="215" t="s">
        <v>85</v>
      </c>
      <c r="AE264" s="215" t="s">
        <v>85</v>
      </c>
      <c r="AF264" s="215" t="s">
        <v>85</v>
      </c>
      <c r="AG264" s="215" t="s">
        <v>85</v>
      </c>
      <c r="AH264" s="215">
        <v>0</v>
      </c>
      <c r="AI264" s="215">
        <v>0</v>
      </c>
      <c r="AJ264" s="215">
        <f>AJ262</f>
        <v>1.96</v>
      </c>
      <c r="AK264" s="215">
        <f>AK262</f>
        <v>2.7E-2</v>
      </c>
      <c r="AL264" s="215">
        <f>AL262</f>
        <v>5</v>
      </c>
      <c r="AO264" s="218">
        <f>AK264*I264*0.1+AJ264</f>
        <v>2.0838220000000001</v>
      </c>
      <c r="AP264" s="218">
        <f t="shared" si="343"/>
        <v>0.20838220000000002</v>
      </c>
      <c r="AQ264" s="219">
        <f t="shared" si="344"/>
        <v>0</v>
      </c>
      <c r="AR264" s="219">
        <f t="shared" si="345"/>
        <v>0.57305105000000001</v>
      </c>
      <c r="AS264" s="218">
        <f>1333*J263*POWER(10,-6)</f>
        <v>6.1131379999999992E-2</v>
      </c>
      <c r="AT264" s="219">
        <f t="shared" si="341"/>
        <v>2.9263866300000001</v>
      </c>
      <c r="AU264" s="220">
        <f t="shared" si="346"/>
        <v>0</v>
      </c>
      <c r="AV264" s="220">
        <f t="shared" si="347"/>
        <v>0</v>
      </c>
      <c r="AW264" s="220">
        <f t="shared" si="348"/>
        <v>2.6410639335750004E-5</v>
      </c>
    </row>
    <row r="265" spans="1:49" s="215" customFormat="1" x14ac:dyDescent="0.3">
      <c r="A265" s="206" t="s">
        <v>22</v>
      </c>
      <c r="B265" s="206" t="str">
        <f>B262</f>
        <v>Отстойная емкость 2-й ступени Поз. Е-604 Рег. № ТО-357(У) Учетный номер – 43-20-4718 ОК(НХС) Заводской №- М4С0030-04</v>
      </c>
      <c r="C265" s="51" t="s">
        <v>208</v>
      </c>
      <c r="D265" s="208" t="s">
        <v>86</v>
      </c>
      <c r="E265" s="209">
        <v>1E-4</v>
      </c>
      <c r="F265" s="222">
        <f>F262</f>
        <v>1</v>
      </c>
      <c r="G265" s="206">
        <v>0.05</v>
      </c>
      <c r="H265" s="210">
        <f t="shared" si="342"/>
        <v>5.0000000000000004E-6</v>
      </c>
      <c r="I265" s="223">
        <f>0.15*I262</f>
        <v>6.8789999999999996</v>
      </c>
      <c r="J265" s="223">
        <f>I265</f>
        <v>6.8789999999999996</v>
      </c>
      <c r="K265" s="226" t="s">
        <v>188</v>
      </c>
      <c r="L265" s="227">
        <v>45390</v>
      </c>
      <c r="M265" s="215" t="str">
        <f t="shared" si="338"/>
        <v>С4</v>
      </c>
      <c r="N265" s="215" t="str">
        <f t="shared" si="339"/>
        <v>Отстойная емкость 2-й ступени Поз. Е-604 Рег. № ТО-357(У) Учетный номер – 43-20-4718 ОК(НХС) Заводской №- М4С0030-04</v>
      </c>
      <c r="O265" s="215" t="str">
        <f t="shared" si="340"/>
        <v>Частичное-пожар</v>
      </c>
      <c r="P265" s="215" t="s">
        <v>85</v>
      </c>
      <c r="Q265" s="215" t="s">
        <v>85</v>
      </c>
      <c r="R265" s="215" t="s">
        <v>85</v>
      </c>
      <c r="S265" s="215" t="s">
        <v>85</v>
      </c>
      <c r="T265" s="215" t="s">
        <v>85</v>
      </c>
      <c r="U265" s="215" t="s">
        <v>85</v>
      </c>
      <c r="V265" s="215" t="s">
        <v>85</v>
      </c>
      <c r="W265" s="215" t="s">
        <v>85</v>
      </c>
      <c r="X265" s="215" t="s">
        <v>85</v>
      </c>
      <c r="Y265" s="215" t="s">
        <v>85</v>
      </c>
      <c r="Z265" s="215" t="s">
        <v>85</v>
      </c>
      <c r="AA265" s="215" t="s">
        <v>85</v>
      </c>
      <c r="AB265" s="215" t="s">
        <v>85</v>
      </c>
      <c r="AC265" s="215" t="s">
        <v>85</v>
      </c>
      <c r="AD265" s="215" t="s">
        <v>85</v>
      </c>
      <c r="AE265" s="215" t="s">
        <v>85</v>
      </c>
      <c r="AF265" s="215" t="s">
        <v>85</v>
      </c>
      <c r="AG265" s="215" t="s">
        <v>85</v>
      </c>
      <c r="AH265" s="215">
        <v>0</v>
      </c>
      <c r="AI265" s="215">
        <v>2</v>
      </c>
      <c r="AJ265" s="215">
        <f>0.1*$AJ$2</f>
        <v>0.25</v>
      </c>
      <c r="AK265" s="215">
        <f>AK262</f>
        <v>2.7E-2</v>
      </c>
      <c r="AL265" s="215">
        <f>ROUNDUP(AL262/3,0)</f>
        <v>2</v>
      </c>
      <c r="AO265" s="218">
        <f>AK265*I265+AJ265</f>
        <v>0.43573299999999998</v>
      </c>
      <c r="AP265" s="218">
        <f t="shared" si="343"/>
        <v>4.3573300000000002E-2</v>
      </c>
      <c r="AQ265" s="219">
        <f t="shared" si="344"/>
        <v>0.5</v>
      </c>
      <c r="AR265" s="219">
        <f t="shared" si="345"/>
        <v>0.24482657499999999</v>
      </c>
      <c r="AS265" s="218">
        <f>10068.2*J265*POWER(10,-6)</f>
        <v>6.9259147800000004E-2</v>
      </c>
      <c r="AT265" s="219">
        <f t="shared" si="341"/>
        <v>1.2933920228</v>
      </c>
      <c r="AU265" s="220">
        <f t="shared" si="346"/>
        <v>0</v>
      </c>
      <c r="AV265" s="220">
        <f t="shared" si="347"/>
        <v>1.0000000000000001E-5</v>
      </c>
      <c r="AW265" s="220">
        <f t="shared" si="348"/>
        <v>6.4669601140000009E-6</v>
      </c>
    </row>
    <row r="266" spans="1:49" s="215" customFormat="1" x14ac:dyDescent="0.3">
      <c r="A266" s="206" t="s">
        <v>23</v>
      </c>
      <c r="B266" s="206" t="str">
        <f>B262</f>
        <v>Отстойная емкость 2-й ступени Поз. Е-604 Рег. № ТО-357(У) Учетный номер – 43-20-4718 ОК(НХС) Заводской №- М4С0030-04</v>
      </c>
      <c r="C266" s="51" t="s">
        <v>215</v>
      </c>
      <c r="D266" s="208" t="s">
        <v>86</v>
      </c>
      <c r="E266" s="221">
        <f>E265</f>
        <v>1E-4</v>
      </c>
      <c r="F266" s="222">
        <f>F262</f>
        <v>1</v>
      </c>
      <c r="G266" s="206">
        <v>4.7500000000000001E-2</v>
      </c>
      <c r="H266" s="210">
        <f t="shared" si="342"/>
        <v>4.7500000000000003E-6</v>
      </c>
      <c r="I266" s="223">
        <f>0.15*I262</f>
        <v>6.8789999999999996</v>
      </c>
      <c r="J266" s="223">
        <f>I265</f>
        <v>6.8789999999999996</v>
      </c>
      <c r="K266" s="226" t="s">
        <v>189</v>
      </c>
      <c r="L266" s="227">
        <v>3</v>
      </c>
      <c r="M266" s="215" t="str">
        <f t="shared" si="338"/>
        <v>С5</v>
      </c>
      <c r="N266" s="215" t="str">
        <f t="shared" si="339"/>
        <v>Отстойная емкость 2-й ступени Поз. Е-604 Рег. № ТО-357(У) Учетный номер – 43-20-4718 ОК(НХС) Заводской №- М4С0030-04</v>
      </c>
      <c r="O266" s="215" t="str">
        <f t="shared" si="340"/>
        <v>Частичное-пожар</v>
      </c>
      <c r="P266" s="215" t="s">
        <v>85</v>
      </c>
      <c r="Q266" s="215" t="s">
        <v>85</v>
      </c>
      <c r="R266" s="215" t="s">
        <v>85</v>
      </c>
      <c r="S266" s="215" t="s">
        <v>85</v>
      </c>
      <c r="T266" s="215" t="s">
        <v>85</v>
      </c>
      <c r="U266" s="215" t="s">
        <v>85</v>
      </c>
      <c r="V266" s="215" t="s">
        <v>85</v>
      </c>
      <c r="W266" s="215" t="s">
        <v>85</v>
      </c>
      <c r="X266" s="215" t="s">
        <v>85</v>
      </c>
      <c r="Y266" s="215" t="s">
        <v>85</v>
      </c>
      <c r="Z266" s="215" t="s">
        <v>85</v>
      </c>
      <c r="AA266" s="215" t="s">
        <v>85</v>
      </c>
      <c r="AB266" s="215" t="s">
        <v>85</v>
      </c>
      <c r="AC266" s="215" t="s">
        <v>85</v>
      </c>
      <c r="AD266" s="215" t="s">
        <v>85</v>
      </c>
      <c r="AE266" s="215" t="s">
        <v>85</v>
      </c>
      <c r="AF266" s="215" t="s">
        <v>85</v>
      </c>
      <c r="AG266" s="215" t="s">
        <v>85</v>
      </c>
      <c r="AH266" s="215">
        <v>0</v>
      </c>
      <c r="AI266" s="215">
        <v>1</v>
      </c>
      <c r="AJ266" s="215">
        <f>0.1*$AJ$2</f>
        <v>0.25</v>
      </c>
      <c r="AK266" s="215">
        <f>AK262</f>
        <v>2.7E-2</v>
      </c>
      <c r="AL266" s="215">
        <f>ROUNDUP(AL262/3,0)</f>
        <v>2</v>
      </c>
      <c r="AO266" s="218">
        <f t="shared" ref="AO266" si="349">AK266*I266+AJ266</f>
        <v>0.43573299999999998</v>
      </c>
      <c r="AP266" s="218">
        <f t="shared" si="343"/>
        <v>4.3573300000000002E-2</v>
      </c>
      <c r="AQ266" s="219">
        <f t="shared" si="344"/>
        <v>0.25</v>
      </c>
      <c r="AR266" s="219">
        <f t="shared" si="345"/>
        <v>0.18232657499999999</v>
      </c>
      <c r="AS266" s="218">
        <f>10068.2*J266*POWER(10,-6)</f>
        <v>6.9259147800000004E-2</v>
      </c>
      <c r="AT266" s="219">
        <f t="shared" si="341"/>
        <v>0.98089202279999999</v>
      </c>
      <c r="AU266" s="220">
        <f t="shared" si="346"/>
        <v>0</v>
      </c>
      <c r="AV266" s="220">
        <f t="shared" si="347"/>
        <v>4.7500000000000003E-6</v>
      </c>
      <c r="AW266" s="220">
        <f t="shared" si="348"/>
        <v>4.6592371083000002E-6</v>
      </c>
    </row>
    <row r="267" spans="1:49" s="215" customFormat="1" ht="15" thickBot="1" x14ac:dyDescent="0.35">
      <c r="A267" s="206" t="s">
        <v>24</v>
      </c>
      <c r="B267" s="206" t="str">
        <f>B262</f>
        <v>Отстойная емкость 2-й ступени Поз. Е-604 Рег. № ТО-357(У) Учетный номер – 43-20-4718 ОК(НХС) Заводской №- М4С0030-04</v>
      </c>
      <c r="C267" s="51" t="s">
        <v>210</v>
      </c>
      <c r="D267" s="208" t="s">
        <v>62</v>
      </c>
      <c r="E267" s="221">
        <f>E265</f>
        <v>1E-4</v>
      </c>
      <c r="F267" s="222">
        <f>F262</f>
        <v>1</v>
      </c>
      <c r="G267" s="206">
        <v>0.90249999999999997</v>
      </c>
      <c r="H267" s="210">
        <f t="shared" si="342"/>
        <v>9.0249999999999998E-5</v>
      </c>
      <c r="I267" s="223">
        <f>0.15*I262</f>
        <v>6.8789999999999996</v>
      </c>
      <c r="J267" s="206">
        <v>0</v>
      </c>
      <c r="K267" s="228" t="s">
        <v>200</v>
      </c>
      <c r="L267" s="229">
        <v>8</v>
      </c>
      <c r="M267" s="215" t="str">
        <f t="shared" si="338"/>
        <v>С6</v>
      </c>
      <c r="N267" s="215" t="str">
        <f t="shared" si="339"/>
        <v>Отстойная емкость 2-й ступени Поз. Е-604 Рег. № ТО-357(У) Учетный номер – 43-20-4718 ОК(НХС) Заводской №- М4С0030-04</v>
      </c>
      <c r="O267" s="215" t="str">
        <f t="shared" si="340"/>
        <v>Частичное-ликвидация</v>
      </c>
      <c r="P267" s="215" t="s">
        <v>85</v>
      </c>
      <c r="Q267" s="215" t="s">
        <v>85</v>
      </c>
      <c r="R267" s="215" t="s">
        <v>85</v>
      </c>
      <c r="S267" s="215" t="s">
        <v>85</v>
      </c>
      <c r="T267" s="215" t="s">
        <v>85</v>
      </c>
      <c r="U267" s="215" t="s">
        <v>85</v>
      </c>
      <c r="V267" s="215" t="s">
        <v>85</v>
      </c>
      <c r="W267" s="215" t="s">
        <v>85</v>
      </c>
      <c r="X267" s="215" t="s">
        <v>85</v>
      </c>
      <c r="Y267" s="215" t="s">
        <v>85</v>
      </c>
      <c r="Z267" s="215" t="s">
        <v>85</v>
      </c>
      <c r="AA267" s="215" t="s">
        <v>85</v>
      </c>
      <c r="AB267" s="215" t="s">
        <v>85</v>
      </c>
      <c r="AC267" s="215" t="s">
        <v>85</v>
      </c>
      <c r="AD267" s="215" t="s">
        <v>85</v>
      </c>
      <c r="AE267" s="215" t="s">
        <v>85</v>
      </c>
      <c r="AF267" s="215" t="s">
        <v>85</v>
      </c>
      <c r="AG267" s="215" t="s">
        <v>85</v>
      </c>
      <c r="AH267" s="215">
        <v>0</v>
      </c>
      <c r="AI267" s="215">
        <v>0</v>
      </c>
      <c r="AJ267" s="215">
        <f>0.1*$AJ$2</f>
        <v>0.25</v>
      </c>
      <c r="AK267" s="215">
        <f>AK262</f>
        <v>2.7E-2</v>
      </c>
      <c r="AL267" s="215">
        <f>ROUNDUP(AL262/3,0)</f>
        <v>2</v>
      </c>
      <c r="AO267" s="218">
        <f>AK267*I267*0.1+AJ267</f>
        <v>0.26857330000000001</v>
      </c>
      <c r="AP267" s="218">
        <f t="shared" si="343"/>
        <v>2.6857330000000002E-2</v>
      </c>
      <c r="AQ267" s="219">
        <f t="shared" si="344"/>
        <v>0</v>
      </c>
      <c r="AR267" s="219">
        <f t="shared" si="345"/>
        <v>7.3857657500000007E-2</v>
      </c>
      <c r="AS267" s="218">
        <f>1333*J266*POWER(10,-6)</f>
        <v>9.1697069999999974E-3</v>
      </c>
      <c r="AT267" s="219">
        <f t="shared" si="341"/>
        <v>0.37845799450000001</v>
      </c>
      <c r="AU267" s="220">
        <f t="shared" si="346"/>
        <v>0</v>
      </c>
      <c r="AV267" s="220">
        <f t="shared" si="347"/>
        <v>0</v>
      </c>
      <c r="AW267" s="220">
        <f t="shared" si="348"/>
        <v>3.4155834003624998E-5</v>
      </c>
    </row>
    <row r="268" spans="1:49" s="215" customFormat="1" x14ac:dyDescent="0.3">
      <c r="A268" s="216"/>
      <c r="B268" s="216"/>
      <c r="D268" s="282"/>
      <c r="E268" s="283"/>
      <c r="F268" s="284"/>
      <c r="G268" s="216"/>
      <c r="H268" s="220"/>
      <c r="I268" s="219"/>
      <c r="J268" s="216"/>
      <c r="K268" s="216"/>
      <c r="L268" s="284"/>
      <c r="AO268" s="218"/>
      <c r="AP268" s="218"/>
      <c r="AQ268" s="219"/>
      <c r="AR268" s="219"/>
      <c r="AS268" s="218"/>
      <c r="AT268" s="219"/>
      <c r="AU268" s="220"/>
      <c r="AV268" s="220"/>
      <c r="AW268" s="220"/>
    </row>
    <row r="269" spans="1:49" s="215" customFormat="1" x14ac:dyDescent="0.3">
      <c r="A269" s="216"/>
      <c r="B269" s="216"/>
      <c r="D269" s="282"/>
      <c r="E269" s="283"/>
      <c r="F269" s="284"/>
      <c r="G269" s="216"/>
      <c r="H269" s="220"/>
      <c r="I269" s="219"/>
      <c r="J269" s="216"/>
      <c r="K269" s="216"/>
      <c r="L269" s="284"/>
      <c r="AO269" s="218"/>
      <c r="AP269" s="218"/>
      <c r="AQ269" s="219"/>
      <c r="AR269" s="219"/>
      <c r="AS269" s="218"/>
      <c r="AT269" s="219"/>
      <c r="AU269" s="220"/>
      <c r="AV269" s="220"/>
      <c r="AW269" s="220"/>
    </row>
    <row r="270" spans="1:49" s="215" customFormat="1" x14ac:dyDescent="0.3">
      <c r="A270" s="216"/>
      <c r="B270" s="216"/>
      <c r="D270" s="282"/>
      <c r="E270" s="283"/>
      <c r="F270" s="284"/>
      <c r="G270" s="216"/>
      <c r="H270" s="220"/>
      <c r="I270" s="219"/>
      <c r="J270" s="216"/>
      <c r="K270" s="216"/>
      <c r="L270" s="284"/>
      <c r="AO270" s="218"/>
      <c r="AP270" s="218"/>
      <c r="AQ270" s="219"/>
      <c r="AR270" s="219"/>
      <c r="AS270" s="218"/>
      <c r="AT270" s="219"/>
      <c r="AU270" s="220"/>
      <c r="AV270" s="220"/>
      <c r="AW270" s="220"/>
    </row>
    <row r="271" spans="1:49" s="328" customFormat="1" ht="15" thickBot="1" x14ac:dyDescent="0.35">
      <c r="A271" s="327"/>
      <c r="B271" s="327"/>
      <c r="D271" s="329"/>
      <c r="E271" s="327"/>
      <c r="F271" s="327"/>
      <c r="G271" s="327"/>
      <c r="H271" s="327"/>
      <c r="I271" s="327"/>
      <c r="J271" s="327"/>
      <c r="K271" s="327"/>
    </row>
    <row r="272" spans="1:49" ht="18" customHeight="1" x14ac:dyDescent="0.3">
      <c r="A272" s="48" t="s">
        <v>19</v>
      </c>
      <c r="B272" s="163" t="s">
        <v>363</v>
      </c>
      <c r="C272" s="179" t="s">
        <v>191</v>
      </c>
      <c r="D272" s="49" t="s">
        <v>339</v>
      </c>
      <c r="E272" s="166">
        <v>9.9999999999999995E-8</v>
      </c>
      <c r="F272" s="163">
        <v>522</v>
      </c>
      <c r="G272" s="48">
        <v>0.2</v>
      </c>
      <c r="H272" s="50">
        <f>E272*F272*G272</f>
        <v>1.044E-5</v>
      </c>
      <c r="I272" s="164">
        <f>4.61*1.2</f>
        <v>5.532</v>
      </c>
      <c r="J272" s="169">
        <f>I272</f>
        <v>5.532</v>
      </c>
      <c r="K272" s="172" t="s">
        <v>184</v>
      </c>
      <c r="L272" s="177">
        <v>0</v>
      </c>
      <c r="M272" s="92" t="str">
        <f t="shared" ref="M272:M279" si="350">A272</f>
        <v>С1</v>
      </c>
      <c r="N272" s="92" t="str">
        <f t="shared" ref="N272:N279" si="351">B272</f>
        <v>Трубопровод верхних продуктов от К-303 Рег.№ТТ-383</v>
      </c>
      <c r="O272" s="92" t="str">
        <f t="shared" ref="O272:O279" si="352">D272</f>
        <v>Полное-факельное горение</v>
      </c>
      <c r="P272" s="92" t="s">
        <v>85</v>
      </c>
      <c r="Q272" s="92" t="s">
        <v>85</v>
      </c>
      <c r="R272" s="92" t="s">
        <v>85</v>
      </c>
      <c r="S272" s="92" t="s">
        <v>85</v>
      </c>
      <c r="T272" s="92" t="s">
        <v>85</v>
      </c>
      <c r="U272" s="92" t="s">
        <v>85</v>
      </c>
      <c r="V272" s="92" t="s">
        <v>85</v>
      </c>
      <c r="W272" s="92" t="s">
        <v>85</v>
      </c>
      <c r="X272" s="92" t="s">
        <v>85</v>
      </c>
      <c r="Y272" s="92" t="s">
        <v>85</v>
      </c>
      <c r="Z272" s="92" t="s">
        <v>85</v>
      </c>
      <c r="AA272" s="92" t="s">
        <v>85</v>
      </c>
      <c r="AB272" s="92" t="s">
        <v>85</v>
      </c>
      <c r="AC272" s="92" t="s">
        <v>85</v>
      </c>
      <c r="AD272" s="92" t="s">
        <v>85</v>
      </c>
      <c r="AE272" s="92" t="s">
        <v>85</v>
      </c>
      <c r="AF272" s="92" t="s">
        <v>85</v>
      </c>
      <c r="AG272" s="92" t="s">
        <v>85</v>
      </c>
      <c r="AH272" s="52">
        <v>2</v>
      </c>
      <c r="AI272" s="52">
        <v>4</v>
      </c>
      <c r="AJ272" s="165">
        <v>2.86</v>
      </c>
      <c r="AK272" s="165">
        <v>2.7E-2</v>
      </c>
      <c r="AL272" s="165">
        <v>20</v>
      </c>
      <c r="AM272" s="92"/>
      <c r="AN272" s="92"/>
      <c r="AO272" s="93">
        <f>AK272*I272+AJ272</f>
        <v>3.0093639999999997</v>
      </c>
      <c r="AP272" s="93">
        <f>0.1*AO272</f>
        <v>0.30093639999999999</v>
      </c>
      <c r="AQ272" s="94">
        <f>AH272*3+0.25*AI272</f>
        <v>7</v>
      </c>
      <c r="AR272" s="94">
        <f>SUM(AO272:AQ272)/4</f>
        <v>2.5775750999999998</v>
      </c>
      <c r="AS272" s="93">
        <f>10068.2*J272*POWER(10,-6)</f>
        <v>5.5697282399999999E-2</v>
      </c>
      <c r="AT272" s="94">
        <f t="shared" ref="AT272:AT279" si="353">AS272+AR272+AQ272+AP272+AO272</f>
        <v>12.943572782399999</v>
      </c>
      <c r="AU272" s="95">
        <f>AH272*H272</f>
        <v>2.088E-5</v>
      </c>
      <c r="AV272" s="95">
        <f>H272*AI272</f>
        <v>4.176E-5</v>
      </c>
      <c r="AW272" s="95">
        <f>H272*AT272</f>
        <v>1.3513089984825598E-4</v>
      </c>
    </row>
    <row r="273" spans="1:49" x14ac:dyDescent="0.3">
      <c r="A273" s="48" t="s">
        <v>20</v>
      </c>
      <c r="B273" s="48" t="str">
        <f>B272</f>
        <v>Трубопровод верхних продуктов от К-303 Рег.№ТТ-383</v>
      </c>
      <c r="C273" s="179" t="s">
        <v>169</v>
      </c>
      <c r="D273" s="49" t="s">
        <v>63</v>
      </c>
      <c r="E273" s="167">
        <f>E272</f>
        <v>9.9999999999999995E-8</v>
      </c>
      <c r="F273" s="168">
        <f>F272</f>
        <v>522</v>
      </c>
      <c r="G273" s="48">
        <v>0.1152</v>
      </c>
      <c r="H273" s="50">
        <f t="shared" ref="H273:H279" si="354">E273*F273*G273</f>
        <v>6.0134399999999993E-6</v>
      </c>
      <c r="I273" s="162">
        <f>I272</f>
        <v>5.532</v>
      </c>
      <c r="J273" s="180">
        <f>0.1*I272</f>
        <v>0.55320000000000003</v>
      </c>
      <c r="K273" s="174" t="s">
        <v>185</v>
      </c>
      <c r="L273" s="178">
        <v>0</v>
      </c>
      <c r="M273" s="92" t="str">
        <f t="shared" si="350"/>
        <v>С2</v>
      </c>
      <c r="N273" s="92" t="str">
        <f t="shared" si="351"/>
        <v>Трубопровод верхних продуктов от К-303 Рег.№ТТ-383</v>
      </c>
      <c r="O273" s="92" t="str">
        <f t="shared" si="352"/>
        <v>Полное-взрыв</v>
      </c>
      <c r="P273" s="92" t="s">
        <v>85</v>
      </c>
      <c r="Q273" s="92" t="s">
        <v>85</v>
      </c>
      <c r="R273" s="92" t="s">
        <v>85</v>
      </c>
      <c r="S273" s="92" t="s">
        <v>85</v>
      </c>
      <c r="T273" s="92" t="s">
        <v>85</v>
      </c>
      <c r="U273" s="92" t="s">
        <v>85</v>
      </c>
      <c r="V273" s="92" t="s">
        <v>85</v>
      </c>
      <c r="W273" s="92" t="s">
        <v>85</v>
      </c>
      <c r="X273" s="92" t="s">
        <v>85</v>
      </c>
      <c r="Y273" s="92" t="s">
        <v>85</v>
      </c>
      <c r="Z273" s="92" t="s">
        <v>85</v>
      </c>
      <c r="AA273" s="92" t="s">
        <v>85</v>
      </c>
      <c r="AB273" s="92" t="s">
        <v>85</v>
      </c>
      <c r="AC273" s="92" t="s">
        <v>85</v>
      </c>
      <c r="AD273" s="92" t="s">
        <v>85</v>
      </c>
      <c r="AE273" s="92" t="s">
        <v>85</v>
      </c>
      <c r="AF273" s="92" t="s">
        <v>85</v>
      </c>
      <c r="AG273" s="92" t="s">
        <v>85</v>
      </c>
      <c r="AH273" s="52">
        <v>4</v>
      </c>
      <c r="AI273" s="52">
        <v>5</v>
      </c>
      <c r="AJ273" s="92">
        <f>AJ272</f>
        <v>2.86</v>
      </c>
      <c r="AK273" s="92">
        <f>AK272</f>
        <v>2.7E-2</v>
      </c>
      <c r="AL273" s="92">
        <f>AL272</f>
        <v>20</v>
      </c>
      <c r="AM273" s="92"/>
      <c r="AN273" s="92"/>
      <c r="AO273" s="93">
        <f>AK273*I273+AJ273</f>
        <v>3.0093639999999997</v>
      </c>
      <c r="AP273" s="93">
        <f t="shared" ref="AP273:AP279" si="355">0.1*AO273</f>
        <v>0.30093639999999999</v>
      </c>
      <c r="AQ273" s="94">
        <f t="shared" ref="AQ273:AQ279" si="356">AH273*3+0.25*AI273</f>
        <v>13.25</v>
      </c>
      <c r="AR273" s="94">
        <f t="shared" ref="AR273:AR279" si="357">SUM(AO273:AQ273)/4</f>
        <v>4.1400750999999998</v>
      </c>
      <c r="AS273" s="93">
        <f>10068.2*J273*POWER(10,-6)*10</f>
        <v>5.5697282400000006E-2</v>
      </c>
      <c r="AT273" s="94">
        <f t="shared" si="353"/>
        <v>20.756072782400004</v>
      </c>
      <c r="AU273" s="95">
        <f t="shared" ref="AU273:AU279" si="358">AH273*H273</f>
        <v>2.4053759999999997E-5</v>
      </c>
      <c r="AV273" s="95">
        <f t="shared" ref="AV273:AV279" si="359">H273*AI273</f>
        <v>3.0067199999999996E-5</v>
      </c>
      <c r="AW273" s="95">
        <f t="shared" ref="AW273:AW279" si="360">H273*AT273</f>
        <v>1.2481539831259546E-4</v>
      </c>
    </row>
    <row r="274" spans="1:49" x14ac:dyDescent="0.3">
      <c r="A274" s="48" t="s">
        <v>21</v>
      </c>
      <c r="B274" s="48" t="str">
        <f>B272</f>
        <v>Трубопровод верхних продуктов от К-303 Рег.№ТТ-383</v>
      </c>
      <c r="C274" s="179" t="s">
        <v>336</v>
      </c>
      <c r="D274" s="49" t="s">
        <v>334</v>
      </c>
      <c r="E274" s="167">
        <f>E272</f>
        <v>9.9999999999999995E-8</v>
      </c>
      <c r="F274" s="168">
        <f>F272</f>
        <v>522</v>
      </c>
      <c r="G274" s="48">
        <v>7.6799999999999993E-2</v>
      </c>
      <c r="H274" s="50">
        <f t="shared" si="354"/>
        <v>4.008959999999999E-6</v>
      </c>
      <c r="I274" s="162">
        <f>I272</f>
        <v>5.532</v>
      </c>
      <c r="J274" s="169">
        <f>0.6*I272</f>
        <v>3.3191999999999999</v>
      </c>
      <c r="K274" s="174" t="s">
        <v>186</v>
      </c>
      <c r="L274" s="178">
        <v>5</v>
      </c>
      <c r="M274" s="92" t="str">
        <f t="shared" si="350"/>
        <v>С3</v>
      </c>
      <c r="N274" s="92" t="str">
        <f t="shared" si="351"/>
        <v>Трубопровод верхних продуктов от К-303 Рег.№ТТ-383</v>
      </c>
      <c r="O274" s="92" t="str">
        <f t="shared" si="352"/>
        <v>Полное-огненный шар</v>
      </c>
      <c r="P274" s="92" t="s">
        <v>85</v>
      </c>
      <c r="Q274" s="92" t="s">
        <v>85</v>
      </c>
      <c r="R274" s="92" t="s">
        <v>85</v>
      </c>
      <c r="S274" s="92" t="s">
        <v>85</v>
      </c>
      <c r="T274" s="92" t="s">
        <v>85</v>
      </c>
      <c r="U274" s="92" t="s">
        <v>85</v>
      </c>
      <c r="V274" s="92" t="s">
        <v>85</v>
      </c>
      <c r="W274" s="92" t="s">
        <v>85</v>
      </c>
      <c r="X274" s="92" t="s">
        <v>85</v>
      </c>
      <c r="Y274" s="92" t="s">
        <v>85</v>
      </c>
      <c r="Z274" s="92" t="s">
        <v>85</v>
      </c>
      <c r="AA274" s="92" t="s">
        <v>85</v>
      </c>
      <c r="AB274" s="92" t="s">
        <v>85</v>
      </c>
      <c r="AC274" s="92" t="s">
        <v>85</v>
      </c>
      <c r="AD274" s="92" t="s">
        <v>85</v>
      </c>
      <c r="AE274" s="92" t="s">
        <v>85</v>
      </c>
      <c r="AF274" s="92" t="s">
        <v>85</v>
      </c>
      <c r="AG274" s="92" t="s">
        <v>85</v>
      </c>
      <c r="AH274" s="92">
        <v>0</v>
      </c>
      <c r="AI274" s="92">
        <v>0</v>
      </c>
      <c r="AJ274" s="92">
        <f>AJ272</f>
        <v>2.86</v>
      </c>
      <c r="AK274" s="92">
        <f>AK272</f>
        <v>2.7E-2</v>
      </c>
      <c r="AL274" s="92">
        <f>AL272</f>
        <v>20</v>
      </c>
      <c r="AM274" s="92"/>
      <c r="AN274" s="92"/>
      <c r="AO274" s="93">
        <f>AK274*I274*0.1+AJ274</f>
        <v>2.8749363999999997</v>
      </c>
      <c r="AP274" s="93">
        <f t="shared" si="355"/>
        <v>0.28749363999999999</v>
      </c>
      <c r="AQ274" s="94">
        <f t="shared" si="356"/>
        <v>0</v>
      </c>
      <c r="AR274" s="94">
        <f t="shared" si="357"/>
        <v>0.79060750999999996</v>
      </c>
      <c r="AS274" s="93">
        <f>1333*J272*POWER(10,-6)</f>
        <v>7.3741559999999998E-3</v>
      </c>
      <c r="AT274" s="94">
        <f t="shared" si="353"/>
        <v>3.9604117059999995</v>
      </c>
      <c r="AU274" s="95">
        <f t="shared" si="358"/>
        <v>0</v>
      </c>
      <c r="AV274" s="95">
        <f t="shared" si="359"/>
        <v>0</v>
      </c>
      <c r="AW274" s="95">
        <f t="shared" si="360"/>
        <v>1.5877132112885753E-5</v>
      </c>
    </row>
    <row r="275" spans="1:49" x14ac:dyDescent="0.3">
      <c r="A275" s="48" t="s">
        <v>22</v>
      </c>
      <c r="B275" s="48" t="str">
        <f>B272</f>
        <v>Трубопровод верхних продуктов от К-303 Рег.№ТТ-383</v>
      </c>
      <c r="C275" s="179" t="s">
        <v>170</v>
      </c>
      <c r="D275" s="49" t="s">
        <v>61</v>
      </c>
      <c r="E275" s="167">
        <f>E272</f>
        <v>9.9999999999999995E-8</v>
      </c>
      <c r="F275" s="168">
        <f>F272</f>
        <v>522</v>
      </c>
      <c r="G275" s="48">
        <v>0.60799999999999998</v>
      </c>
      <c r="H275" s="50">
        <f t="shared" si="354"/>
        <v>3.1737599999999999E-5</v>
      </c>
      <c r="I275" s="162">
        <f>I272</f>
        <v>5.532</v>
      </c>
      <c r="J275" s="171">
        <v>0</v>
      </c>
      <c r="K275" s="174" t="s">
        <v>188</v>
      </c>
      <c r="L275" s="178">
        <v>45390</v>
      </c>
      <c r="M275" s="92" t="str">
        <f t="shared" si="350"/>
        <v>С4</v>
      </c>
      <c r="N275" s="92" t="str">
        <f t="shared" si="351"/>
        <v>Трубопровод верхних продуктов от К-303 Рег.№ТТ-383</v>
      </c>
      <c r="O275" s="92" t="str">
        <f t="shared" si="352"/>
        <v>Полное-ликвидация</v>
      </c>
      <c r="P275" s="92" t="s">
        <v>85</v>
      </c>
      <c r="Q275" s="92" t="s">
        <v>85</v>
      </c>
      <c r="R275" s="92" t="s">
        <v>85</v>
      </c>
      <c r="S275" s="92" t="s">
        <v>85</v>
      </c>
      <c r="T275" s="92" t="s">
        <v>85</v>
      </c>
      <c r="U275" s="92" t="s">
        <v>85</v>
      </c>
      <c r="V275" s="92" t="s">
        <v>85</v>
      </c>
      <c r="W275" s="92" t="s">
        <v>85</v>
      </c>
      <c r="X275" s="92" t="s">
        <v>85</v>
      </c>
      <c r="Y275" s="92" t="s">
        <v>85</v>
      </c>
      <c r="Z275" s="92" t="s">
        <v>85</v>
      </c>
      <c r="AA275" s="92" t="s">
        <v>85</v>
      </c>
      <c r="AB275" s="92" t="s">
        <v>85</v>
      </c>
      <c r="AC275" s="92" t="s">
        <v>85</v>
      </c>
      <c r="AD275" s="92" t="s">
        <v>85</v>
      </c>
      <c r="AE275" s="92" t="s">
        <v>85</v>
      </c>
      <c r="AF275" s="92" t="s">
        <v>85</v>
      </c>
      <c r="AG275" s="92" t="s">
        <v>85</v>
      </c>
      <c r="AH275" s="92">
        <v>0</v>
      </c>
      <c r="AI275" s="92">
        <v>0</v>
      </c>
      <c r="AJ275" s="92">
        <f>AJ272</f>
        <v>2.86</v>
      </c>
      <c r="AK275" s="92">
        <f>AK272</f>
        <v>2.7E-2</v>
      </c>
      <c r="AL275" s="92">
        <f>AL272</f>
        <v>20</v>
      </c>
      <c r="AM275" s="92"/>
      <c r="AN275" s="92"/>
      <c r="AO275" s="93">
        <f>AK275*I275*0.1+AJ275</f>
        <v>2.8749363999999997</v>
      </c>
      <c r="AP275" s="93">
        <f t="shared" si="355"/>
        <v>0.28749363999999999</v>
      </c>
      <c r="AQ275" s="94">
        <f t="shared" si="356"/>
        <v>0</v>
      </c>
      <c r="AR275" s="94">
        <f t="shared" si="357"/>
        <v>0.79060750999999996</v>
      </c>
      <c r="AS275" s="93">
        <f>1333*J273*POWER(10,-6)</f>
        <v>7.3741560000000004E-4</v>
      </c>
      <c r="AT275" s="94">
        <f t="shared" si="353"/>
        <v>3.9537749655999996</v>
      </c>
      <c r="AU275" s="95">
        <f t="shared" si="358"/>
        <v>0</v>
      </c>
      <c r="AV275" s="95">
        <f t="shared" si="359"/>
        <v>0</v>
      </c>
      <c r="AW275" s="95">
        <f t="shared" si="360"/>
        <v>1.2548332834822656E-4</v>
      </c>
    </row>
    <row r="276" spans="1:49" x14ac:dyDescent="0.3">
      <c r="A276" s="48" t="s">
        <v>23</v>
      </c>
      <c r="B276" s="48" t="str">
        <f>B272</f>
        <v>Трубопровод верхних продуктов от К-303 Рег.№ТТ-383</v>
      </c>
      <c r="C276" s="179" t="s">
        <v>195</v>
      </c>
      <c r="D276" s="49" t="s">
        <v>196</v>
      </c>
      <c r="E276" s="166">
        <v>4.9999999999999998E-7</v>
      </c>
      <c r="F276" s="168">
        <f>F272</f>
        <v>522</v>
      </c>
      <c r="G276" s="48">
        <v>3.5000000000000003E-2</v>
      </c>
      <c r="H276" s="50">
        <f t="shared" si="354"/>
        <v>9.1350000000000015E-6</v>
      </c>
      <c r="I276" s="162">
        <f>0.15*I272</f>
        <v>0.82979999999999998</v>
      </c>
      <c r="J276" s="169">
        <f>I276</f>
        <v>0.82979999999999998</v>
      </c>
      <c r="K276" s="174" t="s">
        <v>189</v>
      </c>
      <c r="L276" s="178">
        <v>3</v>
      </c>
      <c r="M276" s="92" t="str">
        <f t="shared" si="350"/>
        <v>С5</v>
      </c>
      <c r="N276" s="92" t="str">
        <f t="shared" si="351"/>
        <v>Трубопровод верхних продуктов от К-303 Рег.№ТТ-383</v>
      </c>
      <c r="O276" s="92" t="str">
        <f t="shared" si="352"/>
        <v>Частичное-факел</v>
      </c>
      <c r="P276" s="92" t="s">
        <v>85</v>
      </c>
      <c r="Q276" s="92" t="s">
        <v>85</v>
      </c>
      <c r="R276" s="92" t="s">
        <v>85</v>
      </c>
      <c r="S276" s="92" t="s">
        <v>85</v>
      </c>
      <c r="T276" s="92" t="s">
        <v>85</v>
      </c>
      <c r="U276" s="92" t="s">
        <v>85</v>
      </c>
      <c r="V276" s="92" t="s">
        <v>85</v>
      </c>
      <c r="W276" s="92" t="s">
        <v>85</v>
      </c>
      <c r="X276" s="92" t="s">
        <v>85</v>
      </c>
      <c r="Y276" s="92" t="s">
        <v>85</v>
      </c>
      <c r="Z276" s="92" t="s">
        <v>85</v>
      </c>
      <c r="AA276" s="92" t="s">
        <v>85</v>
      </c>
      <c r="AB276" s="92" t="s">
        <v>85</v>
      </c>
      <c r="AC276" s="92" t="s">
        <v>85</v>
      </c>
      <c r="AD276" s="92" t="s">
        <v>85</v>
      </c>
      <c r="AE276" s="92" t="s">
        <v>85</v>
      </c>
      <c r="AF276" s="92" t="s">
        <v>85</v>
      </c>
      <c r="AG276" s="92" t="s">
        <v>85</v>
      </c>
      <c r="AH276" s="92">
        <v>0</v>
      </c>
      <c r="AI276" s="92">
        <v>2</v>
      </c>
      <c r="AJ276" s="92">
        <f>0.1*$AJ$2</f>
        <v>0.25</v>
      </c>
      <c r="AK276" s="92">
        <f>AK272</f>
        <v>2.7E-2</v>
      </c>
      <c r="AL276" s="92">
        <f>ROUNDUP(AL272/3,0)</f>
        <v>7</v>
      </c>
      <c r="AM276" s="92"/>
      <c r="AN276" s="92"/>
      <c r="AO276" s="93">
        <f>AK276*I276+AJ276</f>
        <v>0.2724046</v>
      </c>
      <c r="AP276" s="93">
        <f t="shared" si="355"/>
        <v>2.7240460000000001E-2</v>
      </c>
      <c r="AQ276" s="94">
        <f t="shared" si="356"/>
        <v>0.5</v>
      </c>
      <c r="AR276" s="94">
        <f t="shared" si="357"/>
        <v>0.199911265</v>
      </c>
      <c r="AS276" s="93">
        <f>10068.2*J276*POWER(10,-6)</f>
        <v>8.3545923599999995E-3</v>
      </c>
      <c r="AT276" s="94">
        <f t="shared" si="353"/>
        <v>1.00791091736</v>
      </c>
      <c r="AU276" s="95">
        <f t="shared" si="358"/>
        <v>0</v>
      </c>
      <c r="AV276" s="95">
        <f t="shared" si="359"/>
        <v>1.8270000000000003E-5</v>
      </c>
      <c r="AW276" s="95">
        <f t="shared" si="360"/>
        <v>9.2072662300836026E-6</v>
      </c>
    </row>
    <row r="277" spans="1:49" x14ac:dyDescent="0.3">
      <c r="A277" s="48" t="s">
        <v>24</v>
      </c>
      <c r="B277" s="48" t="str">
        <f>B272</f>
        <v>Трубопровод верхних продуктов от К-303 Рег.№ТТ-383</v>
      </c>
      <c r="C277" s="179" t="s">
        <v>197</v>
      </c>
      <c r="D277" s="49" t="s">
        <v>198</v>
      </c>
      <c r="E277" s="167">
        <f>E276</f>
        <v>4.9999999999999998E-7</v>
      </c>
      <c r="F277" s="168">
        <v>635</v>
      </c>
      <c r="G277" s="48">
        <v>8.3000000000000001E-3</v>
      </c>
      <c r="H277" s="50">
        <f t="shared" si="354"/>
        <v>2.6352499999999999E-6</v>
      </c>
      <c r="I277" s="162">
        <f>I276</f>
        <v>0.82979999999999998</v>
      </c>
      <c r="J277" s="169">
        <f>J273*0.15</f>
        <v>8.2979999999999998E-2</v>
      </c>
      <c r="K277" s="173" t="s">
        <v>200</v>
      </c>
      <c r="L277" s="230">
        <v>19</v>
      </c>
      <c r="M277" s="92" t="str">
        <f t="shared" si="350"/>
        <v>С6</v>
      </c>
      <c r="N277" s="92" t="str">
        <f t="shared" si="351"/>
        <v>Трубопровод верхних продуктов от К-303 Рег.№ТТ-383</v>
      </c>
      <c r="O277" s="92" t="str">
        <f t="shared" si="352"/>
        <v>Частичное-взрыв</v>
      </c>
      <c r="P277" s="92" t="s">
        <v>85</v>
      </c>
      <c r="Q277" s="92" t="s">
        <v>85</v>
      </c>
      <c r="R277" s="92" t="s">
        <v>85</v>
      </c>
      <c r="S277" s="92" t="s">
        <v>85</v>
      </c>
      <c r="T277" s="92" t="s">
        <v>85</v>
      </c>
      <c r="U277" s="92" t="s">
        <v>85</v>
      </c>
      <c r="V277" s="92" t="s">
        <v>85</v>
      </c>
      <c r="W277" s="92" t="s">
        <v>85</v>
      </c>
      <c r="X277" s="92" t="s">
        <v>85</v>
      </c>
      <c r="Y277" s="92" t="s">
        <v>85</v>
      </c>
      <c r="Z277" s="92" t="s">
        <v>85</v>
      </c>
      <c r="AA277" s="92" t="s">
        <v>85</v>
      </c>
      <c r="AB277" s="92" t="s">
        <v>85</v>
      </c>
      <c r="AC277" s="92" t="s">
        <v>85</v>
      </c>
      <c r="AD277" s="92" t="s">
        <v>85</v>
      </c>
      <c r="AE277" s="92" t="s">
        <v>85</v>
      </c>
      <c r="AF277" s="92" t="s">
        <v>85</v>
      </c>
      <c r="AG277" s="92" t="s">
        <v>85</v>
      </c>
      <c r="AH277" s="92">
        <v>0</v>
      </c>
      <c r="AI277" s="92">
        <v>1</v>
      </c>
      <c r="AJ277" s="92">
        <f>0.1*$AJ$2</f>
        <v>0.25</v>
      </c>
      <c r="AK277" s="92">
        <f>AK272</f>
        <v>2.7E-2</v>
      </c>
      <c r="AL277" s="92">
        <f>AL276</f>
        <v>7</v>
      </c>
      <c r="AM277" s="92"/>
      <c r="AN277" s="92"/>
      <c r="AO277" s="93">
        <f t="shared" ref="AO277:AO278" si="361">AK277*I277+AJ277</f>
        <v>0.2724046</v>
      </c>
      <c r="AP277" s="93">
        <f t="shared" si="355"/>
        <v>2.7240460000000001E-2</v>
      </c>
      <c r="AQ277" s="94">
        <f t="shared" si="356"/>
        <v>0.25</v>
      </c>
      <c r="AR277" s="94">
        <f t="shared" si="357"/>
        <v>0.137411265</v>
      </c>
      <c r="AS277" s="93">
        <f>10068.2*J277*POWER(10,-6)*10</f>
        <v>8.3545923599999995E-3</v>
      </c>
      <c r="AT277" s="94">
        <f t="shared" si="353"/>
        <v>0.69541091736000005</v>
      </c>
      <c r="AU277" s="95">
        <f t="shared" si="358"/>
        <v>0</v>
      </c>
      <c r="AV277" s="95">
        <f t="shared" si="359"/>
        <v>2.6352499999999999E-6</v>
      </c>
      <c r="AW277" s="95">
        <f t="shared" si="360"/>
        <v>1.8325816199729401E-6</v>
      </c>
    </row>
    <row r="278" spans="1:49" x14ac:dyDescent="0.3">
      <c r="A278" s="48" t="s">
        <v>219</v>
      </c>
      <c r="B278" s="48" t="str">
        <f>B272</f>
        <v>Трубопровод верхних продуктов от К-303 Рег.№ТТ-383</v>
      </c>
      <c r="C278" s="179" t="s">
        <v>172</v>
      </c>
      <c r="D278" s="49" t="s">
        <v>174</v>
      </c>
      <c r="E278" s="167">
        <f>E276</f>
        <v>4.9999999999999998E-7</v>
      </c>
      <c r="F278" s="168">
        <f>F272</f>
        <v>522</v>
      </c>
      <c r="G278" s="48">
        <v>2.64E-2</v>
      </c>
      <c r="H278" s="50">
        <f t="shared" si="354"/>
        <v>6.8904000000000001E-6</v>
      </c>
      <c r="I278" s="162">
        <f>0.15*I272</f>
        <v>0.82979999999999998</v>
      </c>
      <c r="J278" s="169">
        <f>J274*0.15</f>
        <v>0.49787999999999999</v>
      </c>
      <c r="K278" s="174"/>
      <c r="L278" s="178"/>
      <c r="M278" s="92" t="str">
        <f t="shared" si="350"/>
        <v>С7</v>
      </c>
      <c r="N278" s="92" t="str">
        <f t="shared" si="351"/>
        <v>Трубопровод верхних продуктов от К-303 Рег.№ТТ-383</v>
      </c>
      <c r="O278" s="92" t="str">
        <f t="shared" si="352"/>
        <v>Частичное-пожар-вспышка</v>
      </c>
      <c r="P278" s="92" t="s">
        <v>85</v>
      </c>
      <c r="Q278" s="92" t="s">
        <v>85</v>
      </c>
      <c r="R278" s="92" t="s">
        <v>85</v>
      </c>
      <c r="S278" s="92" t="s">
        <v>85</v>
      </c>
      <c r="T278" s="92" t="s">
        <v>85</v>
      </c>
      <c r="U278" s="92" t="s">
        <v>85</v>
      </c>
      <c r="V278" s="92" t="s">
        <v>85</v>
      </c>
      <c r="W278" s="92" t="s">
        <v>85</v>
      </c>
      <c r="X278" s="92" t="s">
        <v>85</v>
      </c>
      <c r="Y278" s="92" t="s">
        <v>85</v>
      </c>
      <c r="Z278" s="92" t="s">
        <v>85</v>
      </c>
      <c r="AA278" s="92" t="s">
        <v>85</v>
      </c>
      <c r="AB278" s="92" t="s">
        <v>85</v>
      </c>
      <c r="AC278" s="92" t="s">
        <v>85</v>
      </c>
      <c r="AD278" s="92" t="s">
        <v>85</v>
      </c>
      <c r="AE278" s="92" t="s">
        <v>85</v>
      </c>
      <c r="AF278" s="92" t="s">
        <v>85</v>
      </c>
      <c r="AG278" s="92" t="s">
        <v>85</v>
      </c>
      <c r="AH278" s="92">
        <v>0</v>
      </c>
      <c r="AI278" s="92">
        <v>1</v>
      </c>
      <c r="AJ278" s="92">
        <f>0.1*$AJ$2</f>
        <v>0.25</v>
      </c>
      <c r="AK278" s="92">
        <f>AK272</f>
        <v>2.7E-2</v>
      </c>
      <c r="AL278" s="92">
        <f>ROUNDUP(AL272/3,0)</f>
        <v>7</v>
      </c>
      <c r="AM278" s="92"/>
      <c r="AN278" s="92"/>
      <c r="AO278" s="93">
        <f t="shared" si="361"/>
        <v>0.2724046</v>
      </c>
      <c r="AP278" s="93">
        <f t="shared" si="355"/>
        <v>2.7240460000000001E-2</v>
      </c>
      <c r="AQ278" s="94">
        <f t="shared" si="356"/>
        <v>0.25</v>
      </c>
      <c r="AR278" s="94">
        <f t="shared" si="357"/>
        <v>0.137411265</v>
      </c>
      <c r="AS278" s="93">
        <f>10068.2*J278*POWER(10,-6)*10</f>
        <v>5.0127554159999997E-2</v>
      </c>
      <c r="AT278" s="94">
        <f t="shared" si="353"/>
        <v>0.73718387916000006</v>
      </c>
      <c r="AU278" s="95">
        <f t="shared" si="358"/>
        <v>0</v>
      </c>
      <c r="AV278" s="95">
        <f t="shared" si="359"/>
        <v>6.8904000000000001E-6</v>
      </c>
      <c r="AW278" s="95">
        <f t="shared" si="360"/>
        <v>5.0794918009640642E-6</v>
      </c>
    </row>
    <row r="279" spans="1:49" ht="15" thickBot="1" x14ac:dyDescent="0.35">
      <c r="A279" s="48" t="s">
        <v>220</v>
      </c>
      <c r="B279" s="48" t="str">
        <f>B272</f>
        <v>Трубопровод верхних продуктов от К-303 Рег.№ТТ-383</v>
      </c>
      <c r="C279" s="179" t="s">
        <v>173</v>
      </c>
      <c r="D279" s="49" t="s">
        <v>62</v>
      </c>
      <c r="E279" s="167">
        <f>E276</f>
        <v>4.9999999999999998E-7</v>
      </c>
      <c r="F279" s="168">
        <f>F272</f>
        <v>522</v>
      </c>
      <c r="G279" s="48">
        <v>0.93030000000000002</v>
      </c>
      <c r="H279" s="50">
        <f t="shared" si="354"/>
        <v>2.428083E-4</v>
      </c>
      <c r="I279" s="162">
        <f>0.15*I272</f>
        <v>0.82979999999999998</v>
      </c>
      <c r="J279" s="171">
        <v>0</v>
      </c>
      <c r="K279" s="175"/>
      <c r="L279" s="176"/>
      <c r="M279" s="92" t="str">
        <f t="shared" si="350"/>
        <v>С8</v>
      </c>
      <c r="N279" s="92" t="str">
        <f t="shared" si="351"/>
        <v>Трубопровод верхних продуктов от К-303 Рег.№ТТ-383</v>
      </c>
      <c r="O279" s="92" t="str">
        <f t="shared" si="352"/>
        <v>Частичное-ликвидация</v>
      </c>
      <c r="P279" s="92" t="s">
        <v>85</v>
      </c>
      <c r="Q279" s="92" t="s">
        <v>85</v>
      </c>
      <c r="R279" s="92" t="s">
        <v>85</v>
      </c>
      <c r="S279" s="92" t="s">
        <v>85</v>
      </c>
      <c r="T279" s="92" t="s">
        <v>85</v>
      </c>
      <c r="U279" s="92" t="s">
        <v>85</v>
      </c>
      <c r="V279" s="92" t="s">
        <v>85</v>
      </c>
      <c r="W279" s="92" t="s">
        <v>85</v>
      </c>
      <c r="X279" s="92" t="s">
        <v>85</v>
      </c>
      <c r="Y279" s="92" t="s">
        <v>85</v>
      </c>
      <c r="Z279" s="92" t="s">
        <v>85</v>
      </c>
      <c r="AA279" s="92" t="s">
        <v>85</v>
      </c>
      <c r="AB279" s="92" t="s">
        <v>85</v>
      </c>
      <c r="AC279" s="92" t="s">
        <v>85</v>
      </c>
      <c r="AD279" s="92" t="s">
        <v>85</v>
      </c>
      <c r="AE279" s="92" t="s">
        <v>85</v>
      </c>
      <c r="AF279" s="92" t="s">
        <v>85</v>
      </c>
      <c r="AG279" s="92" t="s">
        <v>85</v>
      </c>
      <c r="AH279" s="92">
        <v>0</v>
      </c>
      <c r="AI279" s="92">
        <v>0</v>
      </c>
      <c r="AJ279" s="92">
        <f>0.1*$AJ$2</f>
        <v>0.25</v>
      </c>
      <c r="AK279" s="92">
        <f>AK272</f>
        <v>2.7E-2</v>
      </c>
      <c r="AL279" s="92">
        <f>ROUNDUP(AL272/3,0)</f>
        <v>7</v>
      </c>
      <c r="AM279" s="92"/>
      <c r="AN279" s="92"/>
      <c r="AO279" s="93">
        <f>AK279*I279*0.1+AJ279</f>
        <v>0.25224046</v>
      </c>
      <c r="AP279" s="93">
        <f t="shared" si="355"/>
        <v>2.5224046E-2</v>
      </c>
      <c r="AQ279" s="94">
        <f t="shared" si="356"/>
        <v>0</v>
      </c>
      <c r="AR279" s="94">
        <f t="shared" si="357"/>
        <v>6.93661265E-2</v>
      </c>
      <c r="AS279" s="93">
        <f>1333*J278*POWER(10,-6)</f>
        <v>6.6367404000000001E-4</v>
      </c>
      <c r="AT279" s="94">
        <f t="shared" si="353"/>
        <v>0.34749430654000002</v>
      </c>
      <c r="AU279" s="95">
        <f t="shared" si="358"/>
        <v>0</v>
      </c>
      <c r="AV279" s="95">
        <f t="shared" si="359"/>
        <v>0</v>
      </c>
      <c r="AW279" s="95">
        <f t="shared" si="360"/>
        <v>8.4374501830656283E-5</v>
      </c>
    </row>
    <row r="280" spans="1:49" ht="15" thickBot="1" x14ac:dyDescent="0.35">
      <c r="A280" s="52"/>
      <c r="B280" s="52"/>
      <c r="C280" s="92"/>
      <c r="D280" s="268"/>
      <c r="E280" s="269"/>
      <c r="F280" s="270"/>
      <c r="G280" s="52"/>
      <c r="H280" s="95"/>
      <c r="I280" s="94"/>
      <c r="J280" s="52"/>
      <c r="K280" s="52"/>
      <c r="L280" s="5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92"/>
      <c r="AI280" s="92"/>
      <c r="AJ280" s="92"/>
      <c r="AK280" s="92"/>
      <c r="AL280" s="92"/>
      <c r="AM280" s="92"/>
      <c r="AN280" s="92"/>
      <c r="AO280" s="93"/>
      <c r="AP280" s="93"/>
      <c r="AQ280" s="94"/>
      <c r="AR280" s="94"/>
      <c r="AS280" s="93"/>
      <c r="AT280" s="94"/>
      <c r="AU280" s="95"/>
      <c r="AV280" s="95"/>
      <c r="AW280" s="95"/>
    </row>
    <row r="281" spans="1:49" ht="18" customHeight="1" x14ac:dyDescent="0.3">
      <c r="A281" s="48" t="s">
        <v>19</v>
      </c>
      <c r="B281" s="163" t="s">
        <v>364</v>
      </c>
      <c r="C281" s="179" t="s">
        <v>191</v>
      </c>
      <c r="D281" s="49" t="s">
        <v>339</v>
      </c>
      <c r="E281" s="166">
        <v>9.9999999999999995E-8</v>
      </c>
      <c r="F281" s="163">
        <v>489</v>
      </c>
      <c r="G281" s="48">
        <v>0.2</v>
      </c>
      <c r="H281" s="50">
        <f>E281*F281*G281</f>
        <v>9.7799999999999995E-6</v>
      </c>
      <c r="I281" s="164">
        <f>4.61*1.36</f>
        <v>6.2696000000000005</v>
      </c>
      <c r="J281" s="169">
        <f>I281</f>
        <v>6.2696000000000005</v>
      </c>
      <c r="K281" s="172" t="s">
        <v>184</v>
      </c>
      <c r="L281" s="177">
        <v>0</v>
      </c>
      <c r="M281" s="92" t="str">
        <f t="shared" ref="M281:M288" si="362">A281</f>
        <v>С1</v>
      </c>
      <c r="N281" s="92" t="str">
        <f t="shared" ref="N281:N288" si="363">B281</f>
        <v>Трубопровод бутана из К-306 Рег.№ТТ-441</v>
      </c>
      <c r="O281" s="92" t="str">
        <f t="shared" ref="O281:O288" si="364">D281</f>
        <v>Полное-факельное горение</v>
      </c>
      <c r="P281" s="92" t="s">
        <v>85</v>
      </c>
      <c r="Q281" s="92" t="s">
        <v>85</v>
      </c>
      <c r="R281" s="92" t="s">
        <v>85</v>
      </c>
      <c r="S281" s="92" t="s">
        <v>85</v>
      </c>
      <c r="T281" s="92" t="s">
        <v>85</v>
      </c>
      <c r="U281" s="92" t="s">
        <v>85</v>
      </c>
      <c r="V281" s="92" t="s">
        <v>85</v>
      </c>
      <c r="W281" s="92" t="s">
        <v>85</v>
      </c>
      <c r="X281" s="92" t="s">
        <v>85</v>
      </c>
      <c r="Y281" s="92" t="s">
        <v>85</v>
      </c>
      <c r="Z281" s="92" t="s">
        <v>85</v>
      </c>
      <c r="AA281" s="92" t="s">
        <v>85</v>
      </c>
      <c r="AB281" s="92" t="s">
        <v>85</v>
      </c>
      <c r="AC281" s="92" t="s">
        <v>85</v>
      </c>
      <c r="AD281" s="92" t="s">
        <v>85</v>
      </c>
      <c r="AE281" s="92" t="s">
        <v>85</v>
      </c>
      <c r="AF281" s="92" t="s">
        <v>85</v>
      </c>
      <c r="AG281" s="92" t="s">
        <v>85</v>
      </c>
      <c r="AH281" s="52">
        <v>2</v>
      </c>
      <c r="AI281" s="52">
        <v>4</v>
      </c>
      <c r="AJ281" s="165">
        <v>2.86</v>
      </c>
      <c r="AK281" s="165">
        <v>2.7E-2</v>
      </c>
      <c r="AL281" s="165">
        <v>20</v>
      </c>
      <c r="AM281" s="92"/>
      <c r="AN281" s="92"/>
      <c r="AO281" s="93">
        <f>AK281*I281+AJ281</f>
        <v>3.0292791999999999</v>
      </c>
      <c r="AP281" s="93">
        <f>0.1*AO281</f>
        <v>0.30292792000000002</v>
      </c>
      <c r="AQ281" s="94">
        <f>AH281*3+0.25*AI281</f>
        <v>7</v>
      </c>
      <c r="AR281" s="94">
        <f>SUM(AO281:AQ281)/4</f>
        <v>2.5830517799999999</v>
      </c>
      <c r="AS281" s="93">
        <f>10068.2*J281*POWER(10,-6)</f>
        <v>6.3123586719999999E-2</v>
      </c>
      <c r="AT281" s="94">
        <f t="shared" ref="AT281:AT288" si="365">AS281+AR281+AQ281+AP281+AO281</f>
        <v>12.978382486719999</v>
      </c>
      <c r="AU281" s="95">
        <f>AH281*H281</f>
        <v>1.9559999999999999E-5</v>
      </c>
      <c r="AV281" s="95">
        <f>H281*AI281</f>
        <v>3.9119999999999998E-5</v>
      </c>
      <c r="AW281" s="95">
        <f>H281*AT281</f>
        <v>1.269285807201216E-4</v>
      </c>
    </row>
    <row r="282" spans="1:49" x14ac:dyDescent="0.3">
      <c r="A282" s="48" t="s">
        <v>20</v>
      </c>
      <c r="B282" s="48" t="str">
        <f>B281</f>
        <v>Трубопровод бутана из К-306 Рег.№ТТ-441</v>
      </c>
      <c r="C282" s="179" t="s">
        <v>169</v>
      </c>
      <c r="D282" s="49" t="s">
        <v>63</v>
      </c>
      <c r="E282" s="167">
        <f>E281</f>
        <v>9.9999999999999995E-8</v>
      </c>
      <c r="F282" s="168">
        <f>F281</f>
        <v>489</v>
      </c>
      <c r="G282" s="48">
        <v>0.1152</v>
      </c>
      <c r="H282" s="50">
        <f t="shared" ref="H282:H288" si="366">E282*F282*G282</f>
        <v>5.6332799999999994E-6</v>
      </c>
      <c r="I282" s="162">
        <f>I281</f>
        <v>6.2696000000000005</v>
      </c>
      <c r="J282" s="180">
        <f>0.1*I281</f>
        <v>0.62696000000000007</v>
      </c>
      <c r="K282" s="174" t="s">
        <v>185</v>
      </c>
      <c r="L282" s="178">
        <v>0</v>
      </c>
      <c r="M282" s="92" t="str">
        <f t="shared" si="362"/>
        <v>С2</v>
      </c>
      <c r="N282" s="92" t="str">
        <f t="shared" si="363"/>
        <v>Трубопровод бутана из К-306 Рег.№ТТ-441</v>
      </c>
      <c r="O282" s="92" t="str">
        <f t="shared" si="364"/>
        <v>Полное-взрыв</v>
      </c>
      <c r="P282" s="92" t="s">
        <v>85</v>
      </c>
      <c r="Q282" s="92" t="s">
        <v>85</v>
      </c>
      <c r="R282" s="92" t="s">
        <v>85</v>
      </c>
      <c r="S282" s="92" t="s">
        <v>85</v>
      </c>
      <c r="T282" s="92" t="s">
        <v>85</v>
      </c>
      <c r="U282" s="92" t="s">
        <v>85</v>
      </c>
      <c r="V282" s="92" t="s">
        <v>85</v>
      </c>
      <c r="W282" s="92" t="s">
        <v>85</v>
      </c>
      <c r="X282" s="92" t="s">
        <v>85</v>
      </c>
      <c r="Y282" s="92" t="s">
        <v>85</v>
      </c>
      <c r="Z282" s="92" t="s">
        <v>85</v>
      </c>
      <c r="AA282" s="92" t="s">
        <v>85</v>
      </c>
      <c r="AB282" s="92" t="s">
        <v>85</v>
      </c>
      <c r="AC282" s="92" t="s">
        <v>85</v>
      </c>
      <c r="AD282" s="92" t="s">
        <v>85</v>
      </c>
      <c r="AE282" s="92" t="s">
        <v>85</v>
      </c>
      <c r="AF282" s="92" t="s">
        <v>85</v>
      </c>
      <c r="AG282" s="92" t="s">
        <v>85</v>
      </c>
      <c r="AH282" s="52">
        <v>4</v>
      </c>
      <c r="AI282" s="52">
        <v>5</v>
      </c>
      <c r="AJ282" s="92">
        <f>AJ281</f>
        <v>2.86</v>
      </c>
      <c r="AK282" s="92">
        <f>AK281</f>
        <v>2.7E-2</v>
      </c>
      <c r="AL282" s="92">
        <f>AL281</f>
        <v>20</v>
      </c>
      <c r="AM282" s="92"/>
      <c r="AN282" s="92"/>
      <c r="AO282" s="93">
        <f>AK282*I282+AJ282</f>
        <v>3.0292791999999999</v>
      </c>
      <c r="AP282" s="93">
        <f t="shared" ref="AP282:AP288" si="367">0.1*AO282</f>
        <v>0.30292792000000002</v>
      </c>
      <c r="AQ282" s="94">
        <f t="shared" ref="AQ282:AQ288" si="368">AH282*3+0.25*AI282</f>
        <v>13.25</v>
      </c>
      <c r="AR282" s="94">
        <f t="shared" ref="AR282:AR288" si="369">SUM(AO282:AQ282)/4</f>
        <v>4.1455517799999999</v>
      </c>
      <c r="AS282" s="93">
        <f>10068.2*J282*POWER(10,-6)*10</f>
        <v>6.3123586720000013E-2</v>
      </c>
      <c r="AT282" s="94">
        <f t="shared" si="365"/>
        <v>20.790882486720001</v>
      </c>
      <c r="AU282" s="95">
        <f t="shared" ref="AU282:AU288" si="370">AH282*H282</f>
        <v>2.2533119999999997E-5</v>
      </c>
      <c r="AV282" s="95">
        <f t="shared" ref="AV282:AV288" si="371">H282*AI282</f>
        <v>2.8166399999999995E-5</v>
      </c>
      <c r="AW282" s="95">
        <f t="shared" ref="AW282:AW288" si="372">H282*AT282</f>
        <v>1.1712086249479003E-4</v>
      </c>
    </row>
    <row r="283" spans="1:49" x14ac:dyDescent="0.3">
      <c r="A283" s="48" t="s">
        <v>21</v>
      </c>
      <c r="B283" s="48" t="str">
        <f>B281</f>
        <v>Трубопровод бутана из К-306 Рег.№ТТ-441</v>
      </c>
      <c r="C283" s="179" t="s">
        <v>336</v>
      </c>
      <c r="D283" s="49" t="s">
        <v>334</v>
      </c>
      <c r="E283" s="167">
        <f>E281</f>
        <v>9.9999999999999995E-8</v>
      </c>
      <c r="F283" s="168">
        <f>F281</f>
        <v>489</v>
      </c>
      <c r="G283" s="48">
        <v>7.6799999999999993E-2</v>
      </c>
      <c r="H283" s="50">
        <f t="shared" si="366"/>
        <v>3.7555199999999992E-6</v>
      </c>
      <c r="I283" s="162">
        <f>I281</f>
        <v>6.2696000000000005</v>
      </c>
      <c r="J283" s="169">
        <f>0.6*I281</f>
        <v>3.7617600000000002</v>
      </c>
      <c r="K283" s="174" t="s">
        <v>186</v>
      </c>
      <c r="L283" s="178">
        <v>5</v>
      </c>
      <c r="M283" s="92" t="str">
        <f t="shared" si="362"/>
        <v>С3</v>
      </c>
      <c r="N283" s="92" t="str">
        <f t="shared" si="363"/>
        <v>Трубопровод бутана из К-306 Рег.№ТТ-441</v>
      </c>
      <c r="O283" s="92" t="str">
        <f t="shared" si="364"/>
        <v>Полное-огненный шар</v>
      </c>
      <c r="P283" s="92" t="s">
        <v>85</v>
      </c>
      <c r="Q283" s="92" t="s">
        <v>85</v>
      </c>
      <c r="R283" s="92" t="s">
        <v>85</v>
      </c>
      <c r="S283" s="92" t="s">
        <v>85</v>
      </c>
      <c r="T283" s="92" t="s">
        <v>85</v>
      </c>
      <c r="U283" s="92" t="s">
        <v>85</v>
      </c>
      <c r="V283" s="92" t="s">
        <v>85</v>
      </c>
      <c r="W283" s="92" t="s">
        <v>85</v>
      </c>
      <c r="X283" s="92" t="s">
        <v>85</v>
      </c>
      <c r="Y283" s="92" t="s">
        <v>85</v>
      </c>
      <c r="Z283" s="92" t="s">
        <v>85</v>
      </c>
      <c r="AA283" s="92" t="s">
        <v>85</v>
      </c>
      <c r="AB283" s="92" t="s">
        <v>85</v>
      </c>
      <c r="AC283" s="92" t="s">
        <v>85</v>
      </c>
      <c r="AD283" s="92" t="s">
        <v>85</v>
      </c>
      <c r="AE283" s="92" t="s">
        <v>85</v>
      </c>
      <c r="AF283" s="92" t="s">
        <v>85</v>
      </c>
      <c r="AG283" s="92" t="s">
        <v>85</v>
      </c>
      <c r="AH283" s="92">
        <v>0</v>
      </c>
      <c r="AI283" s="92">
        <v>0</v>
      </c>
      <c r="AJ283" s="92">
        <f>AJ281</f>
        <v>2.86</v>
      </c>
      <c r="AK283" s="92">
        <f>AK281</f>
        <v>2.7E-2</v>
      </c>
      <c r="AL283" s="92">
        <f>AL281</f>
        <v>20</v>
      </c>
      <c r="AM283" s="92"/>
      <c r="AN283" s="92"/>
      <c r="AO283" s="93">
        <f>AK283*I283*0.1+AJ283</f>
        <v>2.87692792</v>
      </c>
      <c r="AP283" s="93">
        <f t="shared" si="367"/>
        <v>0.28769279200000003</v>
      </c>
      <c r="AQ283" s="94">
        <f t="shared" si="368"/>
        <v>0</v>
      </c>
      <c r="AR283" s="94">
        <f t="shared" si="369"/>
        <v>0.79115517800000001</v>
      </c>
      <c r="AS283" s="93">
        <f>1333*J281*POWER(10,-6)</f>
        <v>8.3573768E-3</v>
      </c>
      <c r="AT283" s="94">
        <f t="shared" si="365"/>
        <v>3.9641332668000002</v>
      </c>
      <c r="AU283" s="95">
        <f t="shared" si="370"/>
        <v>0</v>
      </c>
      <c r="AV283" s="95">
        <f t="shared" si="371"/>
        <v>0</v>
      </c>
      <c r="AW283" s="95">
        <f t="shared" si="372"/>
        <v>1.4887381766132733E-5</v>
      </c>
    </row>
    <row r="284" spans="1:49" x14ac:dyDescent="0.3">
      <c r="A284" s="48" t="s">
        <v>22</v>
      </c>
      <c r="B284" s="48" t="str">
        <f>B281</f>
        <v>Трубопровод бутана из К-306 Рег.№ТТ-441</v>
      </c>
      <c r="C284" s="179" t="s">
        <v>170</v>
      </c>
      <c r="D284" s="49" t="s">
        <v>61</v>
      </c>
      <c r="E284" s="167">
        <f>E281</f>
        <v>9.9999999999999995E-8</v>
      </c>
      <c r="F284" s="168">
        <f>F281</f>
        <v>489</v>
      </c>
      <c r="G284" s="48">
        <v>0.60799999999999998</v>
      </c>
      <c r="H284" s="50">
        <f t="shared" si="366"/>
        <v>2.9731199999999998E-5</v>
      </c>
      <c r="I284" s="162">
        <f>I281</f>
        <v>6.2696000000000005</v>
      </c>
      <c r="J284" s="171">
        <v>0</v>
      </c>
      <c r="K284" s="174" t="s">
        <v>188</v>
      </c>
      <c r="L284" s="178">
        <v>45390</v>
      </c>
      <c r="M284" s="92" t="str">
        <f t="shared" si="362"/>
        <v>С4</v>
      </c>
      <c r="N284" s="92" t="str">
        <f t="shared" si="363"/>
        <v>Трубопровод бутана из К-306 Рег.№ТТ-441</v>
      </c>
      <c r="O284" s="92" t="str">
        <f t="shared" si="364"/>
        <v>Полное-ликвидация</v>
      </c>
      <c r="P284" s="92" t="s">
        <v>85</v>
      </c>
      <c r="Q284" s="92" t="s">
        <v>85</v>
      </c>
      <c r="R284" s="92" t="s">
        <v>85</v>
      </c>
      <c r="S284" s="92" t="s">
        <v>85</v>
      </c>
      <c r="T284" s="92" t="s">
        <v>85</v>
      </c>
      <c r="U284" s="92" t="s">
        <v>85</v>
      </c>
      <c r="V284" s="92" t="s">
        <v>85</v>
      </c>
      <c r="W284" s="92" t="s">
        <v>85</v>
      </c>
      <c r="X284" s="92" t="s">
        <v>85</v>
      </c>
      <c r="Y284" s="92" t="s">
        <v>85</v>
      </c>
      <c r="Z284" s="92" t="s">
        <v>85</v>
      </c>
      <c r="AA284" s="92" t="s">
        <v>85</v>
      </c>
      <c r="AB284" s="92" t="s">
        <v>85</v>
      </c>
      <c r="AC284" s="92" t="s">
        <v>85</v>
      </c>
      <c r="AD284" s="92" t="s">
        <v>85</v>
      </c>
      <c r="AE284" s="92" t="s">
        <v>85</v>
      </c>
      <c r="AF284" s="92" t="s">
        <v>85</v>
      </c>
      <c r="AG284" s="92" t="s">
        <v>85</v>
      </c>
      <c r="AH284" s="92">
        <v>0</v>
      </c>
      <c r="AI284" s="92">
        <v>0</v>
      </c>
      <c r="AJ284" s="92">
        <f>AJ281</f>
        <v>2.86</v>
      </c>
      <c r="AK284" s="92">
        <f>AK281</f>
        <v>2.7E-2</v>
      </c>
      <c r="AL284" s="92">
        <f>AL281</f>
        <v>20</v>
      </c>
      <c r="AM284" s="92"/>
      <c r="AN284" s="92"/>
      <c r="AO284" s="93">
        <f>AK284*I284*0.1+AJ284</f>
        <v>2.87692792</v>
      </c>
      <c r="AP284" s="93">
        <f t="shared" si="367"/>
        <v>0.28769279200000003</v>
      </c>
      <c r="AQ284" s="94">
        <f t="shared" si="368"/>
        <v>0</v>
      </c>
      <c r="AR284" s="94">
        <f t="shared" si="369"/>
        <v>0.79115517800000001</v>
      </c>
      <c r="AS284" s="93">
        <f>1333*J282*POWER(10,-6)</f>
        <v>8.3573768000000002E-4</v>
      </c>
      <c r="AT284" s="94">
        <f t="shared" si="365"/>
        <v>3.9566116276800001</v>
      </c>
      <c r="AU284" s="95">
        <f t="shared" si="370"/>
        <v>0</v>
      </c>
      <c r="AV284" s="95">
        <f t="shared" si="371"/>
        <v>0</v>
      </c>
      <c r="AW284" s="95">
        <f t="shared" si="372"/>
        <v>1.1763481162487961E-4</v>
      </c>
    </row>
    <row r="285" spans="1:49" x14ac:dyDescent="0.3">
      <c r="A285" s="48" t="s">
        <v>23</v>
      </c>
      <c r="B285" s="48" t="str">
        <f>B281</f>
        <v>Трубопровод бутана из К-306 Рег.№ТТ-441</v>
      </c>
      <c r="C285" s="179" t="s">
        <v>195</v>
      </c>
      <c r="D285" s="49" t="s">
        <v>196</v>
      </c>
      <c r="E285" s="166">
        <v>4.9999999999999998E-7</v>
      </c>
      <c r="F285" s="168">
        <f>F281</f>
        <v>489</v>
      </c>
      <c r="G285" s="48">
        <v>3.5000000000000003E-2</v>
      </c>
      <c r="H285" s="50">
        <f t="shared" si="366"/>
        <v>8.5575000000000007E-6</v>
      </c>
      <c r="I285" s="162">
        <f>0.15*I281</f>
        <v>0.94044000000000005</v>
      </c>
      <c r="J285" s="169">
        <f>I285</f>
        <v>0.94044000000000005</v>
      </c>
      <c r="K285" s="174" t="s">
        <v>189</v>
      </c>
      <c r="L285" s="178">
        <v>3</v>
      </c>
      <c r="M285" s="92" t="str">
        <f t="shared" si="362"/>
        <v>С5</v>
      </c>
      <c r="N285" s="92" t="str">
        <f t="shared" si="363"/>
        <v>Трубопровод бутана из К-306 Рег.№ТТ-441</v>
      </c>
      <c r="O285" s="92" t="str">
        <f t="shared" si="364"/>
        <v>Частичное-факел</v>
      </c>
      <c r="P285" s="92" t="s">
        <v>85</v>
      </c>
      <c r="Q285" s="92" t="s">
        <v>85</v>
      </c>
      <c r="R285" s="92" t="s">
        <v>85</v>
      </c>
      <c r="S285" s="92" t="s">
        <v>85</v>
      </c>
      <c r="T285" s="92" t="s">
        <v>85</v>
      </c>
      <c r="U285" s="92" t="s">
        <v>85</v>
      </c>
      <c r="V285" s="92" t="s">
        <v>85</v>
      </c>
      <c r="W285" s="92" t="s">
        <v>85</v>
      </c>
      <c r="X285" s="92" t="s">
        <v>85</v>
      </c>
      <c r="Y285" s="92" t="s">
        <v>85</v>
      </c>
      <c r="Z285" s="92" t="s">
        <v>85</v>
      </c>
      <c r="AA285" s="92" t="s">
        <v>85</v>
      </c>
      <c r="AB285" s="92" t="s">
        <v>85</v>
      </c>
      <c r="AC285" s="92" t="s">
        <v>85</v>
      </c>
      <c r="AD285" s="92" t="s">
        <v>85</v>
      </c>
      <c r="AE285" s="92" t="s">
        <v>85</v>
      </c>
      <c r="AF285" s="92" t="s">
        <v>85</v>
      </c>
      <c r="AG285" s="92" t="s">
        <v>85</v>
      </c>
      <c r="AH285" s="92">
        <v>0</v>
      </c>
      <c r="AI285" s="92">
        <v>2</v>
      </c>
      <c r="AJ285" s="92">
        <f>0.1*$AJ$2</f>
        <v>0.25</v>
      </c>
      <c r="AK285" s="92">
        <f>AK281</f>
        <v>2.7E-2</v>
      </c>
      <c r="AL285" s="92">
        <f>ROUNDUP(AL281/3,0)</f>
        <v>7</v>
      </c>
      <c r="AM285" s="92"/>
      <c r="AN285" s="92"/>
      <c r="AO285" s="93">
        <f>AK285*I285+AJ285</f>
        <v>0.27539187999999998</v>
      </c>
      <c r="AP285" s="93">
        <f t="shared" si="367"/>
        <v>2.7539187999999999E-2</v>
      </c>
      <c r="AQ285" s="94">
        <f t="shared" si="368"/>
        <v>0.5</v>
      </c>
      <c r="AR285" s="94">
        <f t="shared" si="369"/>
        <v>0.20073276699999998</v>
      </c>
      <c r="AS285" s="93">
        <f>10068.2*J285*POWER(10,-6)</f>
        <v>9.4685380080000003E-3</v>
      </c>
      <c r="AT285" s="94">
        <f t="shared" si="365"/>
        <v>1.013132373008</v>
      </c>
      <c r="AU285" s="95">
        <f t="shared" si="370"/>
        <v>0</v>
      </c>
      <c r="AV285" s="95">
        <f t="shared" si="371"/>
        <v>1.7115000000000001E-5</v>
      </c>
      <c r="AW285" s="95">
        <f t="shared" si="372"/>
        <v>8.6698802820159607E-6</v>
      </c>
    </row>
    <row r="286" spans="1:49" x14ac:dyDescent="0.3">
      <c r="A286" s="48" t="s">
        <v>24</v>
      </c>
      <c r="B286" s="48" t="str">
        <f>B281</f>
        <v>Трубопровод бутана из К-306 Рег.№ТТ-441</v>
      </c>
      <c r="C286" s="179" t="s">
        <v>197</v>
      </c>
      <c r="D286" s="49" t="s">
        <v>198</v>
      </c>
      <c r="E286" s="167">
        <f>E285</f>
        <v>4.9999999999999998E-7</v>
      </c>
      <c r="F286" s="168">
        <v>635</v>
      </c>
      <c r="G286" s="48">
        <v>8.3000000000000001E-3</v>
      </c>
      <c r="H286" s="50">
        <f t="shared" si="366"/>
        <v>2.6352499999999999E-6</v>
      </c>
      <c r="I286" s="162">
        <f>I285</f>
        <v>0.94044000000000005</v>
      </c>
      <c r="J286" s="169">
        <f>J282*0.15</f>
        <v>9.4044000000000003E-2</v>
      </c>
      <c r="K286" s="173" t="s">
        <v>200</v>
      </c>
      <c r="L286" s="230">
        <v>19</v>
      </c>
      <c r="M286" s="92" t="str">
        <f t="shared" si="362"/>
        <v>С6</v>
      </c>
      <c r="N286" s="92" t="str">
        <f t="shared" si="363"/>
        <v>Трубопровод бутана из К-306 Рег.№ТТ-441</v>
      </c>
      <c r="O286" s="92" t="str">
        <f t="shared" si="364"/>
        <v>Частичное-взрыв</v>
      </c>
      <c r="P286" s="92" t="s">
        <v>85</v>
      </c>
      <c r="Q286" s="92" t="s">
        <v>85</v>
      </c>
      <c r="R286" s="92" t="s">
        <v>85</v>
      </c>
      <c r="S286" s="92" t="s">
        <v>85</v>
      </c>
      <c r="T286" s="92" t="s">
        <v>85</v>
      </c>
      <c r="U286" s="92" t="s">
        <v>85</v>
      </c>
      <c r="V286" s="92" t="s">
        <v>85</v>
      </c>
      <c r="W286" s="92" t="s">
        <v>85</v>
      </c>
      <c r="X286" s="92" t="s">
        <v>85</v>
      </c>
      <c r="Y286" s="92" t="s">
        <v>85</v>
      </c>
      <c r="Z286" s="92" t="s">
        <v>85</v>
      </c>
      <c r="AA286" s="92" t="s">
        <v>85</v>
      </c>
      <c r="AB286" s="92" t="s">
        <v>85</v>
      </c>
      <c r="AC286" s="92" t="s">
        <v>85</v>
      </c>
      <c r="AD286" s="92" t="s">
        <v>85</v>
      </c>
      <c r="AE286" s="92" t="s">
        <v>85</v>
      </c>
      <c r="AF286" s="92" t="s">
        <v>85</v>
      </c>
      <c r="AG286" s="92" t="s">
        <v>85</v>
      </c>
      <c r="AH286" s="92">
        <v>0</v>
      </c>
      <c r="AI286" s="92">
        <v>1</v>
      </c>
      <c r="AJ286" s="92">
        <f>0.1*$AJ$2</f>
        <v>0.25</v>
      </c>
      <c r="AK286" s="92">
        <f>AK281</f>
        <v>2.7E-2</v>
      </c>
      <c r="AL286" s="92">
        <f>AL285</f>
        <v>7</v>
      </c>
      <c r="AM286" s="92"/>
      <c r="AN286" s="92"/>
      <c r="AO286" s="93">
        <f t="shared" ref="AO286:AO287" si="373">AK286*I286+AJ286</f>
        <v>0.27539187999999998</v>
      </c>
      <c r="AP286" s="93">
        <f t="shared" si="367"/>
        <v>2.7539187999999999E-2</v>
      </c>
      <c r="AQ286" s="94">
        <f t="shared" si="368"/>
        <v>0.25</v>
      </c>
      <c r="AR286" s="94">
        <f t="shared" si="369"/>
        <v>0.13823276699999998</v>
      </c>
      <c r="AS286" s="93">
        <f>10068.2*J286*POWER(10,-6)*10</f>
        <v>9.4685380080000003E-3</v>
      </c>
      <c r="AT286" s="94">
        <f t="shared" si="365"/>
        <v>0.70063237300799996</v>
      </c>
      <c r="AU286" s="95">
        <f t="shared" si="370"/>
        <v>0</v>
      </c>
      <c r="AV286" s="95">
        <f t="shared" si="371"/>
        <v>2.6352499999999999E-6</v>
      </c>
      <c r="AW286" s="95">
        <f t="shared" si="372"/>
        <v>1.8463414609693319E-6</v>
      </c>
    </row>
    <row r="287" spans="1:49" x14ac:dyDescent="0.3">
      <c r="A287" s="48" t="s">
        <v>219</v>
      </c>
      <c r="B287" s="48" t="str">
        <f>B281</f>
        <v>Трубопровод бутана из К-306 Рег.№ТТ-441</v>
      </c>
      <c r="C287" s="179" t="s">
        <v>172</v>
      </c>
      <c r="D287" s="49" t="s">
        <v>174</v>
      </c>
      <c r="E287" s="167">
        <f>E285</f>
        <v>4.9999999999999998E-7</v>
      </c>
      <c r="F287" s="168">
        <f>F281</f>
        <v>489</v>
      </c>
      <c r="G287" s="48">
        <v>2.64E-2</v>
      </c>
      <c r="H287" s="50">
        <f t="shared" si="366"/>
        <v>6.4547999999999996E-6</v>
      </c>
      <c r="I287" s="162">
        <f>0.15*I281</f>
        <v>0.94044000000000005</v>
      </c>
      <c r="J287" s="169">
        <f>J283*0.15</f>
        <v>0.56426399999999999</v>
      </c>
      <c r="K287" s="174"/>
      <c r="L287" s="178"/>
      <c r="M287" s="92" t="str">
        <f t="shared" si="362"/>
        <v>С7</v>
      </c>
      <c r="N287" s="92" t="str">
        <f t="shared" si="363"/>
        <v>Трубопровод бутана из К-306 Рег.№ТТ-441</v>
      </c>
      <c r="O287" s="92" t="str">
        <f t="shared" si="364"/>
        <v>Частичное-пожар-вспышка</v>
      </c>
      <c r="P287" s="92" t="s">
        <v>85</v>
      </c>
      <c r="Q287" s="92" t="s">
        <v>85</v>
      </c>
      <c r="R287" s="92" t="s">
        <v>85</v>
      </c>
      <c r="S287" s="92" t="s">
        <v>85</v>
      </c>
      <c r="T287" s="92" t="s">
        <v>85</v>
      </c>
      <c r="U287" s="92" t="s">
        <v>85</v>
      </c>
      <c r="V287" s="92" t="s">
        <v>85</v>
      </c>
      <c r="W287" s="92" t="s">
        <v>85</v>
      </c>
      <c r="X287" s="92" t="s">
        <v>85</v>
      </c>
      <c r="Y287" s="92" t="s">
        <v>85</v>
      </c>
      <c r="Z287" s="92" t="s">
        <v>85</v>
      </c>
      <c r="AA287" s="92" t="s">
        <v>85</v>
      </c>
      <c r="AB287" s="92" t="s">
        <v>85</v>
      </c>
      <c r="AC287" s="92" t="s">
        <v>85</v>
      </c>
      <c r="AD287" s="92" t="s">
        <v>85</v>
      </c>
      <c r="AE287" s="92" t="s">
        <v>85</v>
      </c>
      <c r="AF287" s="92" t="s">
        <v>85</v>
      </c>
      <c r="AG287" s="92" t="s">
        <v>85</v>
      </c>
      <c r="AH287" s="92">
        <v>0</v>
      </c>
      <c r="AI287" s="92">
        <v>1</v>
      </c>
      <c r="AJ287" s="92">
        <f>0.1*$AJ$2</f>
        <v>0.25</v>
      </c>
      <c r="AK287" s="92">
        <f>AK281</f>
        <v>2.7E-2</v>
      </c>
      <c r="AL287" s="92">
        <f>ROUNDUP(AL281/3,0)</f>
        <v>7</v>
      </c>
      <c r="AM287" s="92"/>
      <c r="AN287" s="92"/>
      <c r="AO287" s="93">
        <f t="shared" si="373"/>
        <v>0.27539187999999998</v>
      </c>
      <c r="AP287" s="93">
        <f t="shared" si="367"/>
        <v>2.7539187999999999E-2</v>
      </c>
      <c r="AQ287" s="94">
        <f t="shared" si="368"/>
        <v>0.25</v>
      </c>
      <c r="AR287" s="94">
        <f t="shared" si="369"/>
        <v>0.13823276699999998</v>
      </c>
      <c r="AS287" s="93">
        <f>10068.2*J287*POWER(10,-6)*10</f>
        <v>5.6811228048000005E-2</v>
      </c>
      <c r="AT287" s="94">
        <f t="shared" si="365"/>
        <v>0.74797506304799999</v>
      </c>
      <c r="AU287" s="95">
        <f t="shared" si="370"/>
        <v>0</v>
      </c>
      <c r="AV287" s="95">
        <f t="shared" si="371"/>
        <v>6.4547999999999996E-6</v>
      </c>
      <c r="AW287" s="95">
        <f t="shared" si="372"/>
        <v>4.8280294369622301E-6</v>
      </c>
    </row>
    <row r="288" spans="1:49" ht="15" thickBot="1" x14ac:dyDescent="0.35">
      <c r="A288" s="48" t="s">
        <v>220</v>
      </c>
      <c r="B288" s="48" t="str">
        <f>B281</f>
        <v>Трубопровод бутана из К-306 Рег.№ТТ-441</v>
      </c>
      <c r="C288" s="179" t="s">
        <v>173</v>
      </c>
      <c r="D288" s="49" t="s">
        <v>62</v>
      </c>
      <c r="E288" s="167">
        <f>E285</f>
        <v>4.9999999999999998E-7</v>
      </c>
      <c r="F288" s="168">
        <f>F281</f>
        <v>489</v>
      </c>
      <c r="G288" s="48">
        <v>0.93030000000000002</v>
      </c>
      <c r="H288" s="50">
        <f t="shared" si="366"/>
        <v>2.2745834999999997E-4</v>
      </c>
      <c r="I288" s="162">
        <f>0.15*I281</f>
        <v>0.94044000000000005</v>
      </c>
      <c r="J288" s="171">
        <v>0</v>
      </c>
      <c r="K288" s="175"/>
      <c r="L288" s="176"/>
      <c r="M288" s="92" t="str">
        <f t="shared" si="362"/>
        <v>С8</v>
      </c>
      <c r="N288" s="92" t="str">
        <f t="shared" si="363"/>
        <v>Трубопровод бутана из К-306 Рег.№ТТ-441</v>
      </c>
      <c r="O288" s="92" t="str">
        <f t="shared" si="364"/>
        <v>Частичное-ликвидация</v>
      </c>
      <c r="P288" s="92" t="s">
        <v>85</v>
      </c>
      <c r="Q288" s="92" t="s">
        <v>85</v>
      </c>
      <c r="R288" s="92" t="s">
        <v>85</v>
      </c>
      <c r="S288" s="92" t="s">
        <v>85</v>
      </c>
      <c r="T288" s="92" t="s">
        <v>85</v>
      </c>
      <c r="U288" s="92" t="s">
        <v>85</v>
      </c>
      <c r="V288" s="92" t="s">
        <v>85</v>
      </c>
      <c r="W288" s="92" t="s">
        <v>85</v>
      </c>
      <c r="X288" s="92" t="s">
        <v>85</v>
      </c>
      <c r="Y288" s="92" t="s">
        <v>85</v>
      </c>
      <c r="Z288" s="92" t="s">
        <v>85</v>
      </c>
      <c r="AA288" s="92" t="s">
        <v>85</v>
      </c>
      <c r="AB288" s="92" t="s">
        <v>85</v>
      </c>
      <c r="AC288" s="92" t="s">
        <v>85</v>
      </c>
      <c r="AD288" s="92" t="s">
        <v>85</v>
      </c>
      <c r="AE288" s="92" t="s">
        <v>85</v>
      </c>
      <c r="AF288" s="92" t="s">
        <v>85</v>
      </c>
      <c r="AG288" s="92" t="s">
        <v>85</v>
      </c>
      <c r="AH288" s="92">
        <v>0</v>
      </c>
      <c r="AI288" s="92">
        <v>0</v>
      </c>
      <c r="AJ288" s="92">
        <f>0.1*$AJ$2</f>
        <v>0.25</v>
      </c>
      <c r="AK288" s="92">
        <f>AK281</f>
        <v>2.7E-2</v>
      </c>
      <c r="AL288" s="92">
        <f>ROUNDUP(AL281/3,0)</f>
        <v>7</v>
      </c>
      <c r="AM288" s="92"/>
      <c r="AN288" s="92"/>
      <c r="AO288" s="93">
        <f>AK288*I288*0.1+AJ288</f>
        <v>0.25253918800000003</v>
      </c>
      <c r="AP288" s="93">
        <f t="shared" si="367"/>
        <v>2.5253918800000004E-2</v>
      </c>
      <c r="AQ288" s="94">
        <f t="shared" si="368"/>
        <v>0</v>
      </c>
      <c r="AR288" s="94">
        <f t="shared" si="369"/>
        <v>6.9448276700000006E-2</v>
      </c>
      <c r="AS288" s="93">
        <f>1333*J287*POWER(10,-6)</f>
        <v>7.5216391199999996E-4</v>
      </c>
      <c r="AT288" s="94">
        <f t="shared" si="365"/>
        <v>0.34799354741200006</v>
      </c>
      <c r="AU288" s="95">
        <f t="shared" si="370"/>
        <v>0</v>
      </c>
      <c r="AV288" s="95">
        <f t="shared" si="371"/>
        <v>0</v>
      </c>
      <c r="AW288" s="95">
        <f t="shared" si="372"/>
        <v>7.9154038104980293E-5</v>
      </c>
    </row>
    <row r="289" spans="1:49" x14ac:dyDescent="0.3">
      <c r="A289" s="52"/>
      <c r="B289" s="52"/>
      <c r="C289" s="92"/>
      <c r="D289" s="268"/>
      <c r="E289" s="269"/>
      <c r="F289" s="270"/>
      <c r="G289" s="52"/>
      <c r="H289" s="95"/>
      <c r="I289" s="94"/>
      <c r="J289" s="52"/>
      <c r="K289" s="52"/>
      <c r="L289" s="5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3"/>
      <c r="AP289" s="93"/>
      <c r="AQ289" s="94"/>
      <c r="AR289" s="94"/>
      <c r="AS289" s="93"/>
      <c r="AT289" s="94"/>
      <c r="AU289" s="95"/>
      <c r="AV289" s="95"/>
      <c r="AW289" s="95"/>
    </row>
    <row r="290" spans="1:49" ht="15" thickBot="1" x14ac:dyDescent="0.35"/>
    <row r="291" spans="1:49" ht="15" thickBot="1" x14ac:dyDescent="0.35">
      <c r="A291" s="48" t="s">
        <v>19</v>
      </c>
      <c r="B291" s="163" t="s">
        <v>365</v>
      </c>
      <c r="C291" s="179" t="s">
        <v>168</v>
      </c>
      <c r="D291" s="49" t="s">
        <v>60</v>
      </c>
      <c r="E291" s="166">
        <v>9.9999999999999995E-8</v>
      </c>
      <c r="F291" s="163">
        <v>421</v>
      </c>
      <c r="G291" s="48">
        <v>0.2</v>
      </c>
      <c r="H291" s="50">
        <f>E291*F291*G291</f>
        <v>8.4200000000000007E-6</v>
      </c>
      <c r="I291" s="164">
        <f>1.2*5.27</f>
        <v>6.323999999999999</v>
      </c>
      <c r="J291" s="162">
        <f>I291</f>
        <v>6.323999999999999</v>
      </c>
      <c r="K291" s="172" t="s">
        <v>184</v>
      </c>
      <c r="L291" s="177">
        <f>I291*20</f>
        <v>126.47999999999998</v>
      </c>
      <c r="M291" s="92" t="str">
        <f t="shared" ref="M291:N296" si="374">A291</f>
        <v>С1</v>
      </c>
      <c r="N291" s="92" t="str">
        <f t="shared" si="374"/>
        <v>Трубопровод насыщенного амина с куба К-305 Рег.№ТТ-333</v>
      </c>
      <c r="O291" s="92" t="str">
        <f t="shared" ref="O291:O296" si="375">D291</f>
        <v>Полное-пожар</v>
      </c>
      <c r="P291" s="92" t="s">
        <v>85</v>
      </c>
      <c r="Q291" s="92" t="s">
        <v>85</v>
      </c>
      <c r="R291" s="92" t="s">
        <v>85</v>
      </c>
      <c r="S291" s="92" t="s">
        <v>85</v>
      </c>
      <c r="T291" s="92" t="s">
        <v>85</v>
      </c>
      <c r="U291" s="92" t="s">
        <v>85</v>
      </c>
      <c r="V291" s="92" t="s">
        <v>85</v>
      </c>
      <c r="W291" s="92" t="s">
        <v>85</v>
      </c>
      <c r="X291" s="92" t="s">
        <v>85</v>
      </c>
      <c r="Y291" s="92" t="s">
        <v>85</v>
      </c>
      <c r="Z291" s="92" t="s">
        <v>85</v>
      </c>
      <c r="AA291" s="92" t="s">
        <v>85</v>
      </c>
      <c r="AB291" s="92" t="s">
        <v>85</v>
      </c>
      <c r="AC291" s="92" t="s">
        <v>85</v>
      </c>
      <c r="AD291" s="92" t="s">
        <v>85</v>
      </c>
      <c r="AE291" s="92" t="s">
        <v>85</v>
      </c>
      <c r="AF291" s="92" t="s">
        <v>85</v>
      </c>
      <c r="AG291" s="92" t="s">
        <v>85</v>
      </c>
      <c r="AH291" s="52">
        <v>1</v>
      </c>
      <c r="AI291" s="52">
        <v>2</v>
      </c>
      <c r="AJ291" s="165">
        <v>0.89</v>
      </c>
      <c r="AK291" s="165">
        <v>0.1</v>
      </c>
      <c r="AL291" s="165">
        <v>3</v>
      </c>
      <c r="AM291" s="92"/>
      <c r="AN291" s="92"/>
      <c r="AO291" s="93">
        <f>AK291*I291+AJ291</f>
        <v>1.5224</v>
      </c>
      <c r="AP291" s="93">
        <f>0.1*AO291</f>
        <v>0.15224000000000001</v>
      </c>
      <c r="AQ291" s="94">
        <f>AH291*3+0.25*AI291</f>
        <v>3.5</v>
      </c>
      <c r="AR291" s="94">
        <f>SUM(AO291:AQ291)/4</f>
        <v>1.29366</v>
      </c>
      <c r="AS291" s="93">
        <f>10068.2*J291*POWER(10,-6)</f>
        <v>6.3671296799999999E-2</v>
      </c>
      <c r="AT291" s="94">
        <f>AS291+AR291+AQ291+AP291+AO291</f>
        <v>6.5319712968000001</v>
      </c>
      <c r="AU291" s="95">
        <f>AH291*H291</f>
        <v>8.4200000000000007E-6</v>
      </c>
      <c r="AV291" s="95">
        <f>H291*AI291</f>
        <v>1.6840000000000001E-5</v>
      </c>
      <c r="AW291" s="95">
        <f>H291*AT291</f>
        <v>5.4999198319056008E-5</v>
      </c>
    </row>
    <row r="292" spans="1:49" ht="15" thickBot="1" x14ac:dyDescent="0.35">
      <c r="A292" s="48" t="s">
        <v>20</v>
      </c>
      <c r="B292" s="48" t="str">
        <f>B291</f>
        <v>Трубопровод насыщенного амина с куба К-305 Рег.№ТТ-333</v>
      </c>
      <c r="C292" s="179" t="s">
        <v>169</v>
      </c>
      <c r="D292" s="49" t="s">
        <v>63</v>
      </c>
      <c r="E292" s="167">
        <f>E291</f>
        <v>9.9999999999999995E-8</v>
      </c>
      <c r="F292" s="168">
        <f>F291</f>
        <v>421</v>
      </c>
      <c r="G292" s="48">
        <v>0.04</v>
      </c>
      <c r="H292" s="50">
        <f t="shared" ref="H292:H296" si="376">E292*F292*G292</f>
        <v>1.6840000000000001E-6</v>
      </c>
      <c r="I292" s="162">
        <f>I291</f>
        <v>6.323999999999999</v>
      </c>
      <c r="J292" s="163">
        <v>0.32100000000000001</v>
      </c>
      <c r="K292" s="172" t="s">
        <v>185</v>
      </c>
      <c r="L292" s="177">
        <v>0</v>
      </c>
      <c r="M292" s="92" t="str">
        <f t="shared" si="374"/>
        <v>С2</v>
      </c>
      <c r="N292" s="92" t="str">
        <f t="shared" si="374"/>
        <v>Трубопровод насыщенного амина с куба К-305 Рег.№ТТ-333</v>
      </c>
      <c r="O292" s="92" t="str">
        <f t="shared" si="375"/>
        <v>Полное-взрыв</v>
      </c>
      <c r="P292" s="92" t="s">
        <v>85</v>
      </c>
      <c r="Q292" s="92" t="s">
        <v>85</v>
      </c>
      <c r="R292" s="92" t="s">
        <v>85</v>
      </c>
      <c r="S292" s="92" t="s">
        <v>85</v>
      </c>
      <c r="T292" s="92" t="s">
        <v>85</v>
      </c>
      <c r="U292" s="92" t="s">
        <v>85</v>
      </c>
      <c r="V292" s="92" t="s">
        <v>85</v>
      </c>
      <c r="W292" s="92" t="s">
        <v>85</v>
      </c>
      <c r="X292" s="92" t="s">
        <v>85</v>
      </c>
      <c r="Y292" s="92" t="s">
        <v>85</v>
      </c>
      <c r="Z292" s="92" t="s">
        <v>85</v>
      </c>
      <c r="AA292" s="92" t="s">
        <v>85</v>
      </c>
      <c r="AB292" s="92" t="s">
        <v>85</v>
      </c>
      <c r="AC292" s="92" t="s">
        <v>85</v>
      </c>
      <c r="AD292" s="92" t="s">
        <v>85</v>
      </c>
      <c r="AE292" s="92" t="s">
        <v>85</v>
      </c>
      <c r="AF292" s="92" t="s">
        <v>85</v>
      </c>
      <c r="AG292" s="92" t="s">
        <v>85</v>
      </c>
      <c r="AH292" s="52">
        <v>2</v>
      </c>
      <c r="AI292" s="52">
        <v>2</v>
      </c>
      <c r="AJ292" s="92">
        <f>AJ291</f>
        <v>0.89</v>
      </c>
      <c r="AK292" s="92">
        <f>AK291</f>
        <v>0.1</v>
      </c>
      <c r="AL292" s="92">
        <f>AL291</f>
        <v>3</v>
      </c>
      <c r="AM292" s="92"/>
      <c r="AN292" s="92"/>
      <c r="AO292" s="93">
        <f>AK292*I292+AJ292</f>
        <v>1.5224</v>
      </c>
      <c r="AP292" s="93">
        <f t="shared" ref="AP292:AP296" si="377">0.1*AO292</f>
        <v>0.15224000000000001</v>
      </c>
      <c r="AQ292" s="94">
        <f t="shared" ref="AQ292:AQ296" si="378">AH292*3+0.25*AI292</f>
        <v>6.5</v>
      </c>
      <c r="AR292" s="94">
        <f t="shared" ref="AR292:AR296" si="379">SUM(AO292:AQ292)/4</f>
        <v>2.04366</v>
      </c>
      <c r="AS292" s="93">
        <f>10068.2*J292*POWER(10,-6)*10</f>
        <v>3.2318922E-2</v>
      </c>
      <c r="AT292" s="94">
        <f t="shared" ref="AT292:AT296" si="380">AS292+AR292+AQ292+AP292+AO292</f>
        <v>10.250618922000001</v>
      </c>
      <c r="AU292" s="95">
        <f t="shared" ref="AU292:AU296" si="381">AH292*H292</f>
        <v>3.3680000000000002E-6</v>
      </c>
      <c r="AV292" s="95">
        <f t="shared" ref="AV292:AV296" si="382">H292*AI292</f>
        <v>3.3680000000000002E-6</v>
      </c>
      <c r="AW292" s="95">
        <f t="shared" ref="AW292:AW296" si="383">H292*AT292</f>
        <v>1.7262042264648004E-5</v>
      </c>
    </row>
    <row r="293" spans="1:49" x14ac:dyDescent="0.3">
      <c r="A293" s="48" t="s">
        <v>21</v>
      </c>
      <c r="B293" s="48" t="str">
        <f>B291</f>
        <v>Трубопровод насыщенного амина с куба К-305 Рег.№ТТ-333</v>
      </c>
      <c r="C293" s="179" t="s">
        <v>178</v>
      </c>
      <c r="D293" s="49" t="s">
        <v>180</v>
      </c>
      <c r="E293" s="167">
        <f>E291</f>
        <v>9.9999999999999995E-8</v>
      </c>
      <c r="F293" s="168">
        <f>F291</f>
        <v>421</v>
      </c>
      <c r="G293" s="48">
        <v>0.76</v>
      </c>
      <c r="H293" s="50">
        <f t="shared" si="376"/>
        <v>3.1996000000000003E-5</v>
      </c>
      <c r="I293" s="162">
        <f>I291</f>
        <v>6.323999999999999</v>
      </c>
      <c r="J293" s="169">
        <f>J292*0.25</f>
        <v>8.0250000000000002E-2</v>
      </c>
      <c r="K293" s="172" t="s">
        <v>186</v>
      </c>
      <c r="L293" s="177">
        <v>0</v>
      </c>
      <c r="M293" s="92" t="str">
        <f t="shared" si="374"/>
        <v>С3</v>
      </c>
      <c r="N293" s="92" t="str">
        <f t="shared" si="374"/>
        <v>Трубопровод насыщенного амина с куба К-305 Рег.№ТТ-333</v>
      </c>
      <c r="O293" s="92" t="str">
        <f t="shared" si="375"/>
        <v>Полное-токси</v>
      </c>
      <c r="P293" s="92" t="s">
        <v>85</v>
      </c>
      <c r="Q293" s="92" t="s">
        <v>85</v>
      </c>
      <c r="R293" s="92" t="s">
        <v>85</v>
      </c>
      <c r="S293" s="92" t="s">
        <v>85</v>
      </c>
      <c r="T293" s="92" t="s">
        <v>85</v>
      </c>
      <c r="U293" s="92" t="s">
        <v>85</v>
      </c>
      <c r="V293" s="92" t="s">
        <v>85</v>
      </c>
      <c r="W293" s="92" t="s">
        <v>85</v>
      </c>
      <c r="X293" s="92" t="s">
        <v>85</v>
      </c>
      <c r="Y293" s="92" t="s">
        <v>85</v>
      </c>
      <c r="Z293" s="92" t="s">
        <v>85</v>
      </c>
      <c r="AA293" s="92" t="s">
        <v>85</v>
      </c>
      <c r="AB293" s="92" t="s">
        <v>85</v>
      </c>
      <c r="AC293" s="92" t="s">
        <v>85</v>
      </c>
      <c r="AD293" s="92" t="s">
        <v>85</v>
      </c>
      <c r="AE293" s="92" t="s">
        <v>85</v>
      </c>
      <c r="AF293" s="92" t="s">
        <v>85</v>
      </c>
      <c r="AG293" s="92" t="s">
        <v>85</v>
      </c>
      <c r="AH293" s="92">
        <v>0</v>
      </c>
      <c r="AI293" s="92">
        <v>1</v>
      </c>
      <c r="AJ293" s="92">
        <f>AJ291</f>
        <v>0.89</v>
      </c>
      <c r="AK293" s="92">
        <f>AK291</f>
        <v>0.1</v>
      </c>
      <c r="AL293" s="92">
        <f>AL291</f>
        <v>3</v>
      </c>
      <c r="AM293" s="92"/>
      <c r="AN293" s="92"/>
      <c r="AO293" s="93">
        <f>AK293*I293*0.1+AJ293</f>
        <v>0.95323999999999998</v>
      </c>
      <c r="AP293" s="93">
        <f t="shared" si="377"/>
        <v>9.5324000000000006E-2</v>
      </c>
      <c r="AQ293" s="94">
        <f t="shared" si="378"/>
        <v>0.25</v>
      </c>
      <c r="AR293" s="94">
        <f t="shared" si="379"/>
        <v>0.32464100000000001</v>
      </c>
      <c r="AS293" s="93">
        <f>1333*J292*POWER(10,-6)</f>
        <v>4.2789299999999999E-4</v>
      </c>
      <c r="AT293" s="94">
        <f t="shared" si="380"/>
        <v>1.6236328929999999</v>
      </c>
      <c r="AU293" s="95">
        <f t="shared" si="381"/>
        <v>0</v>
      </c>
      <c r="AV293" s="95">
        <f t="shared" si="382"/>
        <v>3.1996000000000003E-5</v>
      </c>
      <c r="AW293" s="95">
        <f t="shared" si="383"/>
        <v>5.1949758044428003E-5</v>
      </c>
    </row>
    <row r="294" spans="1:49" x14ac:dyDescent="0.3">
      <c r="A294" s="48" t="s">
        <v>22</v>
      </c>
      <c r="B294" s="48" t="str">
        <f>B291</f>
        <v>Трубопровод насыщенного амина с куба К-305 Рег.№ТТ-333</v>
      </c>
      <c r="C294" s="179" t="s">
        <v>171</v>
      </c>
      <c r="D294" s="49" t="s">
        <v>86</v>
      </c>
      <c r="E294" s="166">
        <v>4.9999999999999998E-7</v>
      </c>
      <c r="F294" s="168">
        <f>F291</f>
        <v>421</v>
      </c>
      <c r="G294" s="48">
        <v>0.2</v>
      </c>
      <c r="H294" s="50">
        <f t="shared" si="376"/>
        <v>4.21E-5</v>
      </c>
      <c r="I294" s="162">
        <f>0.15*I291</f>
        <v>0.94859999999999978</v>
      </c>
      <c r="J294" s="162">
        <f>I294</f>
        <v>0.94859999999999978</v>
      </c>
      <c r="K294" s="174" t="s">
        <v>188</v>
      </c>
      <c r="L294" s="178">
        <v>45390</v>
      </c>
      <c r="M294" s="92" t="str">
        <f t="shared" si="374"/>
        <v>С4</v>
      </c>
      <c r="N294" s="92" t="str">
        <f t="shared" si="374"/>
        <v>Трубопровод насыщенного амина с куба К-305 Рег.№ТТ-333</v>
      </c>
      <c r="O294" s="92" t="str">
        <f t="shared" si="375"/>
        <v>Частичное-пожар</v>
      </c>
      <c r="P294" s="92" t="s">
        <v>85</v>
      </c>
      <c r="Q294" s="92" t="s">
        <v>85</v>
      </c>
      <c r="R294" s="92" t="s">
        <v>85</v>
      </c>
      <c r="S294" s="92" t="s">
        <v>85</v>
      </c>
      <c r="T294" s="92" t="s">
        <v>85</v>
      </c>
      <c r="U294" s="92" t="s">
        <v>85</v>
      </c>
      <c r="V294" s="92" t="s">
        <v>85</v>
      </c>
      <c r="W294" s="92" t="s">
        <v>85</v>
      </c>
      <c r="X294" s="92" t="s">
        <v>85</v>
      </c>
      <c r="Y294" s="92" t="s">
        <v>85</v>
      </c>
      <c r="Z294" s="92" t="s">
        <v>85</v>
      </c>
      <c r="AA294" s="92" t="s">
        <v>85</v>
      </c>
      <c r="AB294" s="92" t="s">
        <v>85</v>
      </c>
      <c r="AC294" s="92" t="s">
        <v>85</v>
      </c>
      <c r="AD294" s="92" t="s">
        <v>85</v>
      </c>
      <c r="AE294" s="92" t="s">
        <v>85</v>
      </c>
      <c r="AF294" s="92" t="s">
        <v>85</v>
      </c>
      <c r="AG294" s="92" t="s">
        <v>85</v>
      </c>
      <c r="AH294" s="92">
        <v>0</v>
      </c>
      <c r="AI294" s="92">
        <v>2</v>
      </c>
      <c r="AJ294" s="92">
        <f>0.1*$AJ$2</f>
        <v>0.25</v>
      </c>
      <c r="AK294" s="92">
        <f>AK291</f>
        <v>0.1</v>
      </c>
      <c r="AL294" s="92">
        <f>ROUNDUP(AL291/3,0)</f>
        <v>1</v>
      </c>
      <c r="AM294" s="92"/>
      <c r="AN294" s="92"/>
      <c r="AO294" s="93">
        <f>AK294*I294+AJ294</f>
        <v>0.34486</v>
      </c>
      <c r="AP294" s="93">
        <f t="shared" si="377"/>
        <v>3.4486000000000003E-2</v>
      </c>
      <c r="AQ294" s="94">
        <f t="shared" si="378"/>
        <v>0.5</v>
      </c>
      <c r="AR294" s="94">
        <f t="shared" si="379"/>
        <v>0.21983649999999999</v>
      </c>
      <c r="AS294" s="93">
        <f>10068.2*J294*POWER(10,-6)</f>
        <v>9.5506945199999981E-3</v>
      </c>
      <c r="AT294" s="94">
        <f t="shared" si="380"/>
        <v>1.1087331945200001</v>
      </c>
      <c r="AU294" s="95">
        <f t="shared" si="381"/>
        <v>0</v>
      </c>
      <c r="AV294" s="95">
        <f t="shared" si="382"/>
        <v>8.42E-5</v>
      </c>
      <c r="AW294" s="95">
        <f t="shared" si="383"/>
        <v>4.6677667489292002E-5</v>
      </c>
    </row>
    <row r="295" spans="1:49" x14ac:dyDescent="0.3">
      <c r="A295" s="48" t="s">
        <v>23</v>
      </c>
      <c r="B295" s="48" t="str">
        <f>B291</f>
        <v>Трубопровод насыщенного амина с куба К-305 Рег.№ТТ-333</v>
      </c>
      <c r="C295" s="179" t="s">
        <v>172</v>
      </c>
      <c r="D295" s="49" t="s">
        <v>174</v>
      </c>
      <c r="E295" s="167">
        <f>E294</f>
        <v>4.9999999999999998E-7</v>
      </c>
      <c r="F295" s="168">
        <f>F291</f>
        <v>421</v>
      </c>
      <c r="G295" s="48">
        <v>0.04</v>
      </c>
      <c r="H295" s="50">
        <f t="shared" si="376"/>
        <v>8.4200000000000007E-6</v>
      </c>
      <c r="I295" s="162">
        <f>0.15*I291</f>
        <v>0.94859999999999978</v>
      </c>
      <c r="J295" s="162">
        <f>0.15*J292</f>
        <v>4.8149999999999998E-2</v>
      </c>
      <c r="K295" s="174" t="s">
        <v>189</v>
      </c>
      <c r="L295" s="178">
        <v>3</v>
      </c>
      <c r="M295" s="92" t="str">
        <f t="shared" si="374"/>
        <v>С5</v>
      </c>
      <c r="N295" s="92" t="str">
        <f t="shared" si="374"/>
        <v>Трубопровод насыщенного амина с куба К-305 Рег.№ТТ-333</v>
      </c>
      <c r="O295" s="92" t="str">
        <f t="shared" si="375"/>
        <v>Частичное-пожар-вспышка</v>
      </c>
      <c r="P295" s="92" t="s">
        <v>85</v>
      </c>
      <c r="Q295" s="92" t="s">
        <v>85</v>
      </c>
      <c r="R295" s="92" t="s">
        <v>85</v>
      </c>
      <c r="S295" s="92" t="s">
        <v>85</v>
      </c>
      <c r="T295" s="92" t="s">
        <v>85</v>
      </c>
      <c r="U295" s="92" t="s">
        <v>85</v>
      </c>
      <c r="V295" s="92" t="s">
        <v>85</v>
      </c>
      <c r="W295" s="92" t="s">
        <v>85</v>
      </c>
      <c r="X295" s="92" t="s">
        <v>85</v>
      </c>
      <c r="Y295" s="92" t="s">
        <v>85</v>
      </c>
      <c r="Z295" s="92" t="s">
        <v>85</v>
      </c>
      <c r="AA295" s="92" t="s">
        <v>85</v>
      </c>
      <c r="AB295" s="92" t="s">
        <v>85</v>
      </c>
      <c r="AC295" s="92" t="s">
        <v>85</v>
      </c>
      <c r="AD295" s="92" t="s">
        <v>85</v>
      </c>
      <c r="AE295" s="92" t="s">
        <v>85</v>
      </c>
      <c r="AF295" s="92" t="s">
        <v>85</v>
      </c>
      <c r="AG295" s="92" t="s">
        <v>85</v>
      </c>
      <c r="AH295" s="92">
        <v>0</v>
      </c>
      <c r="AI295" s="92">
        <v>1</v>
      </c>
      <c r="AJ295" s="92">
        <f>0.1*$AJ$2</f>
        <v>0.25</v>
      </c>
      <c r="AK295" s="92">
        <f>AK291</f>
        <v>0.1</v>
      </c>
      <c r="AL295" s="92">
        <f>ROUNDUP(AL291/3,0)</f>
        <v>1</v>
      </c>
      <c r="AM295" s="92"/>
      <c r="AN295" s="92"/>
      <c r="AO295" s="93">
        <f t="shared" ref="AO295" si="384">AK295*I295+AJ295</f>
        <v>0.34486</v>
      </c>
      <c r="AP295" s="93">
        <f t="shared" si="377"/>
        <v>3.4486000000000003E-2</v>
      </c>
      <c r="AQ295" s="94">
        <f t="shared" si="378"/>
        <v>0.25</v>
      </c>
      <c r="AR295" s="94">
        <f t="shared" si="379"/>
        <v>0.15733649999999999</v>
      </c>
      <c r="AS295" s="93">
        <f>10068.2*J295*POWER(10,-6)*10</f>
        <v>4.8478382999999998E-3</v>
      </c>
      <c r="AT295" s="94">
        <f t="shared" si="380"/>
        <v>0.79153033830000008</v>
      </c>
      <c r="AU295" s="95">
        <f t="shared" si="381"/>
        <v>0</v>
      </c>
      <c r="AV295" s="95">
        <f t="shared" si="382"/>
        <v>8.4200000000000007E-6</v>
      </c>
      <c r="AW295" s="95">
        <f t="shared" si="383"/>
        <v>6.6646854484860009E-6</v>
      </c>
    </row>
    <row r="296" spans="1:49" ht="15" thickBot="1" x14ac:dyDescent="0.35">
      <c r="A296" s="48" t="s">
        <v>24</v>
      </c>
      <c r="B296" s="48" t="str">
        <f>B291</f>
        <v>Трубопровод насыщенного амина с куба К-305 Рег.№ТТ-333</v>
      </c>
      <c r="C296" s="179" t="s">
        <v>179</v>
      </c>
      <c r="D296" s="49" t="s">
        <v>181</v>
      </c>
      <c r="E296" s="167">
        <f>E294</f>
        <v>4.9999999999999998E-7</v>
      </c>
      <c r="F296" s="168">
        <f>F291</f>
        <v>421</v>
      </c>
      <c r="G296" s="48">
        <v>0.76</v>
      </c>
      <c r="H296" s="50">
        <f t="shared" si="376"/>
        <v>1.5998E-4</v>
      </c>
      <c r="I296" s="162">
        <f>0.15*I291</f>
        <v>0.94859999999999978</v>
      </c>
      <c r="J296" s="169">
        <f>J295*0.25</f>
        <v>1.20375E-2</v>
      </c>
      <c r="K296" s="175" t="s">
        <v>200</v>
      </c>
      <c r="L296" s="231">
        <v>2</v>
      </c>
      <c r="M296" s="92" t="str">
        <f t="shared" si="374"/>
        <v>С6</v>
      </c>
      <c r="N296" s="92" t="str">
        <f t="shared" si="374"/>
        <v>Трубопровод насыщенного амина с куба К-305 Рег.№ТТ-333</v>
      </c>
      <c r="O296" s="92" t="str">
        <f t="shared" si="375"/>
        <v>Частичное-токси</v>
      </c>
      <c r="P296" s="92" t="s">
        <v>85</v>
      </c>
      <c r="Q296" s="92" t="s">
        <v>85</v>
      </c>
      <c r="R296" s="92" t="s">
        <v>85</v>
      </c>
      <c r="S296" s="92" t="s">
        <v>85</v>
      </c>
      <c r="T296" s="92" t="s">
        <v>85</v>
      </c>
      <c r="U296" s="92" t="s">
        <v>85</v>
      </c>
      <c r="V296" s="92" t="s">
        <v>85</v>
      </c>
      <c r="W296" s="92" t="s">
        <v>85</v>
      </c>
      <c r="X296" s="92" t="s">
        <v>85</v>
      </c>
      <c r="Y296" s="92" t="s">
        <v>85</v>
      </c>
      <c r="Z296" s="92" t="s">
        <v>85</v>
      </c>
      <c r="AA296" s="92" t="s">
        <v>85</v>
      </c>
      <c r="AB296" s="92" t="s">
        <v>85</v>
      </c>
      <c r="AC296" s="92" t="s">
        <v>85</v>
      </c>
      <c r="AD296" s="92" t="s">
        <v>85</v>
      </c>
      <c r="AE296" s="92" t="s">
        <v>85</v>
      </c>
      <c r="AF296" s="92" t="s">
        <v>85</v>
      </c>
      <c r="AG296" s="92" t="s">
        <v>85</v>
      </c>
      <c r="AH296" s="92">
        <v>0</v>
      </c>
      <c r="AI296" s="92">
        <v>1</v>
      </c>
      <c r="AJ296" s="92">
        <f>0.1*$AJ$2</f>
        <v>0.25</v>
      </c>
      <c r="AK296" s="92">
        <f>AK291</f>
        <v>0.1</v>
      </c>
      <c r="AL296" s="92">
        <f>ROUNDUP(AL291/3,0)</f>
        <v>1</v>
      </c>
      <c r="AM296" s="92"/>
      <c r="AN296" s="92"/>
      <c r="AO296" s="93">
        <f>AK296*I296*0.1+AJ296</f>
        <v>0.25948599999999999</v>
      </c>
      <c r="AP296" s="93">
        <f t="shared" si="377"/>
        <v>2.5948600000000002E-2</v>
      </c>
      <c r="AQ296" s="94">
        <f t="shared" si="378"/>
        <v>0.25</v>
      </c>
      <c r="AR296" s="94">
        <f t="shared" si="379"/>
        <v>0.13385865</v>
      </c>
      <c r="AS296" s="93">
        <f>1333*J295*POWER(10,-6)</f>
        <v>6.418394999999999E-5</v>
      </c>
      <c r="AT296" s="94">
        <f t="shared" si="380"/>
        <v>0.66935743394999991</v>
      </c>
      <c r="AU296" s="95">
        <f t="shared" si="381"/>
        <v>0</v>
      </c>
      <c r="AV296" s="95">
        <f t="shared" si="382"/>
        <v>1.5998E-4</v>
      </c>
      <c r="AW296" s="95">
        <f t="shared" si="383"/>
        <v>1.0708380228332099E-4</v>
      </c>
    </row>
    <row r="297" spans="1:49" x14ac:dyDescent="0.3">
      <c r="A297" s="48"/>
      <c r="B297" s="48"/>
      <c r="C297" s="179"/>
      <c r="D297" s="49"/>
      <c r="E297" s="167"/>
      <c r="F297" s="168"/>
      <c r="G297" s="48"/>
      <c r="H297" s="50"/>
      <c r="I297" s="162"/>
      <c r="J297" s="48"/>
      <c r="K297" s="292"/>
      <c r="L297" s="293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  <c r="AH297" s="92"/>
      <c r="AI297" s="92"/>
      <c r="AJ297" s="92"/>
      <c r="AK297" s="92"/>
      <c r="AL297" s="92"/>
      <c r="AM297" s="92"/>
      <c r="AN297" s="92"/>
      <c r="AO297" s="93"/>
      <c r="AP297" s="93"/>
      <c r="AQ297" s="94"/>
      <c r="AR297" s="94"/>
      <c r="AS297" s="93"/>
      <c r="AT297" s="94"/>
      <c r="AU297" s="95"/>
      <c r="AV297" s="95"/>
      <c r="AW297" s="95"/>
    </row>
    <row r="298" spans="1:49" s="281" customFormat="1" x14ac:dyDescent="0.3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</row>
    <row r="299" spans="1:49" s="281" customFormat="1" x14ac:dyDescent="0.3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</row>
    <row r="300" spans="1:49" ht="15" thickBot="1" x14ac:dyDescent="0.35"/>
    <row r="301" spans="1:49" ht="18" customHeight="1" x14ac:dyDescent="0.3">
      <c r="A301" s="48" t="s">
        <v>19</v>
      </c>
      <c r="B301" s="311" t="s">
        <v>366</v>
      </c>
      <c r="C301" s="179" t="s">
        <v>191</v>
      </c>
      <c r="D301" s="49" t="s">
        <v>192</v>
      </c>
      <c r="E301" s="166">
        <v>9.9999999999999995E-8</v>
      </c>
      <c r="F301" s="163">
        <v>125</v>
      </c>
      <c r="G301" s="48">
        <v>0.2</v>
      </c>
      <c r="H301" s="50">
        <f>E301*F301*G301</f>
        <v>2.4999999999999998E-6</v>
      </c>
      <c r="I301" s="164">
        <v>18.34</v>
      </c>
      <c r="J301" s="169">
        <f>I301</f>
        <v>18.34</v>
      </c>
      <c r="K301" s="172" t="s">
        <v>184</v>
      </c>
      <c r="L301" s="177">
        <v>0</v>
      </c>
      <c r="M301" s="92" t="str">
        <f t="shared" ref="M301:M308" si="385">A301</f>
        <v>С1</v>
      </c>
      <c r="N301" s="92" t="str">
        <f t="shared" ref="N301:N308" si="386">B301</f>
        <v>Трубопровод топливного газа от К-304 Рег.№ТТ-377</v>
      </c>
      <c r="O301" s="92" t="str">
        <f t="shared" ref="O301:O308" si="387">D301</f>
        <v>Полное-факел</v>
      </c>
      <c r="P301" s="92" t="s">
        <v>85</v>
      </c>
      <c r="Q301" s="92" t="s">
        <v>85</v>
      </c>
      <c r="R301" s="92" t="s">
        <v>85</v>
      </c>
      <c r="S301" s="92" t="s">
        <v>85</v>
      </c>
      <c r="T301" s="92" t="s">
        <v>85</v>
      </c>
      <c r="U301" s="92" t="s">
        <v>85</v>
      </c>
      <c r="V301" s="92" t="s">
        <v>85</v>
      </c>
      <c r="W301" s="92" t="s">
        <v>85</v>
      </c>
      <c r="X301" s="92" t="s">
        <v>85</v>
      </c>
      <c r="Y301" s="92" t="s">
        <v>85</v>
      </c>
      <c r="Z301" s="92" t="s">
        <v>85</v>
      </c>
      <c r="AA301" s="92" t="s">
        <v>85</v>
      </c>
      <c r="AB301" s="92" t="s">
        <v>85</v>
      </c>
      <c r="AC301" s="92" t="s">
        <v>85</v>
      </c>
      <c r="AD301" s="92" t="s">
        <v>85</v>
      </c>
      <c r="AE301" s="92" t="s">
        <v>85</v>
      </c>
      <c r="AF301" s="92" t="s">
        <v>85</v>
      </c>
      <c r="AG301" s="92" t="s">
        <v>85</v>
      </c>
      <c r="AH301" s="52">
        <v>2</v>
      </c>
      <c r="AI301" s="52">
        <v>3</v>
      </c>
      <c r="AJ301" s="165">
        <v>1.35</v>
      </c>
      <c r="AK301" s="165">
        <v>2.7E-2</v>
      </c>
      <c r="AL301" s="165">
        <v>5</v>
      </c>
      <c r="AM301" s="92"/>
      <c r="AN301" s="92"/>
      <c r="AO301" s="93">
        <f>AK301*I301+AJ301</f>
        <v>1.84518</v>
      </c>
      <c r="AP301" s="93">
        <f>0.1*AO301</f>
        <v>0.18451800000000002</v>
      </c>
      <c r="AQ301" s="94">
        <f>AH301*3+0.25*AI301</f>
        <v>6.75</v>
      </c>
      <c r="AR301" s="94">
        <f>SUM(AO301:AQ301)/4</f>
        <v>2.1949244999999999</v>
      </c>
      <c r="AS301" s="93">
        <f>10068.2*J301*POWER(10,-6)</f>
        <v>0.18465078799999998</v>
      </c>
      <c r="AT301" s="94">
        <f t="shared" ref="AT301:AT308" si="388">AS301+AR301+AQ301+AP301+AO301</f>
        <v>11.159273288000001</v>
      </c>
      <c r="AU301" s="95">
        <f>AH301*H301</f>
        <v>4.9999999999999996E-6</v>
      </c>
      <c r="AV301" s="95">
        <f>H301*AI301</f>
        <v>7.4999999999999993E-6</v>
      </c>
      <c r="AW301" s="95">
        <f>H301*AT301</f>
        <v>2.789818322E-5</v>
      </c>
    </row>
    <row r="302" spans="1:49" x14ac:dyDescent="0.3">
      <c r="A302" s="48" t="s">
        <v>20</v>
      </c>
      <c r="B302" s="48" t="str">
        <f>B301</f>
        <v>Трубопровод топливного газа от К-304 Рег.№ТТ-377</v>
      </c>
      <c r="C302" s="179" t="s">
        <v>169</v>
      </c>
      <c r="D302" s="49" t="s">
        <v>63</v>
      </c>
      <c r="E302" s="167">
        <f>E301</f>
        <v>9.9999999999999995E-8</v>
      </c>
      <c r="F302" s="168">
        <f>F301</f>
        <v>125</v>
      </c>
      <c r="G302" s="48">
        <v>0.1152</v>
      </c>
      <c r="H302" s="50">
        <f t="shared" ref="H302:H308" si="389">E302*F302*G302</f>
        <v>1.4399999999999998E-6</v>
      </c>
      <c r="I302" s="162">
        <f>I301</f>
        <v>18.34</v>
      </c>
      <c r="J302" s="180">
        <f>I301*0.1</f>
        <v>1.8340000000000001</v>
      </c>
      <c r="K302" s="174" t="s">
        <v>185</v>
      </c>
      <c r="L302" s="178">
        <v>7</v>
      </c>
      <c r="M302" s="92" t="str">
        <f t="shared" si="385"/>
        <v>С2</v>
      </c>
      <c r="N302" s="92" t="str">
        <f t="shared" si="386"/>
        <v>Трубопровод топливного газа от К-304 Рег.№ТТ-377</v>
      </c>
      <c r="O302" s="92" t="str">
        <f t="shared" si="387"/>
        <v>Полное-взрыв</v>
      </c>
      <c r="P302" s="92" t="s">
        <v>85</v>
      </c>
      <c r="Q302" s="92" t="s">
        <v>85</v>
      </c>
      <c r="R302" s="92" t="s">
        <v>85</v>
      </c>
      <c r="S302" s="92" t="s">
        <v>85</v>
      </c>
      <c r="T302" s="92" t="s">
        <v>85</v>
      </c>
      <c r="U302" s="92" t="s">
        <v>85</v>
      </c>
      <c r="V302" s="92" t="s">
        <v>85</v>
      </c>
      <c r="W302" s="92" t="s">
        <v>85</v>
      </c>
      <c r="X302" s="92" t="s">
        <v>85</v>
      </c>
      <c r="Y302" s="92" t="s">
        <v>85</v>
      </c>
      <c r="Z302" s="92" t="s">
        <v>85</v>
      </c>
      <c r="AA302" s="92" t="s">
        <v>85</v>
      </c>
      <c r="AB302" s="92" t="s">
        <v>85</v>
      </c>
      <c r="AC302" s="92" t="s">
        <v>85</v>
      </c>
      <c r="AD302" s="92" t="s">
        <v>85</v>
      </c>
      <c r="AE302" s="92" t="s">
        <v>85</v>
      </c>
      <c r="AF302" s="92" t="s">
        <v>85</v>
      </c>
      <c r="AG302" s="92" t="s">
        <v>85</v>
      </c>
      <c r="AH302" s="52">
        <v>4</v>
      </c>
      <c r="AI302" s="52">
        <v>5</v>
      </c>
      <c r="AJ302" s="92">
        <f>AJ301</f>
        <v>1.35</v>
      </c>
      <c r="AK302" s="92">
        <f>AK301</f>
        <v>2.7E-2</v>
      </c>
      <c r="AL302" s="92">
        <f>AL301</f>
        <v>5</v>
      </c>
      <c r="AM302" s="92"/>
      <c r="AN302" s="92"/>
      <c r="AO302" s="93">
        <f>AK302*I302+AJ302</f>
        <v>1.84518</v>
      </c>
      <c r="AP302" s="93">
        <f t="shared" ref="AP302:AP308" si="390">0.1*AO302</f>
        <v>0.18451800000000002</v>
      </c>
      <c r="AQ302" s="94">
        <f t="shared" ref="AQ302:AQ308" si="391">AH302*3+0.25*AI302</f>
        <v>13.25</v>
      </c>
      <c r="AR302" s="94">
        <f t="shared" ref="AR302:AR308" si="392">SUM(AO302:AQ302)/4</f>
        <v>3.8199244999999999</v>
      </c>
      <c r="AS302" s="93">
        <f>10068.2*J302*POWER(10,-6)*10</f>
        <v>0.18465078800000004</v>
      </c>
      <c r="AT302" s="94">
        <f t="shared" si="388"/>
        <v>19.284273287999998</v>
      </c>
      <c r="AU302" s="95">
        <f t="shared" ref="AU302:AU308" si="393">AH302*H302</f>
        <v>5.7599999999999991E-6</v>
      </c>
      <c r="AV302" s="95">
        <f t="shared" ref="AV302:AV308" si="394">H302*AI302</f>
        <v>7.1999999999999988E-6</v>
      </c>
      <c r="AW302" s="95">
        <f t="shared" ref="AW302:AW308" si="395">H302*AT302</f>
        <v>2.7769353534719994E-5</v>
      </c>
    </row>
    <row r="303" spans="1:49" x14ac:dyDescent="0.3">
      <c r="A303" s="48" t="s">
        <v>21</v>
      </c>
      <c r="B303" s="48" t="str">
        <f>B301</f>
        <v>Трубопровод топливного газа от К-304 Рег.№ТТ-377</v>
      </c>
      <c r="C303" s="179" t="s">
        <v>193</v>
      </c>
      <c r="D303" s="49" t="s">
        <v>194</v>
      </c>
      <c r="E303" s="167">
        <f>E301</f>
        <v>9.9999999999999995E-8</v>
      </c>
      <c r="F303" s="168">
        <f>F301</f>
        <v>125</v>
      </c>
      <c r="G303" s="48">
        <v>7.6799999999999993E-2</v>
      </c>
      <c r="H303" s="50">
        <f t="shared" si="389"/>
        <v>9.5999999999999991E-7</v>
      </c>
      <c r="I303" s="162">
        <f>I301</f>
        <v>18.34</v>
      </c>
      <c r="J303" s="169">
        <f>I301</f>
        <v>18.34</v>
      </c>
      <c r="K303" s="174" t="s">
        <v>186</v>
      </c>
      <c r="L303" s="178">
        <v>0</v>
      </c>
      <c r="M303" s="92" t="str">
        <f t="shared" si="385"/>
        <v>С3</v>
      </c>
      <c r="N303" s="92" t="str">
        <f t="shared" si="386"/>
        <v>Трубопровод топливного газа от К-304 Рег.№ТТ-377</v>
      </c>
      <c r="O303" s="92" t="str">
        <f t="shared" si="387"/>
        <v>Полное-вспышка</v>
      </c>
      <c r="P303" s="92" t="s">
        <v>85</v>
      </c>
      <c r="Q303" s="92" t="s">
        <v>85</v>
      </c>
      <c r="R303" s="92" t="s">
        <v>85</v>
      </c>
      <c r="S303" s="92" t="s">
        <v>85</v>
      </c>
      <c r="T303" s="92" t="s">
        <v>85</v>
      </c>
      <c r="U303" s="92" t="s">
        <v>85</v>
      </c>
      <c r="V303" s="92" t="s">
        <v>85</v>
      </c>
      <c r="W303" s="92" t="s">
        <v>85</v>
      </c>
      <c r="X303" s="92" t="s">
        <v>85</v>
      </c>
      <c r="Y303" s="92" t="s">
        <v>85</v>
      </c>
      <c r="Z303" s="92" t="s">
        <v>85</v>
      </c>
      <c r="AA303" s="92" t="s">
        <v>85</v>
      </c>
      <c r="AB303" s="92" t="s">
        <v>85</v>
      </c>
      <c r="AC303" s="92" t="s">
        <v>85</v>
      </c>
      <c r="AD303" s="92" t="s">
        <v>85</v>
      </c>
      <c r="AE303" s="92" t="s">
        <v>85</v>
      </c>
      <c r="AF303" s="92" t="s">
        <v>85</v>
      </c>
      <c r="AG303" s="92" t="s">
        <v>85</v>
      </c>
      <c r="AH303" s="92">
        <v>0</v>
      </c>
      <c r="AI303" s="92">
        <v>0</v>
      </c>
      <c r="AJ303" s="92">
        <f>AJ301</f>
        <v>1.35</v>
      </c>
      <c r="AK303" s="92">
        <f>AK301</f>
        <v>2.7E-2</v>
      </c>
      <c r="AL303" s="92">
        <f>AL301</f>
        <v>5</v>
      </c>
      <c r="AM303" s="92"/>
      <c r="AN303" s="92"/>
      <c r="AO303" s="93">
        <f>AK303*I303*0.1+AJ303</f>
        <v>1.399518</v>
      </c>
      <c r="AP303" s="93">
        <f t="shared" si="390"/>
        <v>0.13995180000000002</v>
      </c>
      <c r="AQ303" s="94">
        <f t="shared" si="391"/>
        <v>0</v>
      </c>
      <c r="AR303" s="94">
        <f t="shared" si="392"/>
        <v>0.38486745</v>
      </c>
      <c r="AS303" s="93">
        <f>1333*J301*POWER(10,-6)</f>
        <v>2.4447219999999999E-2</v>
      </c>
      <c r="AT303" s="94">
        <f t="shared" si="388"/>
        <v>1.9487844700000001</v>
      </c>
      <c r="AU303" s="95">
        <f t="shared" si="393"/>
        <v>0</v>
      </c>
      <c r="AV303" s="95">
        <f t="shared" si="394"/>
        <v>0</v>
      </c>
      <c r="AW303" s="95">
        <f t="shared" si="395"/>
        <v>1.8708330912E-6</v>
      </c>
    </row>
    <row r="304" spans="1:49" x14ac:dyDescent="0.3">
      <c r="A304" s="48" t="s">
        <v>22</v>
      </c>
      <c r="B304" s="48" t="str">
        <f>B301</f>
        <v>Трубопровод топливного газа от К-304 Рег.№ТТ-377</v>
      </c>
      <c r="C304" s="179" t="s">
        <v>170</v>
      </c>
      <c r="D304" s="49" t="s">
        <v>61</v>
      </c>
      <c r="E304" s="167">
        <f>E301</f>
        <v>9.9999999999999995E-8</v>
      </c>
      <c r="F304" s="168">
        <f>F301</f>
        <v>125</v>
      </c>
      <c r="G304" s="48">
        <v>0.60799999999999998</v>
      </c>
      <c r="H304" s="50">
        <f t="shared" si="389"/>
        <v>7.5999999999999992E-6</v>
      </c>
      <c r="I304" s="162">
        <f>I301</f>
        <v>18.34</v>
      </c>
      <c r="J304" s="171">
        <v>0</v>
      </c>
      <c r="K304" s="174" t="s">
        <v>188</v>
      </c>
      <c r="L304" s="178">
        <v>45390</v>
      </c>
      <c r="M304" s="92" t="str">
        <f t="shared" si="385"/>
        <v>С4</v>
      </c>
      <c r="N304" s="92" t="str">
        <f t="shared" si="386"/>
        <v>Трубопровод топливного газа от К-304 Рег.№ТТ-377</v>
      </c>
      <c r="O304" s="92" t="str">
        <f t="shared" si="387"/>
        <v>Полное-ликвидация</v>
      </c>
      <c r="P304" s="92" t="s">
        <v>85</v>
      </c>
      <c r="Q304" s="92" t="s">
        <v>85</v>
      </c>
      <c r="R304" s="92" t="s">
        <v>85</v>
      </c>
      <c r="S304" s="92" t="s">
        <v>85</v>
      </c>
      <c r="T304" s="92" t="s">
        <v>85</v>
      </c>
      <c r="U304" s="92" t="s">
        <v>85</v>
      </c>
      <c r="V304" s="92" t="s">
        <v>85</v>
      </c>
      <c r="W304" s="92" t="s">
        <v>85</v>
      </c>
      <c r="X304" s="92" t="s">
        <v>85</v>
      </c>
      <c r="Y304" s="92" t="s">
        <v>85</v>
      </c>
      <c r="Z304" s="92" t="s">
        <v>85</v>
      </c>
      <c r="AA304" s="92" t="s">
        <v>85</v>
      </c>
      <c r="AB304" s="92" t="s">
        <v>85</v>
      </c>
      <c r="AC304" s="92" t="s">
        <v>85</v>
      </c>
      <c r="AD304" s="92" t="s">
        <v>85</v>
      </c>
      <c r="AE304" s="92" t="s">
        <v>85</v>
      </c>
      <c r="AF304" s="92" t="s">
        <v>85</v>
      </c>
      <c r="AG304" s="92" t="s">
        <v>85</v>
      </c>
      <c r="AH304" s="92">
        <v>0</v>
      </c>
      <c r="AI304" s="92">
        <v>0</v>
      </c>
      <c r="AJ304" s="92">
        <f>AJ301</f>
        <v>1.35</v>
      </c>
      <c r="AK304" s="92">
        <f>AK301</f>
        <v>2.7E-2</v>
      </c>
      <c r="AL304" s="92">
        <f>AL301</f>
        <v>5</v>
      </c>
      <c r="AM304" s="92"/>
      <c r="AN304" s="92"/>
      <c r="AO304" s="93">
        <f>AK304*I304*0.1+AJ304</f>
        <v>1.399518</v>
      </c>
      <c r="AP304" s="93">
        <f t="shared" si="390"/>
        <v>0.13995180000000002</v>
      </c>
      <c r="AQ304" s="94">
        <f t="shared" si="391"/>
        <v>0</v>
      </c>
      <c r="AR304" s="94">
        <f t="shared" si="392"/>
        <v>0.38486745</v>
      </c>
      <c r="AS304" s="93">
        <f>1333*J302*POWER(10,-6)</f>
        <v>2.4447220000000003E-3</v>
      </c>
      <c r="AT304" s="94">
        <f t="shared" si="388"/>
        <v>1.9267819720000001</v>
      </c>
      <c r="AU304" s="95">
        <f t="shared" si="393"/>
        <v>0</v>
      </c>
      <c r="AV304" s="95">
        <f t="shared" si="394"/>
        <v>0</v>
      </c>
      <c r="AW304" s="95">
        <f t="shared" si="395"/>
        <v>1.46435429872E-5</v>
      </c>
    </row>
    <row r="305" spans="1:49" x14ac:dyDescent="0.3">
      <c r="A305" s="48" t="s">
        <v>23</v>
      </c>
      <c r="B305" s="48" t="str">
        <f>B301</f>
        <v>Трубопровод топливного газа от К-304 Рег.№ТТ-377</v>
      </c>
      <c r="C305" s="179" t="s">
        <v>195</v>
      </c>
      <c r="D305" s="49" t="s">
        <v>196</v>
      </c>
      <c r="E305" s="166">
        <v>4.9999999999999998E-7</v>
      </c>
      <c r="F305" s="168">
        <f>F301</f>
        <v>125</v>
      </c>
      <c r="G305" s="48">
        <v>3.5000000000000003E-2</v>
      </c>
      <c r="H305" s="50">
        <f t="shared" si="389"/>
        <v>2.1875000000000002E-6</v>
      </c>
      <c r="I305" s="162">
        <f>0.15*I301</f>
        <v>2.7509999999999999</v>
      </c>
      <c r="J305" s="169">
        <f>I305</f>
        <v>2.7509999999999999</v>
      </c>
      <c r="K305" s="174" t="s">
        <v>189</v>
      </c>
      <c r="L305" s="178">
        <v>3</v>
      </c>
      <c r="M305" s="92" t="str">
        <f t="shared" si="385"/>
        <v>С5</v>
      </c>
      <c r="N305" s="92" t="str">
        <f t="shared" si="386"/>
        <v>Трубопровод топливного газа от К-304 Рег.№ТТ-377</v>
      </c>
      <c r="O305" s="92" t="str">
        <f t="shared" si="387"/>
        <v>Частичное-факел</v>
      </c>
      <c r="P305" s="92" t="s">
        <v>85</v>
      </c>
      <c r="Q305" s="92" t="s">
        <v>85</v>
      </c>
      <c r="R305" s="92" t="s">
        <v>85</v>
      </c>
      <c r="S305" s="92" t="s">
        <v>85</v>
      </c>
      <c r="T305" s="92" t="s">
        <v>85</v>
      </c>
      <c r="U305" s="92" t="s">
        <v>85</v>
      </c>
      <c r="V305" s="92" t="s">
        <v>85</v>
      </c>
      <c r="W305" s="92" t="s">
        <v>85</v>
      </c>
      <c r="X305" s="92" t="s">
        <v>85</v>
      </c>
      <c r="Y305" s="92" t="s">
        <v>85</v>
      </c>
      <c r="Z305" s="92" t="s">
        <v>85</v>
      </c>
      <c r="AA305" s="92" t="s">
        <v>85</v>
      </c>
      <c r="AB305" s="92" t="s">
        <v>85</v>
      </c>
      <c r="AC305" s="92" t="s">
        <v>85</v>
      </c>
      <c r="AD305" s="92" t="s">
        <v>85</v>
      </c>
      <c r="AE305" s="92" t="s">
        <v>85</v>
      </c>
      <c r="AF305" s="92" t="s">
        <v>85</v>
      </c>
      <c r="AG305" s="92" t="s">
        <v>85</v>
      </c>
      <c r="AH305" s="92">
        <v>0</v>
      </c>
      <c r="AI305" s="92">
        <v>2</v>
      </c>
      <c r="AJ305" s="92">
        <f>0.1*$AJ$2</f>
        <v>0.25</v>
      </c>
      <c r="AK305" s="92">
        <f>AK301</f>
        <v>2.7E-2</v>
      </c>
      <c r="AL305" s="92">
        <f>ROUNDUP(AL301/3,0)</f>
        <v>2</v>
      </c>
      <c r="AM305" s="92"/>
      <c r="AN305" s="92"/>
      <c r="AO305" s="93">
        <f>AK305*I305+AJ305</f>
        <v>0.32427699999999998</v>
      </c>
      <c r="AP305" s="93">
        <f t="shared" si="390"/>
        <v>3.2427699999999997E-2</v>
      </c>
      <c r="AQ305" s="94">
        <f t="shared" si="391"/>
        <v>0.5</v>
      </c>
      <c r="AR305" s="94">
        <f t="shared" si="392"/>
        <v>0.214176175</v>
      </c>
      <c r="AS305" s="93">
        <f>10068.2*J305*POWER(10,-6)</f>
        <v>2.7697618199999999E-2</v>
      </c>
      <c r="AT305" s="94">
        <f t="shared" si="388"/>
        <v>1.0985784932</v>
      </c>
      <c r="AU305" s="95">
        <f t="shared" si="393"/>
        <v>0</v>
      </c>
      <c r="AV305" s="95">
        <f t="shared" si="394"/>
        <v>4.3750000000000005E-6</v>
      </c>
      <c r="AW305" s="95">
        <f t="shared" si="395"/>
        <v>2.4031404538750003E-6</v>
      </c>
    </row>
    <row r="306" spans="1:49" x14ac:dyDescent="0.3">
      <c r="A306" s="48" t="s">
        <v>24</v>
      </c>
      <c r="B306" s="48" t="str">
        <f>B301</f>
        <v>Трубопровод топливного газа от К-304 Рег.№ТТ-377</v>
      </c>
      <c r="C306" s="179" t="s">
        <v>197</v>
      </c>
      <c r="D306" s="49" t="s">
        <v>198</v>
      </c>
      <c r="E306" s="167">
        <f>E305</f>
        <v>4.9999999999999998E-7</v>
      </c>
      <c r="F306" s="168">
        <f>F301</f>
        <v>125</v>
      </c>
      <c r="G306" s="48">
        <v>8.3000000000000001E-3</v>
      </c>
      <c r="H306" s="50">
        <f t="shared" si="389"/>
        <v>5.1875000000000001E-7</v>
      </c>
      <c r="I306" s="162">
        <f>I305</f>
        <v>2.7509999999999999</v>
      </c>
      <c r="J306" s="169">
        <f>J302*0.15</f>
        <v>0.27510000000000001</v>
      </c>
      <c r="K306" s="173" t="s">
        <v>200</v>
      </c>
      <c r="L306" s="230">
        <v>4</v>
      </c>
      <c r="M306" s="92" t="str">
        <f t="shared" si="385"/>
        <v>С6</v>
      </c>
      <c r="N306" s="92" t="str">
        <f t="shared" si="386"/>
        <v>Трубопровод топливного газа от К-304 Рег.№ТТ-377</v>
      </c>
      <c r="O306" s="92" t="str">
        <f t="shared" si="387"/>
        <v>Частичное-взрыв</v>
      </c>
      <c r="P306" s="92" t="s">
        <v>85</v>
      </c>
      <c r="Q306" s="92" t="s">
        <v>85</v>
      </c>
      <c r="R306" s="92" t="s">
        <v>85</v>
      </c>
      <c r="S306" s="92" t="s">
        <v>85</v>
      </c>
      <c r="T306" s="92" t="s">
        <v>85</v>
      </c>
      <c r="U306" s="92" t="s">
        <v>85</v>
      </c>
      <c r="V306" s="92" t="s">
        <v>85</v>
      </c>
      <c r="W306" s="92" t="s">
        <v>85</v>
      </c>
      <c r="X306" s="92" t="s">
        <v>85</v>
      </c>
      <c r="Y306" s="92" t="s">
        <v>85</v>
      </c>
      <c r="Z306" s="92" t="s">
        <v>85</v>
      </c>
      <c r="AA306" s="92" t="s">
        <v>85</v>
      </c>
      <c r="AB306" s="92" t="s">
        <v>85</v>
      </c>
      <c r="AC306" s="92" t="s">
        <v>85</v>
      </c>
      <c r="AD306" s="92" t="s">
        <v>85</v>
      </c>
      <c r="AE306" s="92" t="s">
        <v>85</v>
      </c>
      <c r="AF306" s="92" t="s">
        <v>85</v>
      </c>
      <c r="AG306" s="92" t="s">
        <v>85</v>
      </c>
      <c r="AH306" s="92">
        <v>0</v>
      </c>
      <c r="AI306" s="92">
        <v>1</v>
      </c>
      <c r="AJ306" s="92">
        <f>0.1*$AJ$2</f>
        <v>0.25</v>
      </c>
      <c r="AK306" s="92">
        <f>AK301</f>
        <v>2.7E-2</v>
      </c>
      <c r="AL306" s="92">
        <f>AL305</f>
        <v>2</v>
      </c>
      <c r="AM306" s="92"/>
      <c r="AN306" s="92"/>
      <c r="AO306" s="93">
        <f t="shared" ref="AO306:AO307" si="396">AK306*I306+AJ306</f>
        <v>0.32427699999999998</v>
      </c>
      <c r="AP306" s="93">
        <f t="shared" si="390"/>
        <v>3.2427699999999997E-2</v>
      </c>
      <c r="AQ306" s="94">
        <f t="shared" si="391"/>
        <v>0.25</v>
      </c>
      <c r="AR306" s="94">
        <f t="shared" si="392"/>
        <v>0.151676175</v>
      </c>
      <c r="AS306" s="93">
        <f>10068.2*J306*POWER(10,-6)*10</f>
        <v>2.7697618200000003E-2</v>
      </c>
      <c r="AT306" s="94">
        <f t="shared" si="388"/>
        <v>0.78607849320000001</v>
      </c>
      <c r="AU306" s="95">
        <f t="shared" si="393"/>
        <v>0</v>
      </c>
      <c r="AV306" s="95">
        <f t="shared" si="394"/>
        <v>5.1875000000000001E-7</v>
      </c>
      <c r="AW306" s="95">
        <f t="shared" si="395"/>
        <v>4.0777821834749999E-7</v>
      </c>
    </row>
    <row r="307" spans="1:49" x14ac:dyDescent="0.3">
      <c r="A307" s="48" t="s">
        <v>219</v>
      </c>
      <c r="B307" s="48" t="str">
        <f>B301</f>
        <v>Трубопровод топливного газа от К-304 Рег.№ТТ-377</v>
      </c>
      <c r="C307" s="179" t="s">
        <v>172</v>
      </c>
      <c r="D307" s="49" t="s">
        <v>174</v>
      </c>
      <c r="E307" s="167">
        <f>E305</f>
        <v>4.9999999999999998E-7</v>
      </c>
      <c r="F307" s="168">
        <f>F301</f>
        <v>125</v>
      </c>
      <c r="G307" s="48">
        <v>2.64E-2</v>
      </c>
      <c r="H307" s="50">
        <f t="shared" si="389"/>
        <v>1.6500000000000001E-6</v>
      </c>
      <c r="I307" s="162">
        <f>0.15*I301</f>
        <v>2.7509999999999999</v>
      </c>
      <c r="J307" s="169">
        <f>J303*0.15</f>
        <v>2.7509999999999999</v>
      </c>
      <c r="K307" s="174"/>
      <c r="L307" s="178"/>
      <c r="M307" s="92" t="str">
        <f t="shared" si="385"/>
        <v>С7</v>
      </c>
      <c r="N307" s="92" t="str">
        <f t="shared" si="386"/>
        <v>Трубопровод топливного газа от К-304 Рег.№ТТ-377</v>
      </c>
      <c r="O307" s="92" t="str">
        <f t="shared" si="387"/>
        <v>Частичное-пожар-вспышка</v>
      </c>
      <c r="P307" s="92" t="s">
        <v>85</v>
      </c>
      <c r="Q307" s="92" t="s">
        <v>85</v>
      </c>
      <c r="R307" s="92" t="s">
        <v>85</v>
      </c>
      <c r="S307" s="92" t="s">
        <v>85</v>
      </c>
      <c r="T307" s="92" t="s">
        <v>85</v>
      </c>
      <c r="U307" s="92" t="s">
        <v>85</v>
      </c>
      <c r="V307" s="92" t="s">
        <v>85</v>
      </c>
      <c r="W307" s="92" t="s">
        <v>85</v>
      </c>
      <c r="X307" s="92" t="s">
        <v>85</v>
      </c>
      <c r="Y307" s="92" t="s">
        <v>85</v>
      </c>
      <c r="Z307" s="92" t="s">
        <v>85</v>
      </c>
      <c r="AA307" s="92" t="s">
        <v>85</v>
      </c>
      <c r="AB307" s="92" t="s">
        <v>85</v>
      </c>
      <c r="AC307" s="92" t="s">
        <v>85</v>
      </c>
      <c r="AD307" s="92" t="s">
        <v>85</v>
      </c>
      <c r="AE307" s="92" t="s">
        <v>85</v>
      </c>
      <c r="AF307" s="92" t="s">
        <v>85</v>
      </c>
      <c r="AG307" s="92" t="s">
        <v>85</v>
      </c>
      <c r="AH307" s="92">
        <v>0</v>
      </c>
      <c r="AI307" s="92">
        <v>1</v>
      </c>
      <c r="AJ307" s="92">
        <f>0.1*$AJ$2</f>
        <v>0.25</v>
      </c>
      <c r="AK307" s="92">
        <f>AK301</f>
        <v>2.7E-2</v>
      </c>
      <c r="AL307" s="92">
        <f>ROUNDUP(AL301/3,0)</f>
        <v>2</v>
      </c>
      <c r="AM307" s="92"/>
      <c r="AN307" s="92"/>
      <c r="AO307" s="93">
        <f t="shared" si="396"/>
        <v>0.32427699999999998</v>
      </c>
      <c r="AP307" s="93">
        <f t="shared" si="390"/>
        <v>3.2427699999999997E-2</v>
      </c>
      <c r="AQ307" s="94">
        <f t="shared" si="391"/>
        <v>0.25</v>
      </c>
      <c r="AR307" s="94">
        <f t="shared" si="392"/>
        <v>0.151676175</v>
      </c>
      <c r="AS307" s="93">
        <f>10068.2*J307*POWER(10,-6)*10</f>
        <v>0.27697618200000002</v>
      </c>
      <c r="AT307" s="94">
        <f t="shared" si="388"/>
        <v>1.0353570569999999</v>
      </c>
      <c r="AU307" s="95">
        <f t="shared" si="393"/>
        <v>0</v>
      </c>
      <c r="AV307" s="95">
        <f t="shared" si="394"/>
        <v>1.6500000000000001E-6</v>
      </c>
      <c r="AW307" s="95">
        <f t="shared" si="395"/>
        <v>1.7083391440499999E-6</v>
      </c>
    </row>
    <row r="308" spans="1:49" ht="15" thickBot="1" x14ac:dyDescent="0.35">
      <c r="A308" s="48" t="s">
        <v>220</v>
      </c>
      <c r="B308" s="48" t="str">
        <f>B301</f>
        <v>Трубопровод топливного газа от К-304 Рег.№ТТ-377</v>
      </c>
      <c r="C308" s="179" t="s">
        <v>173</v>
      </c>
      <c r="D308" s="49" t="s">
        <v>62</v>
      </c>
      <c r="E308" s="167">
        <f>E305</f>
        <v>4.9999999999999998E-7</v>
      </c>
      <c r="F308" s="168">
        <f>F301</f>
        <v>125</v>
      </c>
      <c r="G308" s="48">
        <v>0.93030000000000002</v>
      </c>
      <c r="H308" s="50">
        <f t="shared" si="389"/>
        <v>5.814375E-5</v>
      </c>
      <c r="I308" s="162">
        <f>0.15*I301</f>
        <v>2.7509999999999999</v>
      </c>
      <c r="J308" s="171">
        <v>0</v>
      </c>
      <c r="K308" s="175"/>
      <c r="L308" s="176"/>
      <c r="M308" s="92" t="str">
        <f t="shared" si="385"/>
        <v>С8</v>
      </c>
      <c r="N308" s="92" t="str">
        <f t="shared" si="386"/>
        <v>Трубопровод топливного газа от К-304 Рег.№ТТ-377</v>
      </c>
      <c r="O308" s="92" t="str">
        <f t="shared" si="387"/>
        <v>Частичное-ликвидация</v>
      </c>
      <c r="P308" s="92" t="s">
        <v>85</v>
      </c>
      <c r="Q308" s="92" t="s">
        <v>85</v>
      </c>
      <c r="R308" s="92" t="s">
        <v>85</v>
      </c>
      <c r="S308" s="92" t="s">
        <v>85</v>
      </c>
      <c r="T308" s="92" t="s">
        <v>85</v>
      </c>
      <c r="U308" s="92" t="s">
        <v>85</v>
      </c>
      <c r="V308" s="92" t="s">
        <v>85</v>
      </c>
      <c r="W308" s="92" t="s">
        <v>85</v>
      </c>
      <c r="X308" s="92" t="s">
        <v>85</v>
      </c>
      <c r="Y308" s="92" t="s">
        <v>85</v>
      </c>
      <c r="Z308" s="92" t="s">
        <v>85</v>
      </c>
      <c r="AA308" s="92" t="s">
        <v>85</v>
      </c>
      <c r="AB308" s="92" t="s">
        <v>85</v>
      </c>
      <c r="AC308" s="92" t="s">
        <v>85</v>
      </c>
      <c r="AD308" s="92" t="s">
        <v>85</v>
      </c>
      <c r="AE308" s="92" t="s">
        <v>85</v>
      </c>
      <c r="AF308" s="92" t="s">
        <v>85</v>
      </c>
      <c r="AG308" s="92" t="s">
        <v>85</v>
      </c>
      <c r="AH308" s="92">
        <v>0</v>
      </c>
      <c r="AI308" s="92">
        <v>0</v>
      </c>
      <c r="AJ308" s="92">
        <f>0.1*$AJ$2</f>
        <v>0.25</v>
      </c>
      <c r="AK308" s="92">
        <f>AK301</f>
        <v>2.7E-2</v>
      </c>
      <c r="AL308" s="92">
        <f>ROUNDUP(AL301/3,0)</f>
        <v>2</v>
      </c>
      <c r="AM308" s="92"/>
      <c r="AN308" s="92"/>
      <c r="AO308" s="93">
        <f>AK308*I308*0.1+AJ308</f>
        <v>0.25742769999999998</v>
      </c>
      <c r="AP308" s="93">
        <f t="shared" si="390"/>
        <v>2.5742769999999998E-2</v>
      </c>
      <c r="AQ308" s="94">
        <f t="shared" si="391"/>
        <v>0</v>
      </c>
      <c r="AR308" s="94">
        <f t="shared" si="392"/>
        <v>7.0792617499999988E-2</v>
      </c>
      <c r="AS308" s="93">
        <f>1333*J307*POWER(10,-6)</f>
        <v>3.6670829999999994E-3</v>
      </c>
      <c r="AT308" s="94">
        <f t="shared" si="388"/>
        <v>0.35763017049999996</v>
      </c>
      <c r="AU308" s="95">
        <f t="shared" si="393"/>
        <v>0</v>
      </c>
      <c r="AV308" s="95">
        <f t="shared" si="394"/>
        <v>0</v>
      </c>
      <c r="AW308" s="95">
        <f t="shared" si="395"/>
        <v>2.0793959226009372E-5</v>
      </c>
    </row>
    <row r="309" spans="1:49" x14ac:dyDescent="0.3">
      <c r="A309" s="52"/>
      <c r="B309" s="52"/>
      <c r="C309" s="92"/>
      <c r="D309" s="268"/>
      <c r="E309" s="269"/>
      <c r="F309" s="270"/>
      <c r="G309" s="52"/>
      <c r="H309" s="95"/>
      <c r="I309" s="94"/>
      <c r="J309" s="52"/>
      <c r="K309" s="52"/>
      <c r="L309" s="5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  <c r="AG309" s="92"/>
      <c r="AH309" s="92"/>
      <c r="AI309" s="92"/>
      <c r="AJ309" s="92"/>
      <c r="AK309" s="92"/>
      <c r="AL309" s="92"/>
      <c r="AM309" s="92"/>
      <c r="AN309" s="92"/>
      <c r="AO309" s="93"/>
      <c r="AP309" s="93"/>
      <c r="AQ309" s="94"/>
      <c r="AR309" s="94"/>
      <c r="AS309" s="93"/>
      <c r="AT309" s="94"/>
      <c r="AU309" s="95"/>
      <c r="AV309" s="95"/>
      <c r="AW309" s="95"/>
    </row>
    <row r="310" spans="1:49" ht="15" thickBot="1" x14ac:dyDescent="0.35"/>
    <row r="311" spans="1:49" ht="28.8" thickBot="1" x14ac:dyDescent="0.35">
      <c r="A311" s="48" t="s">
        <v>19</v>
      </c>
      <c r="B311" s="311" t="s">
        <v>367</v>
      </c>
      <c r="C311" s="179" t="s">
        <v>168</v>
      </c>
      <c r="D311" s="49" t="s">
        <v>60</v>
      </c>
      <c r="E311" s="166">
        <v>9.9999999999999995E-8</v>
      </c>
      <c r="F311" s="163">
        <v>421</v>
      </c>
      <c r="G311" s="48">
        <v>0.2</v>
      </c>
      <c r="H311" s="50">
        <f>E311*F311*G311</f>
        <v>8.4200000000000007E-6</v>
      </c>
      <c r="I311" s="164">
        <v>17.059999999999999</v>
      </c>
      <c r="J311" s="162">
        <f>I311</f>
        <v>17.059999999999999</v>
      </c>
      <c r="K311" s="172" t="s">
        <v>184</v>
      </c>
      <c r="L311" s="177">
        <f>I311*20</f>
        <v>341.2</v>
      </c>
      <c r="M311" s="92" t="str">
        <f t="shared" ref="M311:M316" si="397">A311</f>
        <v>С1</v>
      </c>
      <c r="N311" s="92" t="str">
        <f t="shared" ref="N311:N316" si="398">B311</f>
        <v>Трубопровод насыщенного амина от К-304, К-307 в Е-421 Рег.№ТТ-400</v>
      </c>
      <c r="O311" s="92" t="str">
        <f t="shared" ref="O311:O316" si="399">D311</f>
        <v>Полное-пожар</v>
      </c>
      <c r="P311" s="92" t="s">
        <v>85</v>
      </c>
      <c r="Q311" s="92" t="s">
        <v>85</v>
      </c>
      <c r="R311" s="92" t="s">
        <v>85</v>
      </c>
      <c r="S311" s="92" t="s">
        <v>85</v>
      </c>
      <c r="T311" s="92" t="s">
        <v>85</v>
      </c>
      <c r="U311" s="92" t="s">
        <v>85</v>
      </c>
      <c r="V311" s="92" t="s">
        <v>85</v>
      </c>
      <c r="W311" s="92" t="s">
        <v>85</v>
      </c>
      <c r="X311" s="92" t="s">
        <v>85</v>
      </c>
      <c r="Y311" s="92" t="s">
        <v>85</v>
      </c>
      <c r="Z311" s="92" t="s">
        <v>85</v>
      </c>
      <c r="AA311" s="92" t="s">
        <v>85</v>
      </c>
      <c r="AB311" s="92" t="s">
        <v>85</v>
      </c>
      <c r="AC311" s="92" t="s">
        <v>85</v>
      </c>
      <c r="AD311" s="92" t="s">
        <v>85</v>
      </c>
      <c r="AE311" s="92" t="s">
        <v>85</v>
      </c>
      <c r="AF311" s="92" t="s">
        <v>85</v>
      </c>
      <c r="AG311" s="92" t="s">
        <v>85</v>
      </c>
      <c r="AH311" s="52">
        <v>1</v>
      </c>
      <c r="AI311" s="52">
        <v>2</v>
      </c>
      <c r="AJ311" s="165">
        <v>0.89</v>
      </c>
      <c r="AK311" s="165">
        <v>0.1</v>
      </c>
      <c r="AL311" s="165">
        <v>3</v>
      </c>
      <c r="AM311" s="92"/>
      <c r="AN311" s="92"/>
      <c r="AO311" s="93">
        <f>AK311*I311+AJ311</f>
        <v>2.5960000000000001</v>
      </c>
      <c r="AP311" s="93">
        <f>0.1*AO311</f>
        <v>0.2596</v>
      </c>
      <c r="AQ311" s="94">
        <f>AH311*3+0.25*AI311</f>
        <v>3.5</v>
      </c>
      <c r="AR311" s="94">
        <f>SUM(AO311:AQ311)/4</f>
        <v>1.5889</v>
      </c>
      <c r="AS311" s="93">
        <f>10068.2*J311*POWER(10,-6)</f>
        <v>0.17176349199999999</v>
      </c>
      <c r="AT311" s="94">
        <f>AS311+AR311+AQ311+AP311+AO311</f>
        <v>8.1162634919999999</v>
      </c>
      <c r="AU311" s="95">
        <f>AH311*H311</f>
        <v>8.4200000000000007E-6</v>
      </c>
      <c r="AV311" s="95">
        <f>H311*AI311</f>
        <v>1.6840000000000001E-5</v>
      </c>
      <c r="AW311" s="95">
        <f>H311*AT311</f>
        <v>6.8338938602640009E-5</v>
      </c>
    </row>
    <row r="312" spans="1:49" ht="15" thickBot="1" x14ac:dyDescent="0.35">
      <c r="A312" s="48" t="s">
        <v>20</v>
      </c>
      <c r="B312" s="48" t="str">
        <f>B311</f>
        <v>Трубопровод насыщенного амина от К-304, К-307 в Е-421 Рег.№ТТ-400</v>
      </c>
      <c r="C312" s="179" t="s">
        <v>169</v>
      </c>
      <c r="D312" s="49" t="s">
        <v>63</v>
      </c>
      <c r="E312" s="167">
        <f>E311</f>
        <v>9.9999999999999995E-8</v>
      </c>
      <c r="F312" s="168">
        <f>F311</f>
        <v>421</v>
      </c>
      <c r="G312" s="48">
        <v>0.04</v>
      </c>
      <c r="H312" s="50">
        <f t="shared" ref="H312:H316" si="400">E312*F312*G312</f>
        <v>1.6840000000000001E-6</v>
      </c>
      <c r="I312" s="162">
        <f>I311</f>
        <v>17.059999999999999</v>
      </c>
      <c r="J312" s="163">
        <v>0.45</v>
      </c>
      <c r="K312" s="172" t="s">
        <v>185</v>
      </c>
      <c r="L312" s="177">
        <v>0</v>
      </c>
      <c r="M312" s="92" t="str">
        <f t="shared" si="397"/>
        <v>С2</v>
      </c>
      <c r="N312" s="92" t="str">
        <f t="shared" si="398"/>
        <v>Трубопровод насыщенного амина от К-304, К-307 в Е-421 Рег.№ТТ-400</v>
      </c>
      <c r="O312" s="92" t="str">
        <f t="shared" si="399"/>
        <v>Полное-взрыв</v>
      </c>
      <c r="P312" s="92" t="s">
        <v>85</v>
      </c>
      <c r="Q312" s="92" t="s">
        <v>85</v>
      </c>
      <c r="R312" s="92" t="s">
        <v>85</v>
      </c>
      <c r="S312" s="92" t="s">
        <v>85</v>
      </c>
      <c r="T312" s="92" t="s">
        <v>85</v>
      </c>
      <c r="U312" s="92" t="s">
        <v>85</v>
      </c>
      <c r="V312" s="92" t="s">
        <v>85</v>
      </c>
      <c r="W312" s="92" t="s">
        <v>85</v>
      </c>
      <c r="X312" s="92" t="s">
        <v>85</v>
      </c>
      <c r="Y312" s="92" t="s">
        <v>85</v>
      </c>
      <c r="Z312" s="92" t="s">
        <v>85</v>
      </c>
      <c r="AA312" s="92" t="s">
        <v>85</v>
      </c>
      <c r="AB312" s="92" t="s">
        <v>85</v>
      </c>
      <c r="AC312" s="92" t="s">
        <v>85</v>
      </c>
      <c r="AD312" s="92" t="s">
        <v>85</v>
      </c>
      <c r="AE312" s="92" t="s">
        <v>85</v>
      </c>
      <c r="AF312" s="92" t="s">
        <v>85</v>
      </c>
      <c r="AG312" s="92" t="s">
        <v>85</v>
      </c>
      <c r="AH312" s="52">
        <v>2</v>
      </c>
      <c r="AI312" s="52">
        <v>2</v>
      </c>
      <c r="AJ312" s="92">
        <f>AJ311</f>
        <v>0.89</v>
      </c>
      <c r="AK312" s="92">
        <f>AK311</f>
        <v>0.1</v>
      </c>
      <c r="AL312" s="92">
        <f>AL311</f>
        <v>3</v>
      </c>
      <c r="AM312" s="92"/>
      <c r="AN312" s="92"/>
      <c r="AO312" s="93">
        <f>AK312*I312+AJ312</f>
        <v>2.5960000000000001</v>
      </c>
      <c r="AP312" s="93">
        <f t="shared" ref="AP312:AP316" si="401">0.1*AO312</f>
        <v>0.2596</v>
      </c>
      <c r="AQ312" s="94">
        <f t="shared" ref="AQ312:AQ316" si="402">AH312*3+0.25*AI312</f>
        <v>6.5</v>
      </c>
      <c r="AR312" s="94">
        <f t="shared" ref="AR312:AR316" si="403">SUM(AO312:AQ312)/4</f>
        <v>2.3388999999999998</v>
      </c>
      <c r="AS312" s="93">
        <f>10068.2*J312*POWER(10,-6)*10</f>
        <v>4.5306900000000004E-2</v>
      </c>
      <c r="AT312" s="94">
        <f t="shared" ref="AT312:AT316" si="404">AS312+AR312+AQ312+AP312+AO312</f>
        <v>11.7398069</v>
      </c>
      <c r="AU312" s="95">
        <f t="shared" ref="AU312:AU316" si="405">AH312*H312</f>
        <v>3.3680000000000002E-6</v>
      </c>
      <c r="AV312" s="95">
        <f t="shared" ref="AV312:AV316" si="406">H312*AI312</f>
        <v>3.3680000000000002E-6</v>
      </c>
      <c r="AW312" s="95">
        <f t="shared" ref="AW312:AW316" si="407">H312*AT312</f>
        <v>1.9769834819600001E-5</v>
      </c>
    </row>
    <row r="313" spans="1:49" x14ac:dyDescent="0.3">
      <c r="A313" s="48" t="s">
        <v>21</v>
      </c>
      <c r="B313" s="48" t="str">
        <f>B311</f>
        <v>Трубопровод насыщенного амина от К-304, К-307 в Е-421 Рег.№ТТ-400</v>
      </c>
      <c r="C313" s="179" t="s">
        <v>178</v>
      </c>
      <c r="D313" s="49" t="s">
        <v>180</v>
      </c>
      <c r="E313" s="167">
        <f>E311</f>
        <v>9.9999999999999995E-8</v>
      </c>
      <c r="F313" s="168">
        <f>F311</f>
        <v>421</v>
      </c>
      <c r="G313" s="48">
        <v>0.76</v>
      </c>
      <c r="H313" s="50">
        <f t="shared" si="400"/>
        <v>3.1996000000000003E-5</v>
      </c>
      <c r="I313" s="162">
        <f>I311</f>
        <v>17.059999999999999</v>
      </c>
      <c r="J313" s="169">
        <f>J312*0.25</f>
        <v>0.1125</v>
      </c>
      <c r="K313" s="172" t="s">
        <v>186</v>
      </c>
      <c r="L313" s="177">
        <v>0</v>
      </c>
      <c r="M313" s="92" t="str">
        <f t="shared" si="397"/>
        <v>С3</v>
      </c>
      <c r="N313" s="92" t="str">
        <f t="shared" si="398"/>
        <v>Трубопровод насыщенного амина от К-304, К-307 в Е-421 Рег.№ТТ-400</v>
      </c>
      <c r="O313" s="92" t="str">
        <f t="shared" si="399"/>
        <v>Полное-токси</v>
      </c>
      <c r="P313" s="92" t="s">
        <v>85</v>
      </c>
      <c r="Q313" s="92" t="s">
        <v>85</v>
      </c>
      <c r="R313" s="92" t="s">
        <v>85</v>
      </c>
      <c r="S313" s="92" t="s">
        <v>85</v>
      </c>
      <c r="T313" s="92" t="s">
        <v>85</v>
      </c>
      <c r="U313" s="92" t="s">
        <v>85</v>
      </c>
      <c r="V313" s="92" t="s">
        <v>85</v>
      </c>
      <c r="W313" s="92" t="s">
        <v>85</v>
      </c>
      <c r="X313" s="92" t="s">
        <v>85</v>
      </c>
      <c r="Y313" s="92" t="s">
        <v>85</v>
      </c>
      <c r="Z313" s="92" t="s">
        <v>85</v>
      </c>
      <c r="AA313" s="92" t="s">
        <v>85</v>
      </c>
      <c r="AB313" s="92" t="s">
        <v>85</v>
      </c>
      <c r="AC313" s="92" t="s">
        <v>85</v>
      </c>
      <c r="AD313" s="92" t="s">
        <v>85</v>
      </c>
      <c r="AE313" s="92" t="s">
        <v>85</v>
      </c>
      <c r="AF313" s="92" t="s">
        <v>85</v>
      </c>
      <c r="AG313" s="92" t="s">
        <v>85</v>
      </c>
      <c r="AH313" s="92">
        <v>0</v>
      </c>
      <c r="AI313" s="92">
        <v>1</v>
      </c>
      <c r="AJ313" s="92">
        <f>AJ311</f>
        <v>0.89</v>
      </c>
      <c r="AK313" s="92">
        <f>AK311</f>
        <v>0.1</v>
      </c>
      <c r="AL313" s="92">
        <f>AL311</f>
        <v>3</v>
      </c>
      <c r="AM313" s="92"/>
      <c r="AN313" s="92"/>
      <c r="AO313" s="93">
        <f>AK313*I313*0.1+AJ313</f>
        <v>1.0606</v>
      </c>
      <c r="AP313" s="93">
        <f t="shared" si="401"/>
        <v>0.10606</v>
      </c>
      <c r="AQ313" s="94">
        <f t="shared" si="402"/>
        <v>0.25</v>
      </c>
      <c r="AR313" s="94">
        <f t="shared" si="403"/>
        <v>0.35416500000000001</v>
      </c>
      <c r="AS313" s="93">
        <f>1333*J312*POWER(10,-6)</f>
        <v>5.9984999999999997E-4</v>
      </c>
      <c r="AT313" s="94">
        <f t="shared" si="404"/>
        <v>1.7714248500000001</v>
      </c>
      <c r="AU313" s="95">
        <f t="shared" si="405"/>
        <v>0</v>
      </c>
      <c r="AV313" s="95">
        <f t="shared" si="406"/>
        <v>3.1996000000000003E-5</v>
      </c>
      <c r="AW313" s="95">
        <f t="shared" si="407"/>
        <v>5.667850950060001E-5</v>
      </c>
    </row>
    <row r="314" spans="1:49" x14ac:dyDescent="0.3">
      <c r="A314" s="48" t="s">
        <v>22</v>
      </c>
      <c r="B314" s="48" t="str">
        <f>B311</f>
        <v>Трубопровод насыщенного амина от К-304, К-307 в Е-421 Рег.№ТТ-400</v>
      </c>
      <c r="C314" s="179" t="s">
        <v>171</v>
      </c>
      <c r="D314" s="49" t="s">
        <v>86</v>
      </c>
      <c r="E314" s="166">
        <v>4.9999999999999998E-7</v>
      </c>
      <c r="F314" s="168">
        <f>F311</f>
        <v>421</v>
      </c>
      <c r="G314" s="48">
        <v>0.2</v>
      </c>
      <c r="H314" s="50">
        <f t="shared" si="400"/>
        <v>4.21E-5</v>
      </c>
      <c r="I314" s="162">
        <f>0.15*I311</f>
        <v>2.5589999999999997</v>
      </c>
      <c r="J314" s="162">
        <f>I314</f>
        <v>2.5589999999999997</v>
      </c>
      <c r="K314" s="174" t="s">
        <v>188</v>
      </c>
      <c r="L314" s="178">
        <v>45390</v>
      </c>
      <c r="M314" s="92" t="str">
        <f t="shared" si="397"/>
        <v>С4</v>
      </c>
      <c r="N314" s="92" t="str">
        <f t="shared" si="398"/>
        <v>Трубопровод насыщенного амина от К-304, К-307 в Е-421 Рег.№ТТ-400</v>
      </c>
      <c r="O314" s="92" t="str">
        <f t="shared" si="399"/>
        <v>Частичное-пожар</v>
      </c>
      <c r="P314" s="92" t="s">
        <v>85</v>
      </c>
      <c r="Q314" s="92" t="s">
        <v>85</v>
      </c>
      <c r="R314" s="92" t="s">
        <v>85</v>
      </c>
      <c r="S314" s="92" t="s">
        <v>85</v>
      </c>
      <c r="T314" s="92" t="s">
        <v>85</v>
      </c>
      <c r="U314" s="92" t="s">
        <v>85</v>
      </c>
      <c r="V314" s="92" t="s">
        <v>85</v>
      </c>
      <c r="W314" s="92" t="s">
        <v>85</v>
      </c>
      <c r="X314" s="92" t="s">
        <v>85</v>
      </c>
      <c r="Y314" s="92" t="s">
        <v>85</v>
      </c>
      <c r="Z314" s="92" t="s">
        <v>85</v>
      </c>
      <c r="AA314" s="92" t="s">
        <v>85</v>
      </c>
      <c r="AB314" s="92" t="s">
        <v>85</v>
      </c>
      <c r="AC314" s="92" t="s">
        <v>85</v>
      </c>
      <c r="AD314" s="92" t="s">
        <v>85</v>
      </c>
      <c r="AE314" s="92" t="s">
        <v>85</v>
      </c>
      <c r="AF314" s="92" t="s">
        <v>85</v>
      </c>
      <c r="AG314" s="92" t="s">
        <v>85</v>
      </c>
      <c r="AH314" s="92">
        <v>0</v>
      </c>
      <c r="AI314" s="92">
        <v>2</v>
      </c>
      <c r="AJ314" s="92">
        <f>0.1*$AJ$2</f>
        <v>0.25</v>
      </c>
      <c r="AK314" s="92">
        <f>AK311</f>
        <v>0.1</v>
      </c>
      <c r="AL314" s="92">
        <f>ROUNDUP(AL311/3,0)</f>
        <v>1</v>
      </c>
      <c r="AM314" s="92"/>
      <c r="AN314" s="92"/>
      <c r="AO314" s="93">
        <f>AK314*I314+AJ314</f>
        <v>0.50590000000000002</v>
      </c>
      <c r="AP314" s="93">
        <f t="shared" si="401"/>
        <v>5.0590000000000003E-2</v>
      </c>
      <c r="AQ314" s="94">
        <f t="shared" si="402"/>
        <v>0.5</v>
      </c>
      <c r="AR314" s="94">
        <f t="shared" si="403"/>
        <v>0.26412250000000004</v>
      </c>
      <c r="AS314" s="93">
        <f>10068.2*J314*POWER(10,-6)</f>
        <v>2.5764523799999998E-2</v>
      </c>
      <c r="AT314" s="94">
        <f t="shared" si="404"/>
        <v>1.3463770238000001</v>
      </c>
      <c r="AU314" s="95">
        <f t="shared" si="405"/>
        <v>0</v>
      </c>
      <c r="AV314" s="95">
        <f t="shared" si="406"/>
        <v>8.42E-5</v>
      </c>
      <c r="AW314" s="95">
        <f t="shared" si="407"/>
        <v>5.6682472701980007E-5</v>
      </c>
    </row>
    <row r="315" spans="1:49" x14ac:dyDescent="0.3">
      <c r="A315" s="48" t="s">
        <v>23</v>
      </c>
      <c r="B315" s="48" t="str">
        <f>B311</f>
        <v>Трубопровод насыщенного амина от К-304, К-307 в Е-421 Рег.№ТТ-400</v>
      </c>
      <c r="C315" s="179" t="s">
        <v>172</v>
      </c>
      <c r="D315" s="49" t="s">
        <v>174</v>
      </c>
      <c r="E315" s="167">
        <f>E314</f>
        <v>4.9999999999999998E-7</v>
      </c>
      <c r="F315" s="168">
        <f>F311</f>
        <v>421</v>
      </c>
      <c r="G315" s="48">
        <v>0.04</v>
      </c>
      <c r="H315" s="50">
        <f t="shared" si="400"/>
        <v>8.4200000000000007E-6</v>
      </c>
      <c r="I315" s="162">
        <f>0.15*I311</f>
        <v>2.5589999999999997</v>
      </c>
      <c r="J315" s="162">
        <f>0.15*J312</f>
        <v>6.7500000000000004E-2</v>
      </c>
      <c r="K315" s="174" t="s">
        <v>189</v>
      </c>
      <c r="L315" s="178">
        <v>3</v>
      </c>
      <c r="M315" s="92" t="str">
        <f t="shared" si="397"/>
        <v>С5</v>
      </c>
      <c r="N315" s="92" t="str">
        <f t="shared" si="398"/>
        <v>Трубопровод насыщенного амина от К-304, К-307 в Е-421 Рег.№ТТ-400</v>
      </c>
      <c r="O315" s="92" t="str">
        <f t="shared" si="399"/>
        <v>Частичное-пожар-вспышка</v>
      </c>
      <c r="P315" s="92" t="s">
        <v>85</v>
      </c>
      <c r="Q315" s="92" t="s">
        <v>85</v>
      </c>
      <c r="R315" s="92" t="s">
        <v>85</v>
      </c>
      <c r="S315" s="92" t="s">
        <v>85</v>
      </c>
      <c r="T315" s="92" t="s">
        <v>85</v>
      </c>
      <c r="U315" s="92" t="s">
        <v>85</v>
      </c>
      <c r="V315" s="92" t="s">
        <v>85</v>
      </c>
      <c r="W315" s="92" t="s">
        <v>85</v>
      </c>
      <c r="X315" s="92" t="s">
        <v>85</v>
      </c>
      <c r="Y315" s="92" t="s">
        <v>85</v>
      </c>
      <c r="Z315" s="92" t="s">
        <v>85</v>
      </c>
      <c r="AA315" s="92" t="s">
        <v>85</v>
      </c>
      <c r="AB315" s="92" t="s">
        <v>85</v>
      </c>
      <c r="AC315" s="92" t="s">
        <v>85</v>
      </c>
      <c r="AD315" s="92" t="s">
        <v>85</v>
      </c>
      <c r="AE315" s="92" t="s">
        <v>85</v>
      </c>
      <c r="AF315" s="92" t="s">
        <v>85</v>
      </c>
      <c r="AG315" s="92" t="s">
        <v>85</v>
      </c>
      <c r="AH315" s="92">
        <v>0</v>
      </c>
      <c r="AI315" s="92">
        <v>1</v>
      </c>
      <c r="AJ315" s="92">
        <f>0.1*$AJ$2</f>
        <v>0.25</v>
      </c>
      <c r="AK315" s="92">
        <f>AK311</f>
        <v>0.1</v>
      </c>
      <c r="AL315" s="92">
        <f>ROUNDUP(AL311/3,0)</f>
        <v>1</v>
      </c>
      <c r="AM315" s="92"/>
      <c r="AN315" s="92"/>
      <c r="AO315" s="93">
        <f t="shared" ref="AO315" si="408">AK315*I315+AJ315</f>
        <v>0.50590000000000002</v>
      </c>
      <c r="AP315" s="93">
        <f t="shared" si="401"/>
        <v>5.0590000000000003E-2</v>
      </c>
      <c r="AQ315" s="94">
        <f t="shared" si="402"/>
        <v>0.25</v>
      </c>
      <c r="AR315" s="94">
        <f t="shared" si="403"/>
        <v>0.20162250000000001</v>
      </c>
      <c r="AS315" s="93">
        <f>10068.2*J315*POWER(10,-6)*10</f>
        <v>6.7960350000000006E-3</v>
      </c>
      <c r="AT315" s="94">
        <f t="shared" si="404"/>
        <v>1.014908535</v>
      </c>
      <c r="AU315" s="95">
        <f t="shared" si="405"/>
        <v>0</v>
      </c>
      <c r="AV315" s="95">
        <f t="shared" si="406"/>
        <v>8.4200000000000007E-6</v>
      </c>
      <c r="AW315" s="95">
        <f t="shared" si="407"/>
        <v>8.5455298647000004E-6</v>
      </c>
    </row>
    <row r="316" spans="1:49" ht="15" thickBot="1" x14ac:dyDescent="0.35">
      <c r="A316" s="48" t="s">
        <v>24</v>
      </c>
      <c r="B316" s="48" t="str">
        <f>B311</f>
        <v>Трубопровод насыщенного амина от К-304, К-307 в Е-421 Рег.№ТТ-400</v>
      </c>
      <c r="C316" s="179" t="s">
        <v>179</v>
      </c>
      <c r="D316" s="49" t="s">
        <v>181</v>
      </c>
      <c r="E316" s="167">
        <f>E314</f>
        <v>4.9999999999999998E-7</v>
      </c>
      <c r="F316" s="168">
        <f>F311</f>
        <v>421</v>
      </c>
      <c r="G316" s="48">
        <v>0.76</v>
      </c>
      <c r="H316" s="50">
        <f t="shared" si="400"/>
        <v>1.5998E-4</v>
      </c>
      <c r="I316" s="162">
        <f>0.15*I311</f>
        <v>2.5589999999999997</v>
      </c>
      <c r="J316" s="169">
        <f>J315*0.25</f>
        <v>1.6875000000000001E-2</v>
      </c>
      <c r="K316" s="175" t="s">
        <v>200</v>
      </c>
      <c r="L316" s="231">
        <v>2</v>
      </c>
      <c r="M316" s="92" t="str">
        <f t="shared" si="397"/>
        <v>С6</v>
      </c>
      <c r="N316" s="92" t="str">
        <f t="shared" si="398"/>
        <v>Трубопровод насыщенного амина от К-304, К-307 в Е-421 Рег.№ТТ-400</v>
      </c>
      <c r="O316" s="92" t="str">
        <f t="shared" si="399"/>
        <v>Частичное-токси</v>
      </c>
      <c r="P316" s="92" t="s">
        <v>85</v>
      </c>
      <c r="Q316" s="92" t="s">
        <v>85</v>
      </c>
      <c r="R316" s="92" t="s">
        <v>85</v>
      </c>
      <c r="S316" s="92" t="s">
        <v>85</v>
      </c>
      <c r="T316" s="92" t="s">
        <v>85</v>
      </c>
      <c r="U316" s="92" t="s">
        <v>85</v>
      </c>
      <c r="V316" s="92" t="s">
        <v>85</v>
      </c>
      <c r="W316" s="92" t="s">
        <v>85</v>
      </c>
      <c r="X316" s="92" t="s">
        <v>85</v>
      </c>
      <c r="Y316" s="92" t="s">
        <v>85</v>
      </c>
      <c r="Z316" s="92" t="s">
        <v>85</v>
      </c>
      <c r="AA316" s="92" t="s">
        <v>85</v>
      </c>
      <c r="AB316" s="92" t="s">
        <v>85</v>
      </c>
      <c r="AC316" s="92" t="s">
        <v>85</v>
      </c>
      <c r="AD316" s="92" t="s">
        <v>85</v>
      </c>
      <c r="AE316" s="92" t="s">
        <v>85</v>
      </c>
      <c r="AF316" s="92" t="s">
        <v>85</v>
      </c>
      <c r="AG316" s="92" t="s">
        <v>85</v>
      </c>
      <c r="AH316" s="92">
        <v>0</v>
      </c>
      <c r="AI316" s="92">
        <v>1</v>
      </c>
      <c r="AJ316" s="92">
        <f>0.1*$AJ$2</f>
        <v>0.25</v>
      </c>
      <c r="AK316" s="92">
        <f>AK311</f>
        <v>0.1</v>
      </c>
      <c r="AL316" s="92">
        <f>ROUNDUP(AL311/3,0)</f>
        <v>1</v>
      </c>
      <c r="AM316" s="92"/>
      <c r="AN316" s="92"/>
      <c r="AO316" s="93">
        <f>AK316*I316*0.1+AJ316</f>
        <v>0.27559</v>
      </c>
      <c r="AP316" s="93">
        <f t="shared" si="401"/>
        <v>2.7559E-2</v>
      </c>
      <c r="AQ316" s="94">
        <f t="shared" si="402"/>
        <v>0.25</v>
      </c>
      <c r="AR316" s="94">
        <f t="shared" si="403"/>
        <v>0.13828725</v>
      </c>
      <c r="AS316" s="93">
        <f>1333*J315*POWER(10,-6)</f>
        <v>8.9977500000000004E-5</v>
      </c>
      <c r="AT316" s="94">
        <f t="shared" si="404"/>
        <v>0.69152622750000003</v>
      </c>
      <c r="AU316" s="95">
        <f t="shared" si="405"/>
        <v>0</v>
      </c>
      <c r="AV316" s="95">
        <f t="shared" si="406"/>
        <v>1.5998E-4</v>
      </c>
      <c r="AW316" s="95">
        <f t="shared" si="407"/>
        <v>1.1063036587545E-4</v>
      </c>
    </row>
    <row r="317" spans="1:49" x14ac:dyDescent="0.3">
      <c r="A317" s="48"/>
      <c r="B317" s="48"/>
      <c r="C317" s="179"/>
      <c r="D317" s="49"/>
      <c r="E317" s="167"/>
      <c r="F317" s="168"/>
      <c r="G317" s="48"/>
      <c r="H317" s="50"/>
      <c r="I317" s="162"/>
      <c r="J317" s="48"/>
      <c r="K317" s="292"/>
      <c r="L317" s="293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  <c r="AL317" s="92"/>
      <c r="AM317" s="92"/>
      <c r="AN317" s="92"/>
      <c r="AO317" s="93"/>
      <c r="AP317" s="93"/>
      <c r="AQ317" s="94"/>
      <c r="AR317" s="94"/>
      <c r="AS317" s="93"/>
      <c r="AT317" s="94"/>
      <c r="AU317" s="95"/>
      <c r="AV317" s="95"/>
      <c r="AW317" s="95"/>
    </row>
    <row r="318" spans="1:49" s="281" customFormat="1" x14ac:dyDescent="0.3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</row>
    <row r="319" spans="1:49" s="281" customFormat="1" x14ac:dyDescent="0.3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</row>
    <row r="320" spans="1:49" ht="15" thickBot="1" x14ac:dyDescent="0.35"/>
    <row r="321" spans="1:49" ht="15" thickBot="1" x14ac:dyDescent="0.35">
      <c r="A321" s="48" t="s">
        <v>19</v>
      </c>
      <c r="B321" s="163" t="s">
        <v>368</v>
      </c>
      <c r="C321" s="179" t="s">
        <v>168</v>
      </c>
      <c r="D321" s="49" t="s">
        <v>60</v>
      </c>
      <c r="E321" s="166">
        <v>1.0000000000000001E-5</v>
      </c>
      <c r="F321" s="163">
        <v>617</v>
      </c>
      <c r="G321" s="48">
        <v>0.2</v>
      </c>
      <c r="H321" s="50">
        <f>E321*F321*G321</f>
        <v>1.2340000000000001E-3</v>
      </c>
      <c r="I321" s="164">
        <v>158</v>
      </c>
      <c r="J321" s="169">
        <f>I321</f>
        <v>158</v>
      </c>
      <c r="K321" s="172" t="s">
        <v>184</v>
      </c>
      <c r="L321" s="177">
        <f>I321*20</f>
        <v>3160</v>
      </c>
      <c r="M321" s="92" t="str">
        <f t="shared" ref="M321:N326" si="409">A321</f>
        <v>С1</v>
      </c>
      <c r="N321" s="92" t="str">
        <f t="shared" si="409"/>
        <v>Трубопровод керосиновой фракции от К-203 в К- 204 Рег.№ТТ-401</v>
      </c>
      <c r="O321" s="92" t="str">
        <f t="shared" ref="O321:O326" si="410">D321</f>
        <v>Полное-пожар</v>
      </c>
      <c r="P321" s="92" t="s">
        <v>85</v>
      </c>
      <c r="Q321" s="92" t="s">
        <v>85</v>
      </c>
      <c r="R321" s="92" t="s">
        <v>85</v>
      </c>
      <c r="S321" s="92" t="s">
        <v>85</v>
      </c>
      <c r="T321" s="92" t="s">
        <v>85</v>
      </c>
      <c r="U321" s="92" t="s">
        <v>85</v>
      </c>
      <c r="V321" s="92" t="s">
        <v>85</v>
      </c>
      <c r="W321" s="92" t="s">
        <v>85</v>
      </c>
      <c r="X321" s="92" t="s">
        <v>85</v>
      </c>
      <c r="Y321" s="92" t="s">
        <v>85</v>
      </c>
      <c r="Z321" s="92" t="s">
        <v>85</v>
      </c>
      <c r="AA321" s="92" t="s">
        <v>85</v>
      </c>
      <c r="AB321" s="92" t="s">
        <v>85</v>
      </c>
      <c r="AC321" s="92" t="s">
        <v>85</v>
      </c>
      <c r="AD321" s="92" t="s">
        <v>85</v>
      </c>
      <c r="AE321" s="92" t="s">
        <v>85</v>
      </c>
      <c r="AF321" s="92" t="s">
        <v>85</v>
      </c>
      <c r="AG321" s="92" t="s">
        <v>85</v>
      </c>
      <c r="AH321" s="52">
        <v>1</v>
      </c>
      <c r="AI321" s="52">
        <v>2</v>
      </c>
      <c r="AJ321" s="165">
        <v>1.96</v>
      </c>
      <c r="AK321" s="165">
        <v>2.7E-2</v>
      </c>
      <c r="AL321" s="165">
        <v>3</v>
      </c>
      <c r="AM321" s="92"/>
      <c r="AN321" s="92"/>
      <c r="AO321" s="93">
        <f>AK321*I321+AJ321</f>
        <v>6.226</v>
      </c>
      <c r="AP321" s="93">
        <f>0.1*AO321</f>
        <v>0.62260000000000004</v>
      </c>
      <c r="AQ321" s="94">
        <f>AH321*3+0.25*AI321</f>
        <v>3.5</v>
      </c>
      <c r="AR321" s="94">
        <f>SUM(AO321:AQ321)/4</f>
        <v>2.5871500000000003</v>
      </c>
      <c r="AS321" s="93">
        <f>10068.2*J321*POWER(10,-6)</f>
        <v>1.5907756</v>
      </c>
      <c r="AT321" s="94">
        <f t="shared" ref="AT321:AT326" si="411">AS321+AR321+AQ321+AP321+AO321</f>
        <v>14.526525599999999</v>
      </c>
      <c r="AU321" s="95">
        <f>AH321*H321</f>
        <v>1.2340000000000001E-3</v>
      </c>
      <c r="AV321" s="95">
        <f>H321*AI321</f>
        <v>2.4680000000000001E-3</v>
      </c>
      <c r="AW321" s="95">
        <f>H321*AT321</f>
        <v>1.7925732590399999E-2</v>
      </c>
    </row>
    <row r="322" spans="1:49" ht="15" thickBot="1" x14ac:dyDescent="0.35">
      <c r="A322" s="48" t="s">
        <v>20</v>
      </c>
      <c r="B322" s="48" t="str">
        <f>B321</f>
        <v>Трубопровод керосиновой фракции от К-203 в К- 204 Рег.№ТТ-401</v>
      </c>
      <c r="C322" s="179" t="s">
        <v>169</v>
      </c>
      <c r="D322" s="49" t="s">
        <v>63</v>
      </c>
      <c r="E322" s="167">
        <f>E321</f>
        <v>1.0000000000000001E-5</v>
      </c>
      <c r="F322" s="168">
        <f>F321</f>
        <v>617</v>
      </c>
      <c r="G322" s="48">
        <v>0.04</v>
      </c>
      <c r="H322" s="50">
        <f t="shared" ref="H322:H326" si="412">E322*F322*G322</f>
        <v>2.4680000000000004E-4</v>
      </c>
      <c r="I322" s="162">
        <f>I321</f>
        <v>158</v>
      </c>
      <c r="J322" s="170">
        <v>0.25800000000000001</v>
      </c>
      <c r="K322" s="172" t="s">
        <v>185</v>
      </c>
      <c r="L322" s="177">
        <v>0</v>
      </c>
      <c r="M322" s="92" t="str">
        <f t="shared" si="409"/>
        <v>С2</v>
      </c>
      <c r="N322" s="92" t="str">
        <f t="shared" si="409"/>
        <v>Трубопровод керосиновой фракции от К-203 в К- 204 Рег.№ТТ-401</v>
      </c>
      <c r="O322" s="92" t="str">
        <f t="shared" si="410"/>
        <v>Полное-взрыв</v>
      </c>
      <c r="P322" s="92" t="s">
        <v>85</v>
      </c>
      <c r="Q322" s="92" t="s">
        <v>85</v>
      </c>
      <c r="R322" s="92" t="s">
        <v>85</v>
      </c>
      <c r="S322" s="92" t="s">
        <v>85</v>
      </c>
      <c r="T322" s="92" t="s">
        <v>85</v>
      </c>
      <c r="U322" s="92" t="s">
        <v>85</v>
      </c>
      <c r="V322" s="92" t="s">
        <v>85</v>
      </c>
      <c r="W322" s="92" t="s">
        <v>85</v>
      </c>
      <c r="X322" s="92" t="s">
        <v>85</v>
      </c>
      <c r="Y322" s="92" t="s">
        <v>85</v>
      </c>
      <c r="Z322" s="92" t="s">
        <v>85</v>
      </c>
      <c r="AA322" s="92" t="s">
        <v>85</v>
      </c>
      <c r="AB322" s="92" t="s">
        <v>85</v>
      </c>
      <c r="AC322" s="92" t="s">
        <v>85</v>
      </c>
      <c r="AD322" s="92" t="s">
        <v>85</v>
      </c>
      <c r="AE322" s="92" t="s">
        <v>85</v>
      </c>
      <c r="AF322" s="92" t="s">
        <v>85</v>
      </c>
      <c r="AG322" s="92" t="s">
        <v>85</v>
      </c>
      <c r="AH322" s="52">
        <v>2</v>
      </c>
      <c r="AI322" s="52">
        <v>2</v>
      </c>
      <c r="AJ322" s="92">
        <f>AJ321</f>
        <v>1.96</v>
      </c>
      <c r="AK322" s="92">
        <f>AK321</f>
        <v>2.7E-2</v>
      </c>
      <c r="AL322" s="92">
        <f>AL321</f>
        <v>3</v>
      </c>
      <c r="AM322" s="92"/>
      <c r="AN322" s="92"/>
      <c r="AO322" s="93">
        <f>AK322*I322+AJ322</f>
        <v>6.226</v>
      </c>
      <c r="AP322" s="93">
        <f t="shared" ref="AP322:AP326" si="413">0.1*AO322</f>
        <v>0.62260000000000004</v>
      </c>
      <c r="AQ322" s="94">
        <f t="shared" ref="AQ322:AQ326" si="414">AH322*3+0.25*AI322</f>
        <v>6.5</v>
      </c>
      <c r="AR322" s="94">
        <f t="shared" ref="AR322:AR326" si="415">SUM(AO322:AQ322)/4</f>
        <v>3.3371500000000003</v>
      </c>
      <c r="AS322" s="93">
        <f>10068.2*J322*POWER(10,-6)*10</f>
        <v>2.5975956000000001E-2</v>
      </c>
      <c r="AT322" s="94">
        <f t="shared" si="411"/>
        <v>16.711725956000002</v>
      </c>
      <c r="AU322" s="95">
        <f t="shared" ref="AU322:AU326" si="416">AH322*H322</f>
        <v>4.9360000000000007E-4</v>
      </c>
      <c r="AV322" s="95">
        <f t="shared" ref="AV322:AV326" si="417">H322*AI322</f>
        <v>4.9360000000000007E-4</v>
      </c>
      <c r="AW322" s="95">
        <f t="shared" ref="AW322:AW326" si="418">H322*AT322</f>
        <v>4.1244539659408015E-3</v>
      </c>
    </row>
    <row r="323" spans="1:49" x14ac:dyDescent="0.3">
      <c r="A323" s="48" t="s">
        <v>21</v>
      </c>
      <c r="B323" s="48" t="str">
        <f>B321</f>
        <v>Трубопровод керосиновой фракции от К-203 в К- 204 Рег.№ТТ-401</v>
      </c>
      <c r="C323" s="179" t="s">
        <v>170</v>
      </c>
      <c r="D323" s="49" t="s">
        <v>61</v>
      </c>
      <c r="E323" s="167">
        <f>E321</f>
        <v>1.0000000000000001E-5</v>
      </c>
      <c r="F323" s="168">
        <f>F321</f>
        <v>617</v>
      </c>
      <c r="G323" s="48">
        <v>0.76</v>
      </c>
      <c r="H323" s="50">
        <f t="shared" si="412"/>
        <v>4.6892000000000001E-3</v>
      </c>
      <c r="I323" s="162">
        <f>I321</f>
        <v>158</v>
      </c>
      <c r="J323" s="171">
        <v>0</v>
      </c>
      <c r="K323" s="172" t="s">
        <v>186</v>
      </c>
      <c r="L323" s="177">
        <v>0</v>
      </c>
      <c r="M323" s="92" t="str">
        <f t="shared" si="409"/>
        <v>С3</v>
      </c>
      <c r="N323" s="92" t="str">
        <f t="shared" si="409"/>
        <v>Трубопровод керосиновой фракции от К-203 в К- 204 Рег.№ТТ-401</v>
      </c>
      <c r="O323" s="92" t="str">
        <f t="shared" si="410"/>
        <v>Полное-ликвидация</v>
      </c>
      <c r="P323" s="92" t="s">
        <v>85</v>
      </c>
      <c r="Q323" s="92" t="s">
        <v>85</v>
      </c>
      <c r="R323" s="92" t="s">
        <v>85</v>
      </c>
      <c r="S323" s="92" t="s">
        <v>85</v>
      </c>
      <c r="T323" s="92" t="s">
        <v>85</v>
      </c>
      <c r="U323" s="92" t="s">
        <v>85</v>
      </c>
      <c r="V323" s="92" t="s">
        <v>85</v>
      </c>
      <c r="W323" s="92" t="s">
        <v>85</v>
      </c>
      <c r="X323" s="92" t="s">
        <v>85</v>
      </c>
      <c r="Y323" s="92" t="s">
        <v>85</v>
      </c>
      <c r="Z323" s="92" t="s">
        <v>85</v>
      </c>
      <c r="AA323" s="92" t="s">
        <v>85</v>
      </c>
      <c r="AB323" s="92" t="s">
        <v>85</v>
      </c>
      <c r="AC323" s="92" t="s">
        <v>85</v>
      </c>
      <c r="AD323" s="92" t="s">
        <v>85</v>
      </c>
      <c r="AE323" s="92" t="s">
        <v>85</v>
      </c>
      <c r="AF323" s="92" t="s">
        <v>85</v>
      </c>
      <c r="AG323" s="92" t="s">
        <v>85</v>
      </c>
      <c r="AH323" s="92">
        <v>0</v>
      </c>
      <c r="AI323" s="92">
        <v>0</v>
      </c>
      <c r="AJ323" s="92">
        <f>AJ321</f>
        <v>1.96</v>
      </c>
      <c r="AK323" s="92">
        <f>AK321</f>
        <v>2.7E-2</v>
      </c>
      <c r="AL323" s="92">
        <f>AL321</f>
        <v>3</v>
      </c>
      <c r="AM323" s="92"/>
      <c r="AN323" s="92"/>
      <c r="AO323" s="93">
        <f>AK323*I323*0.1+AJ323</f>
        <v>2.3866000000000001</v>
      </c>
      <c r="AP323" s="93">
        <f t="shared" si="413"/>
        <v>0.23866000000000001</v>
      </c>
      <c r="AQ323" s="94">
        <f t="shared" si="414"/>
        <v>0</v>
      </c>
      <c r="AR323" s="94">
        <f t="shared" si="415"/>
        <v>0.65631499999999998</v>
      </c>
      <c r="AS323" s="93">
        <f>1333*J322*POWER(10,-6)</f>
        <v>3.4391399999999996E-4</v>
      </c>
      <c r="AT323" s="94">
        <f t="shared" si="411"/>
        <v>3.2819189140000002</v>
      </c>
      <c r="AU323" s="95">
        <f t="shared" si="416"/>
        <v>0</v>
      </c>
      <c r="AV323" s="95">
        <f t="shared" si="417"/>
        <v>0</v>
      </c>
      <c r="AW323" s="95">
        <f t="shared" si="418"/>
        <v>1.5389574171528801E-2</v>
      </c>
    </row>
    <row r="324" spans="1:49" x14ac:dyDescent="0.3">
      <c r="A324" s="48" t="s">
        <v>22</v>
      </c>
      <c r="B324" s="48" t="str">
        <f>B321</f>
        <v>Трубопровод керосиновой фракции от К-203 в К- 204 Рег.№ТТ-401</v>
      </c>
      <c r="C324" s="179" t="s">
        <v>171</v>
      </c>
      <c r="D324" s="49" t="s">
        <v>86</v>
      </c>
      <c r="E324" s="166">
        <v>1E-4</v>
      </c>
      <c r="F324" s="168">
        <f>F321</f>
        <v>617</v>
      </c>
      <c r="G324" s="48">
        <v>0.2</v>
      </c>
      <c r="H324" s="50">
        <f t="shared" si="412"/>
        <v>1.2340000000000002E-2</v>
      </c>
      <c r="I324" s="162">
        <f>0.15*I321</f>
        <v>23.7</v>
      </c>
      <c r="J324" s="169">
        <f>I324</f>
        <v>23.7</v>
      </c>
      <c r="K324" s="174" t="s">
        <v>188</v>
      </c>
      <c r="L324" s="178">
        <v>45390</v>
      </c>
      <c r="M324" s="92" t="str">
        <f t="shared" si="409"/>
        <v>С4</v>
      </c>
      <c r="N324" s="92" t="str">
        <f t="shared" si="409"/>
        <v>Трубопровод керосиновой фракции от К-203 в К- 204 Рег.№ТТ-401</v>
      </c>
      <c r="O324" s="92" t="str">
        <f t="shared" si="410"/>
        <v>Частичное-пожар</v>
      </c>
      <c r="P324" s="92" t="s">
        <v>85</v>
      </c>
      <c r="Q324" s="92" t="s">
        <v>85</v>
      </c>
      <c r="R324" s="92" t="s">
        <v>85</v>
      </c>
      <c r="S324" s="92" t="s">
        <v>85</v>
      </c>
      <c r="T324" s="92" t="s">
        <v>85</v>
      </c>
      <c r="U324" s="92" t="s">
        <v>85</v>
      </c>
      <c r="V324" s="92" t="s">
        <v>85</v>
      </c>
      <c r="W324" s="92" t="s">
        <v>85</v>
      </c>
      <c r="X324" s="92" t="s">
        <v>85</v>
      </c>
      <c r="Y324" s="92" t="s">
        <v>85</v>
      </c>
      <c r="Z324" s="92" t="s">
        <v>85</v>
      </c>
      <c r="AA324" s="92" t="s">
        <v>85</v>
      </c>
      <c r="AB324" s="92" t="s">
        <v>85</v>
      </c>
      <c r="AC324" s="92" t="s">
        <v>85</v>
      </c>
      <c r="AD324" s="92" t="s">
        <v>85</v>
      </c>
      <c r="AE324" s="92" t="s">
        <v>85</v>
      </c>
      <c r="AF324" s="92" t="s">
        <v>85</v>
      </c>
      <c r="AG324" s="92" t="s">
        <v>85</v>
      </c>
      <c r="AH324" s="92">
        <v>0</v>
      </c>
      <c r="AI324" s="92">
        <v>2</v>
      </c>
      <c r="AJ324" s="92">
        <f>0.1*$AJ$2</f>
        <v>0.25</v>
      </c>
      <c r="AK324" s="92">
        <f>AK321</f>
        <v>2.7E-2</v>
      </c>
      <c r="AL324" s="92">
        <f>ROUNDUP(AL321/3,0)</f>
        <v>1</v>
      </c>
      <c r="AM324" s="92"/>
      <c r="AN324" s="92"/>
      <c r="AO324" s="93">
        <f>AK324*I324+AJ324</f>
        <v>0.88990000000000002</v>
      </c>
      <c r="AP324" s="93">
        <f t="shared" si="413"/>
        <v>8.8990000000000014E-2</v>
      </c>
      <c r="AQ324" s="94">
        <f t="shared" si="414"/>
        <v>0.5</v>
      </c>
      <c r="AR324" s="94">
        <f t="shared" si="415"/>
        <v>0.36972250000000001</v>
      </c>
      <c r="AS324" s="93">
        <f>10068.2*J324*POWER(10,-6)</f>
        <v>0.23861633999999998</v>
      </c>
      <c r="AT324" s="94">
        <f t="shared" si="411"/>
        <v>2.0872288399999999</v>
      </c>
      <c r="AU324" s="95">
        <f t="shared" si="416"/>
        <v>0</v>
      </c>
      <c r="AV324" s="95">
        <f t="shared" si="417"/>
        <v>2.4680000000000004E-2</v>
      </c>
      <c r="AW324" s="95">
        <f t="shared" si="418"/>
        <v>2.5756403885600004E-2</v>
      </c>
    </row>
    <row r="325" spans="1:49" x14ac:dyDescent="0.3">
      <c r="A325" s="48" t="s">
        <v>23</v>
      </c>
      <c r="B325" s="48" t="str">
        <f>B321</f>
        <v>Трубопровод керосиновой фракции от К-203 в К- 204 Рег.№ТТ-401</v>
      </c>
      <c r="C325" s="179" t="s">
        <v>172</v>
      </c>
      <c r="D325" s="49" t="s">
        <v>174</v>
      </c>
      <c r="E325" s="167">
        <f>E324</f>
        <v>1E-4</v>
      </c>
      <c r="F325" s="168">
        <f>F321</f>
        <v>617</v>
      </c>
      <c r="G325" s="48">
        <v>0.04</v>
      </c>
      <c r="H325" s="50">
        <f t="shared" si="412"/>
        <v>2.4680000000000001E-3</v>
      </c>
      <c r="I325" s="162">
        <f>0.15*I321</f>
        <v>23.7</v>
      </c>
      <c r="J325" s="169">
        <f>0.15*J322</f>
        <v>3.8699999999999998E-2</v>
      </c>
      <c r="K325" s="174" t="s">
        <v>189</v>
      </c>
      <c r="L325" s="178">
        <v>3</v>
      </c>
      <c r="M325" s="92" t="str">
        <f t="shared" si="409"/>
        <v>С5</v>
      </c>
      <c r="N325" s="92" t="str">
        <f t="shared" si="409"/>
        <v>Трубопровод керосиновой фракции от К-203 в К- 204 Рег.№ТТ-401</v>
      </c>
      <c r="O325" s="92" t="str">
        <f t="shared" si="410"/>
        <v>Частичное-пожар-вспышка</v>
      </c>
      <c r="P325" s="92" t="s">
        <v>85</v>
      </c>
      <c r="Q325" s="92" t="s">
        <v>85</v>
      </c>
      <c r="R325" s="92" t="s">
        <v>85</v>
      </c>
      <c r="S325" s="92" t="s">
        <v>85</v>
      </c>
      <c r="T325" s="92" t="s">
        <v>85</v>
      </c>
      <c r="U325" s="92" t="s">
        <v>85</v>
      </c>
      <c r="V325" s="92" t="s">
        <v>85</v>
      </c>
      <c r="W325" s="92" t="s">
        <v>85</v>
      </c>
      <c r="X325" s="92" t="s">
        <v>85</v>
      </c>
      <c r="Y325" s="92" t="s">
        <v>85</v>
      </c>
      <c r="Z325" s="92" t="s">
        <v>85</v>
      </c>
      <c r="AA325" s="92" t="s">
        <v>85</v>
      </c>
      <c r="AB325" s="92" t="s">
        <v>85</v>
      </c>
      <c r="AC325" s="92" t="s">
        <v>85</v>
      </c>
      <c r="AD325" s="92" t="s">
        <v>85</v>
      </c>
      <c r="AE325" s="92" t="s">
        <v>85</v>
      </c>
      <c r="AF325" s="92" t="s">
        <v>85</v>
      </c>
      <c r="AG325" s="92" t="s">
        <v>85</v>
      </c>
      <c r="AH325" s="92">
        <v>0</v>
      </c>
      <c r="AI325" s="92">
        <v>1</v>
      </c>
      <c r="AJ325" s="92">
        <f>0.1*$AJ$2</f>
        <v>0.25</v>
      </c>
      <c r="AK325" s="92">
        <f>AK321</f>
        <v>2.7E-2</v>
      </c>
      <c r="AL325" s="92">
        <f>ROUNDUP(AL321/3,0)</f>
        <v>1</v>
      </c>
      <c r="AM325" s="92"/>
      <c r="AN325" s="92"/>
      <c r="AO325" s="93">
        <f t="shared" ref="AO325" si="419">AK325*I325+AJ325</f>
        <v>0.88990000000000002</v>
      </c>
      <c r="AP325" s="93">
        <f t="shared" si="413"/>
        <v>8.8990000000000014E-2</v>
      </c>
      <c r="AQ325" s="94">
        <f t="shared" si="414"/>
        <v>0.25</v>
      </c>
      <c r="AR325" s="94">
        <f t="shared" si="415"/>
        <v>0.30722250000000001</v>
      </c>
      <c r="AS325" s="93">
        <f>10068.2*J325*POWER(10,-6)*10</f>
        <v>3.8963933999999999E-3</v>
      </c>
      <c r="AT325" s="94">
        <f t="shared" si="411"/>
        <v>1.5400088934</v>
      </c>
      <c r="AU325" s="95">
        <f t="shared" si="416"/>
        <v>0</v>
      </c>
      <c r="AV325" s="95">
        <f t="shared" si="417"/>
        <v>2.4680000000000001E-3</v>
      </c>
      <c r="AW325" s="95">
        <f t="shared" si="418"/>
        <v>3.8007419489112003E-3</v>
      </c>
    </row>
    <row r="326" spans="1:49" x14ac:dyDescent="0.3">
      <c r="A326" s="271" t="s">
        <v>24</v>
      </c>
      <c r="B326" s="271" t="str">
        <f>B321</f>
        <v>Трубопровод керосиновой фракции от К-203 в К- 204 Рег.№ТТ-401</v>
      </c>
      <c r="C326" s="272" t="s">
        <v>173</v>
      </c>
      <c r="D326" s="273" t="s">
        <v>62</v>
      </c>
      <c r="E326" s="274">
        <f>E324</f>
        <v>1E-4</v>
      </c>
      <c r="F326" s="275">
        <f>F321</f>
        <v>617</v>
      </c>
      <c r="G326" s="271">
        <v>0.76</v>
      </c>
      <c r="H326" s="276">
        <f t="shared" si="412"/>
        <v>4.6892000000000003E-2</v>
      </c>
      <c r="I326" s="277">
        <f>0.15*I321</f>
        <v>23.7</v>
      </c>
      <c r="J326" s="278">
        <v>0</v>
      </c>
      <c r="K326" s="279" t="s">
        <v>200</v>
      </c>
      <c r="L326" s="280">
        <v>1</v>
      </c>
      <c r="M326" s="92" t="str">
        <f t="shared" si="409"/>
        <v>С6</v>
      </c>
      <c r="N326" s="92" t="str">
        <f t="shared" si="409"/>
        <v>Трубопровод керосиновой фракции от К-203 в К- 204 Рег.№ТТ-401</v>
      </c>
      <c r="O326" s="92" t="str">
        <f t="shared" si="410"/>
        <v>Частичное-ликвидация</v>
      </c>
      <c r="P326" s="92" t="s">
        <v>85</v>
      </c>
      <c r="Q326" s="92" t="s">
        <v>85</v>
      </c>
      <c r="R326" s="92" t="s">
        <v>85</v>
      </c>
      <c r="S326" s="92" t="s">
        <v>85</v>
      </c>
      <c r="T326" s="92" t="s">
        <v>85</v>
      </c>
      <c r="U326" s="92" t="s">
        <v>85</v>
      </c>
      <c r="V326" s="92" t="s">
        <v>85</v>
      </c>
      <c r="W326" s="92" t="s">
        <v>85</v>
      </c>
      <c r="X326" s="92" t="s">
        <v>85</v>
      </c>
      <c r="Y326" s="92" t="s">
        <v>85</v>
      </c>
      <c r="Z326" s="92" t="s">
        <v>85</v>
      </c>
      <c r="AA326" s="92" t="s">
        <v>85</v>
      </c>
      <c r="AB326" s="92" t="s">
        <v>85</v>
      </c>
      <c r="AC326" s="92" t="s">
        <v>85</v>
      </c>
      <c r="AD326" s="92" t="s">
        <v>85</v>
      </c>
      <c r="AE326" s="92" t="s">
        <v>85</v>
      </c>
      <c r="AF326" s="92" t="s">
        <v>85</v>
      </c>
      <c r="AG326" s="92" t="s">
        <v>85</v>
      </c>
      <c r="AH326" s="92">
        <v>0</v>
      </c>
      <c r="AI326" s="92">
        <v>0</v>
      </c>
      <c r="AJ326" s="92">
        <f>0.1*$AJ$2</f>
        <v>0.25</v>
      </c>
      <c r="AK326" s="92">
        <f>AK321</f>
        <v>2.7E-2</v>
      </c>
      <c r="AL326" s="92">
        <f>ROUNDUP(AL321/3,0)</f>
        <v>1</v>
      </c>
      <c r="AM326" s="92"/>
      <c r="AN326" s="92"/>
      <c r="AO326" s="93">
        <f>AK326*I326*0.1+AJ326</f>
        <v>0.31398999999999999</v>
      </c>
      <c r="AP326" s="93">
        <f t="shared" si="413"/>
        <v>3.1399000000000003E-2</v>
      </c>
      <c r="AQ326" s="94">
        <f t="shared" si="414"/>
        <v>0</v>
      </c>
      <c r="AR326" s="94">
        <f t="shared" si="415"/>
        <v>8.634725E-2</v>
      </c>
      <c r="AS326" s="93">
        <f>1333*J325*POWER(10,-6)</f>
        <v>5.1587099999999999E-5</v>
      </c>
      <c r="AT326" s="94">
        <f t="shared" si="411"/>
        <v>0.43178783710000002</v>
      </c>
      <c r="AU326" s="95">
        <f t="shared" si="416"/>
        <v>0</v>
      </c>
      <c r="AV326" s="95">
        <f t="shared" si="417"/>
        <v>0</v>
      </c>
      <c r="AW326" s="95">
        <f t="shared" si="418"/>
        <v>2.0247395257293202E-2</v>
      </c>
    </row>
    <row r="327" spans="1:49" s="281" customFormat="1" x14ac:dyDescent="0.3">
      <c r="A327" s="48" t="s">
        <v>85</v>
      </c>
      <c r="B327" s="48" t="s">
        <v>85</v>
      </c>
      <c r="C327" s="48" t="s">
        <v>85</v>
      </c>
      <c r="D327" s="48" t="s">
        <v>85</v>
      </c>
      <c r="E327" s="48" t="s">
        <v>85</v>
      </c>
      <c r="F327" s="48" t="s">
        <v>85</v>
      </c>
      <c r="G327" s="48" t="s">
        <v>85</v>
      </c>
      <c r="H327" s="48" t="s">
        <v>85</v>
      </c>
      <c r="I327" s="48" t="s">
        <v>85</v>
      </c>
      <c r="J327" s="48" t="s">
        <v>85</v>
      </c>
      <c r="K327" s="48" t="s">
        <v>85</v>
      </c>
      <c r="L327" s="48" t="s">
        <v>85</v>
      </c>
      <c r="M327" s="48" t="s">
        <v>85</v>
      </c>
      <c r="N327" s="48" t="s">
        <v>85</v>
      </c>
      <c r="O327" s="48" t="s">
        <v>85</v>
      </c>
      <c r="P327" s="48" t="s">
        <v>85</v>
      </c>
      <c r="Q327" s="48" t="s">
        <v>85</v>
      </c>
      <c r="R327" s="48" t="s">
        <v>85</v>
      </c>
      <c r="S327" s="48" t="s">
        <v>85</v>
      </c>
      <c r="T327" s="48" t="s">
        <v>85</v>
      </c>
      <c r="U327" s="48" t="s">
        <v>85</v>
      </c>
      <c r="V327" s="48" t="s">
        <v>85</v>
      </c>
      <c r="W327" s="48" t="s">
        <v>85</v>
      </c>
      <c r="X327" s="48" t="s">
        <v>85</v>
      </c>
      <c r="Y327" s="48" t="s">
        <v>85</v>
      </c>
      <c r="Z327" s="48" t="s">
        <v>85</v>
      </c>
      <c r="AA327" s="48" t="s">
        <v>85</v>
      </c>
      <c r="AB327" s="48" t="s">
        <v>85</v>
      </c>
      <c r="AC327" s="48" t="s">
        <v>85</v>
      </c>
      <c r="AD327" s="48" t="s">
        <v>85</v>
      </c>
      <c r="AE327" s="48" t="s">
        <v>85</v>
      </c>
      <c r="AF327" s="48" t="s">
        <v>85</v>
      </c>
      <c r="AG327" s="48" t="s">
        <v>85</v>
      </c>
      <c r="AH327" s="48" t="s">
        <v>85</v>
      </c>
      <c r="AI327" s="48" t="s">
        <v>85</v>
      </c>
      <c r="AJ327" s="48" t="s">
        <v>85</v>
      </c>
      <c r="AK327" s="48" t="s">
        <v>85</v>
      </c>
      <c r="AL327" s="48" t="s">
        <v>85</v>
      </c>
      <c r="AM327" s="48" t="s">
        <v>85</v>
      </c>
      <c r="AN327" s="48" t="s">
        <v>85</v>
      </c>
      <c r="AO327" s="48" t="s">
        <v>85</v>
      </c>
      <c r="AP327" s="48" t="s">
        <v>85</v>
      </c>
      <c r="AQ327" s="48" t="s">
        <v>85</v>
      </c>
      <c r="AR327" s="48" t="s">
        <v>85</v>
      </c>
      <c r="AS327" s="48" t="s">
        <v>85</v>
      </c>
      <c r="AT327" s="48" t="s">
        <v>85</v>
      </c>
      <c r="AU327" s="48" t="s">
        <v>85</v>
      </c>
      <c r="AV327" s="48" t="s">
        <v>85</v>
      </c>
      <c r="AW327" s="48" t="s">
        <v>85</v>
      </c>
    </row>
    <row r="328" spans="1:49" s="281" customFormat="1" x14ac:dyDescent="0.3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</row>
    <row r="329" spans="1:49" s="281" customFormat="1" x14ac:dyDescent="0.3">
      <c r="A329" s="48" t="s">
        <v>85</v>
      </c>
      <c r="B329" s="48" t="s">
        <v>85</v>
      </c>
      <c r="C329" s="48" t="s">
        <v>85</v>
      </c>
      <c r="D329" s="48" t="s">
        <v>85</v>
      </c>
      <c r="E329" s="48" t="s">
        <v>85</v>
      </c>
      <c r="F329" s="48" t="s">
        <v>85</v>
      </c>
      <c r="G329" s="48" t="s">
        <v>85</v>
      </c>
      <c r="H329" s="48" t="s">
        <v>85</v>
      </c>
      <c r="I329" s="48" t="s">
        <v>85</v>
      </c>
      <c r="J329" s="48" t="s">
        <v>85</v>
      </c>
      <c r="K329" s="48" t="s">
        <v>85</v>
      </c>
      <c r="L329" s="48" t="s">
        <v>85</v>
      </c>
      <c r="M329" s="48" t="s">
        <v>85</v>
      </c>
      <c r="N329" s="48" t="s">
        <v>85</v>
      </c>
      <c r="O329" s="48" t="s">
        <v>85</v>
      </c>
      <c r="P329" s="48" t="s">
        <v>85</v>
      </c>
      <c r="Q329" s="48" t="s">
        <v>85</v>
      </c>
      <c r="R329" s="48" t="s">
        <v>85</v>
      </c>
      <c r="S329" s="48" t="s">
        <v>85</v>
      </c>
      <c r="T329" s="48" t="s">
        <v>85</v>
      </c>
      <c r="U329" s="48" t="s">
        <v>85</v>
      </c>
      <c r="V329" s="48" t="s">
        <v>85</v>
      </c>
      <c r="W329" s="48" t="s">
        <v>85</v>
      </c>
      <c r="X329" s="48" t="s">
        <v>85</v>
      </c>
      <c r="Y329" s="48" t="s">
        <v>85</v>
      </c>
      <c r="Z329" s="48" t="s">
        <v>85</v>
      </c>
      <c r="AA329" s="48" t="s">
        <v>85</v>
      </c>
      <c r="AB329" s="48" t="s">
        <v>85</v>
      </c>
      <c r="AC329" s="48" t="s">
        <v>85</v>
      </c>
      <c r="AD329" s="48" t="s">
        <v>85</v>
      </c>
      <c r="AE329" s="48" t="s">
        <v>85</v>
      </c>
      <c r="AF329" s="48" t="s">
        <v>85</v>
      </c>
      <c r="AG329" s="48" t="s">
        <v>85</v>
      </c>
      <c r="AH329" s="48" t="s">
        <v>85</v>
      </c>
      <c r="AI329" s="48" t="s">
        <v>85</v>
      </c>
      <c r="AJ329" s="48" t="s">
        <v>85</v>
      </c>
      <c r="AK329" s="48" t="s">
        <v>85</v>
      </c>
      <c r="AL329" s="48" t="s">
        <v>85</v>
      </c>
      <c r="AM329" s="48" t="s">
        <v>85</v>
      </c>
      <c r="AN329" s="48" t="s">
        <v>85</v>
      </c>
      <c r="AO329" s="48" t="s">
        <v>85</v>
      </c>
      <c r="AP329" s="48" t="s">
        <v>85</v>
      </c>
      <c r="AQ329" s="48" t="s">
        <v>85</v>
      </c>
      <c r="AR329" s="48" t="s">
        <v>85</v>
      </c>
      <c r="AS329" s="48" t="s">
        <v>85</v>
      </c>
      <c r="AT329" s="48" t="s">
        <v>85</v>
      </c>
      <c r="AU329" s="48" t="s">
        <v>85</v>
      </c>
      <c r="AV329" s="48" t="s">
        <v>85</v>
      </c>
      <c r="AW329" s="48" t="s">
        <v>85</v>
      </c>
    </row>
    <row r="330" spans="1:49" ht="15" thickBot="1" x14ac:dyDescent="0.35"/>
    <row r="331" spans="1:49" ht="15" thickBot="1" x14ac:dyDescent="0.35">
      <c r="A331" s="48" t="s">
        <v>19</v>
      </c>
      <c r="B331" s="163" t="s">
        <v>369</v>
      </c>
      <c r="C331" s="179" t="s">
        <v>168</v>
      </c>
      <c r="D331" s="49" t="s">
        <v>60</v>
      </c>
      <c r="E331" s="166">
        <v>1.0000000000000001E-5</v>
      </c>
      <c r="F331" s="163">
        <v>895</v>
      </c>
      <c r="G331" s="48">
        <v>0.2</v>
      </c>
      <c r="H331" s="50">
        <f>E331*F331*G331</f>
        <v>1.7900000000000004E-3</v>
      </c>
      <c r="I331" s="164">
        <v>189</v>
      </c>
      <c r="J331" s="169">
        <f>I331</f>
        <v>189</v>
      </c>
      <c r="K331" s="172" t="s">
        <v>184</v>
      </c>
      <c r="L331" s="177">
        <f>I331*20</f>
        <v>3780</v>
      </c>
      <c r="M331" s="92" t="str">
        <f t="shared" ref="M331:M336" si="420">A331</f>
        <v>С1</v>
      </c>
      <c r="N331" s="92" t="str">
        <f t="shared" ref="N331:N336" si="421">B331</f>
        <v>Трубопровод рефлюкса от Е-302 в К-302 Рег.№ТТ-383</v>
      </c>
      <c r="O331" s="92" t="str">
        <f t="shared" ref="O331:O336" si="422">D331</f>
        <v>Полное-пожар</v>
      </c>
      <c r="P331" s="92" t="s">
        <v>85</v>
      </c>
      <c r="Q331" s="92" t="s">
        <v>85</v>
      </c>
      <c r="R331" s="92" t="s">
        <v>85</v>
      </c>
      <c r="S331" s="92" t="s">
        <v>85</v>
      </c>
      <c r="T331" s="92" t="s">
        <v>85</v>
      </c>
      <c r="U331" s="92" t="s">
        <v>85</v>
      </c>
      <c r="V331" s="92" t="s">
        <v>85</v>
      </c>
      <c r="W331" s="92" t="s">
        <v>85</v>
      </c>
      <c r="X331" s="92" t="s">
        <v>85</v>
      </c>
      <c r="Y331" s="92" t="s">
        <v>85</v>
      </c>
      <c r="Z331" s="92" t="s">
        <v>85</v>
      </c>
      <c r="AA331" s="92" t="s">
        <v>85</v>
      </c>
      <c r="AB331" s="92" t="s">
        <v>85</v>
      </c>
      <c r="AC331" s="92" t="s">
        <v>85</v>
      </c>
      <c r="AD331" s="92" t="s">
        <v>85</v>
      </c>
      <c r="AE331" s="92" t="s">
        <v>85</v>
      </c>
      <c r="AF331" s="92" t="s">
        <v>85</v>
      </c>
      <c r="AG331" s="92" t="s">
        <v>85</v>
      </c>
      <c r="AH331" s="52">
        <v>1</v>
      </c>
      <c r="AI331" s="52">
        <v>2</v>
      </c>
      <c r="AJ331" s="165">
        <v>1.56</v>
      </c>
      <c r="AK331" s="165">
        <v>0.1</v>
      </c>
      <c r="AL331" s="165">
        <v>3</v>
      </c>
      <c r="AM331" s="92"/>
      <c r="AN331" s="92"/>
      <c r="AO331" s="93">
        <f>AK331*I331+AJ331</f>
        <v>20.46</v>
      </c>
      <c r="AP331" s="93">
        <f>0.1*AO331</f>
        <v>2.0460000000000003</v>
      </c>
      <c r="AQ331" s="94">
        <f>AH331*3+0.25*AI331</f>
        <v>3.5</v>
      </c>
      <c r="AR331" s="94">
        <f>SUM(AO331:AQ331)/4</f>
        <v>6.5015000000000001</v>
      </c>
      <c r="AS331" s="93">
        <f>10068.2*J331*POWER(10,-6)</f>
        <v>1.9028897999999999</v>
      </c>
      <c r="AT331" s="94">
        <f t="shared" ref="AT331:AT336" si="423">AS331+AR331+AQ331+AP331+AO331</f>
        <v>34.410389800000004</v>
      </c>
      <c r="AU331" s="95">
        <f>AH331*H331</f>
        <v>1.7900000000000004E-3</v>
      </c>
      <c r="AV331" s="95">
        <f>H331*AI331</f>
        <v>3.5800000000000007E-3</v>
      </c>
      <c r="AW331" s="95">
        <f>H331*AT331</f>
        <v>6.1594597742000018E-2</v>
      </c>
    </row>
    <row r="332" spans="1:49" ht="15" thickBot="1" x14ac:dyDescent="0.35">
      <c r="A332" s="48" t="s">
        <v>20</v>
      </c>
      <c r="B332" s="48" t="str">
        <f>B331</f>
        <v>Трубопровод рефлюкса от Е-302 в К-302 Рег.№ТТ-383</v>
      </c>
      <c r="C332" s="179" t="s">
        <v>169</v>
      </c>
      <c r="D332" s="49" t="s">
        <v>63</v>
      </c>
      <c r="E332" s="167">
        <f>E331</f>
        <v>1.0000000000000001E-5</v>
      </c>
      <c r="F332" s="168">
        <f>F331</f>
        <v>895</v>
      </c>
      <c r="G332" s="48">
        <v>0.04</v>
      </c>
      <c r="H332" s="50">
        <f t="shared" ref="H332:H336" si="424">E332*F332*G332</f>
        <v>3.5800000000000008E-4</v>
      </c>
      <c r="I332" s="162">
        <f>I331</f>
        <v>189</v>
      </c>
      <c r="J332" s="170">
        <v>0.32900000000000001</v>
      </c>
      <c r="K332" s="172" t="s">
        <v>185</v>
      </c>
      <c r="L332" s="177">
        <v>0</v>
      </c>
      <c r="M332" s="92" t="str">
        <f t="shared" si="420"/>
        <v>С2</v>
      </c>
      <c r="N332" s="92" t="str">
        <f t="shared" si="421"/>
        <v>Трубопровод рефлюкса от Е-302 в К-302 Рег.№ТТ-383</v>
      </c>
      <c r="O332" s="92" t="str">
        <f t="shared" si="422"/>
        <v>Полное-взрыв</v>
      </c>
      <c r="P332" s="92" t="s">
        <v>85</v>
      </c>
      <c r="Q332" s="92" t="s">
        <v>85</v>
      </c>
      <c r="R332" s="92" t="s">
        <v>85</v>
      </c>
      <c r="S332" s="92" t="s">
        <v>85</v>
      </c>
      <c r="T332" s="92" t="s">
        <v>85</v>
      </c>
      <c r="U332" s="92" t="s">
        <v>85</v>
      </c>
      <c r="V332" s="92" t="s">
        <v>85</v>
      </c>
      <c r="W332" s="92" t="s">
        <v>85</v>
      </c>
      <c r="X332" s="92" t="s">
        <v>85</v>
      </c>
      <c r="Y332" s="92" t="s">
        <v>85</v>
      </c>
      <c r="Z332" s="92" t="s">
        <v>85</v>
      </c>
      <c r="AA332" s="92" t="s">
        <v>85</v>
      </c>
      <c r="AB332" s="92" t="s">
        <v>85</v>
      </c>
      <c r="AC332" s="92" t="s">
        <v>85</v>
      </c>
      <c r="AD332" s="92" t="s">
        <v>85</v>
      </c>
      <c r="AE332" s="92" t="s">
        <v>85</v>
      </c>
      <c r="AF332" s="92" t="s">
        <v>85</v>
      </c>
      <c r="AG332" s="92" t="s">
        <v>85</v>
      </c>
      <c r="AH332" s="52">
        <v>2</v>
      </c>
      <c r="AI332" s="52">
        <v>2</v>
      </c>
      <c r="AJ332" s="92">
        <f>AJ331</f>
        <v>1.56</v>
      </c>
      <c r="AK332" s="92">
        <f>AK331</f>
        <v>0.1</v>
      </c>
      <c r="AL332" s="92">
        <f>AL331</f>
        <v>3</v>
      </c>
      <c r="AM332" s="92"/>
      <c r="AN332" s="92"/>
      <c r="AO332" s="93">
        <f>AK332*I332+AJ332</f>
        <v>20.46</v>
      </c>
      <c r="AP332" s="93">
        <f t="shared" ref="AP332:AP336" si="425">0.1*AO332</f>
        <v>2.0460000000000003</v>
      </c>
      <c r="AQ332" s="94">
        <f t="shared" ref="AQ332:AQ336" si="426">AH332*3+0.25*AI332</f>
        <v>6.5</v>
      </c>
      <c r="AR332" s="94">
        <f t="shared" ref="AR332:AR336" si="427">SUM(AO332:AQ332)/4</f>
        <v>7.2515000000000001</v>
      </c>
      <c r="AS332" s="93">
        <f>10068.2*J332*POWER(10,-6)*10</f>
        <v>3.3124378000000003E-2</v>
      </c>
      <c r="AT332" s="94">
        <f t="shared" si="423"/>
        <v>36.290624378000004</v>
      </c>
      <c r="AU332" s="95">
        <f t="shared" ref="AU332:AU336" si="428">AH332*H332</f>
        <v>7.1600000000000016E-4</v>
      </c>
      <c r="AV332" s="95">
        <f t="shared" ref="AV332:AV336" si="429">H332*AI332</f>
        <v>7.1600000000000016E-4</v>
      </c>
      <c r="AW332" s="95">
        <f t="shared" ref="AW332:AW336" si="430">H332*AT332</f>
        <v>1.2992043527324004E-2</v>
      </c>
    </row>
    <row r="333" spans="1:49" x14ac:dyDescent="0.3">
      <c r="A333" s="48" t="s">
        <v>21</v>
      </c>
      <c r="B333" s="48" t="str">
        <f>B331</f>
        <v>Трубопровод рефлюкса от Е-302 в К-302 Рег.№ТТ-383</v>
      </c>
      <c r="C333" s="179" t="s">
        <v>170</v>
      </c>
      <c r="D333" s="49" t="s">
        <v>61</v>
      </c>
      <c r="E333" s="167">
        <f>E331</f>
        <v>1.0000000000000001E-5</v>
      </c>
      <c r="F333" s="168">
        <f>F331</f>
        <v>895</v>
      </c>
      <c r="G333" s="48">
        <v>0.76</v>
      </c>
      <c r="H333" s="50">
        <f t="shared" si="424"/>
        <v>6.8020000000000008E-3</v>
      </c>
      <c r="I333" s="162">
        <f>I331</f>
        <v>189</v>
      </c>
      <c r="J333" s="171">
        <v>0</v>
      </c>
      <c r="K333" s="172" t="s">
        <v>186</v>
      </c>
      <c r="L333" s="177">
        <v>0</v>
      </c>
      <c r="M333" s="92" t="str">
        <f t="shared" si="420"/>
        <v>С3</v>
      </c>
      <c r="N333" s="92" t="str">
        <f t="shared" si="421"/>
        <v>Трубопровод рефлюкса от Е-302 в К-302 Рег.№ТТ-383</v>
      </c>
      <c r="O333" s="92" t="str">
        <f t="shared" si="422"/>
        <v>Полное-ликвидация</v>
      </c>
      <c r="P333" s="92" t="s">
        <v>85</v>
      </c>
      <c r="Q333" s="92" t="s">
        <v>85</v>
      </c>
      <c r="R333" s="92" t="s">
        <v>85</v>
      </c>
      <c r="S333" s="92" t="s">
        <v>85</v>
      </c>
      <c r="T333" s="92" t="s">
        <v>85</v>
      </c>
      <c r="U333" s="92" t="s">
        <v>85</v>
      </c>
      <c r="V333" s="92" t="s">
        <v>85</v>
      </c>
      <c r="W333" s="92" t="s">
        <v>85</v>
      </c>
      <c r="X333" s="92" t="s">
        <v>85</v>
      </c>
      <c r="Y333" s="92" t="s">
        <v>85</v>
      </c>
      <c r="Z333" s="92" t="s">
        <v>85</v>
      </c>
      <c r="AA333" s="92" t="s">
        <v>85</v>
      </c>
      <c r="AB333" s="92" t="s">
        <v>85</v>
      </c>
      <c r="AC333" s="92" t="s">
        <v>85</v>
      </c>
      <c r="AD333" s="92" t="s">
        <v>85</v>
      </c>
      <c r="AE333" s="92" t="s">
        <v>85</v>
      </c>
      <c r="AF333" s="92" t="s">
        <v>85</v>
      </c>
      <c r="AG333" s="92" t="s">
        <v>85</v>
      </c>
      <c r="AH333" s="92">
        <v>0</v>
      </c>
      <c r="AI333" s="92">
        <v>0</v>
      </c>
      <c r="AJ333" s="92">
        <f>AJ331</f>
        <v>1.56</v>
      </c>
      <c r="AK333" s="92">
        <f>AK331</f>
        <v>0.1</v>
      </c>
      <c r="AL333" s="92">
        <f>AL331</f>
        <v>3</v>
      </c>
      <c r="AM333" s="92"/>
      <c r="AN333" s="92"/>
      <c r="AO333" s="93">
        <f>AK333*I333*0.1+AJ333</f>
        <v>3.45</v>
      </c>
      <c r="AP333" s="93">
        <f t="shared" si="425"/>
        <v>0.34500000000000003</v>
      </c>
      <c r="AQ333" s="94">
        <f t="shared" si="426"/>
        <v>0</v>
      </c>
      <c r="AR333" s="94">
        <f t="shared" si="427"/>
        <v>0.94875000000000009</v>
      </c>
      <c r="AS333" s="93">
        <f>1333*J332*POWER(10,-6)</f>
        <v>4.3855700000000001E-4</v>
      </c>
      <c r="AT333" s="94">
        <f t="shared" si="423"/>
        <v>4.7441885570000002</v>
      </c>
      <c r="AU333" s="95">
        <f t="shared" si="428"/>
        <v>0</v>
      </c>
      <c r="AV333" s="95">
        <f t="shared" si="429"/>
        <v>0</v>
      </c>
      <c r="AW333" s="95">
        <f t="shared" si="430"/>
        <v>3.2269970564714007E-2</v>
      </c>
    </row>
    <row r="334" spans="1:49" x14ac:dyDescent="0.3">
      <c r="A334" s="48" t="s">
        <v>22</v>
      </c>
      <c r="B334" s="48" t="str">
        <f>B331</f>
        <v>Трубопровод рефлюкса от Е-302 в К-302 Рег.№ТТ-383</v>
      </c>
      <c r="C334" s="179" t="s">
        <v>171</v>
      </c>
      <c r="D334" s="49" t="s">
        <v>86</v>
      </c>
      <c r="E334" s="166">
        <v>1E-4</v>
      </c>
      <c r="F334" s="168">
        <f>F331</f>
        <v>895</v>
      </c>
      <c r="G334" s="48">
        <v>0.2</v>
      </c>
      <c r="H334" s="50">
        <f t="shared" si="424"/>
        <v>1.7900000000000003E-2</v>
      </c>
      <c r="I334" s="162">
        <f>0.15*I331</f>
        <v>28.349999999999998</v>
      </c>
      <c r="J334" s="169">
        <f>I334</f>
        <v>28.349999999999998</v>
      </c>
      <c r="K334" s="174" t="s">
        <v>188</v>
      </c>
      <c r="L334" s="178">
        <v>45390</v>
      </c>
      <c r="M334" s="92" t="str">
        <f t="shared" si="420"/>
        <v>С4</v>
      </c>
      <c r="N334" s="92" t="str">
        <f t="shared" si="421"/>
        <v>Трубопровод рефлюкса от Е-302 в К-302 Рег.№ТТ-383</v>
      </c>
      <c r="O334" s="92" t="str">
        <f t="shared" si="422"/>
        <v>Частичное-пожар</v>
      </c>
      <c r="P334" s="92" t="s">
        <v>85</v>
      </c>
      <c r="Q334" s="92" t="s">
        <v>85</v>
      </c>
      <c r="R334" s="92" t="s">
        <v>85</v>
      </c>
      <c r="S334" s="92" t="s">
        <v>85</v>
      </c>
      <c r="T334" s="92" t="s">
        <v>85</v>
      </c>
      <c r="U334" s="92" t="s">
        <v>85</v>
      </c>
      <c r="V334" s="92" t="s">
        <v>85</v>
      </c>
      <c r="W334" s="92" t="s">
        <v>85</v>
      </c>
      <c r="X334" s="92" t="s">
        <v>85</v>
      </c>
      <c r="Y334" s="92" t="s">
        <v>85</v>
      </c>
      <c r="Z334" s="92" t="s">
        <v>85</v>
      </c>
      <c r="AA334" s="92" t="s">
        <v>85</v>
      </c>
      <c r="AB334" s="92" t="s">
        <v>85</v>
      </c>
      <c r="AC334" s="92" t="s">
        <v>85</v>
      </c>
      <c r="AD334" s="92" t="s">
        <v>85</v>
      </c>
      <c r="AE334" s="92" t="s">
        <v>85</v>
      </c>
      <c r="AF334" s="92" t="s">
        <v>85</v>
      </c>
      <c r="AG334" s="92" t="s">
        <v>85</v>
      </c>
      <c r="AH334" s="92">
        <v>0</v>
      </c>
      <c r="AI334" s="92">
        <v>2</v>
      </c>
      <c r="AJ334" s="92">
        <f>0.1*$AJ$2</f>
        <v>0.25</v>
      </c>
      <c r="AK334" s="92">
        <f>AK331</f>
        <v>0.1</v>
      </c>
      <c r="AL334" s="92">
        <f>ROUNDUP(AL331/3,0)</f>
        <v>1</v>
      </c>
      <c r="AM334" s="92"/>
      <c r="AN334" s="92"/>
      <c r="AO334" s="93">
        <f>AK334*I334+AJ334</f>
        <v>3.085</v>
      </c>
      <c r="AP334" s="93">
        <f t="shared" si="425"/>
        <v>0.3085</v>
      </c>
      <c r="AQ334" s="94">
        <f t="shared" si="426"/>
        <v>0.5</v>
      </c>
      <c r="AR334" s="94">
        <f t="shared" si="427"/>
        <v>0.97337499999999999</v>
      </c>
      <c r="AS334" s="93">
        <f>10068.2*J334*POWER(10,-6)</f>
        <v>0.28543346999999997</v>
      </c>
      <c r="AT334" s="94">
        <f t="shared" si="423"/>
        <v>5.1523084699999995</v>
      </c>
      <c r="AU334" s="95">
        <f t="shared" si="428"/>
        <v>0</v>
      </c>
      <c r="AV334" s="95">
        <f t="shared" si="429"/>
        <v>3.5800000000000005E-2</v>
      </c>
      <c r="AW334" s="95">
        <f t="shared" si="430"/>
        <v>9.2226321612999998E-2</v>
      </c>
    </row>
    <row r="335" spans="1:49" x14ac:dyDescent="0.3">
      <c r="A335" s="48" t="s">
        <v>23</v>
      </c>
      <c r="B335" s="48" t="str">
        <f>B331</f>
        <v>Трубопровод рефлюкса от Е-302 в К-302 Рег.№ТТ-383</v>
      </c>
      <c r="C335" s="179" t="s">
        <v>172</v>
      </c>
      <c r="D335" s="49" t="s">
        <v>174</v>
      </c>
      <c r="E335" s="167">
        <f>E334</f>
        <v>1E-4</v>
      </c>
      <c r="F335" s="168">
        <f>F331</f>
        <v>895</v>
      </c>
      <c r="G335" s="48">
        <v>0.04</v>
      </c>
      <c r="H335" s="50">
        <f t="shared" si="424"/>
        <v>3.5800000000000003E-3</v>
      </c>
      <c r="I335" s="162">
        <f>0.15*I331</f>
        <v>28.349999999999998</v>
      </c>
      <c r="J335" s="169">
        <f>0.15*J332</f>
        <v>4.9349999999999998E-2</v>
      </c>
      <c r="K335" s="174" t="s">
        <v>189</v>
      </c>
      <c r="L335" s="178">
        <v>3</v>
      </c>
      <c r="M335" s="92" t="str">
        <f t="shared" si="420"/>
        <v>С5</v>
      </c>
      <c r="N335" s="92" t="str">
        <f t="shared" si="421"/>
        <v>Трубопровод рефлюкса от Е-302 в К-302 Рег.№ТТ-383</v>
      </c>
      <c r="O335" s="92" t="str">
        <f t="shared" si="422"/>
        <v>Частичное-пожар-вспышка</v>
      </c>
      <c r="P335" s="92" t="s">
        <v>85</v>
      </c>
      <c r="Q335" s="92" t="s">
        <v>85</v>
      </c>
      <c r="R335" s="92" t="s">
        <v>85</v>
      </c>
      <c r="S335" s="92" t="s">
        <v>85</v>
      </c>
      <c r="T335" s="92" t="s">
        <v>85</v>
      </c>
      <c r="U335" s="92" t="s">
        <v>85</v>
      </c>
      <c r="V335" s="92" t="s">
        <v>85</v>
      </c>
      <c r="W335" s="92" t="s">
        <v>85</v>
      </c>
      <c r="X335" s="92" t="s">
        <v>85</v>
      </c>
      <c r="Y335" s="92" t="s">
        <v>85</v>
      </c>
      <c r="Z335" s="92" t="s">
        <v>85</v>
      </c>
      <c r="AA335" s="92" t="s">
        <v>85</v>
      </c>
      <c r="AB335" s="92" t="s">
        <v>85</v>
      </c>
      <c r="AC335" s="92" t="s">
        <v>85</v>
      </c>
      <c r="AD335" s="92" t="s">
        <v>85</v>
      </c>
      <c r="AE335" s="92" t="s">
        <v>85</v>
      </c>
      <c r="AF335" s="92" t="s">
        <v>85</v>
      </c>
      <c r="AG335" s="92" t="s">
        <v>85</v>
      </c>
      <c r="AH335" s="92">
        <v>0</v>
      </c>
      <c r="AI335" s="92">
        <v>1</v>
      </c>
      <c r="AJ335" s="92">
        <f>0.1*$AJ$2</f>
        <v>0.25</v>
      </c>
      <c r="AK335" s="92">
        <f>AK331</f>
        <v>0.1</v>
      </c>
      <c r="AL335" s="92">
        <f>ROUNDUP(AL331/3,0)</f>
        <v>1</v>
      </c>
      <c r="AM335" s="92"/>
      <c r="AN335" s="92"/>
      <c r="AO335" s="93">
        <f t="shared" ref="AO335" si="431">AK335*I335+AJ335</f>
        <v>3.085</v>
      </c>
      <c r="AP335" s="93">
        <f t="shared" si="425"/>
        <v>0.3085</v>
      </c>
      <c r="AQ335" s="94">
        <f t="shared" si="426"/>
        <v>0.25</v>
      </c>
      <c r="AR335" s="94">
        <f t="shared" si="427"/>
        <v>0.91087499999999999</v>
      </c>
      <c r="AS335" s="93">
        <f>10068.2*J335*POWER(10,-6)*10</f>
        <v>4.9686566999999999E-3</v>
      </c>
      <c r="AT335" s="94">
        <f t="shared" si="423"/>
        <v>4.5593436566999994</v>
      </c>
      <c r="AU335" s="95">
        <f t="shared" si="428"/>
        <v>0</v>
      </c>
      <c r="AV335" s="95">
        <f t="shared" si="429"/>
        <v>3.5800000000000003E-3</v>
      </c>
      <c r="AW335" s="95">
        <f t="shared" si="430"/>
        <v>1.6322450290985998E-2</v>
      </c>
    </row>
    <row r="336" spans="1:49" x14ac:dyDescent="0.3">
      <c r="A336" s="271" t="s">
        <v>24</v>
      </c>
      <c r="B336" s="271" t="str">
        <f>B331</f>
        <v>Трубопровод рефлюкса от Е-302 в К-302 Рег.№ТТ-383</v>
      </c>
      <c r="C336" s="272" t="s">
        <v>173</v>
      </c>
      <c r="D336" s="273" t="s">
        <v>62</v>
      </c>
      <c r="E336" s="274">
        <f>E334</f>
        <v>1E-4</v>
      </c>
      <c r="F336" s="275">
        <f>F331</f>
        <v>895</v>
      </c>
      <c r="G336" s="271">
        <v>0.76</v>
      </c>
      <c r="H336" s="276">
        <f t="shared" si="424"/>
        <v>6.8020000000000011E-2</v>
      </c>
      <c r="I336" s="277">
        <f>0.15*I331</f>
        <v>28.349999999999998</v>
      </c>
      <c r="J336" s="278">
        <v>0</v>
      </c>
      <c r="K336" s="279" t="s">
        <v>200</v>
      </c>
      <c r="L336" s="280">
        <v>1</v>
      </c>
      <c r="M336" s="92" t="str">
        <f t="shared" si="420"/>
        <v>С6</v>
      </c>
      <c r="N336" s="92" t="str">
        <f t="shared" si="421"/>
        <v>Трубопровод рефлюкса от Е-302 в К-302 Рег.№ТТ-383</v>
      </c>
      <c r="O336" s="92" t="str">
        <f t="shared" si="422"/>
        <v>Частичное-ликвидация</v>
      </c>
      <c r="P336" s="92" t="s">
        <v>85</v>
      </c>
      <c r="Q336" s="92" t="s">
        <v>85</v>
      </c>
      <c r="R336" s="92" t="s">
        <v>85</v>
      </c>
      <c r="S336" s="92" t="s">
        <v>85</v>
      </c>
      <c r="T336" s="92" t="s">
        <v>85</v>
      </c>
      <c r="U336" s="92" t="s">
        <v>85</v>
      </c>
      <c r="V336" s="92" t="s">
        <v>85</v>
      </c>
      <c r="W336" s="92" t="s">
        <v>85</v>
      </c>
      <c r="X336" s="92" t="s">
        <v>85</v>
      </c>
      <c r="Y336" s="92" t="s">
        <v>85</v>
      </c>
      <c r="Z336" s="92" t="s">
        <v>85</v>
      </c>
      <c r="AA336" s="92" t="s">
        <v>85</v>
      </c>
      <c r="AB336" s="92" t="s">
        <v>85</v>
      </c>
      <c r="AC336" s="92" t="s">
        <v>85</v>
      </c>
      <c r="AD336" s="92" t="s">
        <v>85</v>
      </c>
      <c r="AE336" s="92" t="s">
        <v>85</v>
      </c>
      <c r="AF336" s="92" t="s">
        <v>85</v>
      </c>
      <c r="AG336" s="92" t="s">
        <v>85</v>
      </c>
      <c r="AH336" s="92">
        <v>0</v>
      </c>
      <c r="AI336" s="92">
        <v>0</v>
      </c>
      <c r="AJ336" s="92">
        <f>0.1*$AJ$2</f>
        <v>0.25</v>
      </c>
      <c r="AK336" s="92">
        <f>AK331</f>
        <v>0.1</v>
      </c>
      <c r="AL336" s="92">
        <f>ROUNDUP(AL331/3,0)</f>
        <v>1</v>
      </c>
      <c r="AM336" s="92"/>
      <c r="AN336" s="92"/>
      <c r="AO336" s="93">
        <f>AK336*I336*0.1+AJ336</f>
        <v>0.53350000000000009</v>
      </c>
      <c r="AP336" s="93">
        <f t="shared" si="425"/>
        <v>5.3350000000000009E-2</v>
      </c>
      <c r="AQ336" s="94">
        <f t="shared" si="426"/>
        <v>0</v>
      </c>
      <c r="AR336" s="94">
        <f t="shared" si="427"/>
        <v>0.14671250000000002</v>
      </c>
      <c r="AS336" s="93">
        <f>1333*J335*POWER(10,-6)</f>
        <v>6.5783549999999988E-5</v>
      </c>
      <c r="AT336" s="94">
        <f t="shared" si="423"/>
        <v>0.73362828355000009</v>
      </c>
      <c r="AU336" s="95">
        <f t="shared" si="428"/>
        <v>0</v>
      </c>
      <c r="AV336" s="95">
        <f t="shared" si="429"/>
        <v>0</v>
      </c>
      <c r="AW336" s="95">
        <f t="shared" si="430"/>
        <v>4.9901395847071012E-2</v>
      </c>
    </row>
    <row r="337" spans="1:49" s="281" customFormat="1" x14ac:dyDescent="0.3">
      <c r="A337" s="48" t="s">
        <v>85</v>
      </c>
      <c r="B337" s="48" t="s">
        <v>85</v>
      </c>
      <c r="C337" s="48" t="s">
        <v>85</v>
      </c>
      <c r="D337" s="48" t="s">
        <v>85</v>
      </c>
      <c r="E337" s="48" t="s">
        <v>85</v>
      </c>
      <c r="F337" s="48" t="s">
        <v>85</v>
      </c>
      <c r="G337" s="48" t="s">
        <v>85</v>
      </c>
      <c r="H337" s="48" t="s">
        <v>85</v>
      </c>
      <c r="I337" s="48" t="s">
        <v>85</v>
      </c>
      <c r="J337" s="48" t="s">
        <v>85</v>
      </c>
      <c r="K337" s="48" t="s">
        <v>85</v>
      </c>
      <c r="L337" s="48" t="s">
        <v>85</v>
      </c>
      <c r="M337" s="48" t="s">
        <v>85</v>
      </c>
      <c r="N337" s="48" t="s">
        <v>85</v>
      </c>
      <c r="O337" s="48" t="s">
        <v>85</v>
      </c>
      <c r="P337" s="48" t="s">
        <v>85</v>
      </c>
      <c r="Q337" s="48" t="s">
        <v>85</v>
      </c>
      <c r="R337" s="48" t="s">
        <v>85</v>
      </c>
      <c r="S337" s="48" t="s">
        <v>85</v>
      </c>
      <c r="T337" s="48" t="s">
        <v>85</v>
      </c>
      <c r="U337" s="48" t="s">
        <v>85</v>
      </c>
      <c r="V337" s="48" t="s">
        <v>85</v>
      </c>
      <c r="W337" s="48" t="s">
        <v>85</v>
      </c>
      <c r="X337" s="48" t="s">
        <v>85</v>
      </c>
      <c r="Y337" s="48" t="s">
        <v>85</v>
      </c>
      <c r="Z337" s="48" t="s">
        <v>85</v>
      </c>
      <c r="AA337" s="48" t="s">
        <v>85</v>
      </c>
      <c r="AB337" s="48" t="s">
        <v>85</v>
      </c>
      <c r="AC337" s="48" t="s">
        <v>85</v>
      </c>
      <c r="AD337" s="48" t="s">
        <v>85</v>
      </c>
      <c r="AE337" s="48" t="s">
        <v>85</v>
      </c>
      <c r="AF337" s="48" t="s">
        <v>85</v>
      </c>
      <c r="AG337" s="48" t="s">
        <v>85</v>
      </c>
      <c r="AH337" s="48" t="s">
        <v>85</v>
      </c>
      <c r="AI337" s="48" t="s">
        <v>85</v>
      </c>
      <c r="AJ337" s="48" t="s">
        <v>85</v>
      </c>
      <c r="AK337" s="48" t="s">
        <v>85</v>
      </c>
      <c r="AL337" s="48" t="s">
        <v>85</v>
      </c>
      <c r="AM337" s="48" t="s">
        <v>85</v>
      </c>
      <c r="AN337" s="48" t="s">
        <v>85</v>
      </c>
      <c r="AO337" s="48" t="s">
        <v>85</v>
      </c>
      <c r="AP337" s="48" t="s">
        <v>85</v>
      </c>
      <c r="AQ337" s="48" t="s">
        <v>85</v>
      </c>
      <c r="AR337" s="48" t="s">
        <v>85</v>
      </c>
      <c r="AS337" s="48" t="s">
        <v>85</v>
      </c>
      <c r="AT337" s="48" t="s">
        <v>85</v>
      </c>
      <c r="AU337" s="48" t="s">
        <v>85</v>
      </c>
      <c r="AV337" s="48" t="s">
        <v>85</v>
      </c>
      <c r="AW337" s="48" t="s">
        <v>85</v>
      </c>
    </row>
    <row r="338" spans="1:49" s="281" customFormat="1" x14ac:dyDescent="0.3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</row>
    <row r="339" spans="1:49" s="281" customFormat="1" x14ac:dyDescent="0.3">
      <c r="A339" s="48" t="s">
        <v>85</v>
      </c>
      <c r="B339" s="48" t="s">
        <v>85</v>
      </c>
      <c r="C339" s="48" t="s">
        <v>85</v>
      </c>
      <c r="D339" s="48" t="s">
        <v>85</v>
      </c>
      <c r="E339" s="48" t="s">
        <v>85</v>
      </c>
      <c r="F339" s="48" t="s">
        <v>85</v>
      </c>
      <c r="G339" s="48" t="s">
        <v>85</v>
      </c>
      <c r="H339" s="48" t="s">
        <v>85</v>
      </c>
      <c r="I339" s="48" t="s">
        <v>85</v>
      </c>
      <c r="J339" s="48" t="s">
        <v>85</v>
      </c>
      <c r="K339" s="48" t="s">
        <v>85</v>
      </c>
      <c r="L339" s="48" t="s">
        <v>85</v>
      </c>
      <c r="M339" s="48" t="s">
        <v>85</v>
      </c>
      <c r="N339" s="48" t="s">
        <v>85</v>
      </c>
      <c r="O339" s="48" t="s">
        <v>85</v>
      </c>
      <c r="P339" s="48" t="s">
        <v>85</v>
      </c>
      <c r="Q339" s="48" t="s">
        <v>85</v>
      </c>
      <c r="R339" s="48" t="s">
        <v>85</v>
      </c>
      <c r="S339" s="48" t="s">
        <v>85</v>
      </c>
      <c r="T339" s="48" t="s">
        <v>85</v>
      </c>
      <c r="U339" s="48" t="s">
        <v>85</v>
      </c>
      <c r="V339" s="48" t="s">
        <v>85</v>
      </c>
      <c r="W339" s="48" t="s">
        <v>85</v>
      </c>
      <c r="X339" s="48" t="s">
        <v>85</v>
      </c>
      <c r="Y339" s="48" t="s">
        <v>85</v>
      </c>
      <c r="Z339" s="48" t="s">
        <v>85</v>
      </c>
      <c r="AA339" s="48" t="s">
        <v>85</v>
      </c>
      <c r="AB339" s="48" t="s">
        <v>85</v>
      </c>
      <c r="AC339" s="48" t="s">
        <v>85</v>
      </c>
      <c r="AD339" s="48" t="s">
        <v>85</v>
      </c>
      <c r="AE339" s="48" t="s">
        <v>85</v>
      </c>
      <c r="AF339" s="48" t="s">
        <v>85</v>
      </c>
      <c r="AG339" s="48" t="s">
        <v>85</v>
      </c>
      <c r="AH339" s="48" t="s">
        <v>85</v>
      </c>
      <c r="AI339" s="48" t="s">
        <v>85</v>
      </c>
      <c r="AJ339" s="48" t="s">
        <v>85</v>
      </c>
      <c r="AK339" s="48" t="s">
        <v>85</v>
      </c>
      <c r="AL339" s="48" t="s">
        <v>85</v>
      </c>
      <c r="AM339" s="48" t="s">
        <v>85</v>
      </c>
      <c r="AN339" s="48" t="s">
        <v>85</v>
      </c>
      <c r="AO339" s="48" t="s">
        <v>85</v>
      </c>
      <c r="AP339" s="48" t="s">
        <v>85</v>
      </c>
      <c r="AQ339" s="48" t="s">
        <v>85</v>
      </c>
      <c r="AR339" s="48" t="s">
        <v>85</v>
      </c>
      <c r="AS339" s="48" t="s">
        <v>85</v>
      </c>
      <c r="AT339" s="48" t="s">
        <v>85</v>
      </c>
      <c r="AU339" s="48" t="s">
        <v>85</v>
      </c>
      <c r="AV339" s="48" t="s">
        <v>85</v>
      </c>
      <c r="AW339" s="48" t="s">
        <v>85</v>
      </c>
    </row>
    <row r="340" spans="1:49" ht="15" thickBot="1" x14ac:dyDescent="0.35"/>
    <row r="341" spans="1:49" ht="56.4" thickBot="1" x14ac:dyDescent="0.35">
      <c r="A341" s="48" t="s">
        <v>19</v>
      </c>
      <c r="B341" s="311" t="s">
        <v>370</v>
      </c>
      <c r="C341" s="179" t="s">
        <v>168</v>
      </c>
      <c r="D341" s="49" t="s">
        <v>60</v>
      </c>
      <c r="E341" s="166">
        <v>1.0000000000000001E-5</v>
      </c>
      <c r="F341" s="163">
        <v>968</v>
      </c>
      <c r="G341" s="48">
        <v>0.2</v>
      </c>
      <c r="H341" s="50">
        <f>E341*F341*G341</f>
        <v>1.9360000000000002E-3</v>
      </c>
      <c r="I341" s="164">
        <v>175</v>
      </c>
      <c r="J341" s="169">
        <f>I341</f>
        <v>175</v>
      </c>
      <c r="K341" s="172" t="s">
        <v>184</v>
      </c>
      <c r="L341" s="177">
        <f>I341*20</f>
        <v>3500</v>
      </c>
      <c r="M341" s="92" t="str">
        <f t="shared" ref="M341:M346" si="432">A341</f>
        <v>С1</v>
      </c>
      <c r="N341" s="92" t="str">
        <f t="shared" ref="N341:N346" si="433">B341</f>
        <v>Трубопровод верхних продуктов от К-301 и нафта из К-303 и К-203 к Е-301, возврат рефлюксной жидкости от Е-301 в К-301 Рег.№ТТ-297</v>
      </c>
      <c r="O341" s="92" t="str">
        <f t="shared" ref="O341:O346" si="434">D341</f>
        <v>Полное-пожар</v>
      </c>
      <c r="P341" s="92" t="s">
        <v>85</v>
      </c>
      <c r="Q341" s="92" t="s">
        <v>85</v>
      </c>
      <c r="R341" s="92" t="s">
        <v>85</v>
      </c>
      <c r="S341" s="92" t="s">
        <v>85</v>
      </c>
      <c r="T341" s="92" t="s">
        <v>85</v>
      </c>
      <c r="U341" s="92" t="s">
        <v>85</v>
      </c>
      <c r="V341" s="92" t="s">
        <v>85</v>
      </c>
      <c r="W341" s="92" t="s">
        <v>85</v>
      </c>
      <c r="X341" s="92" t="s">
        <v>85</v>
      </c>
      <c r="Y341" s="92" t="s">
        <v>85</v>
      </c>
      <c r="Z341" s="92" t="s">
        <v>85</v>
      </c>
      <c r="AA341" s="92" t="s">
        <v>85</v>
      </c>
      <c r="AB341" s="92" t="s">
        <v>85</v>
      </c>
      <c r="AC341" s="92" t="s">
        <v>85</v>
      </c>
      <c r="AD341" s="92" t="s">
        <v>85</v>
      </c>
      <c r="AE341" s="92" t="s">
        <v>85</v>
      </c>
      <c r="AF341" s="92" t="s">
        <v>85</v>
      </c>
      <c r="AG341" s="92" t="s">
        <v>85</v>
      </c>
      <c r="AH341" s="52">
        <v>1</v>
      </c>
      <c r="AI341" s="52">
        <v>2</v>
      </c>
      <c r="AJ341" s="165">
        <v>1.96</v>
      </c>
      <c r="AK341" s="165">
        <v>2.7E-2</v>
      </c>
      <c r="AL341" s="165">
        <v>3</v>
      </c>
      <c r="AM341" s="92"/>
      <c r="AN341" s="92"/>
      <c r="AO341" s="93">
        <f>AK341*I341+AJ341</f>
        <v>6.6849999999999996</v>
      </c>
      <c r="AP341" s="93">
        <f>0.1*AO341</f>
        <v>0.66849999999999998</v>
      </c>
      <c r="AQ341" s="94">
        <f>AH341*3+0.25*AI341</f>
        <v>3.5</v>
      </c>
      <c r="AR341" s="94">
        <f>SUM(AO341:AQ341)/4</f>
        <v>2.7133750000000001</v>
      </c>
      <c r="AS341" s="93">
        <f>10068.2*J341*POWER(10,-6)</f>
        <v>1.7619350000000003</v>
      </c>
      <c r="AT341" s="94">
        <f t="shared" ref="AT341:AT346" si="435">AS341+AR341+AQ341+AP341+AO341</f>
        <v>15.328810000000001</v>
      </c>
      <c r="AU341" s="95">
        <f>AH341*H341</f>
        <v>1.9360000000000002E-3</v>
      </c>
      <c r="AV341" s="95">
        <f>H341*AI341</f>
        <v>3.8720000000000004E-3</v>
      </c>
      <c r="AW341" s="95">
        <f>H341*AT341</f>
        <v>2.9676576160000006E-2</v>
      </c>
    </row>
    <row r="342" spans="1:49" ht="15" thickBot="1" x14ac:dyDescent="0.35">
      <c r="A342" s="48" t="s">
        <v>20</v>
      </c>
      <c r="B342" s="48" t="str">
        <f>B341</f>
        <v>Трубопровод верхних продуктов от К-301 и нафта из К-303 и К-203 к Е-301, возврат рефлюксной жидкости от Е-301 в К-301 Рег.№ТТ-297</v>
      </c>
      <c r="C342" s="179" t="s">
        <v>169</v>
      </c>
      <c r="D342" s="49" t="s">
        <v>63</v>
      </c>
      <c r="E342" s="167">
        <f>E341</f>
        <v>1.0000000000000001E-5</v>
      </c>
      <c r="F342" s="168">
        <f>F341</f>
        <v>968</v>
      </c>
      <c r="G342" s="48">
        <v>0.04</v>
      </c>
      <c r="H342" s="50">
        <f t="shared" ref="H342:H346" si="436">E342*F342*G342</f>
        <v>3.8720000000000003E-4</v>
      </c>
      <c r="I342" s="162">
        <f>I341</f>
        <v>175</v>
      </c>
      <c r="J342" s="170">
        <v>0.26</v>
      </c>
      <c r="K342" s="172" t="s">
        <v>185</v>
      </c>
      <c r="L342" s="177">
        <v>0</v>
      </c>
      <c r="M342" s="92" t="str">
        <f t="shared" si="432"/>
        <v>С2</v>
      </c>
      <c r="N342" s="92" t="str">
        <f t="shared" si="433"/>
        <v>Трубопровод верхних продуктов от К-301 и нафта из К-303 и К-203 к Е-301, возврат рефлюксной жидкости от Е-301 в К-301 Рег.№ТТ-297</v>
      </c>
      <c r="O342" s="92" t="str">
        <f t="shared" si="434"/>
        <v>Полное-взрыв</v>
      </c>
      <c r="P342" s="92" t="s">
        <v>85</v>
      </c>
      <c r="Q342" s="92" t="s">
        <v>85</v>
      </c>
      <c r="R342" s="92" t="s">
        <v>85</v>
      </c>
      <c r="S342" s="92" t="s">
        <v>85</v>
      </c>
      <c r="T342" s="92" t="s">
        <v>85</v>
      </c>
      <c r="U342" s="92" t="s">
        <v>85</v>
      </c>
      <c r="V342" s="92" t="s">
        <v>85</v>
      </c>
      <c r="W342" s="92" t="s">
        <v>85</v>
      </c>
      <c r="X342" s="92" t="s">
        <v>85</v>
      </c>
      <c r="Y342" s="92" t="s">
        <v>85</v>
      </c>
      <c r="Z342" s="92" t="s">
        <v>85</v>
      </c>
      <c r="AA342" s="92" t="s">
        <v>85</v>
      </c>
      <c r="AB342" s="92" t="s">
        <v>85</v>
      </c>
      <c r="AC342" s="92" t="s">
        <v>85</v>
      </c>
      <c r="AD342" s="92" t="s">
        <v>85</v>
      </c>
      <c r="AE342" s="92" t="s">
        <v>85</v>
      </c>
      <c r="AF342" s="92" t="s">
        <v>85</v>
      </c>
      <c r="AG342" s="92" t="s">
        <v>85</v>
      </c>
      <c r="AH342" s="52">
        <v>2</v>
      </c>
      <c r="AI342" s="52">
        <v>2</v>
      </c>
      <c r="AJ342" s="92">
        <f>AJ341</f>
        <v>1.96</v>
      </c>
      <c r="AK342" s="92">
        <f>AK341</f>
        <v>2.7E-2</v>
      </c>
      <c r="AL342" s="92">
        <f>AL341</f>
        <v>3</v>
      </c>
      <c r="AM342" s="92"/>
      <c r="AN342" s="92"/>
      <c r="AO342" s="93">
        <f>AK342*I342+AJ342</f>
        <v>6.6849999999999996</v>
      </c>
      <c r="AP342" s="93">
        <f t="shared" ref="AP342:AP346" si="437">0.1*AO342</f>
        <v>0.66849999999999998</v>
      </c>
      <c r="AQ342" s="94">
        <f t="shared" ref="AQ342:AQ346" si="438">AH342*3+0.25*AI342</f>
        <v>6.5</v>
      </c>
      <c r="AR342" s="94">
        <f t="shared" ref="AR342:AR346" si="439">SUM(AO342:AQ342)/4</f>
        <v>3.4633750000000001</v>
      </c>
      <c r="AS342" s="93">
        <f>10068.2*J342*POWER(10,-6)*10</f>
        <v>2.6177320000000004E-2</v>
      </c>
      <c r="AT342" s="94">
        <f t="shared" si="435"/>
        <v>17.343052319999998</v>
      </c>
      <c r="AU342" s="95">
        <f t="shared" ref="AU342:AU346" si="440">AH342*H342</f>
        <v>7.7440000000000007E-4</v>
      </c>
      <c r="AV342" s="95">
        <f t="shared" ref="AV342:AV346" si="441">H342*AI342</f>
        <v>7.7440000000000007E-4</v>
      </c>
      <c r="AW342" s="95">
        <f t="shared" ref="AW342:AW346" si="442">H342*AT342</f>
        <v>6.7152298583039996E-3</v>
      </c>
    </row>
    <row r="343" spans="1:49" x14ac:dyDescent="0.3">
      <c r="A343" s="48" t="s">
        <v>21</v>
      </c>
      <c r="B343" s="48" t="str">
        <f>B341</f>
        <v>Трубопровод верхних продуктов от К-301 и нафта из К-303 и К-203 к Е-301, возврат рефлюксной жидкости от Е-301 в К-301 Рег.№ТТ-297</v>
      </c>
      <c r="C343" s="179" t="s">
        <v>170</v>
      </c>
      <c r="D343" s="49" t="s">
        <v>61</v>
      </c>
      <c r="E343" s="167">
        <f>E341</f>
        <v>1.0000000000000001E-5</v>
      </c>
      <c r="F343" s="168">
        <f>F341</f>
        <v>968</v>
      </c>
      <c r="G343" s="48">
        <v>0.76</v>
      </c>
      <c r="H343" s="50">
        <f t="shared" si="436"/>
        <v>7.356800000000001E-3</v>
      </c>
      <c r="I343" s="162">
        <f>I341</f>
        <v>175</v>
      </c>
      <c r="J343" s="171">
        <v>0</v>
      </c>
      <c r="K343" s="172" t="s">
        <v>186</v>
      </c>
      <c r="L343" s="177">
        <v>0</v>
      </c>
      <c r="M343" s="92" t="str">
        <f t="shared" si="432"/>
        <v>С3</v>
      </c>
      <c r="N343" s="92" t="str">
        <f t="shared" si="433"/>
        <v>Трубопровод верхних продуктов от К-301 и нафта из К-303 и К-203 к Е-301, возврат рефлюксной жидкости от Е-301 в К-301 Рег.№ТТ-297</v>
      </c>
      <c r="O343" s="92" t="str">
        <f t="shared" si="434"/>
        <v>Полное-ликвидация</v>
      </c>
      <c r="P343" s="92" t="s">
        <v>85</v>
      </c>
      <c r="Q343" s="92" t="s">
        <v>85</v>
      </c>
      <c r="R343" s="92" t="s">
        <v>85</v>
      </c>
      <c r="S343" s="92" t="s">
        <v>85</v>
      </c>
      <c r="T343" s="92" t="s">
        <v>85</v>
      </c>
      <c r="U343" s="92" t="s">
        <v>85</v>
      </c>
      <c r="V343" s="92" t="s">
        <v>85</v>
      </c>
      <c r="W343" s="92" t="s">
        <v>85</v>
      </c>
      <c r="X343" s="92" t="s">
        <v>85</v>
      </c>
      <c r="Y343" s="92" t="s">
        <v>85</v>
      </c>
      <c r="Z343" s="92" t="s">
        <v>85</v>
      </c>
      <c r="AA343" s="92" t="s">
        <v>85</v>
      </c>
      <c r="AB343" s="92" t="s">
        <v>85</v>
      </c>
      <c r="AC343" s="92" t="s">
        <v>85</v>
      </c>
      <c r="AD343" s="92" t="s">
        <v>85</v>
      </c>
      <c r="AE343" s="92" t="s">
        <v>85</v>
      </c>
      <c r="AF343" s="92" t="s">
        <v>85</v>
      </c>
      <c r="AG343" s="92" t="s">
        <v>85</v>
      </c>
      <c r="AH343" s="92">
        <v>0</v>
      </c>
      <c r="AI343" s="92">
        <v>0</v>
      </c>
      <c r="AJ343" s="92">
        <f>AJ341</f>
        <v>1.96</v>
      </c>
      <c r="AK343" s="92">
        <f>AK341</f>
        <v>2.7E-2</v>
      </c>
      <c r="AL343" s="92">
        <f>AL341</f>
        <v>3</v>
      </c>
      <c r="AM343" s="92"/>
      <c r="AN343" s="92"/>
      <c r="AO343" s="93">
        <f>AK343*I343*0.1+AJ343</f>
        <v>2.4325000000000001</v>
      </c>
      <c r="AP343" s="93">
        <f t="shared" si="437"/>
        <v>0.24325000000000002</v>
      </c>
      <c r="AQ343" s="94">
        <f t="shared" si="438"/>
        <v>0</v>
      </c>
      <c r="AR343" s="94">
        <f t="shared" si="439"/>
        <v>0.66893750000000007</v>
      </c>
      <c r="AS343" s="93">
        <f>1333*J342*POWER(10,-6)</f>
        <v>3.4657999999999998E-4</v>
      </c>
      <c r="AT343" s="94">
        <f t="shared" si="435"/>
        <v>3.3450340800000005</v>
      </c>
      <c r="AU343" s="95">
        <f t="shared" si="440"/>
        <v>0</v>
      </c>
      <c r="AV343" s="95">
        <f t="shared" si="441"/>
        <v>0</v>
      </c>
      <c r="AW343" s="95">
        <f t="shared" si="442"/>
        <v>2.4608746719744008E-2</v>
      </c>
    </row>
    <row r="344" spans="1:49" x14ac:dyDescent="0.3">
      <c r="A344" s="48" t="s">
        <v>22</v>
      </c>
      <c r="B344" s="48" t="str">
        <f>B341</f>
        <v>Трубопровод верхних продуктов от К-301 и нафта из К-303 и К-203 к Е-301, возврат рефлюксной жидкости от Е-301 в К-301 Рег.№ТТ-297</v>
      </c>
      <c r="C344" s="179" t="s">
        <v>171</v>
      </c>
      <c r="D344" s="49" t="s">
        <v>86</v>
      </c>
      <c r="E344" s="166">
        <v>1E-4</v>
      </c>
      <c r="F344" s="168">
        <f>F341</f>
        <v>968</v>
      </c>
      <c r="G344" s="48">
        <v>0.2</v>
      </c>
      <c r="H344" s="50">
        <f t="shared" si="436"/>
        <v>1.9360000000000002E-2</v>
      </c>
      <c r="I344" s="162">
        <f>0.15*I341</f>
        <v>26.25</v>
      </c>
      <c r="J344" s="169">
        <f>I344</f>
        <v>26.25</v>
      </c>
      <c r="K344" s="174" t="s">
        <v>188</v>
      </c>
      <c r="L344" s="178">
        <v>45390</v>
      </c>
      <c r="M344" s="92" t="str">
        <f t="shared" si="432"/>
        <v>С4</v>
      </c>
      <c r="N344" s="92" t="str">
        <f t="shared" si="433"/>
        <v>Трубопровод верхних продуктов от К-301 и нафта из К-303 и К-203 к Е-301, возврат рефлюксной жидкости от Е-301 в К-301 Рег.№ТТ-297</v>
      </c>
      <c r="O344" s="92" t="str">
        <f t="shared" si="434"/>
        <v>Частичное-пожар</v>
      </c>
      <c r="P344" s="92" t="s">
        <v>85</v>
      </c>
      <c r="Q344" s="92" t="s">
        <v>85</v>
      </c>
      <c r="R344" s="92" t="s">
        <v>85</v>
      </c>
      <c r="S344" s="92" t="s">
        <v>85</v>
      </c>
      <c r="T344" s="92" t="s">
        <v>85</v>
      </c>
      <c r="U344" s="92" t="s">
        <v>85</v>
      </c>
      <c r="V344" s="92" t="s">
        <v>85</v>
      </c>
      <c r="W344" s="92" t="s">
        <v>85</v>
      </c>
      <c r="X344" s="92" t="s">
        <v>85</v>
      </c>
      <c r="Y344" s="92" t="s">
        <v>85</v>
      </c>
      <c r="Z344" s="92" t="s">
        <v>85</v>
      </c>
      <c r="AA344" s="92" t="s">
        <v>85</v>
      </c>
      <c r="AB344" s="92" t="s">
        <v>85</v>
      </c>
      <c r="AC344" s="92" t="s">
        <v>85</v>
      </c>
      <c r="AD344" s="92" t="s">
        <v>85</v>
      </c>
      <c r="AE344" s="92" t="s">
        <v>85</v>
      </c>
      <c r="AF344" s="92" t="s">
        <v>85</v>
      </c>
      <c r="AG344" s="92" t="s">
        <v>85</v>
      </c>
      <c r="AH344" s="92">
        <v>0</v>
      </c>
      <c r="AI344" s="92">
        <v>2</v>
      </c>
      <c r="AJ344" s="92">
        <f>0.1*$AJ$2</f>
        <v>0.25</v>
      </c>
      <c r="AK344" s="92">
        <f>AK341</f>
        <v>2.7E-2</v>
      </c>
      <c r="AL344" s="92">
        <f>ROUNDUP(AL341/3,0)</f>
        <v>1</v>
      </c>
      <c r="AM344" s="92"/>
      <c r="AN344" s="92"/>
      <c r="AO344" s="93">
        <f>AK344*I344+AJ344</f>
        <v>0.95874999999999999</v>
      </c>
      <c r="AP344" s="93">
        <f t="shared" si="437"/>
        <v>9.5875000000000002E-2</v>
      </c>
      <c r="AQ344" s="94">
        <f t="shared" si="438"/>
        <v>0.5</v>
      </c>
      <c r="AR344" s="94">
        <f t="shared" si="439"/>
        <v>0.38865624999999998</v>
      </c>
      <c r="AS344" s="93">
        <f>10068.2*J344*POWER(10,-6)</f>
        <v>0.26429025</v>
      </c>
      <c r="AT344" s="94">
        <f t="shared" si="435"/>
        <v>2.2075715000000002</v>
      </c>
      <c r="AU344" s="95">
        <f t="shared" si="440"/>
        <v>0</v>
      </c>
      <c r="AV344" s="95">
        <f t="shared" si="441"/>
        <v>3.8720000000000004E-2</v>
      </c>
      <c r="AW344" s="95">
        <f t="shared" si="442"/>
        <v>4.2738584240000009E-2</v>
      </c>
    </row>
    <row r="345" spans="1:49" x14ac:dyDescent="0.3">
      <c r="A345" s="48" t="s">
        <v>23</v>
      </c>
      <c r="B345" s="48" t="str">
        <f>B341</f>
        <v>Трубопровод верхних продуктов от К-301 и нафта из К-303 и К-203 к Е-301, возврат рефлюксной жидкости от Е-301 в К-301 Рег.№ТТ-297</v>
      </c>
      <c r="C345" s="179" t="s">
        <v>172</v>
      </c>
      <c r="D345" s="49" t="s">
        <v>174</v>
      </c>
      <c r="E345" s="167">
        <f>E344</f>
        <v>1E-4</v>
      </c>
      <c r="F345" s="168">
        <f>F341</f>
        <v>968</v>
      </c>
      <c r="G345" s="48">
        <v>0.04</v>
      </c>
      <c r="H345" s="50">
        <f t="shared" si="436"/>
        <v>3.8720000000000004E-3</v>
      </c>
      <c r="I345" s="162">
        <f>0.15*I341</f>
        <v>26.25</v>
      </c>
      <c r="J345" s="169">
        <f>0.15*J342</f>
        <v>3.9E-2</v>
      </c>
      <c r="K345" s="174" t="s">
        <v>189</v>
      </c>
      <c r="L345" s="178">
        <v>3</v>
      </c>
      <c r="M345" s="92" t="str">
        <f t="shared" si="432"/>
        <v>С5</v>
      </c>
      <c r="N345" s="92" t="str">
        <f t="shared" si="433"/>
        <v>Трубопровод верхних продуктов от К-301 и нафта из К-303 и К-203 к Е-301, возврат рефлюксной жидкости от Е-301 в К-301 Рег.№ТТ-297</v>
      </c>
      <c r="O345" s="92" t="str">
        <f t="shared" si="434"/>
        <v>Частичное-пожар-вспышка</v>
      </c>
      <c r="P345" s="92" t="s">
        <v>85</v>
      </c>
      <c r="Q345" s="92" t="s">
        <v>85</v>
      </c>
      <c r="R345" s="92" t="s">
        <v>85</v>
      </c>
      <c r="S345" s="92" t="s">
        <v>85</v>
      </c>
      <c r="T345" s="92" t="s">
        <v>85</v>
      </c>
      <c r="U345" s="92" t="s">
        <v>85</v>
      </c>
      <c r="V345" s="92" t="s">
        <v>85</v>
      </c>
      <c r="W345" s="92" t="s">
        <v>85</v>
      </c>
      <c r="X345" s="92" t="s">
        <v>85</v>
      </c>
      <c r="Y345" s="92" t="s">
        <v>85</v>
      </c>
      <c r="Z345" s="92" t="s">
        <v>85</v>
      </c>
      <c r="AA345" s="92" t="s">
        <v>85</v>
      </c>
      <c r="AB345" s="92" t="s">
        <v>85</v>
      </c>
      <c r="AC345" s="92" t="s">
        <v>85</v>
      </c>
      <c r="AD345" s="92" t="s">
        <v>85</v>
      </c>
      <c r="AE345" s="92" t="s">
        <v>85</v>
      </c>
      <c r="AF345" s="92" t="s">
        <v>85</v>
      </c>
      <c r="AG345" s="92" t="s">
        <v>85</v>
      </c>
      <c r="AH345" s="92">
        <v>0</v>
      </c>
      <c r="AI345" s="92">
        <v>1</v>
      </c>
      <c r="AJ345" s="92">
        <f>0.1*$AJ$2</f>
        <v>0.25</v>
      </c>
      <c r="AK345" s="92">
        <f>AK341</f>
        <v>2.7E-2</v>
      </c>
      <c r="AL345" s="92">
        <f>ROUNDUP(AL341/3,0)</f>
        <v>1</v>
      </c>
      <c r="AM345" s="92"/>
      <c r="AN345" s="92"/>
      <c r="AO345" s="93">
        <f t="shared" ref="AO345" si="443">AK345*I345+AJ345</f>
        <v>0.95874999999999999</v>
      </c>
      <c r="AP345" s="93">
        <f t="shared" si="437"/>
        <v>9.5875000000000002E-2</v>
      </c>
      <c r="AQ345" s="94">
        <f t="shared" si="438"/>
        <v>0.25</v>
      </c>
      <c r="AR345" s="94">
        <f t="shared" si="439"/>
        <v>0.32615624999999998</v>
      </c>
      <c r="AS345" s="93">
        <f>10068.2*J345*POWER(10,-6)*10</f>
        <v>3.9265979999999999E-3</v>
      </c>
      <c r="AT345" s="94">
        <f t="shared" si="435"/>
        <v>1.6347078480000001</v>
      </c>
      <c r="AU345" s="95">
        <f t="shared" si="440"/>
        <v>0</v>
      </c>
      <c r="AV345" s="95">
        <f t="shared" si="441"/>
        <v>3.8720000000000004E-3</v>
      </c>
      <c r="AW345" s="95">
        <f t="shared" si="442"/>
        <v>6.3295887874560012E-3</v>
      </c>
    </row>
    <row r="346" spans="1:49" x14ac:dyDescent="0.3">
      <c r="A346" s="271" t="s">
        <v>24</v>
      </c>
      <c r="B346" s="271" t="str">
        <f>B341</f>
        <v>Трубопровод верхних продуктов от К-301 и нафта из К-303 и К-203 к Е-301, возврат рефлюксной жидкости от Е-301 в К-301 Рег.№ТТ-297</v>
      </c>
      <c r="C346" s="272" t="s">
        <v>173</v>
      </c>
      <c r="D346" s="273" t="s">
        <v>62</v>
      </c>
      <c r="E346" s="274">
        <f>E344</f>
        <v>1E-4</v>
      </c>
      <c r="F346" s="275">
        <f>F341</f>
        <v>968</v>
      </c>
      <c r="G346" s="271">
        <v>0.76</v>
      </c>
      <c r="H346" s="276">
        <f t="shared" si="436"/>
        <v>7.3568000000000008E-2</v>
      </c>
      <c r="I346" s="277">
        <f>0.15*I341</f>
        <v>26.25</v>
      </c>
      <c r="J346" s="278">
        <v>0</v>
      </c>
      <c r="K346" s="279" t="s">
        <v>200</v>
      </c>
      <c r="L346" s="280">
        <v>1</v>
      </c>
      <c r="M346" s="92" t="str">
        <f t="shared" si="432"/>
        <v>С6</v>
      </c>
      <c r="N346" s="92" t="str">
        <f t="shared" si="433"/>
        <v>Трубопровод верхних продуктов от К-301 и нафта из К-303 и К-203 к Е-301, возврат рефлюксной жидкости от Е-301 в К-301 Рег.№ТТ-297</v>
      </c>
      <c r="O346" s="92" t="str">
        <f t="shared" si="434"/>
        <v>Частичное-ликвидация</v>
      </c>
      <c r="P346" s="92" t="s">
        <v>85</v>
      </c>
      <c r="Q346" s="92" t="s">
        <v>85</v>
      </c>
      <c r="R346" s="92" t="s">
        <v>85</v>
      </c>
      <c r="S346" s="92" t="s">
        <v>85</v>
      </c>
      <c r="T346" s="92" t="s">
        <v>85</v>
      </c>
      <c r="U346" s="92" t="s">
        <v>85</v>
      </c>
      <c r="V346" s="92" t="s">
        <v>85</v>
      </c>
      <c r="W346" s="92" t="s">
        <v>85</v>
      </c>
      <c r="X346" s="92" t="s">
        <v>85</v>
      </c>
      <c r="Y346" s="92" t="s">
        <v>85</v>
      </c>
      <c r="Z346" s="92" t="s">
        <v>85</v>
      </c>
      <c r="AA346" s="92" t="s">
        <v>85</v>
      </c>
      <c r="AB346" s="92" t="s">
        <v>85</v>
      </c>
      <c r="AC346" s="92" t="s">
        <v>85</v>
      </c>
      <c r="AD346" s="92" t="s">
        <v>85</v>
      </c>
      <c r="AE346" s="92" t="s">
        <v>85</v>
      </c>
      <c r="AF346" s="92" t="s">
        <v>85</v>
      </c>
      <c r="AG346" s="92" t="s">
        <v>85</v>
      </c>
      <c r="AH346" s="92">
        <v>0</v>
      </c>
      <c r="AI346" s="92">
        <v>0</v>
      </c>
      <c r="AJ346" s="92">
        <f>0.1*$AJ$2</f>
        <v>0.25</v>
      </c>
      <c r="AK346" s="92">
        <f>AK341</f>
        <v>2.7E-2</v>
      </c>
      <c r="AL346" s="92">
        <f>ROUNDUP(AL341/3,0)</f>
        <v>1</v>
      </c>
      <c r="AM346" s="92"/>
      <c r="AN346" s="92"/>
      <c r="AO346" s="93">
        <f>AK346*I346*0.1+AJ346</f>
        <v>0.32087500000000002</v>
      </c>
      <c r="AP346" s="93">
        <f t="shared" si="437"/>
        <v>3.2087500000000005E-2</v>
      </c>
      <c r="AQ346" s="94">
        <f t="shared" si="438"/>
        <v>0</v>
      </c>
      <c r="AR346" s="94">
        <f t="shared" si="439"/>
        <v>8.8240625000000003E-2</v>
      </c>
      <c r="AS346" s="93">
        <f>1333*J345*POWER(10,-6)</f>
        <v>5.1987000000000002E-5</v>
      </c>
      <c r="AT346" s="94">
        <f t="shared" si="435"/>
        <v>0.441255112</v>
      </c>
      <c r="AU346" s="95">
        <f t="shared" si="440"/>
        <v>0</v>
      </c>
      <c r="AV346" s="95">
        <f t="shared" si="441"/>
        <v>0</v>
      </c>
      <c r="AW346" s="95">
        <f t="shared" si="442"/>
        <v>3.2462256079616003E-2</v>
      </c>
    </row>
    <row r="347" spans="1:49" s="281" customFormat="1" x14ac:dyDescent="0.3">
      <c r="A347" s="48" t="s">
        <v>85</v>
      </c>
      <c r="B347" s="48" t="s">
        <v>85</v>
      </c>
      <c r="C347" s="48" t="s">
        <v>85</v>
      </c>
      <c r="D347" s="48" t="s">
        <v>85</v>
      </c>
      <c r="E347" s="48" t="s">
        <v>85</v>
      </c>
      <c r="F347" s="48" t="s">
        <v>85</v>
      </c>
      <c r="G347" s="48" t="s">
        <v>85</v>
      </c>
      <c r="H347" s="48" t="s">
        <v>85</v>
      </c>
      <c r="I347" s="48" t="s">
        <v>85</v>
      </c>
      <c r="J347" s="48" t="s">
        <v>85</v>
      </c>
      <c r="K347" s="48" t="s">
        <v>85</v>
      </c>
      <c r="L347" s="48" t="s">
        <v>85</v>
      </c>
      <c r="M347" s="48" t="s">
        <v>85</v>
      </c>
      <c r="N347" s="48" t="s">
        <v>85</v>
      </c>
      <c r="O347" s="48" t="s">
        <v>85</v>
      </c>
      <c r="P347" s="48" t="s">
        <v>85</v>
      </c>
      <c r="Q347" s="48" t="s">
        <v>85</v>
      </c>
      <c r="R347" s="48" t="s">
        <v>85</v>
      </c>
      <c r="S347" s="48" t="s">
        <v>85</v>
      </c>
      <c r="T347" s="48" t="s">
        <v>85</v>
      </c>
      <c r="U347" s="48" t="s">
        <v>85</v>
      </c>
      <c r="V347" s="48" t="s">
        <v>85</v>
      </c>
      <c r="W347" s="48" t="s">
        <v>85</v>
      </c>
      <c r="X347" s="48" t="s">
        <v>85</v>
      </c>
      <c r="Y347" s="48" t="s">
        <v>85</v>
      </c>
      <c r="Z347" s="48" t="s">
        <v>85</v>
      </c>
      <c r="AA347" s="48" t="s">
        <v>85</v>
      </c>
      <c r="AB347" s="48" t="s">
        <v>85</v>
      </c>
      <c r="AC347" s="48" t="s">
        <v>85</v>
      </c>
      <c r="AD347" s="48" t="s">
        <v>85</v>
      </c>
      <c r="AE347" s="48" t="s">
        <v>85</v>
      </c>
      <c r="AF347" s="48" t="s">
        <v>85</v>
      </c>
      <c r="AG347" s="48" t="s">
        <v>85</v>
      </c>
      <c r="AH347" s="48" t="s">
        <v>85</v>
      </c>
      <c r="AI347" s="48" t="s">
        <v>85</v>
      </c>
      <c r="AJ347" s="48" t="s">
        <v>85</v>
      </c>
      <c r="AK347" s="48" t="s">
        <v>85</v>
      </c>
      <c r="AL347" s="48" t="s">
        <v>85</v>
      </c>
      <c r="AM347" s="48" t="s">
        <v>85</v>
      </c>
      <c r="AN347" s="48" t="s">
        <v>85</v>
      </c>
      <c r="AO347" s="48" t="s">
        <v>85</v>
      </c>
      <c r="AP347" s="48" t="s">
        <v>85</v>
      </c>
      <c r="AQ347" s="48" t="s">
        <v>85</v>
      </c>
      <c r="AR347" s="48" t="s">
        <v>85</v>
      </c>
      <c r="AS347" s="48" t="s">
        <v>85</v>
      </c>
      <c r="AT347" s="48" t="s">
        <v>85</v>
      </c>
      <c r="AU347" s="48" t="s">
        <v>85</v>
      </c>
      <c r="AV347" s="48" t="s">
        <v>85</v>
      </c>
      <c r="AW347" s="48" t="s">
        <v>85</v>
      </c>
    </row>
    <row r="348" spans="1:49" s="281" customFormat="1" x14ac:dyDescent="0.3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</row>
    <row r="349" spans="1:49" s="281" customFormat="1" x14ac:dyDescent="0.3">
      <c r="A349" s="48" t="s">
        <v>85</v>
      </c>
      <c r="B349" s="48" t="s">
        <v>85</v>
      </c>
      <c r="C349" s="48" t="s">
        <v>85</v>
      </c>
      <c r="D349" s="48" t="s">
        <v>85</v>
      </c>
      <c r="E349" s="48" t="s">
        <v>85</v>
      </c>
      <c r="F349" s="48" t="s">
        <v>85</v>
      </c>
      <c r="G349" s="48" t="s">
        <v>85</v>
      </c>
      <c r="H349" s="48" t="s">
        <v>85</v>
      </c>
      <c r="I349" s="48" t="s">
        <v>85</v>
      </c>
      <c r="J349" s="48" t="s">
        <v>85</v>
      </c>
      <c r="K349" s="48" t="s">
        <v>85</v>
      </c>
      <c r="L349" s="48" t="s">
        <v>85</v>
      </c>
      <c r="M349" s="48" t="s">
        <v>85</v>
      </c>
      <c r="N349" s="48" t="s">
        <v>85</v>
      </c>
      <c r="O349" s="48" t="s">
        <v>85</v>
      </c>
      <c r="P349" s="48" t="s">
        <v>85</v>
      </c>
      <c r="Q349" s="48" t="s">
        <v>85</v>
      </c>
      <c r="R349" s="48" t="s">
        <v>85</v>
      </c>
      <c r="S349" s="48" t="s">
        <v>85</v>
      </c>
      <c r="T349" s="48" t="s">
        <v>85</v>
      </c>
      <c r="U349" s="48" t="s">
        <v>85</v>
      </c>
      <c r="V349" s="48" t="s">
        <v>85</v>
      </c>
      <c r="W349" s="48" t="s">
        <v>85</v>
      </c>
      <c r="X349" s="48" t="s">
        <v>85</v>
      </c>
      <c r="Y349" s="48" t="s">
        <v>85</v>
      </c>
      <c r="Z349" s="48" t="s">
        <v>85</v>
      </c>
      <c r="AA349" s="48" t="s">
        <v>85</v>
      </c>
      <c r="AB349" s="48" t="s">
        <v>85</v>
      </c>
      <c r="AC349" s="48" t="s">
        <v>85</v>
      </c>
      <c r="AD349" s="48" t="s">
        <v>85</v>
      </c>
      <c r="AE349" s="48" t="s">
        <v>85</v>
      </c>
      <c r="AF349" s="48" t="s">
        <v>85</v>
      </c>
      <c r="AG349" s="48" t="s">
        <v>85</v>
      </c>
      <c r="AH349" s="48" t="s">
        <v>85</v>
      </c>
      <c r="AI349" s="48" t="s">
        <v>85</v>
      </c>
      <c r="AJ349" s="48" t="s">
        <v>85</v>
      </c>
      <c r="AK349" s="48" t="s">
        <v>85</v>
      </c>
      <c r="AL349" s="48" t="s">
        <v>85</v>
      </c>
      <c r="AM349" s="48" t="s">
        <v>85</v>
      </c>
      <c r="AN349" s="48" t="s">
        <v>85</v>
      </c>
      <c r="AO349" s="48" t="s">
        <v>85</v>
      </c>
      <c r="AP349" s="48" t="s">
        <v>85</v>
      </c>
      <c r="AQ349" s="48" t="s">
        <v>85</v>
      </c>
      <c r="AR349" s="48" t="s">
        <v>85</v>
      </c>
      <c r="AS349" s="48" t="s">
        <v>85</v>
      </c>
      <c r="AT349" s="48" t="s">
        <v>85</v>
      </c>
      <c r="AU349" s="48" t="s">
        <v>85</v>
      </c>
      <c r="AV349" s="48" t="s">
        <v>85</v>
      </c>
      <c r="AW349" s="48" t="s">
        <v>85</v>
      </c>
    </row>
    <row r="350" spans="1:49" ht="15" thickBot="1" x14ac:dyDescent="0.35"/>
    <row r="351" spans="1:49" ht="28.8" thickBot="1" x14ac:dyDescent="0.35">
      <c r="A351" s="48" t="s">
        <v>19</v>
      </c>
      <c r="B351" s="311" t="s">
        <v>371</v>
      </c>
      <c r="C351" s="179" t="s">
        <v>168</v>
      </c>
      <c r="D351" s="49" t="s">
        <v>60</v>
      </c>
      <c r="E351" s="166">
        <v>1.0000000000000001E-5</v>
      </c>
      <c r="F351" s="163">
        <v>651</v>
      </c>
      <c r="G351" s="48">
        <v>0.2</v>
      </c>
      <c r="H351" s="50">
        <f>E351*F351*G351</f>
        <v>1.3020000000000002E-3</v>
      </c>
      <c r="I351" s="164">
        <v>167</v>
      </c>
      <c r="J351" s="169">
        <f>I351</f>
        <v>167</v>
      </c>
      <c r="K351" s="172" t="s">
        <v>184</v>
      </c>
      <c r="L351" s="177">
        <f>I351*20</f>
        <v>3340</v>
      </c>
      <c r="M351" s="92" t="str">
        <f t="shared" ref="M351:M356" si="444">A351</f>
        <v>С1</v>
      </c>
      <c r="N351" s="92" t="str">
        <f t="shared" ref="N351:N356" si="445">B351</f>
        <v>Трубопровод нестабильной нафты от К-302 в К- 303 Рег.№ТТ-396</v>
      </c>
      <c r="O351" s="92" t="str">
        <f t="shared" ref="O351:O356" si="446">D351</f>
        <v>Полное-пожар</v>
      </c>
      <c r="P351" s="92" t="s">
        <v>85</v>
      </c>
      <c r="Q351" s="92" t="s">
        <v>85</v>
      </c>
      <c r="R351" s="92" t="s">
        <v>85</v>
      </c>
      <c r="S351" s="92" t="s">
        <v>85</v>
      </c>
      <c r="T351" s="92" t="s">
        <v>85</v>
      </c>
      <c r="U351" s="92" t="s">
        <v>85</v>
      </c>
      <c r="V351" s="92" t="s">
        <v>85</v>
      </c>
      <c r="W351" s="92" t="s">
        <v>85</v>
      </c>
      <c r="X351" s="92" t="s">
        <v>85</v>
      </c>
      <c r="Y351" s="92" t="s">
        <v>85</v>
      </c>
      <c r="Z351" s="92" t="s">
        <v>85</v>
      </c>
      <c r="AA351" s="92" t="s">
        <v>85</v>
      </c>
      <c r="AB351" s="92" t="s">
        <v>85</v>
      </c>
      <c r="AC351" s="92" t="s">
        <v>85</v>
      </c>
      <c r="AD351" s="92" t="s">
        <v>85</v>
      </c>
      <c r="AE351" s="92" t="s">
        <v>85</v>
      </c>
      <c r="AF351" s="92" t="s">
        <v>85</v>
      </c>
      <c r="AG351" s="92" t="s">
        <v>85</v>
      </c>
      <c r="AH351" s="52">
        <v>1</v>
      </c>
      <c r="AI351" s="52">
        <v>2</v>
      </c>
      <c r="AJ351" s="165">
        <v>1.96</v>
      </c>
      <c r="AK351" s="165">
        <v>2.7E-2</v>
      </c>
      <c r="AL351" s="165">
        <v>3</v>
      </c>
      <c r="AM351" s="92"/>
      <c r="AN351" s="92"/>
      <c r="AO351" s="93">
        <f>AK351*I351+AJ351</f>
        <v>6.4690000000000003</v>
      </c>
      <c r="AP351" s="93">
        <f>0.1*AO351</f>
        <v>0.64690000000000003</v>
      </c>
      <c r="AQ351" s="94">
        <f>AH351*3+0.25*AI351</f>
        <v>3.5</v>
      </c>
      <c r="AR351" s="94">
        <f>SUM(AO351:AQ351)/4</f>
        <v>2.653975</v>
      </c>
      <c r="AS351" s="93">
        <f>10068.2*J351*POWER(10,-6)</f>
        <v>1.6813894</v>
      </c>
      <c r="AT351" s="94">
        <f t="shared" ref="AT351:AT356" si="447">AS351+AR351+AQ351+AP351+AO351</f>
        <v>14.951264399999999</v>
      </c>
      <c r="AU351" s="95">
        <f>AH351*H351</f>
        <v>1.3020000000000002E-3</v>
      </c>
      <c r="AV351" s="95">
        <f>H351*AI351</f>
        <v>2.6040000000000004E-3</v>
      </c>
      <c r="AW351" s="95">
        <f>H351*AT351</f>
        <v>1.9466546248800003E-2</v>
      </c>
    </row>
    <row r="352" spans="1:49" ht="15" thickBot="1" x14ac:dyDescent="0.35">
      <c r="A352" s="48" t="s">
        <v>20</v>
      </c>
      <c r="B352" s="48" t="str">
        <f>B351</f>
        <v>Трубопровод нестабильной нафты от К-302 в К- 303 Рег.№ТТ-396</v>
      </c>
      <c r="C352" s="179" t="s">
        <v>169</v>
      </c>
      <c r="D352" s="49" t="s">
        <v>63</v>
      </c>
      <c r="E352" s="167">
        <f>E351</f>
        <v>1.0000000000000001E-5</v>
      </c>
      <c r="F352" s="168">
        <f>F351</f>
        <v>651</v>
      </c>
      <c r="G352" s="48">
        <v>0.04</v>
      </c>
      <c r="H352" s="50">
        <f t="shared" ref="H352:H356" si="448">E352*F352*G352</f>
        <v>2.6039999999999999E-4</v>
      </c>
      <c r="I352" s="162">
        <f>I351</f>
        <v>167</v>
      </c>
      <c r="J352" s="170">
        <v>0.23</v>
      </c>
      <c r="K352" s="172" t="s">
        <v>185</v>
      </c>
      <c r="L352" s="177">
        <v>0</v>
      </c>
      <c r="M352" s="92" t="str">
        <f t="shared" si="444"/>
        <v>С2</v>
      </c>
      <c r="N352" s="92" t="str">
        <f t="shared" si="445"/>
        <v>Трубопровод нестабильной нафты от К-302 в К- 303 Рег.№ТТ-396</v>
      </c>
      <c r="O352" s="92" t="str">
        <f t="shared" si="446"/>
        <v>Полное-взрыв</v>
      </c>
      <c r="P352" s="92" t="s">
        <v>85</v>
      </c>
      <c r="Q352" s="92" t="s">
        <v>85</v>
      </c>
      <c r="R352" s="92" t="s">
        <v>85</v>
      </c>
      <c r="S352" s="92" t="s">
        <v>85</v>
      </c>
      <c r="T352" s="92" t="s">
        <v>85</v>
      </c>
      <c r="U352" s="92" t="s">
        <v>85</v>
      </c>
      <c r="V352" s="92" t="s">
        <v>85</v>
      </c>
      <c r="W352" s="92" t="s">
        <v>85</v>
      </c>
      <c r="X352" s="92" t="s">
        <v>85</v>
      </c>
      <c r="Y352" s="92" t="s">
        <v>85</v>
      </c>
      <c r="Z352" s="92" t="s">
        <v>85</v>
      </c>
      <c r="AA352" s="92" t="s">
        <v>85</v>
      </c>
      <c r="AB352" s="92" t="s">
        <v>85</v>
      </c>
      <c r="AC352" s="92" t="s">
        <v>85</v>
      </c>
      <c r="AD352" s="92" t="s">
        <v>85</v>
      </c>
      <c r="AE352" s="92" t="s">
        <v>85</v>
      </c>
      <c r="AF352" s="92" t="s">
        <v>85</v>
      </c>
      <c r="AG352" s="92" t="s">
        <v>85</v>
      </c>
      <c r="AH352" s="52">
        <v>2</v>
      </c>
      <c r="AI352" s="52">
        <v>2</v>
      </c>
      <c r="AJ352" s="92">
        <f>AJ351</f>
        <v>1.96</v>
      </c>
      <c r="AK352" s="92">
        <f>AK351</f>
        <v>2.7E-2</v>
      </c>
      <c r="AL352" s="92">
        <f>AL351</f>
        <v>3</v>
      </c>
      <c r="AM352" s="92"/>
      <c r="AN352" s="92"/>
      <c r="AO352" s="93">
        <f>AK352*I352+AJ352</f>
        <v>6.4690000000000003</v>
      </c>
      <c r="AP352" s="93">
        <f t="shared" ref="AP352:AP356" si="449">0.1*AO352</f>
        <v>0.64690000000000003</v>
      </c>
      <c r="AQ352" s="94">
        <f t="shared" ref="AQ352:AQ356" si="450">AH352*3+0.25*AI352</f>
        <v>6.5</v>
      </c>
      <c r="AR352" s="94">
        <f t="shared" ref="AR352:AR356" si="451">SUM(AO352:AQ352)/4</f>
        <v>3.403975</v>
      </c>
      <c r="AS352" s="93">
        <f>10068.2*J352*POWER(10,-6)*10</f>
        <v>2.3156860000000001E-2</v>
      </c>
      <c r="AT352" s="94">
        <f t="shared" si="447"/>
        <v>17.043031859999999</v>
      </c>
      <c r="AU352" s="95">
        <f t="shared" ref="AU352:AU356" si="452">AH352*H352</f>
        <v>5.2079999999999997E-4</v>
      </c>
      <c r="AV352" s="95">
        <f t="shared" ref="AV352:AV356" si="453">H352*AI352</f>
        <v>5.2079999999999997E-4</v>
      </c>
      <c r="AW352" s="95">
        <f t="shared" ref="AW352:AW356" si="454">H352*AT352</f>
        <v>4.4380054963439998E-3</v>
      </c>
    </row>
    <row r="353" spans="1:49" x14ac:dyDescent="0.3">
      <c r="A353" s="48" t="s">
        <v>21</v>
      </c>
      <c r="B353" s="48" t="str">
        <f>B351</f>
        <v>Трубопровод нестабильной нафты от К-302 в К- 303 Рег.№ТТ-396</v>
      </c>
      <c r="C353" s="179" t="s">
        <v>170</v>
      </c>
      <c r="D353" s="49" t="s">
        <v>61</v>
      </c>
      <c r="E353" s="167">
        <f>E351</f>
        <v>1.0000000000000001E-5</v>
      </c>
      <c r="F353" s="168">
        <f>F351</f>
        <v>651</v>
      </c>
      <c r="G353" s="48">
        <v>0.76</v>
      </c>
      <c r="H353" s="50">
        <f t="shared" si="448"/>
        <v>4.9475999999999999E-3</v>
      </c>
      <c r="I353" s="162">
        <f>I351</f>
        <v>167</v>
      </c>
      <c r="J353" s="171">
        <v>0</v>
      </c>
      <c r="K353" s="172" t="s">
        <v>186</v>
      </c>
      <c r="L353" s="177">
        <v>0</v>
      </c>
      <c r="M353" s="92" t="str">
        <f t="shared" si="444"/>
        <v>С3</v>
      </c>
      <c r="N353" s="92" t="str">
        <f t="shared" si="445"/>
        <v>Трубопровод нестабильной нафты от К-302 в К- 303 Рег.№ТТ-396</v>
      </c>
      <c r="O353" s="92" t="str">
        <f t="shared" si="446"/>
        <v>Полное-ликвидация</v>
      </c>
      <c r="P353" s="92" t="s">
        <v>85</v>
      </c>
      <c r="Q353" s="92" t="s">
        <v>85</v>
      </c>
      <c r="R353" s="92" t="s">
        <v>85</v>
      </c>
      <c r="S353" s="92" t="s">
        <v>85</v>
      </c>
      <c r="T353" s="92" t="s">
        <v>85</v>
      </c>
      <c r="U353" s="92" t="s">
        <v>85</v>
      </c>
      <c r="V353" s="92" t="s">
        <v>85</v>
      </c>
      <c r="W353" s="92" t="s">
        <v>85</v>
      </c>
      <c r="X353" s="92" t="s">
        <v>85</v>
      </c>
      <c r="Y353" s="92" t="s">
        <v>85</v>
      </c>
      <c r="Z353" s="92" t="s">
        <v>85</v>
      </c>
      <c r="AA353" s="92" t="s">
        <v>85</v>
      </c>
      <c r="AB353" s="92" t="s">
        <v>85</v>
      </c>
      <c r="AC353" s="92" t="s">
        <v>85</v>
      </c>
      <c r="AD353" s="92" t="s">
        <v>85</v>
      </c>
      <c r="AE353" s="92" t="s">
        <v>85</v>
      </c>
      <c r="AF353" s="92" t="s">
        <v>85</v>
      </c>
      <c r="AG353" s="92" t="s">
        <v>85</v>
      </c>
      <c r="AH353" s="92">
        <v>0</v>
      </c>
      <c r="AI353" s="92">
        <v>0</v>
      </c>
      <c r="AJ353" s="92">
        <f>AJ351</f>
        <v>1.96</v>
      </c>
      <c r="AK353" s="92">
        <f>AK351</f>
        <v>2.7E-2</v>
      </c>
      <c r="AL353" s="92">
        <f>AL351</f>
        <v>3</v>
      </c>
      <c r="AM353" s="92"/>
      <c r="AN353" s="92"/>
      <c r="AO353" s="93">
        <f>AK353*I353*0.1+AJ353</f>
        <v>2.4108999999999998</v>
      </c>
      <c r="AP353" s="93">
        <f t="shared" si="449"/>
        <v>0.24109</v>
      </c>
      <c r="AQ353" s="94">
        <f t="shared" si="450"/>
        <v>0</v>
      </c>
      <c r="AR353" s="94">
        <f t="shared" si="451"/>
        <v>0.66299749999999991</v>
      </c>
      <c r="AS353" s="93">
        <f>1333*J352*POWER(10,-6)</f>
        <v>3.0659000000000003E-4</v>
      </c>
      <c r="AT353" s="94">
        <f t="shared" si="447"/>
        <v>3.3152940899999996</v>
      </c>
      <c r="AU353" s="95">
        <f t="shared" si="452"/>
        <v>0</v>
      </c>
      <c r="AV353" s="95">
        <f t="shared" si="453"/>
        <v>0</v>
      </c>
      <c r="AW353" s="95">
        <f t="shared" si="454"/>
        <v>1.6402749039683997E-2</v>
      </c>
    </row>
    <row r="354" spans="1:49" x14ac:dyDescent="0.3">
      <c r="A354" s="48" t="s">
        <v>22</v>
      </c>
      <c r="B354" s="48" t="str">
        <f>B351</f>
        <v>Трубопровод нестабильной нафты от К-302 в К- 303 Рег.№ТТ-396</v>
      </c>
      <c r="C354" s="179" t="s">
        <v>171</v>
      </c>
      <c r="D354" s="49" t="s">
        <v>86</v>
      </c>
      <c r="E354" s="166">
        <v>1E-4</v>
      </c>
      <c r="F354" s="168">
        <f>F351</f>
        <v>651</v>
      </c>
      <c r="G354" s="48">
        <v>0.2</v>
      </c>
      <c r="H354" s="50">
        <f t="shared" si="448"/>
        <v>1.3020000000000002E-2</v>
      </c>
      <c r="I354" s="162">
        <f>0.15*I351</f>
        <v>25.05</v>
      </c>
      <c r="J354" s="169">
        <f>I354</f>
        <v>25.05</v>
      </c>
      <c r="K354" s="174" t="s">
        <v>188</v>
      </c>
      <c r="L354" s="178">
        <v>45390</v>
      </c>
      <c r="M354" s="92" t="str">
        <f t="shared" si="444"/>
        <v>С4</v>
      </c>
      <c r="N354" s="92" t="str">
        <f t="shared" si="445"/>
        <v>Трубопровод нестабильной нафты от К-302 в К- 303 Рег.№ТТ-396</v>
      </c>
      <c r="O354" s="92" t="str">
        <f t="shared" si="446"/>
        <v>Частичное-пожар</v>
      </c>
      <c r="P354" s="92" t="s">
        <v>85</v>
      </c>
      <c r="Q354" s="92" t="s">
        <v>85</v>
      </c>
      <c r="R354" s="92" t="s">
        <v>85</v>
      </c>
      <c r="S354" s="92" t="s">
        <v>85</v>
      </c>
      <c r="T354" s="92" t="s">
        <v>85</v>
      </c>
      <c r="U354" s="92" t="s">
        <v>85</v>
      </c>
      <c r="V354" s="92" t="s">
        <v>85</v>
      </c>
      <c r="W354" s="92" t="s">
        <v>85</v>
      </c>
      <c r="X354" s="92" t="s">
        <v>85</v>
      </c>
      <c r="Y354" s="92" t="s">
        <v>85</v>
      </c>
      <c r="Z354" s="92" t="s">
        <v>85</v>
      </c>
      <c r="AA354" s="92" t="s">
        <v>85</v>
      </c>
      <c r="AB354" s="92" t="s">
        <v>85</v>
      </c>
      <c r="AC354" s="92" t="s">
        <v>85</v>
      </c>
      <c r="AD354" s="92" t="s">
        <v>85</v>
      </c>
      <c r="AE354" s="92" t="s">
        <v>85</v>
      </c>
      <c r="AF354" s="92" t="s">
        <v>85</v>
      </c>
      <c r="AG354" s="92" t="s">
        <v>85</v>
      </c>
      <c r="AH354" s="92">
        <v>0</v>
      </c>
      <c r="AI354" s="92">
        <v>2</v>
      </c>
      <c r="AJ354" s="92">
        <f>0.1*$AJ$2</f>
        <v>0.25</v>
      </c>
      <c r="AK354" s="92">
        <f>AK351</f>
        <v>2.7E-2</v>
      </c>
      <c r="AL354" s="92">
        <f>ROUNDUP(AL351/3,0)</f>
        <v>1</v>
      </c>
      <c r="AM354" s="92"/>
      <c r="AN354" s="92"/>
      <c r="AO354" s="93">
        <f>AK354*I354+AJ354</f>
        <v>0.92635000000000001</v>
      </c>
      <c r="AP354" s="93">
        <f t="shared" si="449"/>
        <v>9.2635000000000009E-2</v>
      </c>
      <c r="AQ354" s="94">
        <f t="shared" si="450"/>
        <v>0.5</v>
      </c>
      <c r="AR354" s="94">
        <f t="shared" si="451"/>
        <v>0.37974625000000001</v>
      </c>
      <c r="AS354" s="93">
        <f>10068.2*J354*POWER(10,-6)</f>
        <v>0.25220840999999999</v>
      </c>
      <c r="AT354" s="94">
        <f t="shared" si="447"/>
        <v>2.1509396599999997</v>
      </c>
      <c r="AU354" s="95">
        <f t="shared" si="452"/>
        <v>0</v>
      </c>
      <c r="AV354" s="95">
        <f t="shared" si="453"/>
        <v>2.6040000000000004E-2</v>
      </c>
      <c r="AW354" s="95">
        <f t="shared" si="454"/>
        <v>2.8005234373199999E-2</v>
      </c>
    </row>
    <row r="355" spans="1:49" x14ac:dyDescent="0.3">
      <c r="A355" s="48" t="s">
        <v>23</v>
      </c>
      <c r="B355" s="48" t="str">
        <f>B351</f>
        <v>Трубопровод нестабильной нафты от К-302 в К- 303 Рег.№ТТ-396</v>
      </c>
      <c r="C355" s="179" t="s">
        <v>172</v>
      </c>
      <c r="D355" s="49" t="s">
        <v>174</v>
      </c>
      <c r="E355" s="167">
        <f>E354</f>
        <v>1E-4</v>
      </c>
      <c r="F355" s="168">
        <f>F351</f>
        <v>651</v>
      </c>
      <c r="G355" s="48">
        <v>0.04</v>
      </c>
      <c r="H355" s="50">
        <f t="shared" si="448"/>
        <v>2.6040000000000004E-3</v>
      </c>
      <c r="I355" s="162">
        <f>0.15*I351</f>
        <v>25.05</v>
      </c>
      <c r="J355" s="169">
        <f>0.15*J352</f>
        <v>3.4500000000000003E-2</v>
      </c>
      <c r="K355" s="174" t="s">
        <v>189</v>
      </c>
      <c r="L355" s="178">
        <v>3</v>
      </c>
      <c r="M355" s="92" t="str">
        <f t="shared" si="444"/>
        <v>С5</v>
      </c>
      <c r="N355" s="92" t="str">
        <f t="shared" si="445"/>
        <v>Трубопровод нестабильной нафты от К-302 в К- 303 Рег.№ТТ-396</v>
      </c>
      <c r="O355" s="92" t="str">
        <f t="shared" si="446"/>
        <v>Частичное-пожар-вспышка</v>
      </c>
      <c r="P355" s="92" t="s">
        <v>85</v>
      </c>
      <c r="Q355" s="92" t="s">
        <v>85</v>
      </c>
      <c r="R355" s="92" t="s">
        <v>85</v>
      </c>
      <c r="S355" s="92" t="s">
        <v>85</v>
      </c>
      <c r="T355" s="92" t="s">
        <v>85</v>
      </c>
      <c r="U355" s="92" t="s">
        <v>85</v>
      </c>
      <c r="V355" s="92" t="s">
        <v>85</v>
      </c>
      <c r="W355" s="92" t="s">
        <v>85</v>
      </c>
      <c r="X355" s="92" t="s">
        <v>85</v>
      </c>
      <c r="Y355" s="92" t="s">
        <v>85</v>
      </c>
      <c r="Z355" s="92" t="s">
        <v>85</v>
      </c>
      <c r="AA355" s="92" t="s">
        <v>85</v>
      </c>
      <c r="AB355" s="92" t="s">
        <v>85</v>
      </c>
      <c r="AC355" s="92" t="s">
        <v>85</v>
      </c>
      <c r="AD355" s="92" t="s">
        <v>85</v>
      </c>
      <c r="AE355" s="92" t="s">
        <v>85</v>
      </c>
      <c r="AF355" s="92" t="s">
        <v>85</v>
      </c>
      <c r="AG355" s="92" t="s">
        <v>85</v>
      </c>
      <c r="AH355" s="92">
        <v>0</v>
      </c>
      <c r="AI355" s="92">
        <v>1</v>
      </c>
      <c r="AJ355" s="92">
        <f>0.1*$AJ$2</f>
        <v>0.25</v>
      </c>
      <c r="AK355" s="92">
        <f>AK351</f>
        <v>2.7E-2</v>
      </c>
      <c r="AL355" s="92">
        <f>ROUNDUP(AL351/3,0)</f>
        <v>1</v>
      </c>
      <c r="AM355" s="92"/>
      <c r="AN355" s="92"/>
      <c r="AO355" s="93">
        <f t="shared" ref="AO355" si="455">AK355*I355+AJ355</f>
        <v>0.92635000000000001</v>
      </c>
      <c r="AP355" s="93">
        <f t="shared" si="449"/>
        <v>9.2635000000000009E-2</v>
      </c>
      <c r="AQ355" s="94">
        <f t="shared" si="450"/>
        <v>0.25</v>
      </c>
      <c r="AR355" s="94">
        <f t="shared" si="451"/>
        <v>0.31724625000000001</v>
      </c>
      <c r="AS355" s="93">
        <f>10068.2*J355*POWER(10,-6)*10</f>
        <v>3.4735290000000004E-3</v>
      </c>
      <c r="AT355" s="94">
        <f t="shared" si="447"/>
        <v>1.5897047790000001</v>
      </c>
      <c r="AU355" s="95">
        <f t="shared" si="452"/>
        <v>0</v>
      </c>
      <c r="AV355" s="95">
        <f t="shared" si="453"/>
        <v>2.6040000000000004E-3</v>
      </c>
      <c r="AW355" s="95">
        <f t="shared" si="454"/>
        <v>4.139591244516001E-3</v>
      </c>
    </row>
    <row r="356" spans="1:49" x14ac:dyDescent="0.3">
      <c r="A356" s="271" t="s">
        <v>24</v>
      </c>
      <c r="B356" s="271" t="str">
        <f>B351</f>
        <v>Трубопровод нестабильной нафты от К-302 в К- 303 Рег.№ТТ-396</v>
      </c>
      <c r="C356" s="272" t="s">
        <v>173</v>
      </c>
      <c r="D356" s="273" t="s">
        <v>62</v>
      </c>
      <c r="E356" s="274">
        <f>E354</f>
        <v>1E-4</v>
      </c>
      <c r="F356" s="275">
        <f>F351</f>
        <v>651</v>
      </c>
      <c r="G356" s="271">
        <v>0.76</v>
      </c>
      <c r="H356" s="276">
        <f t="shared" si="448"/>
        <v>4.9476000000000006E-2</v>
      </c>
      <c r="I356" s="277">
        <f>0.15*I351</f>
        <v>25.05</v>
      </c>
      <c r="J356" s="278">
        <v>0</v>
      </c>
      <c r="K356" s="279" t="s">
        <v>200</v>
      </c>
      <c r="L356" s="280">
        <v>1</v>
      </c>
      <c r="M356" s="92" t="str">
        <f t="shared" si="444"/>
        <v>С6</v>
      </c>
      <c r="N356" s="92" t="str">
        <f t="shared" si="445"/>
        <v>Трубопровод нестабильной нафты от К-302 в К- 303 Рег.№ТТ-396</v>
      </c>
      <c r="O356" s="92" t="str">
        <f t="shared" si="446"/>
        <v>Частичное-ликвидация</v>
      </c>
      <c r="P356" s="92" t="s">
        <v>85</v>
      </c>
      <c r="Q356" s="92" t="s">
        <v>85</v>
      </c>
      <c r="R356" s="92" t="s">
        <v>85</v>
      </c>
      <c r="S356" s="92" t="s">
        <v>85</v>
      </c>
      <c r="T356" s="92" t="s">
        <v>85</v>
      </c>
      <c r="U356" s="92" t="s">
        <v>85</v>
      </c>
      <c r="V356" s="92" t="s">
        <v>85</v>
      </c>
      <c r="W356" s="92" t="s">
        <v>85</v>
      </c>
      <c r="X356" s="92" t="s">
        <v>85</v>
      </c>
      <c r="Y356" s="92" t="s">
        <v>85</v>
      </c>
      <c r="Z356" s="92" t="s">
        <v>85</v>
      </c>
      <c r="AA356" s="92" t="s">
        <v>85</v>
      </c>
      <c r="AB356" s="92" t="s">
        <v>85</v>
      </c>
      <c r="AC356" s="92" t="s">
        <v>85</v>
      </c>
      <c r="AD356" s="92" t="s">
        <v>85</v>
      </c>
      <c r="AE356" s="92" t="s">
        <v>85</v>
      </c>
      <c r="AF356" s="92" t="s">
        <v>85</v>
      </c>
      <c r="AG356" s="92" t="s">
        <v>85</v>
      </c>
      <c r="AH356" s="92">
        <v>0</v>
      </c>
      <c r="AI356" s="92">
        <v>0</v>
      </c>
      <c r="AJ356" s="92">
        <f>0.1*$AJ$2</f>
        <v>0.25</v>
      </c>
      <c r="AK356" s="92">
        <f>AK351</f>
        <v>2.7E-2</v>
      </c>
      <c r="AL356" s="92">
        <f>ROUNDUP(AL351/3,0)</f>
        <v>1</v>
      </c>
      <c r="AM356" s="92"/>
      <c r="AN356" s="92"/>
      <c r="AO356" s="93">
        <f>AK356*I356*0.1+AJ356</f>
        <v>0.317635</v>
      </c>
      <c r="AP356" s="93">
        <f t="shared" si="449"/>
        <v>3.17635E-2</v>
      </c>
      <c r="AQ356" s="94">
        <f t="shared" si="450"/>
        <v>0</v>
      </c>
      <c r="AR356" s="94">
        <f t="shared" si="451"/>
        <v>8.7349625E-2</v>
      </c>
      <c r="AS356" s="93">
        <f>1333*J355*POWER(10,-6)</f>
        <v>4.5988500000000002E-5</v>
      </c>
      <c r="AT356" s="94">
        <f t="shared" si="447"/>
        <v>0.43679411349999997</v>
      </c>
      <c r="AU356" s="95">
        <f t="shared" si="452"/>
        <v>0</v>
      </c>
      <c r="AV356" s="95">
        <f t="shared" si="453"/>
        <v>0</v>
      </c>
      <c r="AW356" s="95">
        <f t="shared" si="454"/>
        <v>2.1610825559526002E-2</v>
      </c>
    </row>
    <row r="357" spans="1:49" s="281" customFormat="1" x14ac:dyDescent="0.3">
      <c r="A357" s="48" t="s">
        <v>85</v>
      </c>
      <c r="B357" s="48" t="s">
        <v>85</v>
      </c>
      <c r="C357" s="48" t="s">
        <v>85</v>
      </c>
      <c r="D357" s="48" t="s">
        <v>85</v>
      </c>
      <c r="E357" s="48" t="s">
        <v>85</v>
      </c>
      <c r="F357" s="48" t="s">
        <v>85</v>
      </c>
      <c r="G357" s="48" t="s">
        <v>85</v>
      </c>
      <c r="H357" s="48" t="s">
        <v>85</v>
      </c>
      <c r="I357" s="48" t="s">
        <v>85</v>
      </c>
      <c r="J357" s="48" t="s">
        <v>85</v>
      </c>
      <c r="K357" s="48" t="s">
        <v>85</v>
      </c>
      <c r="L357" s="48" t="s">
        <v>85</v>
      </c>
      <c r="M357" s="48" t="s">
        <v>85</v>
      </c>
      <c r="N357" s="48" t="s">
        <v>85</v>
      </c>
      <c r="O357" s="48" t="s">
        <v>85</v>
      </c>
      <c r="P357" s="48" t="s">
        <v>85</v>
      </c>
      <c r="Q357" s="48" t="s">
        <v>85</v>
      </c>
      <c r="R357" s="48" t="s">
        <v>85</v>
      </c>
      <c r="S357" s="48" t="s">
        <v>85</v>
      </c>
      <c r="T357" s="48" t="s">
        <v>85</v>
      </c>
      <c r="U357" s="48" t="s">
        <v>85</v>
      </c>
      <c r="V357" s="48" t="s">
        <v>85</v>
      </c>
      <c r="W357" s="48" t="s">
        <v>85</v>
      </c>
      <c r="X357" s="48" t="s">
        <v>85</v>
      </c>
      <c r="Y357" s="48" t="s">
        <v>85</v>
      </c>
      <c r="Z357" s="48" t="s">
        <v>85</v>
      </c>
      <c r="AA357" s="48" t="s">
        <v>85</v>
      </c>
      <c r="AB357" s="48" t="s">
        <v>85</v>
      </c>
      <c r="AC357" s="48" t="s">
        <v>85</v>
      </c>
      <c r="AD357" s="48" t="s">
        <v>85</v>
      </c>
      <c r="AE357" s="48" t="s">
        <v>85</v>
      </c>
      <c r="AF357" s="48" t="s">
        <v>85</v>
      </c>
      <c r="AG357" s="48" t="s">
        <v>85</v>
      </c>
      <c r="AH357" s="48" t="s">
        <v>85</v>
      </c>
      <c r="AI357" s="48" t="s">
        <v>85</v>
      </c>
      <c r="AJ357" s="48" t="s">
        <v>85</v>
      </c>
      <c r="AK357" s="48" t="s">
        <v>85</v>
      </c>
      <c r="AL357" s="48" t="s">
        <v>85</v>
      </c>
      <c r="AM357" s="48" t="s">
        <v>85</v>
      </c>
      <c r="AN357" s="48" t="s">
        <v>85</v>
      </c>
      <c r="AO357" s="48" t="s">
        <v>85</v>
      </c>
      <c r="AP357" s="48" t="s">
        <v>85</v>
      </c>
      <c r="AQ357" s="48" t="s">
        <v>85</v>
      </c>
      <c r="AR357" s="48" t="s">
        <v>85</v>
      </c>
      <c r="AS357" s="48" t="s">
        <v>85</v>
      </c>
      <c r="AT357" s="48" t="s">
        <v>85</v>
      </c>
      <c r="AU357" s="48" t="s">
        <v>85</v>
      </c>
      <c r="AV357" s="48" t="s">
        <v>85</v>
      </c>
      <c r="AW357" s="48" t="s">
        <v>85</v>
      </c>
    </row>
    <row r="358" spans="1:49" s="281" customFormat="1" x14ac:dyDescent="0.3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</row>
    <row r="359" spans="1:49" s="281" customFormat="1" x14ac:dyDescent="0.3">
      <c r="A359" s="48" t="s">
        <v>85</v>
      </c>
      <c r="B359" s="48" t="s">
        <v>85</v>
      </c>
      <c r="C359" s="48" t="s">
        <v>85</v>
      </c>
      <c r="D359" s="48" t="s">
        <v>85</v>
      </c>
      <c r="E359" s="48" t="s">
        <v>85</v>
      </c>
      <c r="F359" s="48" t="s">
        <v>85</v>
      </c>
      <c r="G359" s="48" t="s">
        <v>85</v>
      </c>
      <c r="H359" s="48" t="s">
        <v>85</v>
      </c>
      <c r="I359" s="48" t="s">
        <v>85</v>
      </c>
      <c r="J359" s="48" t="s">
        <v>85</v>
      </c>
      <c r="K359" s="48" t="s">
        <v>85</v>
      </c>
      <c r="L359" s="48" t="s">
        <v>85</v>
      </c>
      <c r="M359" s="48" t="s">
        <v>85</v>
      </c>
      <c r="N359" s="48" t="s">
        <v>85</v>
      </c>
      <c r="O359" s="48" t="s">
        <v>85</v>
      </c>
      <c r="P359" s="48" t="s">
        <v>85</v>
      </c>
      <c r="Q359" s="48" t="s">
        <v>85</v>
      </c>
      <c r="R359" s="48" t="s">
        <v>85</v>
      </c>
      <c r="S359" s="48" t="s">
        <v>85</v>
      </c>
      <c r="T359" s="48" t="s">
        <v>85</v>
      </c>
      <c r="U359" s="48" t="s">
        <v>85</v>
      </c>
      <c r="V359" s="48" t="s">
        <v>85</v>
      </c>
      <c r="W359" s="48" t="s">
        <v>85</v>
      </c>
      <c r="X359" s="48" t="s">
        <v>85</v>
      </c>
      <c r="Y359" s="48" t="s">
        <v>85</v>
      </c>
      <c r="Z359" s="48" t="s">
        <v>85</v>
      </c>
      <c r="AA359" s="48" t="s">
        <v>85</v>
      </c>
      <c r="AB359" s="48" t="s">
        <v>85</v>
      </c>
      <c r="AC359" s="48" t="s">
        <v>85</v>
      </c>
      <c r="AD359" s="48" t="s">
        <v>85</v>
      </c>
      <c r="AE359" s="48" t="s">
        <v>85</v>
      </c>
      <c r="AF359" s="48" t="s">
        <v>85</v>
      </c>
      <c r="AG359" s="48" t="s">
        <v>85</v>
      </c>
      <c r="AH359" s="48" t="s">
        <v>85</v>
      </c>
      <c r="AI359" s="48" t="s">
        <v>85</v>
      </c>
      <c r="AJ359" s="48" t="s">
        <v>85</v>
      </c>
      <c r="AK359" s="48" t="s">
        <v>85</v>
      </c>
      <c r="AL359" s="48" t="s">
        <v>85</v>
      </c>
      <c r="AM359" s="48" t="s">
        <v>85</v>
      </c>
      <c r="AN359" s="48" t="s">
        <v>85</v>
      </c>
      <c r="AO359" s="48" t="s">
        <v>85</v>
      </c>
      <c r="AP359" s="48" t="s">
        <v>85</v>
      </c>
      <c r="AQ359" s="48" t="s">
        <v>85</v>
      </c>
      <c r="AR359" s="48" t="s">
        <v>85</v>
      </c>
      <c r="AS359" s="48" t="s">
        <v>85</v>
      </c>
      <c r="AT359" s="48" t="s">
        <v>85</v>
      </c>
      <c r="AU359" s="48" t="s">
        <v>85</v>
      </c>
      <c r="AV359" s="48" t="s">
        <v>85</v>
      </c>
      <c r="AW359" s="48" t="s">
        <v>85</v>
      </c>
    </row>
    <row r="360" spans="1:49" ht="15" thickBot="1" x14ac:dyDescent="0.35"/>
    <row r="361" spans="1:49" ht="28.8" thickBot="1" x14ac:dyDescent="0.35">
      <c r="A361" s="48" t="s">
        <v>19</v>
      </c>
      <c r="B361" s="311" t="s">
        <v>372</v>
      </c>
      <c r="C361" s="179" t="s">
        <v>168</v>
      </c>
      <c r="D361" s="49" t="s">
        <v>60</v>
      </c>
      <c r="E361" s="166">
        <v>1.0000000000000001E-5</v>
      </c>
      <c r="F361" s="163">
        <v>528</v>
      </c>
      <c r="G361" s="48">
        <v>0.2</v>
      </c>
      <c r="H361" s="50">
        <f>E361*F361*G361</f>
        <v>1.0560000000000003E-3</v>
      </c>
      <c r="I361" s="164">
        <v>102</v>
      </c>
      <c r="J361" s="169">
        <f>I361</f>
        <v>102</v>
      </c>
      <c r="K361" s="172" t="s">
        <v>184</v>
      </c>
      <c r="L361" s="177">
        <f>I361*20</f>
        <v>2040</v>
      </c>
      <c r="M361" s="92" t="str">
        <f t="shared" ref="M361:M366" si="456">A361</f>
        <v>С1</v>
      </c>
      <c r="N361" s="92" t="str">
        <f t="shared" ref="N361:N366" si="457">B361</f>
        <v>Трубопровод легкого вакуумного газойля от К-201 Рег.№ТТ-419</v>
      </c>
      <c r="O361" s="92" t="str">
        <f t="shared" ref="O361:O366" si="458">D361</f>
        <v>Полное-пожар</v>
      </c>
      <c r="P361" s="92" t="s">
        <v>85</v>
      </c>
      <c r="Q361" s="92" t="s">
        <v>85</v>
      </c>
      <c r="R361" s="92" t="s">
        <v>85</v>
      </c>
      <c r="S361" s="92" t="s">
        <v>85</v>
      </c>
      <c r="T361" s="92" t="s">
        <v>85</v>
      </c>
      <c r="U361" s="92" t="s">
        <v>85</v>
      </c>
      <c r="V361" s="92" t="s">
        <v>85</v>
      </c>
      <c r="W361" s="92" t="s">
        <v>85</v>
      </c>
      <c r="X361" s="92" t="s">
        <v>85</v>
      </c>
      <c r="Y361" s="92" t="s">
        <v>85</v>
      </c>
      <c r="Z361" s="92" t="s">
        <v>85</v>
      </c>
      <c r="AA361" s="92" t="s">
        <v>85</v>
      </c>
      <c r="AB361" s="92" t="s">
        <v>85</v>
      </c>
      <c r="AC361" s="92" t="s">
        <v>85</v>
      </c>
      <c r="AD361" s="92" t="s">
        <v>85</v>
      </c>
      <c r="AE361" s="92" t="s">
        <v>85</v>
      </c>
      <c r="AF361" s="92" t="s">
        <v>85</v>
      </c>
      <c r="AG361" s="92" t="s">
        <v>85</v>
      </c>
      <c r="AH361" s="52">
        <v>1</v>
      </c>
      <c r="AI361" s="52">
        <v>2</v>
      </c>
      <c r="AJ361" s="165">
        <v>1.96</v>
      </c>
      <c r="AK361" s="165">
        <v>2.7E-2</v>
      </c>
      <c r="AL361" s="165">
        <v>3</v>
      </c>
      <c r="AM361" s="92"/>
      <c r="AN361" s="92"/>
      <c r="AO361" s="93">
        <f>AK361*I361+AJ361</f>
        <v>4.7140000000000004</v>
      </c>
      <c r="AP361" s="93">
        <f>0.1*AO361</f>
        <v>0.47140000000000004</v>
      </c>
      <c r="AQ361" s="94">
        <f>AH361*3+0.25*AI361</f>
        <v>3.5</v>
      </c>
      <c r="AR361" s="94">
        <f>SUM(AO361:AQ361)/4</f>
        <v>2.1713500000000003</v>
      </c>
      <c r="AS361" s="93">
        <f>10068.2*J361*POWER(10,-6)</f>
        <v>1.0269564</v>
      </c>
      <c r="AT361" s="94">
        <f t="shared" ref="AT361:AT366" si="459">AS361+AR361+AQ361+AP361+AO361</f>
        <v>11.883706400000001</v>
      </c>
      <c r="AU361" s="95">
        <f>AH361*H361</f>
        <v>1.0560000000000003E-3</v>
      </c>
      <c r="AV361" s="95">
        <f>H361*AI361</f>
        <v>2.1120000000000006E-3</v>
      </c>
      <c r="AW361" s="95">
        <f>H361*AT361</f>
        <v>1.2549193958400005E-2</v>
      </c>
    </row>
    <row r="362" spans="1:49" ht="15" thickBot="1" x14ac:dyDescent="0.35">
      <c r="A362" s="48" t="s">
        <v>20</v>
      </c>
      <c r="B362" s="48" t="str">
        <f>B361</f>
        <v>Трубопровод легкого вакуумного газойля от К-201 Рег.№ТТ-419</v>
      </c>
      <c r="C362" s="179" t="s">
        <v>169</v>
      </c>
      <c r="D362" s="49" t="s">
        <v>63</v>
      </c>
      <c r="E362" s="167">
        <f>E361</f>
        <v>1.0000000000000001E-5</v>
      </c>
      <c r="F362" s="168">
        <f>F361</f>
        <v>528</v>
      </c>
      <c r="G362" s="48">
        <v>0.04</v>
      </c>
      <c r="H362" s="50">
        <f t="shared" ref="H362:H366" si="460">E362*F362*G362</f>
        <v>2.1120000000000004E-4</v>
      </c>
      <c r="I362" s="162">
        <f>I361</f>
        <v>102</v>
      </c>
      <c r="J362" s="170">
        <v>0.14000000000000001</v>
      </c>
      <c r="K362" s="172" t="s">
        <v>185</v>
      </c>
      <c r="L362" s="177">
        <v>0</v>
      </c>
      <c r="M362" s="92" t="str">
        <f t="shared" si="456"/>
        <v>С2</v>
      </c>
      <c r="N362" s="92" t="str">
        <f t="shared" si="457"/>
        <v>Трубопровод легкого вакуумного газойля от К-201 Рег.№ТТ-419</v>
      </c>
      <c r="O362" s="92" t="str">
        <f t="shared" si="458"/>
        <v>Полное-взрыв</v>
      </c>
      <c r="P362" s="92" t="s">
        <v>85</v>
      </c>
      <c r="Q362" s="92" t="s">
        <v>85</v>
      </c>
      <c r="R362" s="92" t="s">
        <v>85</v>
      </c>
      <c r="S362" s="92" t="s">
        <v>85</v>
      </c>
      <c r="T362" s="92" t="s">
        <v>85</v>
      </c>
      <c r="U362" s="92" t="s">
        <v>85</v>
      </c>
      <c r="V362" s="92" t="s">
        <v>85</v>
      </c>
      <c r="W362" s="92" t="s">
        <v>85</v>
      </c>
      <c r="X362" s="92" t="s">
        <v>85</v>
      </c>
      <c r="Y362" s="92" t="s">
        <v>85</v>
      </c>
      <c r="Z362" s="92" t="s">
        <v>85</v>
      </c>
      <c r="AA362" s="92" t="s">
        <v>85</v>
      </c>
      <c r="AB362" s="92" t="s">
        <v>85</v>
      </c>
      <c r="AC362" s="92" t="s">
        <v>85</v>
      </c>
      <c r="AD362" s="92" t="s">
        <v>85</v>
      </c>
      <c r="AE362" s="92" t="s">
        <v>85</v>
      </c>
      <c r="AF362" s="92" t="s">
        <v>85</v>
      </c>
      <c r="AG362" s="92" t="s">
        <v>85</v>
      </c>
      <c r="AH362" s="52">
        <v>2</v>
      </c>
      <c r="AI362" s="52">
        <v>2</v>
      </c>
      <c r="AJ362" s="92">
        <f>AJ361</f>
        <v>1.96</v>
      </c>
      <c r="AK362" s="92">
        <f>AK361</f>
        <v>2.7E-2</v>
      </c>
      <c r="AL362" s="92">
        <f>AL361</f>
        <v>3</v>
      </c>
      <c r="AM362" s="92"/>
      <c r="AN362" s="92"/>
      <c r="AO362" s="93">
        <f>AK362*I362+AJ362</f>
        <v>4.7140000000000004</v>
      </c>
      <c r="AP362" s="93">
        <f t="shared" ref="AP362:AP366" si="461">0.1*AO362</f>
        <v>0.47140000000000004</v>
      </c>
      <c r="AQ362" s="94">
        <f t="shared" ref="AQ362:AQ366" si="462">AH362*3+0.25*AI362</f>
        <v>6.5</v>
      </c>
      <c r="AR362" s="94">
        <f t="shared" ref="AR362:AR366" si="463">SUM(AO362:AQ362)/4</f>
        <v>2.9213500000000003</v>
      </c>
      <c r="AS362" s="93">
        <f>10068.2*J362*POWER(10,-6)*10</f>
        <v>1.4095480000000002E-2</v>
      </c>
      <c r="AT362" s="94">
        <f t="shared" si="459"/>
        <v>14.620845480000002</v>
      </c>
      <c r="AU362" s="95">
        <f t="shared" ref="AU362:AU366" si="464">AH362*H362</f>
        <v>4.2240000000000008E-4</v>
      </c>
      <c r="AV362" s="95">
        <f t="shared" ref="AV362:AV366" si="465">H362*AI362</f>
        <v>4.2240000000000008E-4</v>
      </c>
      <c r="AW362" s="95">
        <f t="shared" ref="AW362:AW366" si="466">H362*AT362</f>
        <v>3.0879225653760007E-3</v>
      </c>
    </row>
    <row r="363" spans="1:49" x14ac:dyDescent="0.3">
      <c r="A363" s="48" t="s">
        <v>21</v>
      </c>
      <c r="B363" s="48" t="str">
        <f>B361</f>
        <v>Трубопровод легкого вакуумного газойля от К-201 Рег.№ТТ-419</v>
      </c>
      <c r="C363" s="179" t="s">
        <v>170</v>
      </c>
      <c r="D363" s="49" t="s">
        <v>61</v>
      </c>
      <c r="E363" s="167">
        <f>E361</f>
        <v>1.0000000000000001E-5</v>
      </c>
      <c r="F363" s="168">
        <f>F361</f>
        <v>528</v>
      </c>
      <c r="G363" s="48">
        <v>0.76</v>
      </c>
      <c r="H363" s="50">
        <f t="shared" si="460"/>
        <v>4.0128000000000004E-3</v>
      </c>
      <c r="I363" s="162">
        <f>I361</f>
        <v>102</v>
      </c>
      <c r="J363" s="171">
        <v>0</v>
      </c>
      <c r="K363" s="172" t="s">
        <v>186</v>
      </c>
      <c r="L363" s="177">
        <v>0</v>
      </c>
      <c r="M363" s="92" t="str">
        <f t="shared" si="456"/>
        <v>С3</v>
      </c>
      <c r="N363" s="92" t="str">
        <f t="shared" si="457"/>
        <v>Трубопровод легкого вакуумного газойля от К-201 Рег.№ТТ-419</v>
      </c>
      <c r="O363" s="92" t="str">
        <f t="shared" si="458"/>
        <v>Полное-ликвидация</v>
      </c>
      <c r="P363" s="92" t="s">
        <v>85</v>
      </c>
      <c r="Q363" s="92" t="s">
        <v>85</v>
      </c>
      <c r="R363" s="92" t="s">
        <v>85</v>
      </c>
      <c r="S363" s="92" t="s">
        <v>85</v>
      </c>
      <c r="T363" s="92" t="s">
        <v>85</v>
      </c>
      <c r="U363" s="92" t="s">
        <v>85</v>
      </c>
      <c r="V363" s="92" t="s">
        <v>85</v>
      </c>
      <c r="W363" s="92" t="s">
        <v>85</v>
      </c>
      <c r="X363" s="92" t="s">
        <v>85</v>
      </c>
      <c r="Y363" s="92" t="s">
        <v>85</v>
      </c>
      <c r="Z363" s="92" t="s">
        <v>85</v>
      </c>
      <c r="AA363" s="92" t="s">
        <v>85</v>
      </c>
      <c r="AB363" s="92" t="s">
        <v>85</v>
      </c>
      <c r="AC363" s="92" t="s">
        <v>85</v>
      </c>
      <c r="AD363" s="92" t="s">
        <v>85</v>
      </c>
      <c r="AE363" s="92" t="s">
        <v>85</v>
      </c>
      <c r="AF363" s="92" t="s">
        <v>85</v>
      </c>
      <c r="AG363" s="92" t="s">
        <v>85</v>
      </c>
      <c r="AH363" s="92">
        <v>0</v>
      </c>
      <c r="AI363" s="92">
        <v>0</v>
      </c>
      <c r="AJ363" s="92">
        <f>AJ361</f>
        <v>1.96</v>
      </c>
      <c r="AK363" s="92">
        <f>AK361</f>
        <v>2.7E-2</v>
      </c>
      <c r="AL363" s="92">
        <f>AL361</f>
        <v>3</v>
      </c>
      <c r="AM363" s="92"/>
      <c r="AN363" s="92"/>
      <c r="AO363" s="93">
        <f>AK363*I363*0.1+AJ363</f>
        <v>2.2353999999999998</v>
      </c>
      <c r="AP363" s="93">
        <f t="shared" si="461"/>
        <v>0.22353999999999999</v>
      </c>
      <c r="AQ363" s="94">
        <f t="shared" si="462"/>
        <v>0</v>
      </c>
      <c r="AR363" s="94">
        <f t="shared" si="463"/>
        <v>0.61473499999999992</v>
      </c>
      <c r="AS363" s="93">
        <f>1333*J362*POWER(10,-6)</f>
        <v>1.8662E-4</v>
      </c>
      <c r="AT363" s="94">
        <f t="shared" si="459"/>
        <v>3.0738616199999997</v>
      </c>
      <c r="AU363" s="95">
        <f t="shared" si="464"/>
        <v>0</v>
      </c>
      <c r="AV363" s="95">
        <f t="shared" si="465"/>
        <v>0</v>
      </c>
      <c r="AW363" s="95">
        <f t="shared" si="466"/>
        <v>1.2334791908736001E-2</v>
      </c>
    </row>
    <row r="364" spans="1:49" x14ac:dyDescent="0.3">
      <c r="A364" s="48" t="s">
        <v>22</v>
      </c>
      <c r="B364" s="48" t="str">
        <f>B361</f>
        <v>Трубопровод легкого вакуумного газойля от К-201 Рег.№ТТ-419</v>
      </c>
      <c r="C364" s="179" t="s">
        <v>171</v>
      </c>
      <c r="D364" s="49" t="s">
        <v>86</v>
      </c>
      <c r="E364" s="166">
        <v>1E-4</v>
      </c>
      <c r="F364" s="168">
        <f>F361</f>
        <v>528</v>
      </c>
      <c r="G364" s="48">
        <v>0.2</v>
      </c>
      <c r="H364" s="50">
        <f t="shared" si="460"/>
        <v>1.056E-2</v>
      </c>
      <c r="I364" s="162">
        <f>0.15*I361</f>
        <v>15.299999999999999</v>
      </c>
      <c r="J364" s="169">
        <f>I364</f>
        <v>15.299999999999999</v>
      </c>
      <c r="K364" s="174" t="s">
        <v>188</v>
      </c>
      <c r="L364" s="178">
        <v>45390</v>
      </c>
      <c r="M364" s="92" t="str">
        <f t="shared" si="456"/>
        <v>С4</v>
      </c>
      <c r="N364" s="92" t="str">
        <f t="shared" si="457"/>
        <v>Трубопровод легкого вакуумного газойля от К-201 Рег.№ТТ-419</v>
      </c>
      <c r="O364" s="92" t="str">
        <f t="shared" si="458"/>
        <v>Частичное-пожар</v>
      </c>
      <c r="P364" s="92" t="s">
        <v>85</v>
      </c>
      <c r="Q364" s="92" t="s">
        <v>85</v>
      </c>
      <c r="R364" s="92" t="s">
        <v>85</v>
      </c>
      <c r="S364" s="92" t="s">
        <v>85</v>
      </c>
      <c r="T364" s="92" t="s">
        <v>85</v>
      </c>
      <c r="U364" s="92" t="s">
        <v>85</v>
      </c>
      <c r="V364" s="92" t="s">
        <v>85</v>
      </c>
      <c r="W364" s="92" t="s">
        <v>85</v>
      </c>
      <c r="X364" s="92" t="s">
        <v>85</v>
      </c>
      <c r="Y364" s="92" t="s">
        <v>85</v>
      </c>
      <c r="Z364" s="92" t="s">
        <v>85</v>
      </c>
      <c r="AA364" s="92" t="s">
        <v>85</v>
      </c>
      <c r="AB364" s="92" t="s">
        <v>85</v>
      </c>
      <c r="AC364" s="92" t="s">
        <v>85</v>
      </c>
      <c r="AD364" s="92" t="s">
        <v>85</v>
      </c>
      <c r="AE364" s="92" t="s">
        <v>85</v>
      </c>
      <c r="AF364" s="92" t="s">
        <v>85</v>
      </c>
      <c r="AG364" s="92" t="s">
        <v>85</v>
      </c>
      <c r="AH364" s="92">
        <v>0</v>
      </c>
      <c r="AI364" s="92">
        <v>2</v>
      </c>
      <c r="AJ364" s="92">
        <f>0.1*$AJ$2</f>
        <v>0.25</v>
      </c>
      <c r="AK364" s="92">
        <f>AK361</f>
        <v>2.7E-2</v>
      </c>
      <c r="AL364" s="92">
        <f>ROUNDUP(AL361/3,0)</f>
        <v>1</v>
      </c>
      <c r="AM364" s="92"/>
      <c r="AN364" s="92"/>
      <c r="AO364" s="93">
        <f>AK364*I364+AJ364</f>
        <v>0.66310000000000002</v>
      </c>
      <c r="AP364" s="93">
        <f t="shared" si="461"/>
        <v>6.6310000000000008E-2</v>
      </c>
      <c r="AQ364" s="94">
        <f t="shared" si="462"/>
        <v>0.5</v>
      </c>
      <c r="AR364" s="94">
        <f t="shared" si="463"/>
        <v>0.30735250000000003</v>
      </c>
      <c r="AS364" s="93">
        <f>10068.2*J364*POWER(10,-6)</f>
        <v>0.15404345999999999</v>
      </c>
      <c r="AT364" s="94">
        <f t="shared" si="459"/>
        <v>1.6908059600000001</v>
      </c>
      <c r="AU364" s="95">
        <f t="shared" si="464"/>
        <v>0</v>
      </c>
      <c r="AV364" s="95">
        <f t="shared" si="465"/>
        <v>2.112E-2</v>
      </c>
      <c r="AW364" s="95">
        <f t="shared" si="466"/>
        <v>1.7854910937599999E-2</v>
      </c>
    </row>
    <row r="365" spans="1:49" x14ac:dyDescent="0.3">
      <c r="A365" s="48" t="s">
        <v>23</v>
      </c>
      <c r="B365" s="48" t="str">
        <f>B361</f>
        <v>Трубопровод легкого вакуумного газойля от К-201 Рег.№ТТ-419</v>
      </c>
      <c r="C365" s="179" t="s">
        <v>172</v>
      </c>
      <c r="D365" s="49" t="s">
        <v>174</v>
      </c>
      <c r="E365" s="167">
        <f>E364</f>
        <v>1E-4</v>
      </c>
      <c r="F365" s="168">
        <f>F361</f>
        <v>528</v>
      </c>
      <c r="G365" s="48">
        <v>0.04</v>
      </c>
      <c r="H365" s="50">
        <f t="shared" si="460"/>
        <v>2.1120000000000002E-3</v>
      </c>
      <c r="I365" s="162">
        <f>0.15*I361</f>
        <v>15.299999999999999</v>
      </c>
      <c r="J365" s="169">
        <f>0.15*J362</f>
        <v>2.1000000000000001E-2</v>
      </c>
      <c r="K365" s="174" t="s">
        <v>189</v>
      </c>
      <c r="L365" s="178">
        <v>3</v>
      </c>
      <c r="M365" s="92" t="str">
        <f t="shared" si="456"/>
        <v>С5</v>
      </c>
      <c r="N365" s="92" t="str">
        <f t="shared" si="457"/>
        <v>Трубопровод легкого вакуумного газойля от К-201 Рег.№ТТ-419</v>
      </c>
      <c r="O365" s="92" t="str">
        <f t="shared" si="458"/>
        <v>Частичное-пожар-вспышка</v>
      </c>
      <c r="P365" s="92" t="s">
        <v>85</v>
      </c>
      <c r="Q365" s="92" t="s">
        <v>85</v>
      </c>
      <c r="R365" s="92" t="s">
        <v>85</v>
      </c>
      <c r="S365" s="92" t="s">
        <v>85</v>
      </c>
      <c r="T365" s="92" t="s">
        <v>85</v>
      </c>
      <c r="U365" s="92" t="s">
        <v>85</v>
      </c>
      <c r="V365" s="92" t="s">
        <v>85</v>
      </c>
      <c r="W365" s="92" t="s">
        <v>85</v>
      </c>
      <c r="X365" s="92" t="s">
        <v>85</v>
      </c>
      <c r="Y365" s="92" t="s">
        <v>85</v>
      </c>
      <c r="Z365" s="92" t="s">
        <v>85</v>
      </c>
      <c r="AA365" s="92" t="s">
        <v>85</v>
      </c>
      <c r="AB365" s="92" t="s">
        <v>85</v>
      </c>
      <c r="AC365" s="92" t="s">
        <v>85</v>
      </c>
      <c r="AD365" s="92" t="s">
        <v>85</v>
      </c>
      <c r="AE365" s="92" t="s">
        <v>85</v>
      </c>
      <c r="AF365" s="92" t="s">
        <v>85</v>
      </c>
      <c r="AG365" s="92" t="s">
        <v>85</v>
      </c>
      <c r="AH365" s="92">
        <v>0</v>
      </c>
      <c r="AI365" s="92">
        <v>1</v>
      </c>
      <c r="AJ365" s="92">
        <f>0.1*$AJ$2</f>
        <v>0.25</v>
      </c>
      <c r="AK365" s="92">
        <f>AK361</f>
        <v>2.7E-2</v>
      </c>
      <c r="AL365" s="92">
        <f>ROUNDUP(AL361/3,0)</f>
        <v>1</v>
      </c>
      <c r="AM365" s="92"/>
      <c r="AN365" s="92"/>
      <c r="AO365" s="93">
        <f t="shared" ref="AO365" si="467">AK365*I365+AJ365</f>
        <v>0.66310000000000002</v>
      </c>
      <c r="AP365" s="93">
        <f t="shared" si="461"/>
        <v>6.6310000000000008E-2</v>
      </c>
      <c r="AQ365" s="94">
        <f t="shared" si="462"/>
        <v>0.25</v>
      </c>
      <c r="AR365" s="94">
        <f t="shared" si="463"/>
        <v>0.2448525</v>
      </c>
      <c r="AS365" s="93">
        <f>10068.2*J365*POWER(10,-6)*10</f>
        <v>2.1143220000000001E-3</v>
      </c>
      <c r="AT365" s="94">
        <f t="shared" si="459"/>
        <v>1.226376822</v>
      </c>
      <c r="AU365" s="95">
        <f t="shared" si="464"/>
        <v>0</v>
      </c>
      <c r="AV365" s="95">
        <f t="shared" si="465"/>
        <v>2.1120000000000002E-3</v>
      </c>
      <c r="AW365" s="95">
        <f t="shared" si="466"/>
        <v>2.590107848064E-3</v>
      </c>
    </row>
    <row r="366" spans="1:49" x14ac:dyDescent="0.3">
      <c r="A366" s="271" t="s">
        <v>24</v>
      </c>
      <c r="B366" s="271" t="str">
        <f>B361</f>
        <v>Трубопровод легкого вакуумного газойля от К-201 Рег.№ТТ-419</v>
      </c>
      <c r="C366" s="272" t="s">
        <v>173</v>
      </c>
      <c r="D366" s="273" t="s">
        <v>62</v>
      </c>
      <c r="E366" s="274">
        <f>E364</f>
        <v>1E-4</v>
      </c>
      <c r="F366" s="275">
        <f>F361</f>
        <v>528</v>
      </c>
      <c r="G366" s="271">
        <v>0.76</v>
      </c>
      <c r="H366" s="276">
        <f t="shared" si="460"/>
        <v>4.0127999999999997E-2</v>
      </c>
      <c r="I366" s="277">
        <f>0.15*I361</f>
        <v>15.299999999999999</v>
      </c>
      <c r="J366" s="278">
        <v>0</v>
      </c>
      <c r="K366" s="279" t="s">
        <v>200</v>
      </c>
      <c r="L366" s="280">
        <v>1</v>
      </c>
      <c r="M366" s="92" t="str">
        <f t="shared" si="456"/>
        <v>С6</v>
      </c>
      <c r="N366" s="92" t="str">
        <f t="shared" si="457"/>
        <v>Трубопровод легкого вакуумного газойля от К-201 Рег.№ТТ-419</v>
      </c>
      <c r="O366" s="92" t="str">
        <f t="shared" si="458"/>
        <v>Частичное-ликвидация</v>
      </c>
      <c r="P366" s="92" t="s">
        <v>85</v>
      </c>
      <c r="Q366" s="92" t="s">
        <v>85</v>
      </c>
      <c r="R366" s="92" t="s">
        <v>85</v>
      </c>
      <c r="S366" s="92" t="s">
        <v>85</v>
      </c>
      <c r="T366" s="92" t="s">
        <v>85</v>
      </c>
      <c r="U366" s="92" t="s">
        <v>85</v>
      </c>
      <c r="V366" s="92" t="s">
        <v>85</v>
      </c>
      <c r="W366" s="92" t="s">
        <v>85</v>
      </c>
      <c r="X366" s="92" t="s">
        <v>85</v>
      </c>
      <c r="Y366" s="92" t="s">
        <v>85</v>
      </c>
      <c r="Z366" s="92" t="s">
        <v>85</v>
      </c>
      <c r="AA366" s="92" t="s">
        <v>85</v>
      </c>
      <c r="AB366" s="92" t="s">
        <v>85</v>
      </c>
      <c r="AC366" s="92" t="s">
        <v>85</v>
      </c>
      <c r="AD366" s="92" t="s">
        <v>85</v>
      </c>
      <c r="AE366" s="92" t="s">
        <v>85</v>
      </c>
      <c r="AF366" s="92" t="s">
        <v>85</v>
      </c>
      <c r="AG366" s="92" t="s">
        <v>85</v>
      </c>
      <c r="AH366" s="92">
        <v>0</v>
      </c>
      <c r="AI366" s="92">
        <v>0</v>
      </c>
      <c r="AJ366" s="92">
        <f>0.1*$AJ$2</f>
        <v>0.25</v>
      </c>
      <c r="AK366" s="92">
        <f>AK361</f>
        <v>2.7E-2</v>
      </c>
      <c r="AL366" s="92">
        <f>ROUNDUP(AL361/3,0)</f>
        <v>1</v>
      </c>
      <c r="AM366" s="92"/>
      <c r="AN366" s="92"/>
      <c r="AO366" s="93">
        <f>AK366*I366*0.1+AJ366</f>
        <v>0.29131000000000001</v>
      </c>
      <c r="AP366" s="93">
        <f t="shared" si="461"/>
        <v>2.9131000000000004E-2</v>
      </c>
      <c r="AQ366" s="94">
        <f t="shared" si="462"/>
        <v>0</v>
      </c>
      <c r="AR366" s="94">
        <f t="shared" si="463"/>
        <v>8.0110250000000008E-2</v>
      </c>
      <c r="AS366" s="93">
        <f>1333*J365*POWER(10,-6)</f>
        <v>2.7993000000000001E-5</v>
      </c>
      <c r="AT366" s="94">
        <f t="shared" si="459"/>
        <v>0.40057924300000003</v>
      </c>
      <c r="AU366" s="95">
        <f t="shared" si="464"/>
        <v>0</v>
      </c>
      <c r="AV366" s="95">
        <f t="shared" si="465"/>
        <v>0</v>
      </c>
      <c r="AW366" s="95">
        <f t="shared" si="466"/>
        <v>1.6074443863103999E-2</v>
      </c>
    </row>
    <row r="367" spans="1:49" s="281" customFormat="1" x14ac:dyDescent="0.3">
      <c r="A367" s="48" t="s">
        <v>85</v>
      </c>
      <c r="B367" s="48" t="s">
        <v>85</v>
      </c>
      <c r="C367" s="48" t="s">
        <v>85</v>
      </c>
      <c r="D367" s="48" t="s">
        <v>85</v>
      </c>
      <c r="E367" s="48" t="s">
        <v>85</v>
      </c>
      <c r="F367" s="48" t="s">
        <v>85</v>
      </c>
      <c r="G367" s="48" t="s">
        <v>85</v>
      </c>
      <c r="H367" s="48" t="s">
        <v>85</v>
      </c>
      <c r="I367" s="48" t="s">
        <v>85</v>
      </c>
      <c r="J367" s="48" t="s">
        <v>85</v>
      </c>
      <c r="K367" s="48" t="s">
        <v>85</v>
      </c>
      <c r="L367" s="48" t="s">
        <v>85</v>
      </c>
      <c r="M367" s="48" t="s">
        <v>85</v>
      </c>
      <c r="N367" s="48" t="s">
        <v>85</v>
      </c>
      <c r="O367" s="48" t="s">
        <v>85</v>
      </c>
      <c r="P367" s="48" t="s">
        <v>85</v>
      </c>
      <c r="Q367" s="48" t="s">
        <v>85</v>
      </c>
      <c r="R367" s="48" t="s">
        <v>85</v>
      </c>
      <c r="S367" s="48" t="s">
        <v>85</v>
      </c>
      <c r="T367" s="48" t="s">
        <v>85</v>
      </c>
      <c r="U367" s="48" t="s">
        <v>85</v>
      </c>
      <c r="V367" s="48" t="s">
        <v>85</v>
      </c>
      <c r="W367" s="48" t="s">
        <v>85</v>
      </c>
      <c r="X367" s="48" t="s">
        <v>85</v>
      </c>
      <c r="Y367" s="48" t="s">
        <v>85</v>
      </c>
      <c r="Z367" s="48" t="s">
        <v>85</v>
      </c>
      <c r="AA367" s="48" t="s">
        <v>85</v>
      </c>
      <c r="AB367" s="48" t="s">
        <v>85</v>
      </c>
      <c r="AC367" s="48" t="s">
        <v>85</v>
      </c>
      <c r="AD367" s="48" t="s">
        <v>85</v>
      </c>
      <c r="AE367" s="48" t="s">
        <v>85</v>
      </c>
      <c r="AF367" s="48" t="s">
        <v>85</v>
      </c>
      <c r="AG367" s="48" t="s">
        <v>85</v>
      </c>
      <c r="AH367" s="48" t="s">
        <v>85</v>
      </c>
      <c r="AI367" s="48" t="s">
        <v>85</v>
      </c>
      <c r="AJ367" s="48" t="s">
        <v>85</v>
      </c>
      <c r="AK367" s="48" t="s">
        <v>85</v>
      </c>
      <c r="AL367" s="48" t="s">
        <v>85</v>
      </c>
      <c r="AM367" s="48" t="s">
        <v>85</v>
      </c>
      <c r="AN367" s="48" t="s">
        <v>85</v>
      </c>
      <c r="AO367" s="48" t="s">
        <v>85</v>
      </c>
      <c r="AP367" s="48" t="s">
        <v>85</v>
      </c>
      <c r="AQ367" s="48" t="s">
        <v>85</v>
      </c>
      <c r="AR367" s="48" t="s">
        <v>85</v>
      </c>
      <c r="AS367" s="48" t="s">
        <v>85</v>
      </c>
      <c r="AT367" s="48" t="s">
        <v>85</v>
      </c>
      <c r="AU367" s="48" t="s">
        <v>85</v>
      </c>
      <c r="AV367" s="48" t="s">
        <v>85</v>
      </c>
      <c r="AW367" s="48" t="s">
        <v>85</v>
      </c>
    </row>
    <row r="368" spans="1:49" s="281" customFormat="1" x14ac:dyDescent="0.3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</row>
    <row r="369" spans="1:49" s="281" customFormat="1" x14ac:dyDescent="0.3">
      <c r="A369" s="48" t="s">
        <v>85</v>
      </c>
      <c r="B369" s="48" t="s">
        <v>85</v>
      </c>
      <c r="C369" s="48" t="s">
        <v>85</v>
      </c>
      <c r="D369" s="48" t="s">
        <v>85</v>
      </c>
      <c r="E369" s="48" t="s">
        <v>85</v>
      </c>
      <c r="F369" s="48" t="s">
        <v>85</v>
      </c>
      <c r="G369" s="48" t="s">
        <v>85</v>
      </c>
      <c r="H369" s="48" t="s">
        <v>85</v>
      </c>
      <c r="I369" s="48" t="s">
        <v>85</v>
      </c>
      <c r="J369" s="48" t="s">
        <v>85</v>
      </c>
      <c r="K369" s="48" t="s">
        <v>85</v>
      </c>
      <c r="L369" s="48" t="s">
        <v>85</v>
      </c>
      <c r="M369" s="48" t="s">
        <v>85</v>
      </c>
      <c r="N369" s="48" t="s">
        <v>85</v>
      </c>
      <c r="O369" s="48" t="s">
        <v>85</v>
      </c>
      <c r="P369" s="48" t="s">
        <v>85</v>
      </c>
      <c r="Q369" s="48" t="s">
        <v>85</v>
      </c>
      <c r="R369" s="48" t="s">
        <v>85</v>
      </c>
      <c r="S369" s="48" t="s">
        <v>85</v>
      </c>
      <c r="T369" s="48" t="s">
        <v>85</v>
      </c>
      <c r="U369" s="48" t="s">
        <v>85</v>
      </c>
      <c r="V369" s="48" t="s">
        <v>85</v>
      </c>
      <c r="W369" s="48" t="s">
        <v>85</v>
      </c>
      <c r="X369" s="48" t="s">
        <v>85</v>
      </c>
      <c r="Y369" s="48" t="s">
        <v>85</v>
      </c>
      <c r="Z369" s="48" t="s">
        <v>85</v>
      </c>
      <c r="AA369" s="48" t="s">
        <v>85</v>
      </c>
      <c r="AB369" s="48" t="s">
        <v>85</v>
      </c>
      <c r="AC369" s="48" t="s">
        <v>85</v>
      </c>
      <c r="AD369" s="48" t="s">
        <v>85</v>
      </c>
      <c r="AE369" s="48" t="s">
        <v>85</v>
      </c>
      <c r="AF369" s="48" t="s">
        <v>85</v>
      </c>
      <c r="AG369" s="48" t="s">
        <v>85</v>
      </c>
      <c r="AH369" s="48" t="s">
        <v>85</v>
      </c>
      <c r="AI369" s="48" t="s">
        <v>85</v>
      </c>
      <c r="AJ369" s="48" t="s">
        <v>85</v>
      </c>
      <c r="AK369" s="48" t="s">
        <v>85</v>
      </c>
      <c r="AL369" s="48" t="s">
        <v>85</v>
      </c>
      <c r="AM369" s="48" t="s">
        <v>85</v>
      </c>
      <c r="AN369" s="48" t="s">
        <v>85</v>
      </c>
      <c r="AO369" s="48" t="s">
        <v>85</v>
      </c>
      <c r="AP369" s="48" t="s">
        <v>85</v>
      </c>
      <c r="AQ369" s="48" t="s">
        <v>85</v>
      </c>
      <c r="AR369" s="48" t="s">
        <v>85</v>
      </c>
      <c r="AS369" s="48" t="s">
        <v>85</v>
      </c>
      <c r="AT369" s="48" t="s">
        <v>85</v>
      </c>
      <c r="AU369" s="48" t="s">
        <v>85</v>
      </c>
      <c r="AV369" s="48" t="s">
        <v>85</v>
      </c>
      <c r="AW369" s="48" t="s">
        <v>85</v>
      </c>
    </row>
    <row r="370" spans="1:49" ht="15" thickBot="1" x14ac:dyDescent="0.35"/>
    <row r="371" spans="1:49" ht="28.8" thickBot="1" x14ac:dyDescent="0.35">
      <c r="A371" s="48" t="s">
        <v>19</v>
      </c>
      <c r="B371" s="311" t="s">
        <v>373</v>
      </c>
      <c r="C371" s="179" t="s">
        <v>168</v>
      </c>
      <c r="D371" s="49" t="s">
        <v>60</v>
      </c>
      <c r="E371" s="166">
        <v>1.0000000000000001E-5</v>
      </c>
      <c r="F371" s="163">
        <v>986</v>
      </c>
      <c r="G371" s="48">
        <v>0.2</v>
      </c>
      <c r="H371" s="50">
        <f>E371*F371*G371</f>
        <v>1.9720000000000002E-3</v>
      </c>
      <c r="I371" s="164">
        <v>250</v>
      </c>
      <c r="J371" s="169">
        <f>I371</f>
        <v>250</v>
      </c>
      <c r="K371" s="172" t="s">
        <v>184</v>
      </c>
      <c r="L371" s="177">
        <f>I371*20</f>
        <v>5000</v>
      </c>
      <c r="M371" s="92" t="str">
        <f t="shared" ref="M371:M376" si="468">A371</f>
        <v>С1</v>
      </c>
      <c r="N371" s="92" t="str">
        <f t="shared" ref="N371:N376" si="469">B371</f>
        <v>Трубопровод гидрогенизата от К-202 в К-203 Рег.№ТТ-431</v>
      </c>
      <c r="O371" s="92" t="str">
        <f t="shared" ref="O371:O376" si="470">D371</f>
        <v>Полное-пожар</v>
      </c>
      <c r="P371" s="92" t="s">
        <v>85</v>
      </c>
      <c r="Q371" s="92" t="s">
        <v>85</v>
      </c>
      <c r="R371" s="92" t="s">
        <v>85</v>
      </c>
      <c r="S371" s="92" t="s">
        <v>85</v>
      </c>
      <c r="T371" s="92" t="s">
        <v>85</v>
      </c>
      <c r="U371" s="92" t="s">
        <v>85</v>
      </c>
      <c r="V371" s="92" t="s">
        <v>85</v>
      </c>
      <c r="W371" s="92" t="s">
        <v>85</v>
      </c>
      <c r="X371" s="92" t="s">
        <v>85</v>
      </c>
      <c r="Y371" s="92" t="s">
        <v>85</v>
      </c>
      <c r="Z371" s="92" t="s">
        <v>85</v>
      </c>
      <c r="AA371" s="92" t="s">
        <v>85</v>
      </c>
      <c r="AB371" s="92" t="s">
        <v>85</v>
      </c>
      <c r="AC371" s="92" t="s">
        <v>85</v>
      </c>
      <c r="AD371" s="92" t="s">
        <v>85</v>
      </c>
      <c r="AE371" s="92" t="s">
        <v>85</v>
      </c>
      <c r="AF371" s="92" t="s">
        <v>85</v>
      </c>
      <c r="AG371" s="92" t="s">
        <v>85</v>
      </c>
      <c r="AH371" s="52">
        <v>1</v>
      </c>
      <c r="AI371" s="52">
        <v>2</v>
      </c>
      <c r="AJ371" s="165">
        <v>1.96</v>
      </c>
      <c r="AK371" s="165">
        <v>2.7E-2</v>
      </c>
      <c r="AL371" s="165">
        <v>3</v>
      </c>
      <c r="AM371" s="92"/>
      <c r="AN371" s="92"/>
      <c r="AO371" s="93">
        <f>AK371*I371+AJ371</f>
        <v>8.7100000000000009</v>
      </c>
      <c r="AP371" s="93">
        <f>0.1*AO371</f>
        <v>0.87100000000000011</v>
      </c>
      <c r="AQ371" s="94">
        <f>AH371*3+0.25*AI371</f>
        <v>3.5</v>
      </c>
      <c r="AR371" s="94">
        <f>SUM(AO371:AQ371)/4</f>
        <v>3.2702500000000003</v>
      </c>
      <c r="AS371" s="93">
        <f>10068.2*J371*POWER(10,-6)</f>
        <v>2.5170499999999998</v>
      </c>
      <c r="AT371" s="94">
        <f t="shared" ref="AT371:AT376" si="471">AS371+AR371+AQ371+AP371+AO371</f>
        <v>18.868300000000001</v>
      </c>
      <c r="AU371" s="95">
        <f>AH371*H371</f>
        <v>1.9720000000000002E-3</v>
      </c>
      <c r="AV371" s="95">
        <f>H371*AI371</f>
        <v>3.9440000000000005E-3</v>
      </c>
      <c r="AW371" s="95">
        <f>H371*AT371</f>
        <v>3.7208287600000008E-2</v>
      </c>
    </row>
    <row r="372" spans="1:49" ht="15" thickBot="1" x14ac:dyDescent="0.35">
      <c r="A372" s="48" t="s">
        <v>20</v>
      </c>
      <c r="B372" s="48" t="str">
        <f>B371</f>
        <v>Трубопровод гидрогенизата от К-202 в К-203 Рег.№ТТ-431</v>
      </c>
      <c r="C372" s="179" t="s">
        <v>169</v>
      </c>
      <c r="D372" s="49" t="s">
        <v>63</v>
      </c>
      <c r="E372" s="167">
        <f>E371</f>
        <v>1.0000000000000001E-5</v>
      </c>
      <c r="F372" s="168">
        <f>F371</f>
        <v>986</v>
      </c>
      <c r="G372" s="48">
        <v>0.04</v>
      </c>
      <c r="H372" s="50">
        <f t="shared" ref="H372:H376" si="472">E372*F372*G372</f>
        <v>3.9440000000000005E-4</v>
      </c>
      <c r="I372" s="162">
        <f>I371</f>
        <v>250</v>
      </c>
      <c r="J372" s="170">
        <v>0.36899999999999999</v>
      </c>
      <c r="K372" s="172" t="s">
        <v>185</v>
      </c>
      <c r="L372" s="177">
        <v>0</v>
      </c>
      <c r="M372" s="92" t="str">
        <f t="shared" si="468"/>
        <v>С2</v>
      </c>
      <c r="N372" s="92" t="str">
        <f t="shared" si="469"/>
        <v>Трубопровод гидрогенизата от К-202 в К-203 Рег.№ТТ-431</v>
      </c>
      <c r="O372" s="92" t="str">
        <f t="shared" si="470"/>
        <v>Полное-взрыв</v>
      </c>
      <c r="P372" s="92" t="s">
        <v>85</v>
      </c>
      <c r="Q372" s="92" t="s">
        <v>85</v>
      </c>
      <c r="R372" s="92" t="s">
        <v>85</v>
      </c>
      <c r="S372" s="92" t="s">
        <v>85</v>
      </c>
      <c r="T372" s="92" t="s">
        <v>85</v>
      </c>
      <c r="U372" s="92" t="s">
        <v>85</v>
      </c>
      <c r="V372" s="92" t="s">
        <v>85</v>
      </c>
      <c r="W372" s="92" t="s">
        <v>85</v>
      </c>
      <c r="X372" s="92" t="s">
        <v>85</v>
      </c>
      <c r="Y372" s="92" t="s">
        <v>85</v>
      </c>
      <c r="Z372" s="92" t="s">
        <v>85</v>
      </c>
      <c r="AA372" s="92" t="s">
        <v>85</v>
      </c>
      <c r="AB372" s="92" t="s">
        <v>85</v>
      </c>
      <c r="AC372" s="92" t="s">
        <v>85</v>
      </c>
      <c r="AD372" s="92" t="s">
        <v>85</v>
      </c>
      <c r="AE372" s="92" t="s">
        <v>85</v>
      </c>
      <c r="AF372" s="92" t="s">
        <v>85</v>
      </c>
      <c r="AG372" s="92" t="s">
        <v>85</v>
      </c>
      <c r="AH372" s="52">
        <v>2</v>
      </c>
      <c r="AI372" s="52">
        <v>2</v>
      </c>
      <c r="AJ372" s="92">
        <f>AJ371</f>
        <v>1.96</v>
      </c>
      <c r="AK372" s="92">
        <f>AK371</f>
        <v>2.7E-2</v>
      </c>
      <c r="AL372" s="92">
        <f>AL371</f>
        <v>3</v>
      </c>
      <c r="AM372" s="92"/>
      <c r="AN372" s="92"/>
      <c r="AO372" s="93">
        <f>AK372*I372+AJ372</f>
        <v>8.7100000000000009</v>
      </c>
      <c r="AP372" s="93">
        <f t="shared" ref="AP372:AP376" si="473">0.1*AO372</f>
        <v>0.87100000000000011</v>
      </c>
      <c r="AQ372" s="94">
        <f t="shared" ref="AQ372:AQ376" si="474">AH372*3+0.25*AI372</f>
        <v>6.5</v>
      </c>
      <c r="AR372" s="94">
        <f t="shared" ref="AR372:AR376" si="475">SUM(AO372:AQ372)/4</f>
        <v>4.0202500000000008</v>
      </c>
      <c r="AS372" s="93">
        <f>10068.2*J372*POWER(10,-6)*10</f>
        <v>3.7151658000000004E-2</v>
      </c>
      <c r="AT372" s="94">
        <f t="shared" si="471"/>
        <v>20.138401657999999</v>
      </c>
      <c r="AU372" s="95">
        <f t="shared" ref="AU372:AU376" si="476">AH372*H372</f>
        <v>7.8880000000000009E-4</v>
      </c>
      <c r="AV372" s="95">
        <f t="shared" ref="AV372:AV376" si="477">H372*AI372</f>
        <v>7.8880000000000009E-4</v>
      </c>
      <c r="AW372" s="95">
        <f t="shared" ref="AW372:AW376" si="478">H372*AT372</f>
        <v>7.9425856139152002E-3</v>
      </c>
    </row>
    <row r="373" spans="1:49" x14ac:dyDescent="0.3">
      <c r="A373" s="48" t="s">
        <v>21</v>
      </c>
      <c r="B373" s="48" t="str">
        <f>B371</f>
        <v>Трубопровод гидрогенизата от К-202 в К-203 Рег.№ТТ-431</v>
      </c>
      <c r="C373" s="179" t="s">
        <v>170</v>
      </c>
      <c r="D373" s="49" t="s">
        <v>61</v>
      </c>
      <c r="E373" s="167">
        <f>E371</f>
        <v>1.0000000000000001E-5</v>
      </c>
      <c r="F373" s="168">
        <f>F371</f>
        <v>986</v>
      </c>
      <c r="G373" s="48">
        <v>0.76</v>
      </c>
      <c r="H373" s="50">
        <f t="shared" si="472"/>
        <v>7.4936000000000004E-3</v>
      </c>
      <c r="I373" s="162">
        <f>I371</f>
        <v>250</v>
      </c>
      <c r="J373" s="171">
        <v>0</v>
      </c>
      <c r="K373" s="172" t="s">
        <v>186</v>
      </c>
      <c r="L373" s="177">
        <v>0</v>
      </c>
      <c r="M373" s="92" t="str">
        <f t="shared" si="468"/>
        <v>С3</v>
      </c>
      <c r="N373" s="92" t="str">
        <f t="shared" si="469"/>
        <v>Трубопровод гидрогенизата от К-202 в К-203 Рег.№ТТ-431</v>
      </c>
      <c r="O373" s="92" t="str">
        <f t="shared" si="470"/>
        <v>Полное-ликвидация</v>
      </c>
      <c r="P373" s="92" t="s">
        <v>85</v>
      </c>
      <c r="Q373" s="92" t="s">
        <v>85</v>
      </c>
      <c r="R373" s="92" t="s">
        <v>85</v>
      </c>
      <c r="S373" s="92" t="s">
        <v>85</v>
      </c>
      <c r="T373" s="92" t="s">
        <v>85</v>
      </c>
      <c r="U373" s="92" t="s">
        <v>85</v>
      </c>
      <c r="V373" s="92" t="s">
        <v>85</v>
      </c>
      <c r="W373" s="92" t="s">
        <v>85</v>
      </c>
      <c r="X373" s="92" t="s">
        <v>85</v>
      </c>
      <c r="Y373" s="92" t="s">
        <v>85</v>
      </c>
      <c r="Z373" s="92" t="s">
        <v>85</v>
      </c>
      <c r="AA373" s="92" t="s">
        <v>85</v>
      </c>
      <c r="AB373" s="92" t="s">
        <v>85</v>
      </c>
      <c r="AC373" s="92" t="s">
        <v>85</v>
      </c>
      <c r="AD373" s="92" t="s">
        <v>85</v>
      </c>
      <c r="AE373" s="92" t="s">
        <v>85</v>
      </c>
      <c r="AF373" s="92" t="s">
        <v>85</v>
      </c>
      <c r="AG373" s="92" t="s">
        <v>85</v>
      </c>
      <c r="AH373" s="92">
        <v>0</v>
      </c>
      <c r="AI373" s="92">
        <v>0</v>
      </c>
      <c r="AJ373" s="92">
        <f>AJ371</f>
        <v>1.96</v>
      </c>
      <c r="AK373" s="92">
        <f>AK371</f>
        <v>2.7E-2</v>
      </c>
      <c r="AL373" s="92">
        <f>AL371</f>
        <v>3</v>
      </c>
      <c r="AM373" s="92"/>
      <c r="AN373" s="92"/>
      <c r="AO373" s="93">
        <f>AK373*I373*0.1+AJ373</f>
        <v>2.6349999999999998</v>
      </c>
      <c r="AP373" s="93">
        <f t="shared" si="473"/>
        <v>0.26350000000000001</v>
      </c>
      <c r="AQ373" s="94">
        <f t="shared" si="474"/>
        <v>0</v>
      </c>
      <c r="AR373" s="94">
        <f t="shared" si="475"/>
        <v>0.72462499999999996</v>
      </c>
      <c r="AS373" s="93">
        <f>1333*J372*POWER(10,-6)</f>
        <v>4.9187699999999994E-4</v>
      </c>
      <c r="AT373" s="94">
        <f t="shared" si="471"/>
        <v>3.6236168769999999</v>
      </c>
      <c r="AU373" s="95">
        <f t="shared" si="476"/>
        <v>0</v>
      </c>
      <c r="AV373" s="95">
        <f t="shared" si="477"/>
        <v>0</v>
      </c>
      <c r="AW373" s="95">
        <f t="shared" si="478"/>
        <v>2.71539354294872E-2</v>
      </c>
    </row>
    <row r="374" spans="1:49" x14ac:dyDescent="0.3">
      <c r="A374" s="48" t="s">
        <v>22</v>
      </c>
      <c r="B374" s="48" t="str">
        <f>B371</f>
        <v>Трубопровод гидрогенизата от К-202 в К-203 Рег.№ТТ-431</v>
      </c>
      <c r="C374" s="179" t="s">
        <v>171</v>
      </c>
      <c r="D374" s="49" t="s">
        <v>86</v>
      </c>
      <c r="E374" s="166">
        <v>1E-4</v>
      </c>
      <c r="F374" s="168">
        <f>F371</f>
        <v>986</v>
      </c>
      <c r="G374" s="48">
        <v>0.2</v>
      </c>
      <c r="H374" s="50">
        <f t="shared" si="472"/>
        <v>1.9720000000000001E-2</v>
      </c>
      <c r="I374" s="162">
        <f>0.15*I371</f>
        <v>37.5</v>
      </c>
      <c r="J374" s="169">
        <f>I374</f>
        <v>37.5</v>
      </c>
      <c r="K374" s="174" t="s">
        <v>188</v>
      </c>
      <c r="L374" s="178">
        <v>45390</v>
      </c>
      <c r="M374" s="92" t="str">
        <f t="shared" si="468"/>
        <v>С4</v>
      </c>
      <c r="N374" s="92" t="str">
        <f t="shared" si="469"/>
        <v>Трубопровод гидрогенизата от К-202 в К-203 Рег.№ТТ-431</v>
      </c>
      <c r="O374" s="92" t="str">
        <f t="shared" si="470"/>
        <v>Частичное-пожар</v>
      </c>
      <c r="P374" s="92" t="s">
        <v>85</v>
      </c>
      <c r="Q374" s="92" t="s">
        <v>85</v>
      </c>
      <c r="R374" s="92" t="s">
        <v>85</v>
      </c>
      <c r="S374" s="92" t="s">
        <v>85</v>
      </c>
      <c r="T374" s="92" t="s">
        <v>85</v>
      </c>
      <c r="U374" s="92" t="s">
        <v>85</v>
      </c>
      <c r="V374" s="92" t="s">
        <v>85</v>
      </c>
      <c r="W374" s="92" t="s">
        <v>85</v>
      </c>
      <c r="X374" s="92" t="s">
        <v>85</v>
      </c>
      <c r="Y374" s="92" t="s">
        <v>85</v>
      </c>
      <c r="Z374" s="92" t="s">
        <v>85</v>
      </c>
      <c r="AA374" s="92" t="s">
        <v>85</v>
      </c>
      <c r="AB374" s="92" t="s">
        <v>85</v>
      </c>
      <c r="AC374" s="92" t="s">
        <v>85</v>
      </c>
      <c r="AD374" s="92" t="s">
        <v>85</v>
      </c>
      <c r="AE374" s="92" t="s">
        <v>85</v>
      </c>
      <c r="AF374" s="92" t="s">
        <v>85</v>
      </c>
      <c r="AG374" s="92" t="s">
        <v>85</v>
      </c>
      <c r="AH374" s="92">
        <v>0</v>
      </c>
      <c r="AI374" s="92">
        <v>2</v>
      </c>
      <c r="AJ374" s="92">
        <f>0.1*$AJ$2</f>
        <v>0.25</v>
      </c>
      <c r="AK374" s="92">
        <f>AK371</f>
        <v>2.7E-2</v>
      </c>
      <c r="AL374" s="92">
        <f>ROUNDUP(AL371/3,0)</f>
        <v>1</v>
      </c>
      <c r="AM374" s="92"/>
      <c r="AN374" s="92"/>
      <c r="AO374" s="93">
        <f>AK374*I374+AJ374</f>
        <v>1.2625</v>
      </c>
      <c r="AP374" s="93">
        <f t="shared" si="473"/>
        <v>0.12625</v>
      </c>
      <c r="AQ374" s="94">
        <f t="shared" si="474"/>
        <v>0.5</v>
      </c>
      <c r="AR374" s="94">
        <f t="shared" si="475"/>
        <v>0.47218749999999998</v>
      </c>
      <c r="AS374" s="93">
        <f>10068.2*J374*POWER(10,-6)</f>
        <v>0.37755749999999999</v>
      </c>
      <c r="AT374" s="94">
        <f t="shared" si="471"/>
        <v>2.7384949999999999</v>
      </c>
      <c r="AU374" s="95">
        <f t="shared" si="476"/>
        <v>0</v>
      </c>
      <c r="AV374" s="95">
        <f t="shared" si="477"/>
        <v>3.9440000000000003E-2</v>
      </c>
      <c r="AW374" s="95">
        <f t="shared" si="478"/>
        <v>5.40031214E-2</v>
      </c>
    </row>
    <row r="375" spans="1:49" x14ac:dyDescent="0.3">
      <c r="A375" s="48" t="s">
        <v>23</v>
      </c>
      <c r="B375" s="48" t="str">
        <f>B371</f>
        <v>Трубопровод гидрогенизата от К-202 в К-203 Рег.№ТТ-431</v>
      </c>
      <c r="C375" s="179" t="s">
        <v>172</v>
      </c>
      <c r="D375" s="49" t="s">
        <v>174</v>
      </c>
      <c r="E375" s="167">
        <f>E374</f>
        <v>1E-4</v>
      </c>
      <c r="F375" s="168">
        <f>F371</f>
        <v>986</v>
      </c>
      <c r="G375" s="48">
        <v>0.04</v>
      </c>
      <c r="H375" s="50">
        <f t="shared" si="472"/>
        <v>3.9440000000000005E-3</v>
      </c>
      <c r="I375" s="162">
        <f>0.15*I371</f>
        <v>37.5</v>
      </c>
      <c r="J375" s="169">
        <f>0.15*J372</f>
        <v>5.5349999999999996E-2</v>
      </c>
      <c r="K375" s="174" t="s">
        <v>189</v>
      </c>
      <c r="L375" s="178">
        <v>3</v>
      </c>
      <c r="M375" s="92" t="str">
        <f t="shared" si="468"/>
        <v>С5</v>
      </c>
      <c r="N375" s="92" t="str">
        <f t="shared" si="469"/>
        <v>Трубопровод гидрогенизата от К-202 в К-203 Рег.№ТТ-431</v>
      </c>
      <c r="O375" s="92" t="str">
        <f t="shared" si="470"/>
        <v>Частичное-пожар-вспышка</v>
      </c>
      <c r="P375" s="92" t="s">
        <v>85</v>
      </c>
      <c r="Q375" s="92" t="s">
        <v>85</v>
      </c>
      <c r="R375" s="92" t="s">
        <v>85</v>
      </c>
      <c r="S375" s="92" t="s">
        <v>85</v>
      </c>
      <c r="T375" s="92" t="s">
        <v>85</v>
      </c>
      <c r="U375" s="92" t="s">
        <v>85</v>
      </c>
      <c r="V375" s="92" t="s">
        <v>85</v>
      </c>
      <c r="W375" s="92" t="s">
        <v>85</v>
      </c>
      <c r="X375" s="92" t="s">
        <v>85</v>
      </c>
      <c r="Y375" s="92" t="s">
        <v>85</v>
      </c>
      <c r="Z375" s="92" t="s">
        <v>85</v>
      </c>
      <c r="AA375" s="92" t="s">
        <v>85</v>
      </c>
      <c r="AB375" s="92" t="s">
        <v>85</v>
      </c>
      <c r="AC375" s="92" t="s">
        <v>85</v>
      </c>
      <c r="AD375" s="92" t="s">
        <v>85</v>
      </c>
      <c r="AE375" s="92" t="s">
        <v>85</v>
      </c>
      <c r="AF375" s="92" t="s">
        <v>85</v>
      </c>
      <c r="AG375" s="92" t="s">
        <v>85</v>
      </c>
      <c r="AH375" s="92">
        <v>0</v>
      </c>
      <c r="AI375" s="92">
        <v>1</v>
      </c>
      <c r="AJ375" s="92">
        <f>0.1*$AJ$2</f>
        <v>0.25</v>
      </c>
      <c r="AK375" s="92">
        <f>AK371</f>
        <v>2.7E-2</v>
      </c>
      <c r="AL375" s="92">
        <f>ROUNDUP(AL371/3,0)</f>
        <v>1</v>
      </c>
      <c r="AM375" s="92"/>
      <c r="AN375" s="92"/>
      <c r="AO375" s="93">
        <f t="shared" ref="AO375" si="479">AK375*I375+AJ375</f>
        <v>1.2625</v>
      </c>
      <c r="AP375" s="93">
        <f t="shared" si="473"/>
        <v>0.12625</v>
      </c>
      <c r="AQ375" s="94">
        <f t="shared" si="474"/>
        <v>0.25</v>
      </c>
      <c r="AR375" s="94">
        <f t="shared" si="475"/>
        <v>0.40968749999999998</v>
      </c>
      <c r="AS375" s="93">
        <f>10068.2*J375*POWER(10,-6)*10</f>
        <v>5.5727486999999996E-3</v>
      </c>
      <c r="AT375" s="94">
        <f t="shared" si="471"/>
        <v>2.0540102487</v>
      </c>
      <c r="AU375" s="95">
        <f t="shared" si="476"/>
        <v>0</v>
      </c>
      <c r="AV375" s="95">
        <f t="shared" si="477"/>
        <v>3.9440000000000005E-3</v>
      </c>
      <c r="AW375" s="95">
        <f t="shared" si="478"/>
        <v>8.101016420872801E-3</v>
      </c>
    </row>
    <row r="376" spans="1:49" x14ac:dyDescent="0.3">
      <c r="A376" s="271" t="s">
        <v>24</v>
      </c>
      <c r="B376" s="271" t="str">
        <f>B371</f>
        <v>Трубопровод гидрогенизата от К-202 в К-203 Рег.№ТТ-431</v>
      </c>
      <c r="C376" s="272" t="s">
        <v>173</v>
      </c>
      <c r="D376" s="273" t="s">
        <v>62</v>
      </c>
      <c r="E376" s="274">
        <f>E374</f>
        <v>1E-4</v>
      </c>
      <c r="F376" s="275">
        <f>F371</f>
        <v>986</v>
      </c>
      <c r="G376" s="271">
        <v>0.76</v>
      </c>
      <c r="H376" s="276">
        <f t="shared" si="472"/>
        <v>7.4936000000000003E-2</v>
      </c>
      <c r="I376" s="277">
        <f>0.15*I371</f>
        <v>37.5</v>
      </c>
      <c r="J376" s="278">
        <v>0</v>
      </c>
      <c r="K376" s="279" t="s">
        <v>200</v>
      </c>
      <c r="L376" s="280">
        <v>1</v>
      </c>
      <c r="M376" s="92" t="str">
        <f t="shared" si="468"/>
        <v>С6</v>
      </c>
      <c r="N376" s="92" t="str">
        <f t="shared" si="469"/>
        <v>Трубопровод гидрогенизата от К-202 в К-203 Рег.№ТТ-431</v>
      </c>
      <c r="O376" s="92" t="str">
        <f t="shared" si="470"/>
        <v>Частичное-ликвидация</v>
      </c>
      <c r="P376" s="92" t="s">
        <v>85</v>
      </c>
      <c r="Q376" s="92" t="s">
        <v>85</v>
      </c>
      <c r="R376" s="92" t="s">
        <v>85</v>
      </c>
      <c r="S376" s="92" t="s">
        <v>85</v>
      </c>
      <c r="T376" s="92" t="s">
        <v>85</v>
      </c>
      <c r="U376" s="92" t="s">
        <v>85</v>
      </c>
      <c r="V376" s="92" t="s">
        <v>85</v>
      </c>
      <c r="W376" s="92" t="s">
        <v>85</v>
      </c>
      <c r="X376" s="92" t="s">
        <v>85</v>
      </c>
      <c r="Y376" s="92" t="s">
        <v>85</v>
      </c>
      <c r="Z376" s="92" t="s">
        <v>85</v>
      </c>
      <c r="AA376" s="92" t="s">
        <v>85</v>
      </c>
      <c r="AB376" s="92" t="s">
        <v>85</v>
      </c>
      <c r="AC376" s="92" t="s">
        <v>85</v>
      </c>
      <c r="AD376" s="92" t="s">
        <v>85</v>
      </c>
      <c r="AE376" s="92" t="s">
        <v>85</v>
      </c>
      <c r="AF376" s="92" t="s">
        <v>85</v>
      </c>
      <c r="AG376" s="92" t="s">
        <v>85</v>
      </c>
      <c r="AH376" s="92">
        <v>0</v>
      </c>
      <c r="AI376" s="92">
        <v>0</v>
      </c>
      <c r="AJ376" s="92">
        <f>0.1*$AJ$2</f>
        <v>0.25</v>
      </c>
      <c r="AK376" s="92">
        <f>AK371</f>
        <v>2.7E-2</v>
      </c>
      <c r="AL376" s="92">
        <f>ROUNDUP(AL371/3,0)</f>
        <v>1</v>
      </c>
      <c r="AM376" s="92"/>
      <c r="AN376" s="92"/>
      <c r="AO376" s="93">
        <f>AK376*I376*0.1+AJ376</f>
        <v>0.35125000000000001</v>
      </c>
      <c r="AP376" s="93">
        <f t="shared" si="473"/>
        <v>3.5125000000000003E-2</v>
      </c>
      <c r="AQ376" s="94">
        <f t="shared" si="474"/>
        <v>0</v>
      </c>
      <c r="AR376" s="94">
        <f t="shared" si="475"/>
        <v>9.6593750000000006E-2</v>
      </c>
      <c r="AS376" s="93">
        <f>1333*J375*POWER(10,-6)</f>
        <v>7.3781549999999988E-5</v>
      </c>
      <c r="AT376" s="94">
        <f t="shared" si="471"/>
        <v>0.48304253154999999</v>
      </c>
      <c r="AU376" s="95">
        <f t="shared" si="476"/>
        <v>0</v>
      </c>
      <c r="AV376" s="95">
        <f t="shared" si="477"/>
        <v>0</v>
      </c>
      <c r="AW376" s="95">
        <f t="shared" si="478"/>
        <v>3.6197275144230802E-2</v>
      </c>
    </row>
    <row r="377" spans="1:49" s="281" customFormat="1" x14ac:dyDescent="0.3">
      <c r="A377" s="48" t="s">
        <v>85</v>
      </c>
      <c r="B377" s="48" t="s">
        <v>85</v>
      </c>
      <c r="C377" s="48" t="s">
        <v>85</v>
      </c>
      <c r="D377" s="48" t="s">
        <v>85</v>
      </c>
      <c r="E377" s="48" t="s">
        <v>85</v>
      </c>
      <c r="F377" s="48" t="s">
        <v>85</v>
      </c>
      <c r="G377" s="48" t="s">
        <v>85</v>
      </c>
      <c r="H377" s="48" t="s">
        <v>85</v>
      </c>
      <c r="I377" s="48" t="s">
        <v>85</v>
      </c>
      <c r="J377" s="48" t="s">
        <v>85</v>
      </c>
      <c r="K377" s="48" t="s">
        <v>85</v>
      </c>
      <c r="L377" s="48" t="s">
        <v>85</v>
      </c>
      <c r="M377" s="48" t="s">
        <v>85</v>
      </c>
      <c r="N377" s="48" t="s">
        <v>85</v>
      </c>
      <c r="O377" s="48" t="s">
        <v>85</v>
      </c>
      <c r="P377" s="48" t="s">
        <v>85</v>
      </c>
      <c r="Q377" s="48" t="s">
        <v>85</v>
      </c>
      <c r="R377" s="48" t="s">
        <v>85</v>
      </c>
      <c r="S377" s="48" t="s">
        <v>85</v>
      </c>
      <c r="T377" s="48" t="s">
        <v>85</v>
      </c>
      <c r="U377" s="48" t="s">
        <v>85</v>
      </c>
      <c r="V377" s="48" t="s">
        <v>85</v>
      </c>
      <c r="W377" s="48" t="s">
        <v>85</v>
      </c>
      <c r="X377" s="48" t="s">
        <v>85</v>
      </c>
      <c r="Y377" s="48" t="s">
        <v>85</v>
      </c>
      <c r="Z377" s="48" t="s">
        <v>85</v>
      </c>
      <c r="AA377" s="48" t="s">
        <v>85</v>
      </c>
      <c r="AB377" s="48" t="s">
        <v>85</v>
      </c>
      <c r="AC377" s="48" t="s">
        <v>85</v>
      </c>
      <c r="AD377" s="48" t="s">
        <v>85</v>
      </c>
      <c r="AE377" s="48" t="s">
        <v>85</v>
      </c>
      <c r="AF377" s="48" t="s">
        <v>85</v>
      </c>
      <c r="AG377" s="48" t="s">
        <v>85</v>
      </c>
      <c r="AH377" s="48" t="s">
        <v>85</v>
      </c>
      <c r="AI377" s="48" t="s">
        <v>85</v>
      </c>
      <c r="AJ377" s="48" t="s">
        <v>85</v>
      </c>
      <c r="AK377" s="48" t="s">
        <v>85</v>
      </c>
      <c r="AL377" s="48" t="s">
        <v>85</v>
      </c>
      <c r="AM377" s="48" t="s">
        <v>85</v>
      </c>
      <c r="AN377" s="48" t="s">
        <v>85</v>
      </c>
      <c r="AO377" s="48" t="s">
        <v>85</v>
      </c>
      <c r="AP377" s="48" t="s">
        <v>85</v>
      </c>
      <c r="AQ377" s="48" t="s">
        <v>85</v>
      </c>
      <c r="AR377" s="48" t="s">
        <v>85</v>
      </c>
      <c r="AS377" s="48" t="s">
        <v>85</v>
      </c>
      <c r="AT377" s="48" t="s">
        <v>85</v>
      </c>
      <c r="AU377" s="48" t="s">
        <v>85</v>
      </c>
      <c r="AV377" s="48" t="s">
        <v>85</v>
      </c>
      <c r="AW377" s="48" t="s">
        <v>85</v>
      </c>
    </row>
    <row r="378" spans="1:49" s="281" customFormat="1" x14ac:dyDescent="0.3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</row>
    <row r="379" spans="1:49" s="281" customFormat="1" x14ac:dyDescent="0.3">
      <c r="A379" s="48" t="s">
        <v>85</v>
      </c>
      <c r="B379" s="48" t="s">
        <v>85</v>
      </c>
      <c r="C379" s="48" t="s">
        <v>85</v>
      </c>
      <c r="D379" s="48" t="s">
        <v>85</v>
      </c>
      <c r="E379" s="48" t="s">
        <v>85</v>
      </c>
      <c r="F379" s="48" t="s">
        <v>85</v>
      </c>
      <c r="G379" s="48" t="s">
        <v>85</v>
      </c>
      <c r="H379" s="48" t="s">
        <v>85</v>
      </c>
      <c r="I379" s="48" t="s">
        <v>85</v>
      </c>
      <c r="J379" s="48" t="s">
        <v>85</v>
      </c>
      <c r="K379" s="48" t="s">
        <v>85</v>
      </c>
      <c r="L379" s="48" t="s">
        <v>85</v>
      </c>
      <c r="M379" s="48" t="s">
        <v>85</v>
      </c>
      <c r="N379" s="48" t="s">
        <v>85</v>
      </c>
      <c r="O379" s="48" t="s">
        <v>85</v>
      </c>
      <c r="P379" s="48" t="s">
        <v>85</v>
      </c>
      <c r="Q379" s="48" t="s">
        <v>85</v>
      </c>
      <c r="R379" s="48" t="s">
        <v>85</v>
      </c>
      <c r="S379" s="48" t="s">
        <v>85</v>
      </c>
      <c r="T379" s="48" t="s">
        <v>85</v>
      </c>
      <c r="U379" s="48" t="s">
        <v>85</v>
      </c>
      <c r="V379" s="48" t="s">
        <v>85</v>
      </c>
      <c r="W379" s="48" t="s">
        <v>85</v>
      </c>
      <c r="X379" s="48" t="s">
        <v>85</v>
      </c>
      <c r="Y379" s="48" t="s">
        <v>85</v>
      </c>
      <c r="Z379" s="48" t="s">
        <v>85</v>
      </c>
      <c r="AA379" s="48" t="s">
        <v>85</v>
      </c>
      <c r="AB379" s="48" t="s">
        <v>85</v>
      </c>
      <c r="AC379" s="48" t="s">
        <v>85</v>
      </c>
      <c r="AD379" s="48" t="s">
        <v>85</v>
      </c>
      <c r="AE379" s="48" t="s">
        <v>85</v>
      </c>
      <c r="AF379" s="48" t="s">
        <v>85</v>
      </c>
      <c r="AG379" s="48" t="s">
        <v>85</v>
      </c>
      <c r="AH379" s="48" t="s">
        <v>85</v>
      </c>
      <c r="AI379" s="48" t="s">
        <v>85</v>
      </c>
      <c r="AJ379" s="48" t="s">
        <v>85</v>
      </c>
      <c r="AK379" s="48" t="s">
        <v>85</v>
      </c>
      <c r="AL379" s="48" t="s">
        <v>85</v>
      </c>
      <c r="AM379" s="48" t="s">
        <v>85</v>
      </c>
      <c r="AN379" s="48" t="s">
        <v>85</v>
      </c>
      <c r="AO379" s="48" t="s">
        <v>85</v>
      </c>
      <c r="AP379" s="48" t="s">
        <v>85</v>
      </c>
      <c r="AQ379" s="48" t="s">
        <v>85</v>
      </c>
      <c r="AR379" s="48" t="s">
        <v>85</v>
      </c>
      <c r="AS379" s="48" t="s">
        <v>85</v>
      </c>
      <c r="AT379" s="48" t="s">
        <v>85</v>
      </c>
      <c r="AU379" s="48" t="s">
        <v>85</v>
      </c>
      <c r="AV379" s="48" t="s">
        <v>85</v>
      </c>
      <c r="AW379" s="48" t="s">
        <v>85</v>
      </c>
    </row>
    <row r="380" spans="1:49" ht="15" thickBot="1" x14ac:dyDescent="0.35"/>
    <row r="381" spans="1:49" ht="28.8" thickBot="1" x14ac:dyDescent="0.35">
      <c r="A381" s="48" t="s">
        <v>19</v>
      </c>
      <c r="B381" s="311" t="s">
        <v>374</v>
      </c>
      <c r="C381" s="179" t="s">
        <v>168</v>
      </c>
      <c r="D381" s="49" t="s">
        <v>60</v>
      </c>
      <c r="E381" s="166">
        <v>1.0000000000000001E-5</v>
      </c>
      <c r="F381" s="163">
        <v>986</v>
      </c>
      <c r="G381" s="48">
        <v>0.2</v>
      </c>
      <c r="H381" s="50">
        <f>E381*F381*G381</f>
        <v>1.9720000000000002E-3</v>
      </c>
      <c r="I381" s="164">
        <v>159</v>
      </c>
      <c r="J381" s="169">
        <f>I381</f>
        <v>159</v>
      </c>
      <c r="K381" s="172" t="s">
        <v>184</v>
      </c>
      <c r="L381" s="177">
        <f>I381*20</f>
        <v>3180</v>
      </c>
      <c r="M381" s="92" t="str">
        <f t="shared" ref="M381:M386" si="480">A381</f>
        <v>С1</v>
      </c>
      <c r="N381" s="92" t="str">
        <f t="shared" ref="N381:N386" si="481">B381</f>
        <v>Трубопровод дизельного топлива Рег.№ТТ-532</v>
      </c>
      <c r="O381" s="92" t="str">
        <f t="shared" ref="O381:O386" si="482">D381</f>
        <v>Полное-пожар</v>
      </c>
      <c r="P381" s="92" t="s">
        <v>85</v>
      </c>
      <c r="Q381" s="92" t="s">
        <v>85</v>
      </c>
      <c r="R381" s="92" t="s">
        <v>85</v>
      </c>
      <c r="S381" s="92" t="s">
        <v>85</v>
      </c>
      <c r="T381" s="92" t="s">
        <v>85</v>
      </c>
      <c r="U381" s="92" t="s">
        <v>85</v>
      </c>
      <c r="V381" s="92" t="s">
        <v>85</v>
      </c>
      <c r="W381" s="92" t="s">
        <v>85</v>
      </c>
      <c r="X381" s="92" t="s">
        <v>85</v>
      </c>
      <c r="Y381" s="92" t="s">
        <v>85</v>
      </c>
      <c r="Z381" s="92" t="s">
        <v>85</v>
      </c>
      <c r="AA381" s="92" t="s">
        <v>85</v>
      </c>
      <c r="AB381" s="92" t="s">
        <v>85</v>
      </c>
      <c r="AC381" s="92" t="s">
        <v>85</v>
      </c>
      <c r="AD381" s="92" t="s">
        <v>85</v>
      </c>
      <c r="AE381" s="92" t="s">
        <v>85</v>
      </c>
      <c r="AF381" s="92" t="s">
        <v>85</v>
      </c>
      <c r="AG381" s="92" t="s">
        <v>85</v>
      </c>
      <c r="AH381" s="52">
        <v>1</v>
      </c>
      <c r="AI381" s="52">
        <v>2</v>
      </c>
      <c r="AJ381" s="165">
        <v>1.96</v>
      </c>
      <c r="AK381" s="165">
        <v>2.7E-2</v>
      </c>
      <c r="AL381" s="165">
        <v>3</v>
      </c>
      <c r="AM381" s="92"/>
      <c r="AN381" s="92"/>
      <c r="AO381" s="93">
        <f>AK381*I381+AJ381</f>
        <v>6.2530000000000001</v>
      </c>
      <c r="AP381" s="93">
        <f>0.1*AO381</f>
        <v>0.62530000000000008</v>
      </c>
      <c r="AQ381" s="94">
        <f>AH381*3+0.25*AI381</f>
        <v>3.5</v>
      </c>
      <c r="AR381" s="94">
        <f>SUM(AO381:AQ381)/4</f>
        <v>2.5945749999999999</v>
      </c>
      <c r="AS381" s="93">
        <f>10068.2*J381*POWER(10,-6)</f>
        <v>1.6008438</v>
      </c>
      <c r="AT381" s="94">
        <f t="shared" ref="AT381:AT386" si="483">AS381+AR381+AQ381+AP381+AO381</f>
        <v>14.5737188</v>
      </c>
      <c r="AU381" s="95">
        <f>AH381*H381</f>
        <v>1.9720000000000002E-3</v>
      </c>
      <c r="AV381" s="95">
        <f>H381*AI381</f>
        <v>3.9440000000000005E-3</v>
      </c>
      <c r="AW381" s="95">
        <f>H381*AT381</f>
        <v>2.8739373473600002E-2</v>
      </c>
    </row>
    <row r="382" spans="1:49" ht="15" thickBot="1" x14ac:dyDescent="0.35">
      <c r="A382" s="48" t="s">
        <v>20</v>
      </c>
      <c r="B382" s="48" t="str">
        <f>B381</f>
        <v>Трубопровод дизельного топлива Рег.№ТТ-532</v>
      </c>
      <c r="C382" s="179" t="s">
        <v>169</v>
      </c>
      <c r="D382" s="49" t="s">
        <v>63</v>
      </c>
      <c r="E382" s="167">
        <f>E381</f>
        <v>1.0000000000000001E-5</v>
      </c>
      <c r="F382" s="168">
        <f>F381</f>
        <v>986</v>
      </c>
      <c r="G382" s="48">
        <v>0.04</v>
      </c>
      <c r="H382" s="50">
        <f t="shared" ref="H382:H386" si="484">E382*F382*G382</f>
        <v>3.9440000000000005E-4</v>
      </c>
      <c r="I382" s="162">
        <f>I381</f>
        <v>159</v>
      </c>
      <c r="J382" s="170">
        <v>0.12</v>
      </c>
      <c r="K382" s="172" t="s">
        <v>185</v>
      </c>
      <c r="L382" s="177">
        <v>0</v>
      </c>
      <c r="M382" s="92" t="str">
        <f t="shared" si="480"/>
        <v>С2</v>
      </c>
      <c r="N382" s="92" t="str">
        <f t="shared" si="481"/>
        <v>Трубопровод дизельного топлива Рег.№ТТ-532</v>
      </c>
      <c r="O382" s="92" t="str">
        <f t="shared" si="482"/>
        <v>Полное-взрыв</v>
      </c>
      <c r="P382" s="92" t="s">
        <v>85</v>
      </c>
      <c r="Q382" s="92" t="s">
        <v>85</v>
      </c>
      <c r="R382" s="92" t="s">
        <v>85</v>
      </c>
      <c r="S382" s="92" t="s">
        <v>85</v>
      </c>
      <c r="T382" s="92" t="s">
        <v>85</v>
      </c>
      <c r="U382" s="92" t="s">
        <v>85</v>
      </c>
      <c r="V382" s="92" t="s">
        <v>85</v>
      </c>
      <c r="W382" s="92" t="s">
        <v>85</v>
      </c>
      <c r="X382" s="92" t="s">
        <v>85</v>
      </c>
      <c r="Y382" s="92" t="s">
        <v>85</v>
      </c>
      <c r="Z382" s="92" t="s">
        <v>85</v>
      </c>
      <c r="AA382" s="92" t="s">
        <v>85</v>
      </c>
      <c r="AB382" s="92" t="s">
        <v>85</v>
      </c>
      <c r="AC382" s="92" t="s">
        <v>85</v>
      </c>
      <c r="AD382" s="92" t="s">
        <v>85</v>
      </c>
      <c r="AE382" s="92" t="s">
        <v>85</v>
      </c>
      <c r="AF382" s="92" t="s">
        <v>85</v>
      </c>
      <c r="AG382" s="92" t="s">
        <v>85</v>
      </c>
      <c r="AH382" s="52">
        <v>2</v>
      </c>
      <c r="AI382" s="52">
        <v>2</v>
      </c>
      <c r="AJ382" s="92">
        <f>AJ381</f>
        <v>1.96</v>
      </c>
      <c r="AK382" s="92">
        <f>AK381</f>
        <v>2.7E-2</v>
      </c>
      <c r="AL382" s="92">
        <f>AL381</f>
        <v>3</v>
      </c>
      <c r="AM382" s="92"/>
      <c r="AN382" s="92"/>
      <c r="AO382" s="93">
        <f>AK382*I382+AJ382</f>
        <v>6.2530000000000001</v>
      </c>
      <c r="AP382" s="93">
        <f t="shared" ref="AP382:AP386" si="485">0.1*AO382</f>
        <v>0.62530000000000008</v>
      </c>
      <c r="AQ382" s="94">
        <f t="shared" ref="AQ382:AQ386" si="486">AH382*3+0.25*AI382</f>
        <v>6.5</v>
      </c>
      <c r="AR382" s="94">
        <f t="shared" ref="AR382:AR386" si="487">SUM(AO382:AQ382)/4</f>
        <v>3.3445749999999999</v>
      </c>
      <c r="AS382" s="93">
        <f>10068.2*J382*POWER(10,-6)*10</f>
        <v>1.208184E-2</v>
      </c>
      <c r="AT382" s="94">
        <f t="shared" si="483"/>
        <v>16.734956839999999</v>
      </c>
      <c r="AU382" s="95">
        <f t="shared" ref="AU382:AU386" si="488">AH382*H382</f>
        <v>7.8880000000000009E-4</v>
      </c>
      <c r="AV382" s="95">
        <f t="shared" ref="AV382:AV386" si="489">H382*AI382</f>
        <v>7.8880000000000009E-4</v>
      </c>
      <c r="AW382" s="95">
        <f t="shared" ref="AW382:AW386" si="490">H382*AT382</f>
        <v>6.6002669776960001E-3</v>
      </c>
    </row>
    <row r="383" spans="1:49" x14ac:dyDescent="0.3">
      <c r="A383" s="48" t="s">
        <v>21</v>
      </c>
      <c r="B383" s="48" t="str">
        <f>B381</f>
        <v>Трубопровод дизельного топлива Рег.№ТТ-532</v>
      </c>
      <c r="C383" s="179" t="s">
        <v>170</v>
      </c>
      <c r="D383" s="49" t="s">
        <v>61</v>
      </c>
      <c r="E383" s="167">
        <f>E381</f>
        <v>1.0000000000000001E-5</v>
      </c>
      <c r="F383" s="168">
        <f>F381</f>
        <v>986</v>
      </c>
      <c r="G383" s="48">
        <v>0.76</v>
      </c>
      <c r="H383" s="50">
        <f t="shared" si="484"/>
        <v>7.4936000000000004E-3</v>
      </c>
      <c r="I383" s="162">
        <f>I381</f>
        <v>159</v>
      </c>
      <c r="J383" s="171">
        <v>0</v>
      </c>
      <c r="K383" s="172" t="s">
        <v>186</v>
      </c>
      <c r="L383" s="177">
        <v>0</v>
      </c>
      <c r="M383" s="92" t="str">
        <f t="shared" si="480"/>
        <v>С3</v>
      </c>
      <c r="N383" s="92" t="str">
        <f t="shared" si="481"/>
        <v>Трубопровод дизельного топлива Рег.№ТТ-532</v>
      </c>
      <c r="O383" s="92" t="str">
        <f t="shared" si="482"/>
        <v>Полное-ликвидация</v>
      </c>
      <c r="P383" s="92" t="s">
        <v>85</v>
      </c>
      <c r="Q383" s="92" t="s">
        <v>85</v>
      </c>
      <c r="R383" s="92" t="s">
        <v>85</v>
      </c>
      <c r="S383" s="92" t="s">
        <v>85</v>
      </c>
      <c r="T383" s="92" t="s">
        <v>85</v>
      </c>
      <c r="U383" s="92" t="s">
        <v>85</v>
      </c>
      <c r="V383" s="92" t="s">
        <v>85</v>
      </c>
      <c r="W383" s="92" t="s">
        <v>85</v>
      </c>
      <c r="X383" s="92" t="s">
        <v>85</v>
      </c>
      <c r="Y383" s="92" t="s">
        <v>85</v>
      </c>
      <c r="Z383" s="92" t="s">
        <v>85</v>
      </c>
      <c r="AA383" s="92" t="s">
        <v>85</v>
      </c>
      <c r="AB383" s="92" t="s">
        <v>85</v>
      </c>
      <c r="AC383" s="92" t="s">
        <v>85</v>
      </c>
      <c r="AD383" s="92" t="s">
        <v>85</v>
      </c>
      <c r="AE383" s="92" t="s">
        <v>85</v>
      </c>
      <c r="AF383" s="92" t="s">
        <v>85</v>
      </c>
      <c r="AG383" s="92" t="s">
        <v>85</v>
      </c>
      <c r="AH383" s="92">
        <v>0</v>
      </c>
      <c r="AI383" s="92">
        <v>0</v>
      </c>
      <c r="AJ383" s="92">
        <f>AJ381</f>
        <v>1.96</v>
      </c>
      <c r="AK383" s="92">
        <f>AK381</f>
        <v>2.7E-2</v>
      </c>
      <c r="AL383" s="92">
        <f>AL381</f>
        <v>3</v>
      </c>
      <c r="AM383" s="92"/>
      <c r="AN383" s="92"/>
      <c r="AO383" s="93">
        <f>AK383*I383*0.1+AJ383</f>
        <v>2.3893</v>
      </c>
      <c r="AP383" s="93">
        <f t="shared" si="485"/>
        <v>0.23893</v>
      </c>
      <c r="AQ383" s="94">
        <f t="shared" si="486"/>
        <v>0</v>
      </c>
      <c r="AR383" s="94">
        <f t="shared" si="487"/>
        <v>0.65705749999999996</v>
      </c>
      <c r="AS383" s="93">
        <f>1333*J382*POWER(10,-6)</f>
        <v>1.5996000000000001E-4</v>
      </c>
      <c r="AT383" s="94">
        <f t="shared" si="483"/>
        <v>3.2854474599999999</v>
      </c>
      <c r="AU383" s="95">
        <f t="shared" si="488"/>
        <v>0</v>
      </c>
      <c r="AV383" s="95">
        <f t="shared" si="489"/>
        <v>0</v>
      </c>
      <c r="AW383" s="95">
        <f t="shared" si="490"/>
        <v>2.4619829086256002E-2</v>
      </c>
    </row>
    <row r="384" spans="1:49" x14ac:dyDescent="0.3">
      <c r="A384" s="48" t="s">
        <v>22</v>
      </c>
      <c r="B384" s="48" t="str">
        <f>B381</f>
        <v>Трубопровод дизельного топлива Рег.№ТТ-532</v>
      </c>
      <c r="C384" s="179" t="s">
        <v>171</v>
      </c>
      <c r="D384" s="49" t="s">
        <v>86</v>
      </c>
      <c r="E384" s="166">
        <v>1E-4</v>
      </c>
      <c r="F384" s="168">
        <f>F381</f>
        <v>986</v>
      </c>
      <c r="G384" s="48">
        <v>0.2</v>
      </c>
      <c r="H384" s="50">
        <f t="shared" si="484"/>
        <v>1.9720000000000001E-2</v>
      </c>
      <c r="I384" s="162">
        <f>0.15*I381</f>
        <v>23.849999999999998</v>
      </c>
      <c r="J384" s="169">
        <f>I384</f>
        <v>23.849999999999998</v>
      </c>
      <c r="K384" s="174" t="s">
        <v>188</v>
      </c>
      <c r="L384" s="178">
        <v>45390</v>
      </c>
      <c r="M384" s="92" t="str">
        <f t="shared" si="480"/>
        <v>С4</v>
      </c>
      <c r="N384" s="92" t="str">
        <f t="shared" si="481"/>
        <v>Трубопровод дизельного топлива Рег.№ТТ-532</v>
      </c>
      <c r="O384" s="92" t="str">
        <f t="shared" si="482"/>
        <v>Частичное-пожар</v>
      </c>
      <c r="P384" s="92" t="s">
        <v>85</v>
      </c>
      <c r="Q384" s="92" t="s">
        <v>85</v>
      </c>
      <c r="R384" s="92" t="s">
        <v>85</v>
      </c>
      <c r="S384" s="92" t="s">
        <v>85</v>
      </c>
      <c r="T384" s="92" t="s">
        <v>85</v>
      </c>
      <c r="U384" s="92" t="s">
        <v>85</v>
      </c>
      <c r="V384" s="92" t="s">
        <v>85</v>
      </c>
      <c r="W384" s="92" t="s">
        <v>85</v>
      </c>
      <c r="X384" s="92" t="s">
        <v>85</v>
      </c>
      <c r="Y384" s="92" t="s">
        <v>85</v>
      </c>
      <c r="Z384" s="92" t="s">
        <v>85</v>
      </c>
      <c r="AA384" s="92" t="s">
        <v>85</v>
      </c>
      <c r="AB384" s="92" t="s">
        <v>85</v>
      </c>
      <c r="AC384" s="92" t="s">
        <v>85</v>
      </c>
      <c r="AD384" s="92" t="s">
        <v>85</v>
      </c>
      <c r="AE384" s="92" t="s">
        <v>85</v>
      </c>
      <c r="AF384" s="92" t="s">
        <v>85</v>
      </c>
      <c r="AG384" s="92" t="s">
        <v>85</v>
      </c>
      <c r="AH384" s="92">
        <v>0</v>
      </c>
      <c r="AI384" s="92">
        <v>2</v>
      </c>
      <c r="AJ384" s="92">
        <f>0.1*$AJ$2</f>
        <v>0.25</v>
      </c>
      <c r="AK384" s="92">
        <f>AK381</f>
        <v>2.7E-2</v>
      </c>
      <c r="AL384" s="92">
        <f>ROUNDUP(AL381/3,0)</f>
        <v>1</v>
      </c>
      <c r="AM384" s="92"/>
      <c r="AN384" s="92"/>
      <c r="AO384" s="93">
        <f>AK384*I384+AJ384</f>
        <v>0.89394999999999991</v>
      </c>
      <c r="AP384" s="93">
        <f t="shared" si="485"/>
        <v>8.9395000000000002E-2</v>
      </c>
      <c r="AQ384" s="94">
        <f t="shared" si="486"/>
        <v>0.5</v>
      </c>
      <c r="AR384" s="94">
        <f t="shared" si="487"/>
        <v>0.37083624999999998</v>
      </c>
      <c r="AS384" s="93">
        <f>10068.2*J384*POWER(10,-6)</f>
        <v>0.24012656999999998</v>
      </c>
      <c r="AT384" s="94">
        <f t="shared" si="483"/>
        <v>2.0943078199999996</v>
      </c>
      <c r="AU384" s="95">
        <f t="shared" si="488"/>
        <v>0</v>
      </c>
      <c r="AV384" s="95">
        <f t="shared" si="489"/>
        <v>3.9440000000000003E-2</v>
      </c>
      <c r="AW384" s="95">
        <f t="shared" si="490"/>
        <v>4.1299750210399992E-2</v>
      </c>
    </row>
    <row r="385" spans="1:49" x14ac:dyDescent="0.3">
      <c r="A385" s="48" t="s">
        <v>23</v>
      </c>
      <c r="B385" s="48" t="str">
        <f>B381</f>
        <v>Трубопровод дизельного топлива Рег.№ТТ-532</v>
      </c>
      <c r="C385" s="179" t="s">
        <v>172</v>
      </c>
      <c r="D385" s="49" t="s">
        <v>174</v>
      </c>
      <c r="E385" s="167">
        <f>E384</f>
        <v>1E-4</v>
      </c>
      <c r="F385" s="168">
        <f>F381</f>
        <v>986</v>
      </c>
      <c r="G385" s="48">
        <v>0.04</v>
      </c>
      <c r="H385" s="50">
        <f t="shared" si="484"/>
        <v>3.9440000000000005E-3</v>
      </c>
      <c r="I385" s="162">
        <f>0.15*I381</f>
        <v>23.849999999999998</v>
      </c>
      <c r="J385" s="169">
        <f>0.15*J382</f>
        <v>1.7999999999999999E-2</v>
      </c>
      <c r="K385" s="174" t="s">
        <v>189</v>
      </c>
      <c r="L385" s="178">
        <v>3</v>
      </c>
      <c r="M385" s="92" t="str">
        <f t="shared" si="480"/>
        <v>С5</v>
      </c>
      <c r="N385" s="92" t="str">
        <f t="shared" si="481"/>
        <v>Трубопровод дизельного топлива Рег.№ТТ-532</v>
      </c>
      <c r="O385" s="92" t="str">
        <f t="shared" si="482"/>
        <v>Частичное-пожар-вспышка</v>
      </c>
      <c r="P385" s="92" t="s">
        <v>85</v>
      </c>
      <c r="Q385" s="92" t="s">
        <v>85</v>
      </c>
      <c r="R385" s="92" t="s">
        <v>85</v>
      </c>
      <c r="S385" s="92" t="s">
        <v>85</v>
      </c>
      <c r="T385" s="92" t="s">
        <v>85</v>
      </c>
      <c r="U385" s="92" t="s">
        <v>85</v>
      </c>
      <c r="V385" s="92" t="s">
        <v>85</v>
      </c>
      <c r="W385" s="92" t="s">
        <v>85</v>
      </c>
      <c r="X385" s="92" t="s">
        <v>85</v>
      </c>
      <c r="Y385" s="92" t="s">
        <v>85</v>
      </c>
      <c r="Z385" s="92" t="s">
        <v>85</v>
      </c>
      <c r="AA385" s="92" t="s">
        <v>85</v>
      </c>
      <c r="AB385" s="92" t="s">
        <v>85</v>
      </c>
      <c r="AC385" s="92" t="s">
        <v>85</v>
      </c>
      <c r="AD385" s="92" t="s">
        <v>85</v>
      </c>
      <c r="AE385" s="92" t="s">
        <v>85</v>
      </c>
      <c r="AF385" s="92" t="s">
        <v>85</v>
      </c>
      <c r="AG385" s="92" t="s">
        <v>85</v>
      </c>
      <c r="AH385" s="92">
        <v>0</v>
      </c>
      <c r="AI385" s="92">
        <v>1</v>
      </c>
      <c r="AJ385" s="92">
        <f>0.1*$AJ$2</f>
        <v>0.25</v>
      </c>
      <c r="AK385" s="92">
        <f>AK381</f>
        <v>2.7E-2</v>
      </c>
      <c r="AL385" s="92">
        <f>ROUNDUP(AL381/3,0)</f>
        <v>1</v>
      </c>
      <c r="AM385" s="92"/>
      <c r="AN385" s="92"/>
      <c r="AO385" s="93">
        <f t="shared" ref="AO385" si="491">AK385*I385+AJ385</f>
        <v>0.89394999999999991</v>
      </c>
      <c r="AP385" s="93">
        <f t="shared" si="485"/>
        <v>8.9395000000000002E-2</v>
      </c>
      <c r="AQ385" s="94">
        <f t="shared" si="486"/>
        <v>0.25</v>
      </c>
      <c r="AR385" s="94">
        <f t="shared" si="487"/>
        <v>0.30833624999999998</v>
      </c>
      <c r="AS385" s="93">
        <f>10068.2*J385*POWER(10,-6)*10</f>
        <v>1.8122759999999998E-3</v>
      </c>
      <c r="AT385" s="94">
        <f t="shared" si="483"/>
        <v>1.5434935259999998</v>
      </c>
      <c r="AU385" s="95">
        <f t="shared" si="488"/>
        <v>0</v>
      </c>
      <c r="AV385" s="95">
        <f t="shared" si="489"/>
        <v>3.9440000000000005E-3</v>
      </c>
      <c r="AW385" s="95">
        <f t="shared" si="490"/>
        <v>6.0875384665439996E-3</v>
      </c>
    </row>
    <row r="386" spans="1:49" x14ac:dyDescent="0.3">
      <c r="A386" s="271" t="s">
        <v>24</v>
      </c>
      <c r="B386" s="271" t="str">
        <f>B381</f>
        <v>Трубопровод дизельного топлива Рег.№ТТ-532</v>
      </c>
      <c r="C386" s="272" t="s">
        <v>173</v>
      </c>
      <c r="D386" s="273" t="s">
        <v>62</v>
      </c>
      <c r="E386" s="274">
        <f>E384</f>
        <v>1E-4</v>
      </c>
      <c r="F386" s="275">
        <f>F381</f>
        <v>986</v>
      </c>
      <c r="G386" s="271">
        <v>0.76</v>
      </c>
      <c r="H386" s="276">
        <f t="shared" si="484"/>
        <v>7.4936000000000003E-2</v>
      </c>
      <c r="I386" s="277">
        <f>0.15*I381</f>
        <v>23.849999999999998</v>
      </c>
      <c r="J386" s="278">
        <v>0</v>
      </c>
      <c r="K386" s="279" t="s">
        <v>200</v>
      </c>
      <c r="L386" s="280">
        <v>1</v>
      </c>
      <c r="M386" s="92" t="str">
        <f t="shared" si="480"/>
        <v>С6</v>
      </c>
      <c r="N386" s="92" t="str">
        <f t="shared" si="481"/>
        <v>Трубопровод дизельного топлива Рег.№ТТ-532</v>
      </c>
      <c r="O386" s="92" t="str">
        <f t="shared" si="482"/>
        <v>Частичное-ликвидация</v>
      </c>
      <c r="P386" s="92" t="s">
        <v>85</v>
      </c>
      <c r="Q386" s="92" t="s">
        <v>85</v>
      </c>
      <c r="R386" s="92" t="s">
        <v>85</v>
      </c>
      <c r="S386" s="92" t="s">
        <v>85</v>
      </c>
      <c r="T386" s="92" t="s">
        <v>85</v>
      </c>
      <c r="U386" s="92" t="s">
        <v>85</v>
      </c>
      <c r="V386" s="92" t="s">
        <v>85</v>
      </c>
      <c r="W386" s="92" t="s">
        <v>85</v>
      </c>
      <c r="X386" s="92" t="s">
        <v>85</v>
      </c>
      <c r="Y386" s="92" t="s">
        <v>85</v>
      </c>
      <c r="Z386" s="92" t="s">
        <v>85</v>
      </c>
      <c r="AA386" s="92" t="s">
        <v>85</v>
      </c>
      <c r="AB386" s="92" t="s">
        <v>85</v>
      </c>
      <c r="AC386" s="92" t="s">
        <v>85</v>
      </c>
      <c r="AD386" s="92" t="s">
        <v>85</v>
      </c>
      <c r="AE386" s="92" t="s">
        <v>85</v>
      </c>
      <c r="AF386" s="92" t="s">
        <v>85</v>
      </c>
      <c r="AG386" s="92" t="s">
        <v>85</v>
      </c>
      <c r="AH386" s="92">
        <v>0</v>
      </c>
      <c r="AI386" s="92">
        <v>0</v>
      </c>
      <c r="AJ386" s="92">
        <f>0.1*$AJ$2</f>
        <v>0.25</v>
      </c>
      <c r="AK386" s="92">
        <f>AK381</f>
        <v>2.7E-2</v>
      </c>
      <c r="AL386" s="92">
        <f>ROUNDUP(AL381/3,0)</f>
        <v>1</v>
      </c>
      <c r="AM386" s="92"/>
      <c r="AN386" s="92"/>
      <c r="AO386" s="93">
        <f>AK386*I386*0.1+AJ386</f>
        <v>0.31439499999999998</v>
      </c>
      <c r="AP386" s="93">
        <f t="shared" si="485"/>
        <v>3.1439500000000002E-2</v>
      </c>
      <c r="AQ386" s="94">
        <f t="shared" si="486"/>
        <v>0</v>
      </c>
      <c r="AR386" s="94">
        <f t="shared" si="487"/>
        <v>8.6458624999999997E-2</v>
      </c>
      <c r="AS386" s="93">
        <f>1333*J385*POWER(10,-6)</f>
        <v>2.3993999999999998E-5</v>
      </c>
      <c r="AT386" s="94">
        <f t="shared" si="483"/>
        <v>0.43231711899999997</v>
      </c>
      <c r="AU386" s="95">
        <f t="shared" si="488"/>
        <v>0</v>
      </c>
      <c r="AV386" s="95">
        <f t="shared" si="489"/>
        <v>0</v>
      </c>
      <c r="AW386" s="95">
        <f t="shared" si="490"/>
        <v>3.2396115629383999E-2</v>
      </c>
    </row>
    <row r="387" spans="1:49" s="281" customFormat="1" x14ac:dyDescent="0.3">
      <c r="A387" s="48" t="s">
        <v>85</v>
      </c>
      <c r="B387" s="48" t="s">
        <v>85</v>
      </c>
      <c r="C387" s="48" t="s">
        <v>85</v>
      </c>
      <c r="D387" s="48" t="s">
        <v>85</v>
      </c>
      <c r="E387" s="48" t="s">
        <v>85</v>
      </c>
      <c r="F387" s="48" t="s">
        <v>85</v>
      </c>
      <c r="G387" s="48" t="s">
        <v>85</v>
      </c>
      <c r="H387" s="48" t="s">
        <v>85</v>
      </c>
      <c r="I387" s="48" t="s">
        <v>85</v>
      </c>
      <c r="J387" s="48" t="s">
        <v>85</v>
      </c>
      <c r="K387" s="48" t="s">
        <v>85</v>
      </c>
      <c r="L387" s="48" t="s">
        <v>85</v>
      </c>
      <c r="M387" s="48" t="s">
        <v>85</v>
      </c>
      <c r="N387" s="48" t="s">
        <v>85</v>
      </c>
      <c r="O387" s="48" t="s">
        <v>85</v>
      </c>
      <c r="P387" s="48" t="s">
        <v>85</v>
      </c>
      <c r="Q387" s="48" t="s">
        <v>85</v>
      </c>
      <c r="R387" s="48" t="s">
        <v>85</v>
      </c>
      <c r="S387" s="48" t="s">
        <v>85</v>
      </c>
      <c r="T387" s="48" t="s">
        <v>85</v>
      </c>
      <c r="U387" s="48" t="s">
        <v>85</v>
      </c>
      <c r="V387" s="48" t="s">
        <v>85</v>
      </c>
      <c r="W387" s="48" t="s">
        <v>85</v>
      </c>
      <c r="X387" s="48" t="s">
        <v>85</v>
      </c>
      <c r="Y387" s="48" t="s">
        <v>85</v>
      </c>
      <c r="Z387" s="48" t="s">
        <v>85</v>
      </c>
      <c r="AA387" s="48" t="s">
        <v>85</v>
      </c>
      <c r="AB387" s="48" t="s">
        <v>85</v>
      </c>
      <c r="AC387" s="48" t="s">
        <v>85</v>
      </c>
      <c r="AD387" s="48" t="s">
        <v>85</v>
      </c>
      <c r="AE387" s="48" t="s">
        <v>85</v>
      </c>
      <c r="AF387" s="48" t="s">
        <v>85</v>
      </c>
      <c r="AG387" s="48" t="s">
        <v>85</v>
      </c>
      <c r="AH387" s="48" t="s">
        <v>85</v>
      </c>
      <c r="AI387" s="48" t="s">
        <v>85</v>
      </c>
      <c r="AJ387" s="48" t="s">
        <v>85</v>
      </c>
      <c r="AK387" s="48" t="s">
        <v>85</v>
      </c>
      <c r="AL387" s="48" t="s">
        <v>85</v>
      </c>
      <c r="AM387" s="48" t="s">
        <v>85</v>
      </c>
      <c r="AN387" s="48" t="s">
        <v>85</v>
      </c>
      <c r="AO387" s="48" t="s">
        <v>85</v>
      </c>
      <c r="AP387" s="48" t="s">
        <v>85</v>
      </c>
      <c r="AQ387" s="48" t="s">
        <v>85</v>
      </c>
      <c r="AR387" s="48" t="s">
        <v>85</v>
      </c>
      <c r="AS387" s="48" t="s">
        <v>85</v>
      </c>
      <c r="AT387" s="48" t="s">
        <v>85</v>
      </c>
      <c r="AU387" s="48" t="s">
        <v>85</v>
      </c>
      <c r="AV387" s="48" t="s">
        <v>85</v>
      </c>
      <c r="AW387" s="48" t="s">
        <v>85</v>
      </c>
    </row>
    <row r="388" spans="1:49" s="281" customFormat="1" x14ac:dyDescent="0.3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</row>
    <row r="389" spans="1:49" s="281" customFormat="1" x14ac:dyDescent="0.3">
      <c r="A389" s="48" t="s">
        <v>85</v>
      </c>
      <c r="B389" s="48" t="s">
        <v>85</v>
      </c>
      <c r="C389" s="48" t="s">
        <v>85</v>
      </c>
      <c r="D389" s="48" t="s">
        <v>85</v>
      </c>
      <c r="E389" s="48" t="s">
        <v>85</v>
      </c>
      <c r="F389" s="48" t="s">
        <v>85</v>
      </c>
      <c r="G389" s="48" t="s">
        <v>85</v>
      </c>
      <c r="H389" s="48" t="s">
        <v>85</v>
      </c>
      <c r="I389" s="48" t="s">
        <v>85</v>
      </c>
      <c r="J389" s="48" t="s">
        <v>85</v>
      </c>
      <c r="K389" s="48" t="s">
        <v>85</v>
      </c>
      <c r="L389" s="48" t="s">
        <v>85</v>
      </c>
      <c r="M389" s="48" t="s">
        <v>85</v>
      </c>
      <c r="N389" s="48" t="s">
        <v>85</v>
      </c>
      <c r="O389" s="48" t="s">
        <v>85</v>
      </c>
      <c r="P389" s="48" t="s">
        <v>85</v>
      </c>
      <c r="Q389" s="48" t="s">
        <v>85</v>
      </c>
      <c r="R389" s="48" t="s">
        <v>85</v>
      </c>
      <c r="S389" s="48" t="s">
        <v>85</v>
      </c>
      <c r="T389" s="48" t="s">
        <v>85</v>
      </c>
      <c r="U389" s="48" t="s">
        <v>85</v>
      </c>
      <c r="V389" s="48" t="s">
        <v>85</v>
      </c>
      <c r="W389" s="48" t="s">
        <v>85</v>
      </c>
      <c r="X389" s="48" t="s">
        <v>85</v>
      </c>
      <c r="Y389" s="48" t="s">
        <v>85</v>
      </c>
      <c r="Z389" s="48" t="s">
        <v>85</v>
      </c>
      <c r="AA389" s="48" t="s">
        <v>85</v>
      </c>
      <c r="AB389" s="48" t="s">
        <v>85</v>
      </c>
      <c r="AC389" s="48" t="s">
        <v>85</v>
      </c>
      <c r="AD389" s="48" t="s">
        <v>85</v>
      </c>
      <c r="AE389" s="48" t="s">
        <v>85</v>
      </c>
      <c r="AF389" s="48" t="s">
        <v>85</v>
      </c>
      <c r="AG389" s="48" t="s">
        <v>85</v>
      </c>
      <c r="AH389" s="48" t="s">
        <v>85</v>
      </c>
      <c r="AI389" s="48" t="s">
        <v>85</v>
      </c>
      <c r="AJ389" s="48" t="s">
        <v>85</v>
      </c>
      <c r="AK389" s="48" t="s">
        <v>85</v>
      </c>
      <c r="AL389" s="48" t="s">
        <v>85</v>
      </c>
      <c r="AM389" s="48" t="s">
        <v>85</v>
      </c>
      <c r="AN389" s="48" t="s">
        <v>85</v>
      </c>
      <c r="AO389" s="48" t="s">
        <v>85</v>
      </c>
      <c r="AP389" s="48" t="s">
        <v>85</v>
      </c>
      <c r="AQ389" s="48" t="s">
        <v>85</v>
      </c>
      <c r="AR389" s="48" t="s">
        <v>85</v>
      </c>
      <c r="AS389" s="48" t="s">
        <v>85</v>
      </c>
      <c r="AT389" s="48" t="s">
        <v>85</v>
      </c>
      <c r="AU389" s="48" t="s">
        <v>85</v>
      </c>
      <c r="AV389" s="48" t="s">
        <v>85</v>
      </c>
      <c r="AW389" s="48" t="s">
        <v>85</v>
      </c>
    </row>
    <row r="390" spans="1:49" ht="15" thickBot="1" x14ac:dyDescent="0.35"/>
    <row r="391" spans="1:49" ht="18" customHeight="1" x14ac:dyDescent="0.3">
      <c r="A391" s="48" t="s">
        <v>19</v>
      </c>
      <c r="B391" s="311" t="s">
        <v>375</v>
      </c>
      <c r="C391" s="179" t="s">
        <v>191</v>
      </c>
      <c r="D391" s="49" t="s">
        <v>339</v>
      </c>
      <c r="E391" s="166">
        <v>9.9999999999999995E-8</v>
      </c>
      <c r="F391" s="163">
        <v>489</v>
      </c>
      <c r="G391" s="48">
        <v>0.2</v>
      </c>
      <c r="H391" s="50">
        <f>E391*F391*G391</f>
        <v>9.7799999999999995E-6</v>
      </c>
      <c r="I391" s="164">
        <v>25.54</v>
      </c>
      <c r="J391" s="169">
        <f>I391</f>
        <v>25.54</v>
      </c>
      <c r="K391" s="172" t="s">
        <v>184</v>
      </c>
      <c r="L391" s="177">
        <v>0</v>
      </c>
      <c r="M391" s="92" t="str">
        <f t="shared" ref="M391:M398" si="492">A391</f>
        <v>С1</v>
      </c>
      <c r="N391" s="92" t="str">
        <f t="shared" ref="N391:N398" si="493">B391</f>
        <v>Трубопровод бутановой фракции с VCC до ПАО"НКНХ" Т-9
Рег.№ТТ-118 (МЦК),</v>
      </c>
      <c r="O391" s="92" t="str">
        <f t="shared" ref="O391:O398" si="494">D391</f>
        <v>Полное-факельное горение</v>
      </c>
      <c r="P391" s="92" t="s">
        <v>85</v>
      </c>
      <c r="Q391" s="92" t="s">
        <v>85</v>
      </c>
      <c r="R391" s="92" t="s">
        <v>85</v>
      </c>
      <c r="S391" s="92" t="s">
        <v>85</v>
      </c>
      <c r="T391" s="92" t="s">
        <v>85</v>
      </c>
      <c r="U391" s="92" t="s">
        <v>85</v>
      </c>
      <c r="V391" s="92" t="s">
        <v>85</v>
      </c>
      <c r="W391" s="92" t="s">
        <v>85</v>
      </c>
      <c r="X391" s="92" t="s">
        <v>85</v>
      </c>
      <c r="Y391" s="92" t="s">
        <v>85</v>
      </c>
      <c r="Z391" s="92" t="s">
        <v>85</v>
      </c>
      <c r="AA391" s="92" t="s">
        <v>85</v>
      </c>
      <c r="AB391" s="92" t="s">
        <v>85</v>
      </c>
      <c r="AC391" s="92" t="s">
        <v>85</v>
      </c>
      <c r="AD391" s="92" t="s">
        <v>85</v>
      </c>
      <c r="AE391" s="92" t="s">
        <v>85</v>
      </c>
      <c r="AF391" s="92" t="s">
        <v>85</v>
      </c>
      <c r="AG391" s="92" t="s">
        <v>85</v>
      </c>
      <c r="AH391" s="52">
        <v>2</v>
      </c>
      <c r="AI391" s="52">
        <v>4</v>
      </c>
      <c r="AJ391" s="165">
        <v>2.86</v>
      </c>
      <c r="AK391" s="165">
        <v>2.7E-2</v>
      </c>
      <c r="AL391" s="165">
        <v>20</v>
      </c>
      <c r="AM391" s="92"/>
      <c r="AN391" s="92"/>
      <c r="AO391" s="93">
        <f>AK391*I391+AJ391</f>
        <v>3.5495799999999997</v>
      </c>
      <c r="AP391" s="93">
        <f>0.1*AO391</f>
        <v>0.354958</v>
      </c>
      <c r="AQ391" s="94">
        <f>AH391*3+0.25*AI391</f>
        <v>7</v>
      </c>
      <c r="AR391" s="94">
        <f>SUM(AO391:AQ391)/4</f>
        <v>2.7261344999999997</v>
      </c>
      <c r="AS391" s="93">
        <f>10068.2*J391*POWER(10,-6)</f>
        <v>0.25714182800000002</v>
      </c>
      <c r="AT391" s="94">
        <f t="shared" ref="AT391:AT398" si="495">AS391+AR391+AQ391+AP391+AO391</f>
        <v>13.887814327999997</v>
      </c>
      <c r="AU391" s="95">
        <f>AH391*H391</f>
        <v>1.9559999999999999E-5</v>
      </c>
      <c r="AV391" s="95">
        <f>H391*AI391</f>
        <v>3.9119999999999998E-5</v>
      </c>
      <c r="AW391" s="95">
        <f>H391*AT391</f>
        <v>1.3582282412783996E-4</v>
      </c>
    </row>
    <row r="392" spans="1:49" x14ac:dyDescent="0.3">
      <c r="A392" s="48" t="s">
        <v>20</v>
      </c>
      <c r="B392" s="48" t="str">
        <f>B391</f>
        <v>Трубопровод бутановой фракции с VCC до ПАО"НКНХ" Т-9
Рег.№ТТ-118 (МЦК),</v>
      </c>
      <c r="C392" s="179" t="s">
        <v>169</v>
      </c>
      <c r="D392" s="49" t="s">
        <v>63</v>
      </c>
      <c r="E392" s="167">
        <f>E391</f>
        <v>9.9999999999999995E-8</v>
      </c>
      <c r="F392" s="168">
        <f>F391</f>
        <v>489</v>
      </c>
      <c r="G392" s="48">
        <v>0.1152</v>
      </c>
      <c r="H392" s="50">
        <f t="shared" ref="H392:H398" si="496">E392*F392*G392</f>
        <v>5.6332799999999994E-6</v>
      </c>
      <c r="I392" s="162">
        <f>I391</f>
        <v>25.54</v>
      </c>
      <c r="J392" s="180">
        <f>0.1*I391</f>
        <v>2.5540000000000003</v>
      </c>
      <c r="K392" s="174" t="s">
        <v>185</v>
      </c>
      <c r="L392" s="178">
        <v>0</v>
      </c>
      <c r="M392" s="92" t="str">
        <f t="shared" si="492"/>
        <v>С2</v>
      </c>
      <c r="N392" s="92" t="str">
        <f t="shared" si="493"/>
        <v>Трубопровод бутановой фракции с VCC до ПАО"НКНХ" Т-9
Рег.№ТТ-118 (МЦК),</v>
      </c>
      <c r="O392" s="92" t="str">
        <f t="shared" si="494"/>
        <v>Полное-взрыв</v>
      </c>
      <c r="P392" s="92" t="s">
        <v>85</v>
      </c>
      <c r="Q392" s="92" t="s">
        <v>85</v>
      </c>
      <c r="R392" s="92" t="s">
        <v>85</v>
      </c>
      <c r="S392" s="92" t="s">
        <v>85</v>
      </c>
      <c r="T392" s="92" t="s">
        <v>85</v>
      </c>
      <c r="U392" s="92" t="s">
        <v>85</v>
      </c>
      <c r="V392" s="92" t="s">
        <v>85</v>
      </c>
      <c r="W392" s="92" t="s">
        <v>85</v>
      </c>
      <c r="X392" s="92" t="s">
        <v>85</v>
      </c>
      <c r="Y392" s="92" t="s">
        <v>85</v>
      </c>
      <c r="Z392" s="92" t="s">
        <v>85</v>
      </c>
      <c r="AA392" s="92" t="s">
        <v>85</v>
      </c>
      <c r="AB392" s="92" t="s">
        <v>85</v>
      </c>
      <c r="AC392" s="92" t="s">
        <v>85</v>
      </c>
      <c r="AD392" s="92" t="s">
        <v>85</v>
      </c>
      <c r="AE392" s="92" t="s">
        <v>85</v>
      </c>
      <c r="AF392" s="92" t="s">
        <v>85</v>
      </c>
      <c r="AG392" s="92" t="s">
        <v>85</v>
      </c>
      <c r="AH392" s="52">
        <v>4</v>
      </c>
      <c r="AI392" s="52">
        <v>5</v>
      </c>
      <c r="AJ392" s="92">
        <f>AJ391</f>
        <v>2.86</v>
      </c>
      <c r="AK392" s="92">
        <f>AK391</f>
        <v>2.7E-2</v>
      </c>
      <c r="AL392" s="92">
        <f>AL391</f>
        <v>20</v>
      </c>
      <c r="AM392" s="92"/>
      <c r="AN392" s="92"/>
      <c r="AO392" s="93">
        <f>AK392*I392+AJ392</f>
        <v>3.5495799999999997</v>
      </c>
      <c r="AP392" s="93">
        <f t="shared" ref="AP392:AP398" si="497">0.1*AO392</f>
        <v>0.354958</v>
      </c>
      <c r="AQ392" s="94">
        <f t="shared" ref="AQ392:AQ398" si="498">AH392*3+0.25*AI392</f>
        <v>13.25</v>
      </c>
      <c r="AR392" s="94">
        <f t="shared" ref="AR392:AR398" si="499">SUM(AO392:AQ392)/4</f>
        <v>4.2886344999999997</v>
      </c>
      <c r="AS392" s="93">
        <f>10068.2*J392*POWER(10,-6)*10</f>
        <v>0.25714182800000007</v>
      </c>
      <c r="AT392" s="94">
        <f t="shared" si="495"/>
        <v>21.700314327999997</v>
      </c>
      <c r="AU392" s="95">
        <f t="shared" ref="AU392:AU398" si="500">AH392*H392</f>
        <v>2.2533119999999997E-5</v>
      </c>
      <c r="AV392" s="95">
        <f t="shared" ref="AV392:AV398" si="501">H392*AI392</f>
        <v>2.8166399999999995E-5</v>
      </c>
      <c r="AW392" s="95">
        <f t="shared" ref="AW392:AW398" si="502">H392*AT392</f>
        <v>1.222439466976358E-4</v>
      </c>
    </row>
    <row r="393" spans="1:49" x14ac:dyDescent="0.3">
      <c r="A393" s="48" t="s">
        <v>21</v>
      </c>
      <c r="B393" s="48" t="str">
        <f>B391</f>
        <v>Трубопровод бутановой фракции с VCC до ПАО"НКНХ" Т-9
Рег.№ТТ-118 (МЦК),</v>
      </c>
      <c r="C393" s="179" t="s">
        <v>336</v>
      </c>
      <c r="D393" s="49" t="s">
        <v>334</v>
      </c>
      <c r="E393" s="167">
        <f>E391</f>
        <v>9.9999999999999995E-8</v>
      </c>
      <c r="F393" s="168">
        <f>F391</f>
        <v>489</v>
      </c>
      <c r="G393" s="48">
        <v>7.6799999999999993E-2</v>
      </c>
      <c r="H393" s="50">
        <f t="shared" si="496"/>
        <v>3.7555199999999992E-6</v>
      </c>
      <c r="I393" s="162">
        <f>I391</f>
        <v>25.54</v>
      </c>
      <c r="J393" s="169">
        <f>0.3*I391</f>
        <v>7.661999999999999</v>
      </c>
      <c r="K393" s="174" t="s">
        <v>186</v>
      </c>
      <c r="L393" s="178">
        <v>5</v>
      </c>
      <c r="M393" s="92" t="str">
        <f t="shared" si="492"/>
        <v>С3</v>
      </c>
      <c r="N393" s="92" t="str">
        <f t="shared" si="493"/>
        <v>Трубопровод бутановой фракции с VCC до ПАО"НКНХ" Т-9
Рег.№ТТ-118 (МЦК),</v>
      </c>
      <c r="O393" s="92" t="str">
        <f t="shared" si="494"/>
        <v>Полное-огненный шар</v>
      </c>
      <c r="P393" s="92" t="s">
        <v>85</v>
      </c>
      <c r="Q393" s="92" t="s">
        <v>85</v>
      </c>
      <c r="R393" s="92" t="s">
        <v>85</v>
      </c>
      <c r="S393" s="92" t="s">
        <v>85</v>
      </c>
      <c r="T393" s="92" t="s">
        <v>85</v>
      </c>
      <c r="U393" s="92" t="s">
        <v>85</v>
      </c>
      <c r="V393" s="92" t="s">
        <v>85</v>
      </c>
      <c r="W393" s="92" t="s">
        <v>85</v>
      </c>
      <c r="X393" s="92" t="s">
        <v>85</v>
      </c>
      <c r="Y393" s="92" t="s">
        <v>85</v>
      </c>
      <c r="Z393" s="92" t="s">
        <v>85</v>
      </c>
      <c r="AA393" s="92" t="s">
        <v>85</v>
      </c>
      <c r="AB393" s="92" t="s">
        <v>85</v>
      </c>
      <c r="AC393" s="92" t="s">
        <v>85</v>
      </c>
      <c r="AD393" s="92" t="s">
        <v>85</v>
      </c>
      <c r="AE393" s="92" t="s">
        <v>85</v>
      </c>
      <c r="AF393" s="92" t="s">
        <v>85</v>
      </c>
      <c r="AG393" s="92" t="s">
        <v>85</v>
      </c>
      <c r="AH393" s="92">
        <v>0</v>
      </c>
      <c r="AI393" s="92">
        <v>0</v>
      </c>
      <c r="AJ393" s="92">
        <f>AJ391</f>
        <v>2.86</v>
      </c>
      <c r="AK393" s="92">
        <f>AK391</f>
        <v>2.7E-2</v>
      </c>
      <c r="AL393" s="92">
        <f>AL391</f>
        <v>20</v>
      </c>
      <c r="AM393" s="92"/>
      <c r="AN393" s="92"/>
      <c r="AO393" s="93">
        <f>AK393*I393*0.1+AJ393</f>
        <v>2.9289579999999997</v>
      </c>
      <c r="AP393" s="93">
        <f t="shared" si="497"/>
        <v>0.29289579999999998</v>
      </c>
      <c r="AQ393" s="94">
        <f t="shared" si="498"/>
        <v>0</v>
      </c>
      <c r="AR393" s="94">
        <f t="shared" si="499"/>
        <v>0.80546344999999997</v>
      </c>
      <c r="AS393" s="93">
        <f>1333*J391*POWER(10,-6)</f>
        <v>3.4044819999999996E-2</v>
      </c>
      <c r="AT393" s="94">
        <f t="shared" si="495"/>
        <v>4.0613620699999995</v>
      </c>
      <c r="AU393" s="95">
        <f t="shared" si="500"/>
        <v>0</v>
      </c>
      <c r="AV393" s="95">
        <f t="shared" si="501"/>
        <v>0</v>
      </c>
      <c r="AW393" s="95">
        <f t="shared" si="502"/>
        <v>1.5252526481126394E-5</v>
      </c>
    </row>
    <row r="394" spans="1:49" x14ac:dyDescent="0.3">
      <c r="A394" s="48" t="s">
        <v>22</v>
      </c>
      <c r="B394" s="48" t="str">
        <f>B391</f>
        <v>Трубопровод бутановой фракции с VCC до ПАО"НКНХ" Т-9
Рег.№ТТ-118 (МЦК),</v>
      </c>
      <c r="C394" s="179" t="s">
        <v>170</v>
      </c>
      <c r="D394" s="49" t="s">
        <v>61</v>
      </c>
      <c r="E394" s="167">
        <f>E391</f>
        <v>9.9999999999999995E-8</v>
      </c>
      <c r="F394" s="168">
        <f>F391</f>
        <v>489</v>
      </c>
      <c r="G394" s="48">
        <v>0.60799999999999998</v>
      </c>
      <c r="H394" s="50">
        <f t="shared" si="496"/>
        <v>2.9731199999999998E-5</v>
      </c>
      <c r="I394" s="162">
        <f>I391</f>
        <v>25.54</v>
      </c>
      <c r="J394" s="171">
        <v>0</v>
      </c>
      <c r="K394" s="174" t="s">
        <v>188</v>
      </c>
      <c r="L394" s="178">
        <v>45390</v>
      </c>
      <c r="M394" s="92" t="str">
        <f t="shared" si="492"/>
        <v>С4</v>
      </c>
      <c r="N394" s="92" t="str">
        <f t="shared" si="493"/>
        <v>Трубопровод бутановой фракции с VCC до ПАО"НКНХ" Т-9
Рег.№ТТ-118 (МЦК),</v>
      </c>
      <c r="O394" s="92" t="str">
        <f t="shared" si="494"/>
        <v>Полное-ликвидация</v>
      </c>
      <c r="P394" s="92" t="s">
        <v>85</v>
      </c>
      <c r="Q394" s="92" t="s">
        <v>85</v>
      </c>
      <c r="R394" s="92" t="s">
        <v>85</v>
      </c>
      <c r="S394" s="92" t="s">
        <v>85</v>
      </c>
      <c r="T394" s="92" t="s">
        <v>85</v>
      </c>
      <c r="U394" s="92" t="s">
        <v>85</v>
      </c>
      <c r="V394" s="92" t="s">
        <v>85</v>
      </c>
      <c r="W394" s="92" t="s">
        <v>85</v>
      </c>
      <c r="X394" s="92" t="s">
        <v>85</v>
      </c>
      <c r="Y394" s="92" t="s">
        <v>85</v>
      </c>
      <c r="Z394" s="92" t="s">
        <v>85</v>
      </c>
      <c r="AA394" s="92" t="s">
        <v>85</v>
      </c>
      <c r="AB394" s="92" t="s">
        <v>85</v>
      </c>
      <c r="AC394" s="92" t="s">
        <v>85</v>
      </c>
      <c r="AD394" s="92" t="s">
        <v>85</v>
      </c>
      <c r="AE394" s="92" t="s">
        <v>85</v>
      </c>
      <c r="AF394" s="92" t="s">
        <v>85</v>
      </c>
      <c r="AG394" s="92" t="s">
        <v>85</v>
      </c>
      <c r="AH394" s="92">
        <v>0</v>
      </c>
      <c r="AI394" s="92">
        <v>0</v>
      </c>
      <c r="AJ394" s="92">
        <f>AJ391</f>
        <v>2.86</v>
      </c>
      <c r="AK394" s="92">
        <f>AK391</f>
        <v>2.7E-2</v>
      </c>
      <c r="AL394" s="92">
        <f>AL391</f>
        <v>20</v>
      </c>
      <c r="AM394" s="92"/>
      <c r="AN394" s="92"/>
      <c r="AO394" s="93">
        <f>AK394*I394*0.1+AJ394</f>
        <v>2.9289579999999997</v>
      </c>
      <c r="AP394" s="93">
        <f t="shared" si="497"/>
        <v>0.29289579999999998</v>
      </c>
      <c r="AQ394" s="94">
        <f t="shared" si="498"/>
        <v>0</v>
      </c>
      <c r="AR394" s="94">
        <f t="shared" si="499"/>
        <v>0.80546344999999997</v>
      </c>
      <c r="AS394" s="93">
        <f>1333*J392*POWER(10,-6)</f>
        <v>3.4044820000000003E-3</v>
      </c>
      <c r="AT394" s="94">
        <f t="shared" si="495"/>
        <v>4.0307217319999999</v>
      </c>
      <c r="AU394" s="95">
        <f t="shared" si="500"/>
        <v>0</v>
      </c>
      <c r="AV394" s="95">
        <f t="shared" si="501"/>
        <v>0</v>
      </c>
      <c r="AW394" s="95">
        <f t="shared" si="502"/>
        <v>1.1983819395843839E-4</v>
      </c>
    </row>
    <row r="395" spans="1:49" x14ac:dyDescent="0.3">
      <c r="A395" s="48" t="s">
        <v>23</v>
      </c>
      <c r="B395" s="48" t="str">
        <f>B391</f>
        <v>Трубопровод бутановой фракции с VCC до ПАО"НКНХ" Т-9
Рег.№ТТ-118 (МЦК),</v>
      </c>
      <c r="C395" s="179" t="s">
        <v>195</v>
      </c>
      <c r="D395" s="49" t="s">
        <v>196</v>
      </c>
      <c r="E395" s="166">
        <v>4.9999999999999998E-7</v>
      </c>
      <c r="F395" s="168">
        <f>F391</f>
        <v>489</v>
      </c>
      <c r="G395" s="48">
        <v>3.5000000000000003E-2</v>
      </c>
      <c r="H395" s="50">
        <f t="shared" si="496"/>
        <v>8.5575000000000007E-6</v>
      </c>
      <c r="I395" s="162">
        <f>0.15*I391</f>
        <v>3.8309999999999995</v>
      </c>
      <c r="J395" s="169">
        <f>I395</f>
        <v>3.8309999999999995</v>
      </c>
      <c r="K395" s="174" t="s">
        <v>189</v>
      </c>
      <c r="L395" s="178">
        <v>3</v>
      </c>
      <c r="M395" s="92" t="str">
        <f t="shared" si="492"/>
        <v>С5</v>
      </c>
      <c r="N395" s="92" t="str">
        <f t="shared" si="493"/>
        <v>Трубопровод бутановой фракции с VCC до ПАО"НКНХ" Т-9
Рег.№ТТ-118 (МЦК),</v>
      </c>
      <c r="O395" s="92" t="str">
        <f t="shared" si="494"/>
        <v>Частичное-факел</v>
      </c>
      <c r="P395" s="92" t="s">
        <v>85</v>
      </c>
      <c r="Q395" s="92" t="s">
        <v>85</v>
      </c>
      <c r="R395" s="92" t="s">
        <v>85</v>
      </c>
      <c r="S395" s="92" t="s">
        <v>85</v>
      </c>
      <c r="T395" s="92" t="s">
        <v>85</v>
      </c>
      <c r="U395" s="92" t="s">
        <v>85</v>
      </c>
      <c r="V395" s="92" t="s">
        <v>85</v>
      </c>
      <c r="W395" s="92" t="s">
        <v>85</v>
      </c>
      <c r="X395" s="92" t="s">
        <v>85</v>
      </c>
      <c r="Y395" s="92" t="s">
        <v>85</v>
      </c>
      <c r="Z395" s="92" t="s">
        <v>85</v>
      </c>
      <c r="AA395" s="92" t="s">
        <v>85</v>
      </c>
      <c r="AB395" s="92" t="s">
        <v>85</v>
      </c>
      <c r="AC395" s="92" t="s">
        <v>85</v>
      </c>
      <c r="AD395" s="92" t="s">
        <v>85</v>
      </c>
      <c r="AE395" s="92" t="s">
        <v>85</v>
      </c>
      <c r="AF395" s="92" t="s">
        <v>85</v>
      </c>
      <c r="AG395" s="92" t="s">
        <v>85</v>
      </c>
      <c r="AH395" s="92">
        <v>0</v>
      </c>
      <c r="AI395" s="92">
        <v>2</v>
      </c>
      <c r="AJ395" s="92">
        <f>0.1*$AJ$2</f>
        <v>0.25</v>
      </c>
      <c r="AK395" s="92">
        <f>AK391</f>
        <v>2.7E-2</v>
      </c>
      <c r="AL395" s="92">
        <f>ROUNDUP(AL391/3,0)</f>
        <v>7</v>
      </c>
      <c r="AM395" s="92"/>
      <c r="AN395" s="92"/>
      <c r="AO395" s="93">
        <f>AK395*I395+AJ395</f>
        <v>0.353437</v>
      </c>
      <c r="AP395" s="93">
        <f t="shared" si="497"/>
        <v>3.5343699999999999E-2</v>
      </c>
      <c r="AQ395" s="94">
        <f t="shared" si="498"/>
        <v>0.5</v>
      </c>
      <c r="AR395" s="94">
        <f t="shared" si="499"/>
        <v>0.22219517499999999</v>
      </c>
      <c r="AS395" s="93">
        <f>10068.2*J395*POWER(10,-6)</f>
        <v>3.8571274199999998E-2</v>
      </c>
      <c r="AT395" s="94">
        <f t="shared" si="495"/>
        <v>1.1495471492</v>
      </c>
      <c r="AU395" s="95">
        <f t="shared" si="500"/>
        <v>0</v>
      </c>
      <c r="AV395" s="95">
        <f t="shared" si="501"/>
        <v>1.7115000000000001E-5</v>
      </c>
      <c r="AW395" s="95">
        <f t="shared" si="502"/>
        <v>9.8372497292790015E-6</v>
      </c>
    </row>
    <row r="396" spans="1:49" x14ac:dyDescent="0.3">
      <c r="A396" s="48" t="s">
        <v>24</v>
      </c>
      <c r="B396" s="48" t="str">
        <f>B391</f>
        <v>Трубопровод бутановой фракции с VCC до ПАО"НКНХ" Т-9
Рег.№ТТ-118 (МЦК),</v>
      </c>
      <c r="C396" s="179" t="s">
        <v>197</v>
      </c>
      <c r="D396" s="49" t="s">
        <v>198</v>
      </c>
      <c r="E396" s="167">
        <f>E395</f>
        <v>4.9999999999999998E-7</v>
      </c>
      <c r="F396" s="168">
        <v>635</v>
      </c>
      <c r="G396" s="48">
        <v>8.3000000000000001E-3</v>
      </c>
      <c r="H396" s="50">
        <f t="shared" si="496"/>
        <v>2.6352499999999999E-6</v>
      </c>
      <c r="I396" s="162">
        <f>I395</f>
        <v>3.8309999999999995</v>
      </c>
      <c r="J396" s="169">
        <f>J392*0.15</f>
        <v>0.38310000000000005</v>
      </c>
      <c r="K396" s="173" t="s">
        <v>200</v>
      </c>
      <c r="L396" s="230">
        <v>19</v>
      </c>
      <c r="M396" s="92" t="str">
        <f t="shared" si="492"/>
        <v>С6</v>
      </c>
      <c r="N396" s="92" t="str">
        <f t="shared" si="493"/>
        <v>Трубопровод бутановой фракции с VCC до ПАО"НКНХ" Т-9
Рег.№ТТ-118 (МЦК),</v>
      </c>
      <c r="O396" s="92" t="str">
        <f t="shared" si="494"/>
        <v>Частичное-взрыв</v>
      </c>
      <c r="P396" s="92" t="s">
        <v>85</v>
      </c>
      <c r="Q396" s="92" t="s">
        <v>85</v>
      </c>
      <c r="R396" s="92" t="s">
        <v>85</v>
      </c>
      <c r="S396" s="92" t="s">
        <v>85</v>
      </c>
      <c r="T396" s="92" t="s">
        <v>85</v>
      </c>
      <c r="U396" s="92" t="s">
        <v>85</v>
      </c>
      <c r="V396" s="92" t="s">
        <v>85</v>
      </c>
      <c r="W396" s="92" t="s">
        <v>85</v>
      </c>
      <c r="X396" s="92" t="s">
        <v>85</v>
      </c>
      <c r="Y396" s="92" t="s">
        <v>85</v>
      </c>
      <c r="Z396" s="92" t="s">
        <v>85</v>
      </c>
      <c r="AA396" s="92" t="s">
        <v>85</v>
      </c>
      <c r="AB396" s="92" t="s">
        <v>85</v>
      </c>
      <c r="AC396" s="92" t="s">
        <v>85</v>
      </c>
      <c r="AD396" s="92" t="s">
        <v>85</v>
      </c>
      <c r="AE396" s="92" t="s">
        <v>85</v>
      </c>
      <c r="AF396" s="92" t="s">
        <v>85</v>
      </c>
      <c r="AG396" s="92" t="s">
        <v>85</v>
      </c>
      <c r="AH396" s="92">
        <v>0</v>
      </c>
      <c r="AI396" s="92">
        <v>1</v>
      </c>
      <c r="AJ396" s="92">
        <f>0.1*$AJ$2</f>
        <v>0.25</v>
      </c>
      <c r="AK396" s="92">
        <f>AK391</f>
        <v>2.7E-2</v>
      </c>
      <c r="AL396" s="92">
        <f>AL395</f>
        <v>7</v>
      </c>
      <c r="AM396" s="92"/>
      <c r="AN396" s="92"/>
      <c r="AO396" s="93">
        <f t="shared" ref="AO396:AO397" si="503">AK396*I396+AJ396</f>
        <v>0.353437</v>
      </c>
      <c r="AP396" s="93">
        <f t="shared" si="497"/>
        <v>3.5343699999999999E-2</v>
      </c>
      <c r="AQ396" s="94">
        <f t="shared" si="498"/>
        <v>0.25</v>
      </c>
      <c r="AR396" s="94">
        <f t="shared" si="499"/>
        <v>0.15969517499999999</v>
      </c>
      <c r="AS396" s="93">
        <f>10068.2*J396*POWER(10,-6)*10</f>
        <v>3.8571274200000005E-2</v>
      </c>
      <c r="AT396" s="94">
        <f t="shared" si="495"/>
        <v>0.83704714920000001</v>
      </c>
      <c r="AU396" s="95">
        <f t="shared" si="500"/>
        <v>0</v>
      </c>
      <c r="AV396" s="95">
        <f t="shared" si="501"/>
        <v>2.6352499999999999E-6</v>
      </c>
      <c r="AW396" s="95">
        <f t="shared" si="502"/>
        <v>2.2058284999293E-6</v>
      </c>
    </row>
    <row r="397" spans="1:49" x14ac:dyDescent="0.3">
      <c r="A397" s="48" t="s">
        <v>219</v>
      </c>
      <c r="B397" s="48" t="str">
        <f>B391</f>
        <v>Трубопровод бутановой фракции с VCC до ПАО"НКНХ" Т-9
Рег.№ТТ-118 (МЦК),</v>
      </c>
      <c r="C397" s="179" t="s">
        <v>172</v>
      </c>
      <c r="D397" s="49" t="s">
        <v>174</v>
      </c>
      <c r="E397" s="167">
        <f>E395</f>
        <v>4.9999999999999998E-7</v>
      </c>
      <c r="F397" s="168">
        <f>F391</f>
        <v>489</v>
      </c>
      <c r="G397" s="48">
        <v>2.64E-2</v>
      </c>
      <c r="H397" s="50">
        <f t="shared" si="496"/>
        <v>6.4547999999999996E-6</v>
      </c>
      <c r="I397" s="162">
        <f>0.15*I391</f>
        <v>3.8309999999999995</v>
      </c>
      <c r="J397" s="169">
        <f>J393*0.15</f>
        <v>1.1492999999999998</v>
      </c>
      <c r="K397" s="174"/>
      <c r="L397" s="178"/>
      <c r="M397" s="92" t="str">
        <f t="shared" si="492"/>
        <v>С7</v>
      </c>
      <c r="N397" s="92" t="str">
        <f t="shared" si="493"/>
        <v>Трубопровод бутановой фракции с VCC до ПАО"НКНХ" Т-9
Рег.№ТТ-118 (МЦК),</v>
      </c>
      <c r="O397" s="92" t="str">
        <f t="shared" si="494"/>
        <v>Частичное-пожар-вспышка</v>
      </c>
      <c r="P397" s="92" t="s">
        <v>85</v>
      </c>
      <c r="Q397" s="92" t="s">
        <v>85</v>
      </c>
      <c r="R397" s="92" t="s">
        <v>85</v>
      </c>
      <c r="S397" s="92" t="s">
        <v>85</v>
      </c>
      <c r="T397" s="92" t="s">
        <v>85</v>
      </c>
      <c r="U397" s="92" t="s">
        <v>85</v>
      </c>
      <c r="V397" s="92" t="s">
        <v>85</v>
      </c>
      <c r="W397" s="92" t="s">
        <v>85</v>
      </c>
      <c r="X397" s="92" t="s">
        <v>85</v>
      </c>
      <c r="Y397" s="92" t="s">
        <v>85</v>
      </c>
      <c r="Z397" s="92" t="s">
        <v>85</v>
      </c>
      <c r="AA397" s="92" t="s">
        <v>85</v>
      </c>
      <c r="AB397" s="92" t="s">
        <v>85</v>
      </c>
      <c r="AC397" s="92" t="s">
        <v>85</v>
      </c>
      <c r="AD397" s="92" t="s">
        <v>85</v>
      </c>
      <c r="AE397" s="92" t="s">
        <v>85</v>
      </c>
      <c r="AF397" s="92" t="s">
        <v>85</v>
      </c>
      <c r="AG397" s="92" t="s">
        <v>85</v>
      </c>
      <c r="AH397" s="92">
        <v>0</v>
      </c>
      <c r="AI397" s="92">
        <v>1</v>
      </c>
      <c r="AJ397" s="92">
        <f>0.1*$AJ$2</f>
        <v>0.25</v>
      </c>
      <c r="AK397" s="92">
        <f>AK391</f>
        <v>2.7E-2</v>
      </c>
      <c r="AL397" s="92">
        <f>ROUNDUP(AL391/3,0)</f>
        <v>7</v>
      </c>
      <c r="AM397" s="92"/>
      <c r="AN397" s="92"/>
      <c r="AO397" s="93">
        <f t="shared" si="503"/>
        <v>0.353437</v>
      </c>
      <c r="AP397" s="93">
        <f t="shared" si="497"/>
        <v>3.5343699999999999E-2</v>
      </c>
      <c r="AQ397" s="94">
        <f t="shared" si="498"/>
        <v>0.25</v>
      </c>
      <c r="AR397" s="94">
        <f t="shared" si="499"/>
        <v>0.15969517499999999</v>
      </c>
      <c r="AS397" s="93">
        <f>10068.2*J397*POWER(10,-6)*10</f>
        <v>0.11571382259999999</v>
      </c>
      <c r="AT397" s="94">
        <f t="shared" si="495"/>
        <v>0.91418969760000002</v>
      </c>
      <c r="AU397" s="95">
        <f t="shared" si="500"/>
        <v>0</v>
      </c>
      <c r="AV397" s="95">
        <f t="shared" si="501"/>
        <v>6.4547999999999996E-6</v>
      </c>
      <c r="AW397" s="95">
        <f t="shared" si="502"/>
        <v>5.9009116600684801E-6</v>
      </c>
    </row>
    <row r="398" spans="1:49" ht="15" thickBot="1" x14ac:dyDescent="0.35">
      <c r="A398" s="48" t="s">
        <v>220</v>
      </c>
      <c r="B398" s="48" t="str">
        <f>B391</f>
        <v>Трубопровод бутановой фракции с VCC до ПАО"НКНХ" Т-9
Рег.№ТТ-118 (МЦК),</v>
      </c>
      <c r="C398" s="179" t="s">
        <v>173</v>
      </c>
      <c r="D398" s="49" t="s">
        <v>62</v>
      </c>
      <c r="E398" s="167">
        <f>E395</f>
        <v>4.9999999999999998E-7</v>
      </c>
      <c r="F398" s="168">
        <f>F391</f>
        <v>489</v>
      </c>
      <c r="G398" s="48">
        <v>0.93030000000000002</v>
      </c>
      <c r="H398" s="50">
        <f t="shared" si="496"/>
        <v>2.2745834999999997E-4</v>
      </c>
      <c r="I398" s="162">
        <f>0.15*I391</f>
        <v>3.8309999999999995</v>
      </c>
      <c r="J398" s="171">
        <v>0</v>
      </c>
      <c r="K398" s="175"/>
      <c r="L398" s="176"/>
      <c r="M398" s="92" t="str">
        <f t="shared" si="492"/>
        <v>С8</v>
      </c>
      <c r="N398" s="92" t="str">
        <f t="shared" si="493"/>
        <v>Трубопровод бутановой фракции с VCC до ПАО"НКНХ" Т-9
Рег.№ТТ-118 (МЦК),</v>
      </c>
      <c r="O398" s="92" t="str">
        <f t="shared" si="494"/>
        <v>Частичное-ликвидация</v>
      </c>
      <c r="P398" s="92" t="s">
        <v>85</v>
      </c>
      <c r="Q398" s="92" t="s">
        <v>85</v>
      </c>
      <c r="R398" s="92" t="s">
        <v>85</v>
      </c>
      <c r="S398" s="92" t="s">
        <v>85</v>
      </c>
      <c r="T398" s="92" t="s">
        <v>85</v>
      </c>
      <c r="U398" s="92" t="s">
        <v>85</v>
      </c>
      <c r="V398" s="92" t="s">
        <v>85</v>
      </c>
      <c r="W398" s="92" t="s">
        <v>85</v>
      </c>
      <c r="X398" s="92" t="s">
        <v>85</v>
      </c>
      <c r="Y398" s="92" t="s">
        <v>85</v>
      </c>
      <c r="Z398" s="92" t="s">
        <v>85</v>
      </c>
      <c r="AA398" s="92" t="s">
        <v>85</v>
      </c>
      <c r="AB398" s="92" t="s">
        <v>85</v>
      </c>
      <c r="AC398" s="92" t="s">
        <v>85</v>
      </c>
      <c r="AD398" s="92" t="s">
        <v>85</v>
      </c>
      <c r="AE398" s="92" t="s">
        <v>85</v>
      </c>
      <c r="AF398" s="92" t="s">
        <v>85</v>
      </c>
      <c r="AG398" s="92" t="s">
        <v>85</v>
      </c>
      <c r="AH398" s="92">
        <v>0</v>
      </c>
      <c r="AI398" s="92">
        <v>0</v>
      </c>
      <c r="AJ398" s="92">
        <f>0.1*$AJ$2</f>
        <v>0.25</v>
      </c>
      <c r="AK398" s="92">
        <f>AK391</f>
        <v>2.7E-2</v>
      </c>
      <c r="AL398" s="92">
        <f>ROUNDUP(AL391/3,0)</f>
        <v>7</v>
      </c>
      <c r="AM398" s="92"/>
      <c r="AN398" s="92"/>
      <c r="AO398" s="93">
        <f>AK398*I398*0.1+AJ398</f>
        <v>0.26034370000000001</v>
      </c>
      <c r="AP398" s="93">
        <f t="shared" si="497"/>
        <v>2.6034370000000001E-2</v>
      </c>
      <c r="AQ398" s="94">
        <f t="shared" si="498"/>
        <v>0</v>
      </c>
      <c r="AR398" s="94">
        <f t="shared" si="499"/>
        <v>7.159451750000001E-2</v>
      </c>
      <c r="AS398" s="93">
        <f>1333*J397*POWER(10,-6)</f>
        <v>1.5320168999999996E-3</v>
      </c>
      <c r="AT398" s="94">
        <f t="shared" si="495"/>
        <v>0.35950460440000004</v>
      </c>
      <c r="AU398" s="95">
        <f t="shared" si="500"/>
        <v>0</v>
      </c>
      <c r="AV398" s="95">
        <f t="shared" si="501"/>
        <v>0</v>
      </c>
      <c r="AW398" s="95">
        <f t="shared" si="502"/>
        <v>8.1772324134226745E-5</v>
      </c>
    </row>
    <row r="399" spans="1:49" x14ac:dyDescent="0.3">
      <c r="A399" s="52"/>
      <c r="B399" s="52"/>
      <c r="C399" s="92"/>
      <c r="D399" s="268"/>
      <c r="E399" s="269"/>
      <c r="F399" s="270"/>
      <c r="G399" s="52"/>
      <c r="H399" s="95"/>
      <c r="I399" s="94"/>
      <c r="J399" s="52"/>
      <c r="K399" s="52"/>
      <c r="L399" s="5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  <c r="AB399" s="92"/>
      <c r="AC399" s="92"/>
      <c r="AD399" s="92"/>
      <c r="AE399" s="92"/>
      <c r="AF399" s="92"/>
      <c r="AG399" s="92"/>
      <c r="AH399" s="92"/>
      <c r="AI399" s="92"/>
      <c r="AJ399" s="92"/>
      <c r="AK399" s="92"/>
      <c r="AL399" s="92"/>
      <c r="AM399" s="92"/>
      <c r="AN399" s="92"/>
      <c r="AO399" s="93"/>
      <c r="AP399" s="93"/>
      <c r="AQ399" s="94"/>
      <c r="AR399" s="94"/>
      <c r="AS399" s="93"/>
      <c r="AT399" s="94"/>
      <c r="AU399" s="95"/>
      <c r="AV399" s="95"/>
      <c r="AW399" s="95"/>
    </row>
    <row r="400" spans="1:49" ht="15" thickBot="1" x14ac:dyDescent="0.35"/>
    <row r="401" spans="1:49" ht="18" customHeight="1" x14ac:dyDescent="0.3">
      <c r="A401" s="48" t="s">
        <v>19</v>
      </c>
      <c r="B401" s="311" t="s">
        <v>376</v>
      </c>
      <c r="C401" s="179" t="s">
        <v>191</v>
      </c>
      <c r="D401" s="49" t="s">
        <v>339</v>
      </c>
      <c r="E401" s="166">
        <v>9.9999999999999995E-8</v>
      </c>
      <c r="F401" s="163">
        <v>369</v>
      </c>
      <c r="G401" s="48">
        <v>0.2</v>
      </c>
      <c r="H401" s="50">
        <f>E401*F401*G401</f>
        <v>7.3799999999999996E-6</v>
      </c>
      <c r="I401" s="164">
        <v>20.53</v>
      </c>
      <c r="J401" s="169">
        <f>I401</f>
        <v>20.53</v>
      </c>
      <c r="K401" s="172" t="s">
        <v>184</v>
      </c>
      <c r="L401" s="177">
        <v>0</v>
      </c>
      <c r="M401" s="92" t="str">
        <f t="shared" ref="M401:M408" si="504">A401</f>
        <v>С1</v>
      </c>
      <c r="N401" s="92" t="str">
        <f t="shared" ref="N401:N408" si="505">B401</f>
        <v>Трубопровод пропановой фракции с VCC до ПАО"НКНХ"Т-2/2
Рег.№ТТ-106(МЦК),</v>
      </c>
      <c r="O401" s="92" t="str">
        <f t="shared" ref="O401:O408" si="506">D401</f>
        <v>Полное-факельное горение</v>
      </c>
      <c r="P401" s="92" t="s">
        <v>85</v>
      </c>
      <c r="Q401" s="92" t="s">
        <v>85</v>
      </c>
      <c r="R401" s="92" t="s">
        <v>85</v>
      </c>
      <c r="S401" s="92" t="s">
        <v>85</v>
      </c>
      <c r="T401" s="92" t="s">
        <v>85</v>
      </c>
      <c r="U401" s="92" t="s">
        <v>85</v>
      </c>
      <c r="V401" s="92" t="s">
        <v>85</v>
      </c>
      <c r="W401" s="92" t="s">
        <v>85</v>
      </c>
      <c r="X401" s="92" t="s">
        <v>85</v>
      </c>
      <c r="Y401" s="92" t="s">
        <v>85</v>
      </c>
      <c r="Z401" s="92" t="s">
        <v>85</v>
      </c>
      <c r="AA401" s="92" t="s">
        <v>85</v>
      </c>
      <c r="AB401" s="92" t="s">
        <v>85</v>
      </c>
      <c r="AC401" s="92" t="s">
        <v>85</v>
      </c>
      <c r="AD401" s="92" t="s">
        <v>85</v>
      </c>
      <c r="AE401" s="92" t="s">
        <v>85</v>
      </c>
      <c r="AF401" s="92" t="s">
        <v>85</v>
      </c>
      <c r="AG401" s="92" t="s">
        <v>85</v>
      </c>
      <c r="AH401" s="52">
        <v>2</v>
      </c>
      <c r="AI401" s="52">
        <v>4</v>
      </c>
      <c r="AJ401" s="165">
        <v>2.86</v>
      </c>
      <c r="AK401" s="165">
        <v>2.7E-2</v>
      </c>
      <c r="AL401" s="165">
        <v>20</v>
      </c>
      <c r="AM401" s="92"/>
      <c r="AN401" s="92"/>
      <c r="AO401" s="93">
        <f>AK401*I401+AJ401</f>
        <v>3.41431</v>
      </c>
      <c r="AP401" s="93">
        <f>0.1*AO401</f>
        <v>0.34143100000000004</v>
      </c>
      <c r="AQ401" s="94">
        <f>AH401*3+0.25*AI401</f>
        <v>7</v>
      </c>
      <c r="AR401" s="94">
        <f>SUM(AO401:AQ401)/4</f>
        <v>2.6889352500000001</v>
      </c>
      <c r="AS401" s="93">
        <f>10068.2*J401*POWER(10,-6)</f>
        <v>0.20670014600000003</v>
      </c>
      <c r="AT401" s="94">
        <f t="shared" ref="AT401:AT408" si="507">AS401+AR401+AQ401+AP401+AO401</f>
        <v>13.651376396</v>
      </c>
      <c r="AU401" s="95">
        <f>AH401*H401</f>
        <v>1.4759999999999999E-5</v>
      </c>
      <c r="AV401" s="95">
        <f>H401*AI401</f>
        <v>2.9519999999999999E-5</v>
      </c>
      <c r="AW401" s="95">
        <f>H401*AT401</f>
        <v>1.0074715780247999E-4</v>
      </c>
    </row>
    <row r="402" spans="1:49" x14ac:dyDescent="0.3">
      <c r="A402" s="48" t="s">
        <v>20</v>
      </c>
      <c r="B402" s="48" t="str">
        <f>B401</f>
        <v>Трубопровод пропановой фракции с VCC до ПАО"НКНХ"Т-2/2
Рег.№ТТ-106(МЦК),</v>
      </c>
      <c r="C402" s="179" t="s">
        <v>169</v>
      </c>
      <c r="D402" s="49" t="s">
        <v>63</v>
      </c>
      <c r="E402" s="167">
        <f>E401</f>
        <v>9.9999999999999995E-8</v>
      </c>
      <c r="F402" s="168">
        <f>F401</f>
        <v>369</v>
      </c>
      <c r="G402" s="48">
        <v>0.1152</v>
      </c>
      <c r="H402" s="50">
        <f t="shared" ref="H402:H408" si="508">E402*F402*G402</f>
        <v>4.2508799999999997E-6</v>
      </c>
      <c r="I402" s="162">
        <f>I401</f>
        <v>20.53</v>
      </c>
      <c r="J402" s="180">
        <f>0.1*I401</f>
        <v>2.0530000000000004</v>
      </c>
      <c r="K402" s="174" t="s">
        <v>185</v>
      </c>
      <c r="L402" s="178">
        <v>0</v>
      </c>
      <c r="M402" s="92" t="str">
        <f t="shared" si="504"/>
        <v>С2</v>
      </c>
      <c r="N402" s="92" t="str">
        <f t="shared" si="505"/>
        <v>Трубопровод пропановой фракции с VCC до ПАО"НКНХ"Т-2/2
Рег.№ТТ-106(МЦК),</v>
      </c>
      <c r="O402" s="92" t="str">
        <f t="shared" si="506"/>
        <v>Полное-взрыв</v>
      </c>
      <c r="P402" s="92" t="s">
        <v>85</v>
      </c>
      <c r="Q402" s="92" t="s">
        <v>85</v>
      </c>
      <c r="R402" s="92" t="s">
        <v>85</v>
      </c>
      <c r="S402" s="92" t="s">
        <v>85</v>
      </c>
      <c r="T402" s="92" t="s">
        <v>85</v>
      </c>
      <c r="U402" s="92" t="s">
        <v>85</v>
      </c>
      <c r="V402" s="92" t="s">
        <v>85</v>
      </c>
      <c r="W402" s="92" t="s">
        <v>85</v>
      </c>
      <c r="X402" s="92" t="s">
        <v>85</v>
      </c>
      <c r="Y402" s="92" t="s">
        <v>85</v>
      </c>
      <c r="Z402" s="92" t="s">
        <v>85</v>
      </c>
      <c r="AA402" s="92" t="s">
        <v>85</v>
      </c>
      <c r="AB402" s="92" t="s">
        <v>85</v>
      </c>
      <c r="AC402" s="92" t="s">
        <v>85</v>
      </c>
      <c r="AD402" s="92" t="s">
        <v>85</v>
      </c>
      <c r="AE402" s="92" t="s">
        <v>85</v>
      </c>
      <c r="AF402" s="92" t="s">
        <v>85</v>
      </c>
      <c r="AG402" s="92" t="s">
        <v>85</v>
      </c>
      <c r="AH402" s="52">
        <v>4</v>
      </c>
      <c r="AI402" s="52">
        <v>5</v>
      </c>
      <c r="AJ402" s="92">
        <f>AJ401</f>
        <v>2.86</v>
      </c>
      <c r="AK402" s="92">
        <f>AK401</f>
        <v>2.7E-2</v>
      </c>
      <c r="AL402" s="92">
        <f>AL401</f>
        <v>20</v>
      </c>
      <c r="AM402" s="92"/>
      <c r="AN402" s="92"/>
      <c r="AO402" s="93">
        <f>AK402*I402+AJ402</f>
        <v>3.41431</v>
      </c>
      <c r="AP402" s="93">
        <f t="shared" ref="AP402:AP408" si="509">0.1*AO402</f>
        <v>0.34143100000000004</v>
      </c>
      <c r="AQ402" s="94">
        <f t="shared" ref="AQ402:AQ408" si="510">AH402*3+0.25*AI402</f>
        <v>13.25</v>
      </c>
      <c r="AR402" s="94">
        <f t="shared" ref="AR402:AR408" si="511">SUM(AO402:AQ402)/4</f>
        <v>4.2514352500000001</v>
      </c>
      <c r="AS402" s="93">
        <f>10068.2*J402*POWER(10,-6)*10</f>
        <v>0.20670014600000006</v>
      </c>
      <c r="AT402" s="94">
        <f t="shared" si="507"/>
        <v>21.463876396</v>
      </c>
      <c r="AU402" s="95">
        <f t="shared" ref="AU402:AU408" si="512">AH402*H402</f>
        <v>1.7003519999999999E-5</v>
      </c>
      <c r="AV402" s="95">
        <f t="shared" ref="AV402:AV408" si="513">H402*AI402</f>
        <v>2.1254399999999998E-5</v>
      </c>
      <c r="AW402" s="95">
        <f t="shared" ref="AW402:AW408" si="514">H402*AT402</f>
        <v>9.1240362894228475E-5</v>
      </c>
    </row>
    <row r="403" spans="1:49" x14ac:dyDescent="0.3">
      <c r="A403" s="48" t="s">
        <v>21</v>
      </c>
      <c r="B403" s="48" t="str">
        <f>B401</f>
        <v>Трубопровод пропановой фракции с VCC до ПАО"НКНХ"Т-2/2
Рег.№ТТ-106(МЦК),</v>
      </c>
      <c r="C403" s="179" t="s">
        <v>336</v>
      </c>
      <c r="D403" s="49" t="s">
        <v>334</v>
      </c>
      <c r="E403" s="167">
        <f>E401</f>
        <v>9.9999999999999995E-8</v>
      </c>
      <c r="F403" s="168">
        <f>F401</f>
        <v>369</v>
      </c>
      <c r="G403" s="48">
        <v>7.6799999999999993E-2</v>
      </c>
      <c r="H403" s="50">
        <f t="shared" si="508"/>
        <v>2.8339199999999994E-6</v>
      </c>
      <c r="I403" s="162">
        <f>I401</f>
        <v>20.53</v>
      </c>
      <c r="J403" s="169">
        <f>0.3*I401</f>
        <v>6.1589999999999998</v>
      </c>
      <c r="K403" s="174" t="s">
        <v>186</v>
      </c>
      <c r="L403" s="178">
        <v>5</v>
      </c>
      <c r="M403" s="92" t="str">
        <f t="shared" si="504"/>
        <v>С3</v>
      </c>
      <c r="N403" s="92" t="str">
        <f t="shared" si="505"/>
        <v>Трубопровод пропановой фракции с VCC до ПАО"НКНХ"Т-2/2
Рег.№ТТ-106(МЦК),</v>
      </c>
      <c r="O403" s="92" t="str">
        <f t="shared" si="506"/>
        <v>Полное-огненный шар</v>
      </c>
      <c r="P403" s="92" t="s">
        <v>85</v>
      </c>
      <c r="Q403" s="92" t="s">
        <v>85</v>
      </c>
      <c r="R403" s="92" t="s">
        <v>85</v>
      </c>
      <c r="S403" s="92" t="s">
        <v>85</v>
      </c>
      <c r="T403" s="92" t="s">
        <v>85</v>
      </c>
      <c r="U403" s="92" t="s">
        <v>85</v>
      </c>
      <c r="V403" s="92" t="s">
        <v>85</v>
      </c>
      <c r="W403" s="92" t="s">
        <v>85</v>
      </c>
      <c r="X403" s="92" t="s">
        <v>85</v>
      </c>
      <c r="Y403" s="92" t="s">
        <v>85</v>
      </c>
      <c r="Z403" s="92" t="s">
        <v>85</v>
      </c>
      <c r="AA403" s="92" t="s">
        <v>85</v>
      </c>
      <c r="AB403" s="92" t="s">
        <v>85</v>
      </c>
      <c r="AC403" s="92" t="s">
        <v>85</v>
      </c>
      <c r="AD403" s="92" t="s">
        <v>85</v>
      </c>
      <c r="AE403" s="92" t="s">
        <v>85</v>
      </c>
      <c r="AF403" s="92" t="s">
        <v>85</v>
      </c>
      <c r="AG403" s="92" t="s">
        <v>85</v>
      </c>
      <c r="AH403" s="92">
        <v>0</v>
      </c>
      <c r="AI403" s="92">
        <v>0</v>
      </c>
      <c r="AJ403" s="92">
        <f>AJ401</f>
        <v>2.86</v>
      </c>
      <c r="AK403" s="92">
        <f>AK401</f>
        <v>2.7E-2</v>
      </c>
      <c r="AL403" s="92">
        <f>AL401</f>
        <v>20</v>
      </c>
      <c r="AM403" s="92"/>
      <c r="AN403" s="92"/>
      <c r="AO403" s="93">
        <f>AK403*I403*0.1+AJ403</f>
        <v>2.9154309999999999</v>
      </c>
      <c r="AP403" s="93">
        <f t="shared" si="509"/>
        <v>0.2915431</v>
      </c>
      <c r="AQ403" s="94">
        <f t="shared" si="510"/>
        <v>0</v>
      </c>
      <c r="AR403" s="94">
        <f t="shared" si="511"/>
        <v>0.80174352500000001</v>
      </c>
      <c r="AS403" s="93">
        <f>1333*J401*POWER(10,-6)</f>
        <v>2.736649E-2</v>
      </c>
      <c r="AT403" s="94">
        <f t="shared" si="507"/>
        <v>4.0360841149999995</v>
      </c>
      <c r="AU403" s="95">
        <f t="shared" si="512"/>
        <v>0</v>
      </c>
      <c r="AV403" s="95">
        <f t="shared" si="513"/>
        <v>0</v>
      </c>
      <c r="AW403" s="95">
        <f t="shared" si="514"/>
        <v>1.1437939495180797E-5</v>
      </c>
    </row>
    <row r="404" spans="1:49" x14ac:dyDescent="0.3">
      <c r="A404" s="48" t="s">
        <v>22</v>
      </c>
      <c r="B404" s="48" t="str">
        <f>B401</f>
        <v>Трубопровод пропановой фракции с VCC до ПАО"НКНХ"Т-2/2
Рег.№ТТ-106(МЦК),</v>
      </c>
      <c r="C404" s="179" t="s">
        <v>170</v>
      </c>
      <c r="D404" s="49" t="s">
        <v>61</v>
      </c>
      <c r="E404" s="167">
        <f>E401</f>
        <v>9.9999999999999995E-8</v>
      </c>
      <c r="F404" s="168">
        <f>F401</f>
        <v>369</v>
      </c>
      <c r="G404" s="48">
        <v>0.60799999999999998</v>
      </c>
      <c r="H404" s="50">
        <f t="shared" si="508"/>
        <v>2.2435199999999998E-5</v>
      </c>
      <c r="I404" s="162">
        <f>I401</f>
        <v>20.53</v>
      </c>
      <c r="J404" s="171">
        <v>0</v>
      </c>
      <c r="K404" s="174" t="s">
        <v>188</v>
      </c>
      <c r="L404" s="178">
        <v>45390</v>
      </c>
      <c r="M404" s="92" t="str">
        <f t="shared" si="504"/>
        <v>С4</v>
      </c>
      <c r="N404" s="92" t="str">
        <f t="shared" si="505"/>
        <v>Трубопровод пропановой фракции с VCC до ПАО"НКНХ"Т-2/2
Рег.№ТТ-106(МЦК),</v>
      </c>
      <c r="O404" s="92" t="str">
        <f t="shared" si="506"/>
        <v>Полное-ликвидация</v>
      </c>
      <c r="P404" s="92" t="s">
        <v>85</v>
      </c>
      <c r="Q404" s="92" t="s">
        <v>85</v>
      </c>
      <c r="R404" s="92" t="s">
        <v>85</v>
      </c>
      <c r="S404" s="92" t="s">
        <v>85</v>
      </c>
      <c r="T404" s="92" t="s">
        <v>85</v>
      </c>
      <c r="U404" s="92" t="s">
        <v>85</v>
      </c>
      <c r="V404" s="92" t="s">
        <v>85</v>
      </c>
      <c r="W404" s="92" t="s">
        <v>85</v>
      </c>
      <c r="X404" s="92" t="s">
        <v>85</v>
      </c>
      <c r="Y404" s="92" t="s">
        <v>85</v>
      </c>
      <c r="Z404" s="92" t="s">
        <v>85</v>
      </c>
      <c r="AA404" s="92" t="s">
        <v>85</v>
      </c>
      <c r="AB404" s="92" t="s">
        <v>85</v>
      </c>
      <c r="AC404" s="92" t="s">
        <v>85</v>
      </c>
      <c r="AD404" s="92" t="s">
        <v>85</v>
      </c>
      <c r="AE404" s="92" t="s">
        <v>85</v>
      </c>
      <c r="AF404" s="92" t="s">
        <v>85</v>
      </c>
      <c r="AG404" s="92" t="s">
        <v>85</v>
      </c>
      <c r="AH404" s="92">
        <v>0</v>
      </c>
      <c r="AI404" s="92">
        <v>0</v>
      </c>
      <c r="AJ404" s="92">
        <f>AJ401</f>
        <v>2.86</v>
      </c>
      <c r="AK404" s="92">
        <f>AK401</f>
        <v>2.7E-2</v>
      </c>
      <c r="AL404" s="92">
        <f>AL401</f>
        <v>20</v>
      </c>
      <c r="AM404" s="92"/>
      <c r="AN404" s="92"/>
      <c r="AO404" s="93">
        <f>AK404*I404*0.1+AJ404</f>
        <v>2.9154309999999999</v>
      </c>
      <c r="AP404" s="93">
        <f t="shared" si="509"/>
        <v>0.2915431</v>
      </c>
      <c r="AQ404" s="94">
        <f t="shared" si="510"/>
        <v>0</v>
      </c>
      <c r="AR404" s="94">
        <f t="shared" si="511"/>
        <v>0.80174352500000001</v>
      </c>
      <c r="AS404" s="93">
        <f>1333*J402*POWER(10,-6)</f>
        <v>2.7366490000000003E-3</v>
      </c>
      <c r="AT404" s="94">
        <f t="shared" si="507"/>
        <v>4.0114542740000001</v>
      </c>
      <c r="AU404" s="95">
        <f t="shared" si="512"/>
        <v>0</v>
      </c>
      <c r="AV404" s="95">
        <f t="shared" si="513"/>
        <v>0</v>
      </c>
      <c r="AW404" s="95">
        <f t="shared" si="514"/>
        <v>8.9997778928044799E-5</v>
      </c>
    </row>
    <row r="405" spans="1:49" x14ac:dyDescent="0.3">
      <c r="A405" s="48" t="s">
        <v>23</v>
      </c>
      <c r="B405" s="48" t="str">
        <f>B401</f>
        <v>Трубопровод пропановой фракции с VCC до ПАО"НКНХ"Т-2/2
Рег.№ТТ-106(МЦК),</v>
      </c>
      <c r="C405" s="179" t="s">
        <v>195</v>
      </c>
      <c r="D405" s="49" t="s">
        <v>196</v>
      </c>
      <c r="E405" s="166">
        <v>4.9999999999999998E-7</v>
      </c>
      <c r="F405" s="168">
        <f>F401</f>
        <v>369</v>
      </c>
      <c r="G405" s="48">
        <v>3.5000000000000003E-2</v>
      </c>
      <c r="H405" s="50">
        <f t="shared" si="508"/>
        <v>6.4575000000000004E-6</v>
      </c>
      <c r="I405" s="162">
        <f>0.15*I401</f>
        <v>3.0794999999999999</v>
      </c>
      <c r="J405" s="169">
        <f>I405</f>
        <v>3.0794999999999999</v>
      </c>
      <c r="K405" s="174" t="s">
        <v>189</v>
      </c>
      <c r="L405" s="178">
        <v>3</v>
      </c>
      <c r="M405" s="92" t="str">
        <f t="shared" si="504"/>
        <v>С5</v>
      </c>
      <c r="N405" s="92" t="str">
        <f t="shared" si="505"/>
        <v>Трубопровод пропановой фракции с VCC до ПАО"НКНХ"Т-2/2
Рег.№ТТ-106(МЦК),</v>
      </c>
      <c r="O405" s="92" t="str">
        <f t="shared" si="506"/>
        <v>Частичное-факел</v>
      </c>
      <c r="P405" s="92" t="s">
        <v>85</v>
      </c>
      <c r="Q405" s="92" t="s">
        <v>85</v>
      </c>
      <c r="R405" s="92" t="s">
        <v>85</v>
      </c>
      <c r="S405" s="92" t="s">
        <v>85</v>
      </c>
      <c r="T405" s="92" t="s">
        <v>85</v>
      </c>
      <c r="U405" s="92" t="s">
        <v>85</v>
      </c>
      <c r="V405" s="92" t="s">
        <v>85</v>
      </c>
      <c r="W405" s="92" t="s">
        <v>85</v>
      </c>
      <c r="X405" s="92" t="s">
        <v>85</v>
      </c>
      <c r="Y405" s="92" t="s">
        <v>85</v>
      </c>
      <c r="Z405" s="92" t="s">
        <v>85</v>
      </c>
      <c r="AA405" s="92" t="s">
        <v>85</v>
      </c>
      <c r="AB405" s="92" t="s">
        <v>85</v>
      </c>
      <c r="AC405" s="92" t="s">
        <v>85</v>
      </c>
      <c r="AD405" s="92" t="s">
        <v>85</v>
      </c>
      <c r="AE405" s="92" t="s">
        <v>85</v>
      </c>
      <c r="AF405" s="92" t="s">
        <v>85</v>
      </c>
      <c r="AG405" s="92" t="s">
        <v>85</v>
      </c>
      <c r="AH405" s="92">
        <v>0</v>
      </c>
      <c r="AI405" s="92">
        <v>2</v>
      </c>
      <c r="AJ405" s="92">
        <f>0.1*$AJ$2</f>
        <v>0.25</v>
      </c>
      <c r="AK405" s="92">
        <f>AK401</f>
        <v>2.7E-2</v>
      </c>
      <c r="AL405" s="92">
        <f>ROUNDUP(AL401/3,0)</f>
        <v>7</v>
      </c>
      <c r="AM405" s="92"/>
      <c r="AN405" s="92"/>
      <c r="AO405" s="93">
        <f>AK405*I405+AJ405</f>
        <v>0.33314650000000001</v>
      </c>
      <c r="AP405" s="93">
        <f t="shared" si="509"/>
        <v>3.3314650000000001E-2</v>
      </c>
      <c r="AQ405" s="94">
        <f t="shared" si="510"/>
        <v>0.5</v>
      </c>
      <c r="AR405" s="94">
        <f t="shared" si="511"/>
        <v>0.2166152875</v>
      </c>
      <c r="AS405" s="93">
        <f>10068.2*J405*POWER(10,-6)</f>
        <v>3.1005021899999999E-2</v>
      </c>
      <c r="AT405" s="94">
        <f t="shared" si="507"/>
        <v>1.1140814593999999</v>
      </c>
      <c r="AU405" s="95">
        <f t="shared" si="512"/>
        <v>0</v>
      </c>
      <c r="AV405" s="95">
        <f t="shared" si="513"/>
        <v>1.2915000000000001E-5</v>
      </c>
      <c r="AW405" s="95">
        <f t="shared" si="514"/>
        <v>7.1941810240754997E-6</v>
      </c>
    </row>
    <row r="406" spans="1:49" x14ac:dyDescent="0.3">
      <c r="A406" s="48" t="s">
        <v>24</v>
      </c>
      <c r="B406" s="48" t="str">
        <f>B401</f>
        <v>Трубопровод пропановой фракции с VCC до ПАО"НКНХ"Т-2/2
Рег.№ТТ-106(МЦК),</v>
      </c>
      <c r="C406" s="179" t="s">
        <v>197</v>
      </c>
      <c r="D406" s="49" t="s">
        <v>198</v>
      </c>
      <c r="E406" s="167">
        <f>E405</f>
        <v>4.9999999999999998E-7</v>
      </c>
      <c r="F406" s="168">
        <v>635</v>
      </c>
      <c r="G406" s="48">
        <v>8.3000000000000001E-3</v>
      </c>
      <c r="H406" s="50">
        <f t="shared" si="508"/>
        <v>2.6352499999999999E-6</v>
      </c>
      <c r="I406" s="162">
        <f>I405</f>
        <v>3.0794999999999999</v>
      </c>
      <c r="J406" s="169">
        <f>J402*0.15</f>
        <v>0.30795000000000006</v>
      </c>
      <c r="K406" s="173" t="s">
        <v>200</v>
      </c>
      <c r="L406" s="230">
        <v>19</v>
      </c>
      <c r="M406" s="92" t="str">
        <f t="shared" si="504"/>
        <v>С6</v>
      </c>
      <c r="N406" s="92" t="str">
        <f t="shared" si="505"/>
        <v>Трубопровод пропановой фракции с VCC до ПАО"НКНХ"Т-2/2
Рег.№ТТ-106(МЦК),</v>
      </c>
      <c r="O406" s="92" t="str">
        <f t="shared" si="506"/>
        <v>Частичное-взрыв</v>
      </c>
      <c r="P406" s="92" t="s">
        <v>85</v>
      </c>
      <c r="Q406" s="92" t="s">
        <v>85</v>
      </c>
      <c r="R406" s="92" t="s">
        <v>85</v>
      </c>
      <c r="S406" s="92" t="s">
        <v>85</v>
      </c>
      <c r="T406" s="92" t="s">
        <v>85</v>
      </c>
      <c r="U406" s="92" t="s">
        <v>85</v>
      </c>
      <c r="V406" s="92" t="s">
        <v>85</v>
      </c>
      <c r="W406" s="92" t="s">
        <v>85</v>
      </c>
      <c r="X406" s="92" t="s">
        <v>85</v>
      </c>
      <c r="Y406" s="92" t="s">
        <v>85</v>
      </c>
      <c r="Z406" s="92" t="s">
        <v>85</v>
      </c>
      <c r="AA406" s="92" t="s">
        <v>85</v>
      </c>
      <c r="AB406" s="92" t="s">
        <v>85</v>
      </c>
      <c r="AC406" s="92" t="s">
        <v>85</v>
      </c>
      <c r="AD406" s="92" t="s">
        <v>85</v>
      </c>
      <c r="AE406" s="92" t="s">
        <v>85</v>
      </c>
      <c r="AF406" s="92" t="s">
        <v>85</v>
      </c>
      <c r="AG406" s="92" t="s">
        <v>85</v>
      </c>
      <c r="AH406" s="92">
        <v>0</v>
      </c>
      <c r="AI406" s="92">
        <v>1</v>
      </c>
      <c r="AJ406" s="92">
        <f>0.1*$AJ$2</f>
        <v>0.25</v>
      </c>
      <c r="AK406" s="92">
        <f>AK401</f>
        <v>2.7E-2</v>
      </c>
      <c r="AL406" s="92">
        <f>AL405</f>
        <v>7</v>
      </c>
      <c r="AM406" s="92"/>
      <c r="AN406" s="92"/>
      <c r="AO406" s="93">
        <f t="shared" ref="AO406:AO407" si="515">AK406*I406+AJ406</f>
        <v>0.33314650000000001</v>
      </c>
      <c r="AP406" s="93">
        <f t="shared" si="509"/>
        <v>3.3314650000000001E-2</v>
      </c>
      <c r="AQ406" s="94">
        <f t="shared" si="510"/>
        <v>0.25</v>
      </c>
      <c r="AR406" s="94">
        <f t="shared" si="511"/>
        <v>0.1541152875</v>
      </c>
      <c r="AS406" s="93">
        <f>10068.2*J406*POWER(10,-6)*10</f>
        <v>3.1005021900000002E-2</v>
      </c>
      <c r="AT406" s="94">
        <f t="shared" si="507"/>
        <v>0.80158145940000003</v>
      </c>
      <c r="AU406" s="95">
        <f t="shared" si="512"/>
        <v>0</v>
      </c>
      <c r="AV406" s="95">
        <f t="shared" si="513"/>
        <v>2.6352499999999999E-6</v>
      </c>
      <c r="AW406" s="95">
        <f t="shared" si="514"/>
        <v>2.11236754088385E-6</v>
      </c>
    </row>
    <row r="407" spans="1:49" x14ac:dyDescent="0.3">
      <c r="A407" s="48" t="s">
        <v>219</v>
      </c>
      <c r="B407" s="48" t="str">
        <f>B401</f>
        <v>Трубопровод пропановой фракции с VCC до ПАО"НКНХ"Т-2/2
Рег.№ТТ-106(МЦК),</v>
      </c>
      <c r="C407" s="179" t="s">
        <v>172</v>
      </c>
      <c r="D407" s="49" t="s">
        <v>174</v>
      </c>
      <c r="E407" s="167">
        <f>E405</f>
        <v>4.9999999999999998E-7</v>
      </c>
      <c r="F407" s="168">
        <f>F401</f>
        <v>369</v>
      </c>
      <c r="G407" s="48">
        <v>2.64E-2</v>
      </c>
      <c r="H407" s="50">
        <f t="shared" si="508"/>
        <v>4.8707999999999992E-6</v>
      </c>
      <c r="I407" s="162">
        <f>0.15*I401</f>
        <v>3.0794999999999999</v>
      </c>
      <c r="J407" s="169">
        <f>J403*0.15</f>
        <v>0.92384999999999995</v>
      </c>
      <c r="K407" s="174"/>
      <c r="L407" s="178"/>
      <c r="M407" s="92" t="str">
        <f t="shared" si="504"/>
        <v>С7</v>
      </c>
      <c r="N407" s="92" t="str">
        <f t="shared" si="505"/>
        <v>Трубопровод пропановой фракции с VCC до ПАО"НКНХ"Т-2/2
Рег.№ТТ-106(МЦК),</v>
      </c>
      <c r="O407" s="92" t="str">
        <f t="shared" si="506"/>
        <v>Частичное-пожар-вспышка</v>
      </c>
      <c r="P407" s="92" t="s">
        <v>85</v>
      </c>
      <c r="Q407" s="92" t="s">
        <v>85</v>
      </c>
      <c r="R407" s="92" t="s">
        <v>85</v>
      </c>
      <c r="S407" s="92" t="s">
        <v>85</v>
      </c>
      <c r="T407" s="92" t="s">
        <v>85</v>
      </c>
      <c r="U407" s="92" t="s">
        <v>85</v>
      </c>
      <c r="V407" s="92" t="s">
        <v>85</v>
      </c>
      <c r="W407" s="92" t="s">
        <v>85</v>
      </c>
      <c r="X407" s="92" t="s">
        <v>85</v>
      </c>
      <c r="Y407" s="92" t="s">
        <v>85</v>
      </c>
      <c r="Z407" s="92" t="s">
        <v>85</v>
      </c>
      <c r="AA407" s="92" t="s">
        <v>85</v>
      </c>
      <c r="AB407" s="92" t="s">
        <v>85</v>
      </c>
      <c r="AC407" s="92" t="s">
        <v>85</v>
      </c>
      <c r="AD407" s="92" t="s">
        <v>85</v>
      </c>
      <c r="AE407" s="92" t="s">
        <v>85</v>
      </c>
      <c r="AF407" s="92" t="s">
        <v>85</v>
      </c>
      <c r="AG407" s="92" t="s">
        <v>85</v>
      </c>
      <c r="AH407" s="92">
        <v>0</v>
      </c>
      <c r="AI407" s="92">
        <v>1</v>
      </c>
      <c r="AJ407" s="92">
        <f>0.1*$AJ$2</f>
        <v>0.25</v>
      </c>
      <c r="AK407" s="92">
        <f>AK401</f>
        <v>2.7E-2</v>
      </c>
      <c r="AL407" s="92">
        <f>ROUNDUP(AL401/3,0)</f>
        <v>7</v>
      </c>
      <c r="AM407" s="92"/>
      <c r="AN407" s="92"/>
      <c r="AO407" s="93">
        <f t="shared" si="515"/>
        <v>0.33314650000000001</v>
      </c>
      <c r="AP407" s="93">
        <f t="shared" si="509"/>
        <v>3.3314650000000001E-2</v>
      </c>
      <c r="AQ407" s="94">
        <f t="shared" si="510"/>
        <v>0.25</v>
      </c>
      <c r="AR407" s="94">
        <f t="shared" si="511"/>
        <v>0.1541152875</v>
      </c>
      <c r="AS407" s="93">
        <f>10068.2*J407*POWER(10,-6)*10</f>
        <v>9.3015065699999996E-2</v>
      </c>
      <c r="AT407" s="94">
        <f t="shared" si="507"/>
        <v>0.8635915032</v>
      </c>
      <c r="AU407" s="95">
        <f t="shared" si="512"/>
        <v>0</v>
      </c>
      <c r="AV407" s="95">
        <f t="shared" si="513"/>
        <v>4.8707999999999992E-6</v>
      </c>
      <c r="AW407" s="95">
        <f t="shared" si="514"/>
        <v>4.2063814937865596E-6</v>
      </c>
    </row>
    <row r="408" spans="1:49" ht="15" thickBot="1" x14ac:dyDescent="0.35">
      <c r="A408" s="48" t="s">
        <v>220</v>
      </c>
      <c r="B408" s="48" t="str">
        <f>B401</f>
        <v>Трубопровод пропановой фракции с VCC до ПАО"НКНХ"Т-2/2
Рег.№ТТ-106(МЦК),</v>
      </c>
      <c r="C408" s="179" t="s">
        <v>173</v>
      </c>
      <c r="D408" s="49" t="s">
        <v>62</v>
      </c>
      <c r="E408" s="167">
        <f>E405</f>
        <v>4.9999999999999998E-7</v>
      </c>
      <c r="F408" s="168">
        <f>F401</f>
        <v>369</v>
      </c>
      <c r="G408" s="48">
        <v>0.93030000000000002</v>
      </c>
      <c r="H408" s="50">
        <f t="shared" si="508"/>
        <v>1.7164034999999999E-4</v>
      </c>
      <c r="I408" s="162">
        <f>0.15*I401</f>
        <v>3.0794999999999999</v>
      </c>
      <c r="J408" s="171">
        <v>0</v>
      </c>
      <c r="K408" s="175"/>
      <c r="L408" s="176"/>
      <c r="M408" s="92" t="str">
        <f t="shared" si="504"/>
        <v>С8</v>
      </c>
      <c r="N408" s="92" t="str">
        <f t="shared" si="505"/>
        <v>Трубопровод пропановой фракции с VCC до ПАО"НКНХ"Т-2/2
Рег.№ТТ-106(МЦК),</v>
      </c>
      <c r="O408" s="92" t="str">
        <f t="shared" si="506"/>
        <v>Частичное-ликвидация</v>
      </c>
      <c r="P408" s="92" t="s">
        <v>85</v>
      </c>
      <c r="Q408" s="92" t="s">
        <v>85</v>
      </c>
      <c r="R408" s="92" t="s">
        <v>85</v>
      </c>
      <c r="S408" s="92" t="s">
        <v>85</v>
      </c>
      <c r="T408" s="92" t="s">
        <v>85</v>
      </c>
      <c r="U408" s="92" t="s">
        <v>85</v>
      </c>
      <c r="V408" s="92" t="s">
        <v>85</v>
      </c>
      <c r="W408" s="92" t="s">
        <v>85</v>
      </c>
      <c r="X408" s="92" t="s">
        <v>85</v>
      </c>
      <c r="Y408" s="92" t="s">
        <v>85</v>
      </c>
      <c r="Z408" s="92" t="s">
        <v>85</v>
      </c>
      <c r="AA408" s="92" t="s">
        <v>85</v>
      </c>
      <c r="AB408" s="92" t="s">
        <v>85</v>
      </c>
      <c r="AC408" s="92" t="s">
        <v>85</v>
      </c>
      <c r="AD408" s="92" t="s">
        <v>85</v>
      </c>
      <c r="AE408" s="92" t="s">
        <v>85</v>
      </c>
      <c r="AF408" s="92" t="s">
        <v>85</v>
      </c>
      <c r="AG408" s="92" t="s">
        <v>85</v>
      </c>
      <c r="AH408" s="92">
        <v>0</v>
      </c>
      <c r="AI408" s="92">
        <v>0</v>
      </c>
      <c r="AJ408" s="92">
        <f>0.1*$AJ$2</f>
        <v>0.25</v>
      </c>
      <c r="AK408" s="92">
        <f>AK401</f>
        <v>2.7E-2</v>
      </c>
      <c r="AL408" s="92">
        <f>ROUNDUP(AL401/3,0)</f>
        <v>7</v>
      </c>
      <c r="AM408" s="92"/>
      <c r="AN408" s="92"/>
      <c r="AO408" s="93">
        <f>AK408*I408*0.1+AJ408</f>
        <v>0.25831464999999998</v>
      </c>
      <c r="AP408" s="93">
        <f t="shared" si="509"/>
        <v>2.5831464999999998E-2</v>
      </c>
      <c r="AQ408" s="94">
        <f t="shared" si="510"/>
        <v>0</v>
      </c>
      <c r="AR408" s="94">
        <f t="shared" si="511"/>
        <v>7.1036528749999994E-2</v>
      </c>
      <c r="AS408" s="93">
        <f>1333*J407*POWER(10,-6)</f>
        <v>1.2314920499999998E-3</v>
      </c>
      <c r="AT408" s="94">
        <f t="shared" si="507"/>
        <v>0.35641413579999998</v>
      </c>
      <c r="AU408" s="95">
        <f t="shared" si="512"/>
        <v>0</v>
      </c>
      <c r="AV408" s="95">
        <f t="shared" si="513"/>
        <v>0</v>
      </c>
      <c r="AW408" s="95">
        <f t="shared" si="514"/>
        <v>6.1175047013659522E-5</v>
      </c>
    </row>
    <row r="409" spans="1:49" x14ac:dyDescent="0.3">
      <c r="A409" s="52"/>
      <c r="B409" s="52"/>
      <c r="C409" s="92"/>
      <c r="D409" s="268"/>
      <c r="E409" s="269"/>
      <c r="F409" s="270"/>
      <c r="G409" s="52"/>
      <c r="H409" s="95"/>
      <c r="I409" s="94"/>
      <c r="J409" s="52"/>
      <c r="K409" s="52"/>
      <c r="L409" s="5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  <c r="AB409" s="92"/>
      <c r="AC409" s="92"/>
      <c r="AD409" s="92"/>
      <c r="AE409" s="92"/>
      <c r="AF409" s="92"/>
      <c r="AG409" s="92"/>
      <c r="AH409" s="92"/>
      <c r="AI409" s="92"/>
      <c r="AJ409" s="92"/>
      <c r="AK409" s="92"/>
      <c r="AL409" s="92"/>
      <c r="AM409" s="92"/>
      <c r="AN409" s="92"/>
      <c r="AO409" s="93"/>
      <c r="AP409" s="93"/>
      <c r="AQ409" s="94"/>
      <c r="AR409" s="94"/>
      <c r="AS409" s="93"/>
      <c r="AT409" s="94"/>
      <c r="AU409" s="95"/>
      <c r="AV409" s="95"/>
      <c r="AW409" s="95"/>
    </row>
    <row r="410" spans="1:49" ht="15" thickBot="1" x14ac:dyDescent="0.35"/>
    <row r="411" spans="1:49" s="241" customFormat="1" ht="18" customHeight="1" x14ac:dyDescent="0.3">
      <c r="A411" s="232" t="s">
        <v>19</v>
      </c>
      <c r="B411" s="330" t="s">
        <v>377</v>
      </c>
      <c r="C411" s="53" t="s">
        <v>349</v>
      </c>
      <c r="D411" s="234" t="s">
        <v>350</v>
      </c>
      <c r="E411" s="235">
        <v>9.9999999999999995E-7</v>
      </c>
      <c r="F411" s="233">
        <v>1</v>
      </c>
      <c r="G411" s="232">
        <v>0.05</v>
      </c>
      <c r="H411" s="236">
        <f>E411*F411*G411</f>
        <v>4.9999999999999998E-8</v>
      </c>
      <c r="I411" s="237">
        <v>36.03</v>
      </c>
      <c r="J411" s="238">
        <f>0.13*I411</f>
        <v>4.6839000000000004</v>
      </c>
      <c r="K411" s="239" t="s">
        <v>184</v>
      </c>
      <c r="L411" s="240">
        <f>15*I411</f>
        <v>540.45000000000005</v>
      </c>
      <c r="M411" s="241" t="str">
        <f t="shared" ref="M411:M419" si="516">A411</f>
        <v>С1</v>
      </c>
      <c r="N411" s="241" t="str">
        <f t="shared" ref="N411:N418" si="517">B411</f>
        <v>Отпарная колонна поз. К-202, Рег. №ТО-315(У),
Учетный номер – №43-20-4704 ОК(НХС) Заводской № L5CO029-00</v>
      </c>
      <c r="O411" s="241" t="str">
        <f t="shared" ref="O411:O418" si="518">D411</f>
        <v>Полное-огенный шар</v>
      </c>
      <c r="P411" s="241" t="s">
        <v>85</v>
      </c>
      <c r="Q411" s="241" t="s">
        <v>85</v>
      </c>
      <c r="R411" s="241" t="s">
        <v>85</v>
      </c>
      <c r="S411" s="241" t="s">
        <v>85</v>
      </c>
      <c r="T411" s="241" t="s">
        <v>85</v>
      </c>
      <c r="U411" s="241" t="s">
        <v>85</v>
      </c>
      <c r="V411" s="241" t="s">
        <v>85</v>
      </c>
      <c r="W411" s="241" t="s">
        <v>85</v>
      </c>
      <c r="X411" s="241" t="s">
        <v>85</v>
      </c>
      <c r="Y411" s="241" t="s">
        <v>85</v>
      </c>
      <c r="Z411" s="241" t="s">
        <v>85</v>
      </c>
      <c r="AA411" s="241" t="s">
        <v>85</v>
      </c>
      <c r="AB411" s="241" t="s">
        <v>85</v>
      </c>
      <c r="AC411" s="241" t="s">
        <v>85</v>
      </c>
      <c r="AD411" s="241" t="s">
        <v>85</v>
      </c>
      <c r="AE411" s="241" t="s">
        <v>85</v>
      </c>
      <c r="AF411" s="241" t="s">
        <v>85</v>
      </c>
      <c r="AG411" s="241" t="s">
        <v>85</v>
      </c>
      <c r="AH411" s="242">
        <v>2</v>
      </c>
      <c r="AI411" s="242">
        <v>5</v>
      </c>
      <c r="AJ411" s="243">
        <v>5.36</v>
      </c>
      <c r="AK411" s="243">
        <v>2.5000000000000001E-2</v>
      </c>
      <c r="AL411" s="243">
        <v>5</v>
      </c>
      <c r="AO411" s="244">
        <f>AK411*I411+AJ411</f>
        <v>6.2607500000000007</v>
      </c>
      <c r="AP411" s="244">
        <f>0.1*AO411</f>
        <v>0.62607500000000016</v>
      </c>
      <c r="AQ411" s="245">
        <f>AH411*3+0.25*AI411</f>
        <v>7.25</v>
      </c>
      <c r="AR411" s="245">
        <f>SUM(AO411:AQ411)/4</f>
        <v>3.5342062500000004</v>
      </c>
      <c r="AS411" s="244">
        <f>10068.2*J411*POWER(10,-6)</f>
        <v>4.7158441980000007E-2</v>
      </c>
      <c r="AT411" s="245">
        <f t="shared" ref="AT411:AT419" si="519">AS411+AR411+AQ411+AP411+AO411</f>
        <v>17.718189691980001</v>
      </c>
      <c r="AU411" s="246">
        <f>AH411*H411</f>
        <v>9.9999999999999995E-8</v>
      </c>
      <c r="AV411" s="246">
        <f>H411*AI411</f>
        <v>2.4999999999999999E-7</v>
      </c>
      <c r="AW411" s="246">
        <f>H411*AT411</f>
        <v>8.8590948459900005E-7</v>
      </c>
    </row>
    <row r="412" spans="1:49" s="241" customFormat="1" x14ac:dyDescent="0.3">
      <c r="A412" s="232" t="s">
        <v>20</v>
      </c>
      <c r="B412" s="232" t="str">
        <f>B411</f>
        <v>Отпарная колонна поз. К-202, Рег. №ТО-315(У),
Учетный номер – №43-20-4704 ОК(НХС) Заводской № L5CO029-00</v>
      </c>
      <c r="C412" s="53" t="s">
        <v>211</v>
      </c>
      <c r="D412" s="234" t="s">
        <v>63</v>
      </c>
      <c r="E412" s="247">
        <f>E411</f>
        <v>9.9999999999999995E-7</v>
      </c>
      <c r="F412" s="248">
        <f>F411</f>
        <v>1</v>
      </c>
      <c r="G412" s="232">
        <v>0.19</v>
      </c>
      <c r="H412" s="236">
        <f t="shared" ref="H412:H419" si="520">E412*F412*G412</f>
        <v>1.8999999999999998E-7</v>
      </c>
      <c r="I412" s="249">
        <f>I411</f>
        <v>36.03</v>
      </c>
      <c r="J412" s="257">
        <v>0.69</v>
      </c>
      <c r="K412" s="250" t="s">
        <v>185</v>
      </c>
      <c r="L412" s="251">
        <v>2</v>
      </c>
      <c r="M412" s="241" t="str">
        <f t="shared" si="516"/>
        <v>С2</v>
      </c>
      <c r="N412" s="241" t="str">
        <f t="shared" si="517"/>
        <v>Отпарная колонна поз. К-202, Рег. №ТО-315(У),
Учетный номер – №43-20-4704 ОК(НХС) Заводской № L5CO029-00</v>
      </c>
      <c r="O412" s="241" t="str">
        <f t="shared" si="518"/>
        <v>Полное-взрыв</v>
      </c>
      <c r="P412" s="241" t="s">
        <v>85</v>
      </c>
      <c r="Q412" s="241" t="s">
        <v>85</v>
      </c>
      <c r="R412" s="241" t="s">
        <v>85</v>
      </c>
      <c r="S412" s="241" t="s">
        <v>85</v>
      </c>
      <c r="T412" s="241" t="s">
        <v>85</v>
      </c>
      <c r="U412" s="241" t="s">
        <v>85</v>
      </c>
      <c r="V412" s="241" t="s">
        <v>85</v>
      </c>
      <c r="W412" s="241" t="s">
        <v>85</v>
      </c>
      <c r="X412" s="241" t="s">
        <v>85</v>
      </c>
      <c r="Y412" s="241" t="s">
        <v>85</v>
      </c>
      <c r="Z412" s="241" t="s">
        <v>85</v>
      </c>
      <c r="AA412" s="241" t="s">
        <v>85</v>
      </c>
      <c r="AB412" s="241" t="s">
        <v>85</v>
      </c>
      <c r="AC412" s="241" t="s">
        <v>85</v>
      </c>
      <c r="AD412" s="241" t="s">
        <v>85</v>
      </c>
      <c r="AE412" s="241" t="s">
        <v>85</v>
      </c>
      <c r="AF412" s="241" t="s">
        <v>85</v>
      </c>
      <c r="AG412" s="241" t="s">
        <v>85</v>
      </c>
      <c r="AH412" s="242">
        <v>3</v>
      </c>
      <c r="AI412" s="242">
        <v>8</v>
      </c>
      <c r="AJ412" s="241">
        <f>AJ411</f>
        <v>5.36</v>
      </c>
      <c r="AK412" s="241">
        <f>AK411</f>
        <v>2.5000000000000001E-2</v>
      </c>
      <c r="AL412" s="241">
        <f>AL411</f>
        <v>5</v>
      </c>
      <c r="AO412" s="244">
        <f>AK412*I412+AJ412</f>
        <v>6.2607500000000007</v>
      </c>
      <c r="AP412" s="244">
        <f t="shared" ref="AP412:AP418" si="521">0.1*AO412</f>
        <v>0.62607500000000016</v>
      </c>
      <c r="AQ412" s="245">
        <f t="shared" ref="AQ412:AQ418" si="522">AH412*3+0.25*AI412</f>
        <v>11</v>
      </c>
      <c r="AR412" s="245">
        <f t="shared" ref="AR412:AR418" si="523">SUM(AO412:AQ412)/4</f>
        <v>4.4717062500000004</v>
      </c>
      <c r="AS412" s="244">
        <f>10068.2*J412*POWER(10,-6)*10</f>
        <v>6.9470580000000004E-2</v>
      </c>
      <c r="AT412" s="245">
        <f t="shared" si="519"/>
        <v>22.428001830000003</v>
      </c>
      <c r="AU412" s="246">
        <f t="shared" ref="AU412:AU418" si="524">AH412*H412</f>
        <v>5.6999999999999994E-7</v>
      </c>
      <c r="AV412" s="246">
        <f t="shared" ref="AV412:AV418" si="525">H412*AI412</f>
        <v>1.5199999999999998E-6</v>
      </c>
      <c r="AW412" s="246">
        <f t="shared" ref="AW412" si="526">H412*AT412</f>
        <v>4.2613203477000003E-6</v>
      </c>
    </row>
    <row r="413" spans="1:49" s="241" customFormat="1" x14ac:dyDescent="0.3">
      <c r="A413" s="232" t="s">
        <v>21</v>
      </c>
      <c r="B413" s="232" t="str">
        <f>B411</f>
        <v>Отпарная колонна поз. К-202, Рег. №ТО-315(У),
Учетный номер – №43-20-4704 ОК(НХС) Заводской № L5CO029-00</v>
      </c>
      <c r="C413" s="53" t="s">
        <v>254</v>
      </c>
      <c r="D413" s="234" t="s">
        <v>61</v>
      </c>
      <c r="E413" s="247">
        <f>E411</f>
        <v>9.9999999999999995E-7</v>
      </c>
      <c r="F413" s="248">
        <f t="shared" ref="F413:F419" si="527">F412</f>
        <v>1</v>
      </c>
      <c r="G413" s="232">
        <v>0.76</v>
      </c>
      <c r="H413" s="236">
        <f t="shared" si="520"/>
        <v>7.5999999999999992E-7</v>
      </c>
      <c r="I413" s="249">
        <f>I411</f>
        <v>36.03</v>
      </c>
      <c r="J413" s="238">
        <v>0</v>
      </c>
      <c r="K413" s="250" t="s">
        <v>186</v>
      </c>
      <c r="L413" s="251">
        <v>10</v>
      </c>
      <c r="M413" s="241" t="str">
        <f t="shared" si="516"/>
        <v>С3</v>
      </c>
      <c r="N413" s="241" t="str">
        <f t="shared" si="517"/>
        <v>Отпарная колонна поз. К-202, Рег. №ТО-315(У),
Учетный номер – №43-20-4704 ОК(НХС) Заводской № L5CO029-00</v>
      </c>
      <c r="O413" s="241" t="str">
        <f t="shared" si="518"/>
        <v>Полное-ликвидация</v>
      </c>
      <c r="P413" s="241" t="s">
        <v>85</v>
      </c>
      <c r="Q413" s="241" t="s">
        <v>85</v>
      </c>
      <c r="R413" s="241" t="s">
        <v>85</v>
      </c>
      <c r="S413" s="241" t="s">
        <v>85</v>
      </c>
      <c r="T413" s="241" t="s">
        <v>85</v>
      </c>
      <c r="U413" s="241" t="s">
        <v>85</v>
      </c>
      <c r="V413" s="241" t="s">
        <v>85</v>
      </c>
      <c r="W413" s="241" t="s">
        <v>85</v>
      </c>
      <c r="X413" s="241" t="s">
        <v>85</v>
      </c>
      <c r="Y413" s="241" t="s">
        <v>85</v>
      </c>
      <c r="Z413" s="241" t="s">
        <v>85</v>
      </c>
      <c r="AA413" s="241" t="s">
        <v>85</v>
      </c>
      <c r="AB413" s="241" t="s">
        <v>85</v>
      </c>
      <c r="AC413" s="241" t="s">
        <v>85</v>
      </c>
      <c r="AD413" s="241" t="s">
        <v>85</v>
      </c>
      <c r="AE413" s="241" t="s">
        <v>85</v>
      </c>
      <c r="AF413" s="241" t="s">
        <v>85</v>
      </c>
      <c r="AG413" s="241" t="s">
        <v>85</v>
      </c>
      <c r="AH413" s="241">
        <v>0</v>
      </c>
      <c r="AI413" s="241">
        <v>0</v>
      </c>
      <c r="AJ413" s="241">
        <f>AJ411</f>
        <v>5.36</v>
      </c>
      <c r="AK413" s="241">
        <f>AK411</f>
        <v>2.5000000000000001E-2</v>
      </c>
      <c r="AL413" s="241">
        <f>AL411</f>
        <v>5</v>
      </c>
      <c r="AO413" s="244">
        <f>AK413*I413*0.1+AJ413</f>
        <v>5.450075</v>
      </c>
      <c r="AP413" s="244">
        <f t="shared" si="521"/>
        <v>0.54500749999999998</v>
      </c>
      <c r="AQ413" s="245">
        <f t="shared" si="522"/>
        <v>0</v>
      </c>
      <c r="AR413" s="245">
        <f t="shared" si="523"/>
        <v>1.4987706249999999</v>
      </c>
      <c r="AS413" s="244">
        <f>1333*J411*POWER(10,-6)</f>
        <v>6.2436386999999999E-3</v>
      </c>
      <c r="AT413" s="245">
        <f t="shared" si="519"/>
        <v>7.5000967637000002</v>
      </c>
      <c r="AU413" s="246">
        <f t="shared" si="524"/>
        <v>0</v>
      </c>
      <c r="AV413" s="246">
        <f t="shared" si="525"/>
        <v>0</v>
      </c>
      <c r="AW413" s="246">
        <f>H413*AT413</f>
        <v>5.7000735404119994E-6</v>
      </c>
    </row>
    <row r="414" spans="1:49" s="241" customFormat="1" x14ac:dyDescent="0.3">
      <c r="A414" s="232" t="s">
        <v>22</v>
      </c>
      <c r="B414" s="232" t="str">
        <f>B411</f>
        <v>Отпарная колонна поз. К-202, Рег. №ТО-315(У),
Учетный номер – №43-20-4704 ОК(НХС) Заводской № L5CO029-00</v>
      </c>
      <c r="C414" s="53" t="s">
        <v>222</v>
      </c>
      <c r="D414" s="234" t="s">
        <v>223</v>
      </c>
      <c r="E414" s="235">
        <v>1.0000000000000001E-5</v>
      </c>
      <c r="F414" s="248">
        <f t="shared" si="527"/>
        <v>1</v>
      </c>
      <c r="G414" s="232">
        <v>4.0000000000000008E-2</v>
      </c>
      <c r="H414" s="236">
        <f t="shared" si="520"/>
        <v>4.0000000000000009E-7</v>
      </c>
      <c r="I414" s="249">
        <f>0.15*I411</f>
        <v>5.4044999999999996</v>
      </c>
      <c r="J414" s="238">
        <f>I414</f>
        <v>5.4044999999999996</v>
      </c>
      <c r="K414" s="250" t="s">
        <v>188</v>
      </c>
      <c r="L414" s="251">
        <v>45390</v>
      </c>
      <c r="M414" s="241" t="str">
        <f t="shared" si="516"/>
        <v>С4</v>
      </c>
      <c r="N414" s="241" t="str">
        <f t="shared" si="517"/>
        <v>Отпарная колонна поз. К-202, Рег. №ТО-315(У),
Учетный номер – №43-20-4704 ОК(НХС) Заводской № L5CO029-00</v>
      </c>
      <c r="O414" s="241" t="str">
        <f t="shared" si="518"/>
        <v>Частичное факел</v>
      </c>
      <c r="P414" s="241" t="s">
        <v>85</v>
      </c>
      <c r="Q414" s="241" t="s">
        <v>85</v>
      </c>
      <c r="R414" s="241" t="s">
        <v>85</v>
      </c>
      <c r="S414" s="241" t="s">
        <v>85</v>
      </c>
      <c r="T414" s="241" t="s">
        <v>85</v>
      </c>
      <c r="U414" s="241" t="s">
        <v>85</v>
      </c>
      <c r="V414" s="241" t="s">
        <v>85</v>
      </c>
      <c r="W414" s="241" t="s">
        <v>85</v>
      </c>
      <c r="X414" s="241" t="s">
        <v>85</v>
      </c>
      <c r="Y414" s="241" t="s">
        <v>85</v>
      </c>
      <c r="Z414" s="241" t="s">
        <v>85</v>
      </c>
      <c r="AA414" s="241" t="s">
        <v>85</v>
      </c>
      <c r="AB414" s="241" t="s">
        <v>85</v>
      </c>
      <c r="AC414" s="241" t="s">
        <v>85</v>
      </c>
      <c r="AD414" s="241" t="s">
        <v>85</v>
      </c>
      <c r="AE414" s="241" t="s">
        <v>85</v>
      </c>
      <c r="AF414" s="241" t="s">
        <v>85</v>
      </c>
      <c r="AG414" s="241" t="s">
        <v>85</v>
      </c>
      <c r="AH414" s="241">
        <v>1</v>
      </c>
      <c r="AI414" s="241">
        <v>1</v>
      </c>
      <c r="AJ414" s="241">
        <f>0.1*$AJ411</f>
        <v>0.53600000000000003</v>
      </c>
      <c r="AK414" s="241">
        <f>AK412</f>
        <v>2.5000000000000001E-2</v>
      </c>
      <c r="AL414" s="241">
        <f>AL411</f>
        <v>5</v>
      </c>
      <c r="AO414" s="244">
        <f>AK414*I414*0.1+AJ414</f>
        <v>0.54951125000000001</v>
      </c>
      <c r="AP414" s="244">
        <f t="shared" si="521"/>
        <v>5.4951125000000003E-2</v>
      </c>
      <c r="AQ414" s="245">
        <f t="shared" si="522"/>
        <v>3.25</v>
      </c>
      <c r="AR414" s="245">
        <f t="shared" si="523"/>
        <v>0.96361559374999994</v>
      </c>
      <c r="AS414" s="244">
        <f>10068.2*J414*POWER(10,-6)</f>
        <v>5.4413586899999998E-2</v>
      </c>
      <c r="AT414" s="245">
        <f t="shared" si="519"/>
        <v>4.8724915556499999</v>
      </c>
      <c r="AU414" s="246">
        <f t="shared" si="524"/>
        <v>4.0000000000000009E-7</v>
      </c>
      <c r="AV414" s="246">
        <f t="shared" si="525"/>
        <v>4.0000000000000009E-7</v>
      </c>
      <c r="AW414" s="246">
        <f t="shared" ref="AW414:AW418" si="528">H414*AT414</f>
        <v>1.9489966222600003E-6</v>
      </c>
    </row>
    <row r="415" spans="1:49" s="241" customFormat="1" x14ac:dyDescent="0.3">
      <c r="A415" s="232" t="s">
        <v>23</v>
      </c>
      <c r="B415" s="232" t="str">
        <f>B411</f>
        <v>Отпарная колонна поз. К-202, Рег. №ТО-315(У),
Учетный номер – №43-20-4704 ОК(НХС) Заводской № L5CO029-00</v>
      </c>
      <c r="C415" s="53" t="s">
        <v>255</v>
      </c>
      <c r="D415" s="234" t="s">
        <v>62</v>
      </c>
      <c r="E415" s="247">
        <f>E414</f>
        <v>1.0000000000000001E-5</v>
      </c>
      <c r="F415" s="248">
        <f t="shared" si="527"/>
        <v>1</v>
      </c>
      <c r="G415" s="232">
        <v>0.16000000000000003</v>
      </c>
      <c r="H415" s="236">
        <f t="shared" si="520"/>
        <v>1.6000000000000004E-6</v>
      </c>
      <c r="I415" s="249">
        <f>0.15*I411</f>
        <v>5.4044999999999996</v>
      </c>
      <c r="J415" s="238">
        <v>0</v>
      </c>
      <c r="K415" s="250" t="s">
        <v>189</v>
      </c>
      <c r="L415" s="251">
        <v>3</v>
      </c>
      <c r="M415" s="241" t="str">
        <f t="shared" si="516"/>
        <v>С5</v>
      </c>
      <c r="N415" s="241" t="str">
        <f t="shared" si="517"/>
        <v>Отпарная колонна поз. К-202, Рег. №ТО-315(У),
Учетный номер – №43-20-4704 ОК(НХС) Заводской № L5CO029-00</v>
      </c>
      <c r="O415" s="241" t="str">
        <f t="shared" si="518"/>
        <v>Частичное-ликвидация</v>
      </c>
      <c r="P415" s="241" t="s">
        <v>85</v>
      </c>
      <c r="Q415" s="241" t="s">
        <v>85</v>
      </c>
      <c r="R415" s="241" t="s">
        <v>85</v>
      </c>
      <c r="S415" s="241" t="s">
        <v>85</v>
      </c>
      <c r="T415" s="241" t="s">
        <v>85</v>
      </c>
      <c r="U415" s="241" t="s">
        <v>85</v>
      </c>
      <c r="V415" s="241" t="s">
        <v>85</v>
      </c>
      <c r="W415" s="241" t="s">
        <v>85</v>
      </c>
      <c r="X415" s="241" t="s">
        <v>85</v>
      </c>
      <c r="Y415" s="241" t="s">
        <v>85</v>
      </c>
      <c r="Z415" s="241" t="s">
        <v>85</v>
      </c>
      <c r="AA415" s="241" t="s">
        <v>85</v>
      </c>
      <c r="AB415" s="241" t="s">
        <v>85</v>
      </c>
      <c r="AC415" s="241" t="s">
        <v>85</v>
      </c>
      <c r="AD415" s="241" t="s">
        <v>85</v>
      </c>
      <c r="AE415" s="241" t="s">
        <v>85</v>
      </c>
      <c r="AF415" s="241" t="s">
        <v>85</v>
      </c>
      <c r="AG415" s="241" t="s">
        <v>85</v>
      </c>
      <c r="AH415" s="241">
        <v>0</v>
      </c>
      <c r="AI415" s="241">
        <v>1</v>
      </c>
      <c r="AJ415" s="241">
        <f t="shared" ref="AJ415:AJ418" si="529">0.1*$AJ412</f>
        <v>0.53600000000000003</v>
      </c>
      <c r="AK415" s="241">
        <f>AK411</f>
        <v>2.5000000000000001E-2</v>
      </c>
      <c r="AL415" s="241">
        <f>ROUNDUP(AL411/3,0)</f>
        <v>2</v>
      </c>
      <c r="AO415" s="244">
        <f>AK415*I415+AJ415</f>
        <v>0.6711125</v>
      </c>
      <c r="AP415" s="244">
        <f t="shared" si="521"/>
        <v>6.7111249999999997E-2</v>
      </c>
      <c r="AQ415" s="245">
        <f t="shared" si="522"/>
        <v>0.25</v>
      </c>
      <c r="AR415" s="245">
        <f t="shared" si="523"/>
        <v>0.24705593749999999</v>
      </c>
      <c r="AS415" s="244">
        <f>1333*J412*POWER(10,-6)*10</f>
        <v>9.1976999999999996E-3</v>
      </c>
      <c r="AT415" s="245">
        <f t="shared" si="519"/>
        <v>1.2444773874999999</v>
      </c>
      <c r="AU415" s="246">
        <f t="shared" si="524"/>
        <v>0</v>
      </c>
      <c r="AV415" s="246">
        <f t="shared" si="525"/>
        <v>1.6000000000000004E-6</v>
      </c>
      <c r="AW415" s="246">
        <f t="shared" si="528"/>
        <v>1.9911638200000001E-6</v>
      </c>
    </row>
    <row r="416" spans="1:49" s="241" customFormat="1" x14ac:dyDescent="0.3">
      <c r="A416" s="232" t="s">
        <v>24</v>
      </c>
      <c r="B416" s="232" t="str">
        <f>B411</f>
        <v>Отпарная колонна поз. К-202, Рег. №ТО-315(У),
Учетный номер – №43-20-4704 ОК(НХС) Заводской № L5CO029-00</v>
      </c>
      <c r="C416" s="53" t="s">
        <v>224</v>
      </c>
      <c r="D416" s="234" t="s">
        <v>223</v>
      </c>
      <c r="E416" s="247">
        <f>E415</f>
        <v>1.0000000000000001E-5</v>
      </c>
      <c r="F416" s="248">
        <f t="shared" si="527"/>
        <v>1</v>
      </c>
      <c r="G416" s="232">
        <v>4.0000000000000008E-2</v>
      </c>
      <c r="H416" s="236">
        <f t="shared" si="520"/>
        <v>4.0000000000000009E-7</v>
      </c>
      <c r="I416" s="249">
        <f>I414*0.15</f>
        <v>0.81067499999999992</v>
      </c>
      <c r="J416" s="238">
        <f>I416</f>
        <v>0.81067499999999992</v>
      </c>
      <c r="K416" s="253" t="s">
        <v>200</v>
      </c>
      <c r="L416" s="254">
        <v>21</v>
      </c>
      <c r="M416" s="241" t="str">
        <f t="shared" si="516"/>
        <v>С6</v>
      </c>
      <c r="N416" s="241" t="str">
        <f t="shared" si="517"/>
        <v>Отпарная колонна поз. К-202, Рег. №ТО-315(У),
Учетный номер – №43-20-4704 ОК(НХС) Заводской № L5CO029-00</v>
      </c>
      <c r="O416" s="241" t="str">
        <f t="shared" si="518"/>
        <v>Частичное факел</v>
      </c>
      <c r="P416" s="241" t="s">
        <v>85</v>
      </c>
      <c r="Q416" s="241" t="s">
        <v>85</v>
      </c>
      <c r="R416" s="241" t="s">
        <v>85</v>
      </c>
      <c r="S416" s="241" t="s">
        <v>85</v>
      </c>
      <c r="T416" s="241" t="s">
        <v>85</v>
      </c>
      <c r="U416" s="241" t="s">
        <v>85</v>
      </c>
      <c r="V416" s="241" t="s">
        <v>85</v>
      </c>
      <c r="W416" s="241" t="s">
        <v>85</v>
      </c>
      <c r="X416" s="241" t="s">
        <v>85</v>
      </c>
      <c r="Y416" s="241" t="s">
        <v>85</v>
      </c>
      <c r="Z416" s="241" t="s">
        <v>85</v>
      </c>
      <c r="AA416" s="241" t="s">
        <v>85</v>
      </c>
      <c r="AB416" s="241" t="s">
        <v>85</v>
      </c>
      <c r="AC416" s="241" t="s">
        <v>85</v>
      </c>
      <c r="AD416" s="241" t="s">
        <v>85</v>
      </c>
      <c r="AE416" s="241" t="s">
        <v>85</v>
      </c>
      <c r="AF416" s="241" t="s">
        <v>85</v>
      </c>
      <c r="AG416" s="241" t="s">
        <v>85</v>
      </c>
      <c r="AH416" s="241">
        <v>1</v>
      </c>
      <c r="AI416" s="241">
        <v>1</v>
      </c>
      <c r="AJ416" s="241">
        <f t="shared" si="529"/>
        <v>0.53600000000000003</v>
      </c>
      <c r="AK416" s="241">
        <f>AK411</f>
        <v>2.5000000000000001E-2</v>
      </c>
      <c r="AL416" s="241">
        <f>AL415</f>
        <v>2</v>
      </c>
      <c r="AO416" s="244">
        <f t="shared" ref="AO416:AO417" si="530">AK416*I416+AJ416</f>
        <v>0.55626687500000005</v>
      </c>
      <c r="AP416" s="244">
        <f t="shared" si="521"/>
        <v>5.5626687500000008E-2</v>
      </c>
      <c r="AQ416" s="245">
        <f t="shared" si="522"/>
        <v>3.25</v>
      </c>
      <c r="AR416" s="245">
        <f t="shared" si="523"/>
        <v>0.96547339062500004</v>
      </c>
      <c r="AS416" s="244">
        <f>10068.2*J416*POWER(10,-6)</f>
        <v>8.1620380349999994E-3</v>
      </c>
      <c r="AT416" s="245">
        <f t="shared" si="519"/>
        <v>4.8355289911600003</v>
      </c>
      <c r="AU416" s="246">
        <f t="shared" si="524"/>
        <v>4.0000000000000009E-7</v>
      </c>
      <c r="AV416" s="246">
        <f t="shared" si="525"/>
        <v>4.0000000000000009E-7</v>
      </c>
      <c r="AW416" s="246">
        <f t="shared" si="528"/>
        <v>1.9342115964640006E-6</v>
      </c>
    </row>
    <row r="417" spans="1:49" s="241" customFormat="1" x14ac:dyDescent="0.3">
      <c r="A417" s="232" t="s">
        <v>219</v>
      </c>
      <c r="B417" s="232" t="str">
        <f>B411</f>
        <v>Отпарная колонна поз. К-202, Рег. №ТО-315(У),
Учетный номер – №43-20-4704 ОК(НХС) Заводской № L5CO029-00</v>
      </c>
      <c r="C417" s="53" t="s">
        <v>225</v>
      </c>
      <c r="D417" s="234" t="s">
        <v>174</v>
      </c>
      <c r="E417" s="247">
        <f>E415</f>
        <v>1.0000000000000001E-5</v>
      </c>
      <c r="F417" s="248">
        <f t="shared" si="527"/>
        <v>1</v>
      </c>
      <c r="G417" s="232">
        <v>0.15200000000000002</v>
      </c>
      <c r="H417" s="236">
        <f t="shared" si="520"/>
        <v>1.5200000000000003E-6</v>
      </c>
      <c r="I417" s="249">
        <f>I414*0.15</f>
        <v>0.81067499999999992</v>
      </c>
      <c r="J417" s="238">
        <f>I417</f>
        <v>0.81067499999999992</v>
      </c>
      <c r="K417" s="250"/>
      <c r="L417" s="251"/>
      <c r="M417" s="241" t="str">
        <f t="shared" si="516"/>
        <v>С7</v>
      </c>
      <c r="N417" s="241" t="str">
        <f t="shared" si="517"/>
        <v>Отпарная колонна поз. К-202, Рег. №ТО-315(У),
Учетный номер – №43-20-4704 ОК(НХС) Заводской № L5CO029-00</v>
      </c>
      <c r="O417" s="241" t="str">
        <f t="shared" si="518"/>
        <v>Частичное-пожар-вспышка</v>
      </c>
      <c r="P417" s="241" t="s">
        <v>85</v>
      </c>
      <c r="Q417" s="241" t="s">
        <v>85</v>
      </c>
      <c r="R417" s="241" t="s">
        <v>85</v>
      </c>
      <c r="S417" s="241" t="s">
        <v>85</v>
      </c>
      <c r="T417" s="241" t="s">
        <v>85</v>
      </c>
      <c r="U417" s="241" t="s">
        <v>85</v>
      </c>
      <c r="V417" s="241" t="s">
        <v>85</v>
      </c>
      <c r="W417" s="241" t="s">
        <v>85</v>
      </c>
      <c r="X417" s="241" t="s">
        <v>85</v>
      </c>
      <c r="Y417" s="241" t="s">
        <v>85</v>
      </c>
      <c r="Z417" s="241" t="s">
        <v>85</v>
      </c>
      <c r="AA417" s="241" t="s">
        <v>85</v>
      </c>
      <c r="AB417" s="241" t="s">
        <v>85</v>
      </c>
      <c r="AC417" s="241" t="s">
        <v>85</v>
      </c>
      <c r="AD417" s="241" t="s">
        <v>85</v>
      </c>
      <c r="AE417" s="241" t="s">
        <v>85</v>
      </c>
      <c r="AF417" s="241" t="s">
        <v>85</v>
      </c>
      <c r="AG417" s="241" t="s">
        <v>85</v>
      </c>
      <c r="AH417" s="241">
        <v>1</v>
      </c>
      <c r="AI417" s="241">
        <v>1</v>
      </c>
      <c r="AJ417" s="241">
        <f t="shared" si="529"/>
        <v>5.3600000000000009E-2</v>
      </c>
      <c r="AK417" s="241">
        <f>AK411</f>
        <v>2.5000000000000001E-2</v>
      </c>
      <c r="AL417" s="241">
        <f>ROUNDUP(AL411/3,0)</f>
        <v>2</v>
      </c>
      <c r="AO417" s="244">
        <f t="shared" si="530"/>
        <v>7.3866875000000012E-2</v>
      </c>
      <c r="AP417" s="244">
        <f t="shared" si="521"/>
        <v>7.3866875000000018E-3</v>
      </c>
      <c r="AQ417" s="245">
        <f t="shared" si="522"/>
        <v>3.25</v>
      </c>
      <c r="AR417" s="245">
        <f t="shared" si="523"/>
        <v>0.83281339062500004</v>
      </c>
      <c r="AS417" s="244">
        <f>10068.2*J417*POWER(10,-6)</f>
        <v>8.1620380349999994E-3</v>
      </c>
      <c r="AT417" s="245">
        <f t="shared" si="519"/>
        <v>4.1722289911600008</v>
      </c>
      <c r="AU417" s="246">
        <f t="shared" si="524"/>
        <v>1.5200000000000003E-6</v>
      </c>
      <c r="AV417" s="246">
        <f t="shared" si="525"/>
        <v>1.5200000000000003E-6</v>
      </c>
      <c r="AW417" s="246">
        <f t="shared" si="528"/>
        <v>6.3417880665632021E-6</v>
      </c>
    </row>
    <row r="418" spans="1:49" s="241" customFormat="1" ht="15" thickBot="1" x14ac:dyDescent="0.35">
      <c r="A418" s="232" t="s">
        <v>220</v>
      </c>
      <c r="B418" s="232" t="str">
        <f>B411</f>
        <v>Отпарная колонна поз. К-202, Рег. №ТО-315(У),
Учетный номер – №43-20-4704 ОК(НХС) Заводской № L5CO029-00</v>
      </c>
      <c r="C418" s="53" t="s">
        <v>226</v>
      </c>
      <c r="D418" s="234" t="s">
        <v>62</v>
      </c>
      <c r="E418" s="247">
        <f>E415</f>
        <v>1.0000000000000001E-5</v>
      </c>
      <c r="F418" s="248">
        <f t="shared" si="527"/>
        <v>1</v>
      </c>
      <c r="G418" s="232">
        <v>0.6080000000000001</v>
      </c>
      <c r="H418" s="236">
        <f t="shared" si="520"/>
        <v>6.0800000000000011E-6</v>
      </c>
      <c r="I418" s="249">
        <f>I414*0.15</f>
        <v>0.81067499999999992</v>
      </c>
      <c r="J418" s="238">
        <v>0</v>
      </c>
      <c r="K418" s="255"/>
      <c r="L418" s="256"/>
      <c r="M418" s="241" t="str">
        <f t="shared" si="516"/>
        <v>С8</v>
      </c>
      <c r="N418" s="241" t="str">
        <f t="shared" si="517"/>
        <v>Отпарная колонна поз. К-202, Рег. №ТО-315(У),
Учетный номер – №43-20-4704 ОК(НХС) Заводской № L5CO029-00</v>
      </c>
      <c r="O418" s="241" t="str">
        <f t="shared" si="518"/>
        <v>Частичное-ликвидация</v>
      </c>
      <c r="P418" s="241" t="s">
        <v>85</v>
      </c>
      <c r="Q418" s="241" t="s">
        <v>85</v>
      </c>
      <c r="R418" s="241" t="s">
        <v>85</v>
      </c>
      <c r="S418" s="241" t="s">
        <v>85</v>
      </c>
      <c r="T418" s="241" t="s">
        <v>85</v>
      </c>
      <c r="U418" s="241" t="s">
        <v>85</v>
      </c>
      <c r="V418" s="241" t="s">
        <v>85</v>
      </c>
      <c r="W418" s="241" t="s">
        <v>85</v>
      </c>
      <c r="X418" s="241" t="s">
        <v>85</v>
      </c>
      <c r="Y418" s="241" t="s">
        <v>85</v>
      </c>
      <c r="Z418" s="241" t="s">
        <v>85</v>
      </c>
      <c r="AA418" s="241" t="s">
        <v>85</v>
      </c>
      <c r="AB418" s="241" t="s">
        <v>85</v>
      </c>
      <c r="AC418" s="241" t="s">
        <v>85</v>
      </c>
      <c r="AD418" s="241" t="s">
        <v>85</v>
      </c>
      <c r="AE418" s="241" t="s">
        <v>85</v>
      </c>
      <c r="AF418" s="241" t="s">
        <v>85</v>
      </c>
      <c r="AG418" s="241" t="s">
        <v>85</v>
      </c>
      <c r="AH418" s="241">
        <v>0</v>
      </c>
      <c r="AI418" s="241">
        <v>0</v>
      </c>
      <c r="AJ418" s="241">
        <f t="shared" si="529"/>
        <v>5.3600000000000009E-2</v>
      </c>
      <c r="AK418" s="241">
        <f>AK411</f>
        <v>2.5000000000000001E-2</v>
      </c>
      <c r="AL418" s="241">
        <f>ROUNDUP(AL411/3,0)</f>
        <v>2</v>
      </c>
      <c r="AO418" s="244">
        <f>AK418*I418*0.1+AJ418</f>
        <v>5.5626687500000008E-2</v>
      </c>
      <c r="AP418" s="244">
        <f t="shared" si="521"/>
        <v>5.5626687500000011E-3</v>
      </c>
      <c r="AQ418" s="245">
        <f t="shared" si="522"/>
        <v>0</v>
      </c>
      <c r="AR418" s="245">
        <f t="shared" si="523"/>
        <v>1.5297339062500002E-2</v>
      </c>
      <c r="AS418" s="244">
        <f>1333*J416*POWER(10,-6)</f>
        <v>1.0806297749999998E-3</v>
      </c>
      <c r="AT418" s="245">
        <f t="shared" si="519"/>
        <v>7.7567325087500014E-2</v>
      </c>
      <c r="AU418" s="246">
        <f t="shared" si="524"/>
        <v>0</v>
      </c>
      <c r="AV418" s="246">
        <f t="shared" si="525"/>
        <v>0</v>
      </c>
      <c r="AW418" s="246">
        <f t="shared" si="528"/>
        <v>4.7160933653200016E-7</v>
      </c>
    </row>
    <row r="419" spans="1:49" s="241" customFormat="1" x14ac:dyDescent="0.3">
      <c r="A419" s="296" t="s">
        <v>251</v>
      </c>
      <c r="B419" s="296" t="str">
        <f>B411</f>
        <v>Отпарная колонна поз. К-202, Рег. №ТО-315(У),
Учетный номер – №43-20-4704 ОК(НХС) Заводской № L5CO029-00</v>
      </c>
      <c r="C419" s="296" t="s">
        <v>354</v>
      </c>
      <c r="D419" s="296" t="s">
        <v>355</v>
      </c>
      <c r="E419" s="297">
        <v>2.5000000000000001E-5</v>
      </c>
      <c r="F419" s="248">
        <f t="shared" si="527"/>
        <v>1</v>
      </c>
      <c r="G419" s="296">
        <v>1</v>
      </c>
      <c r="H419" s="298">
        <f t="shared" si="520"/>
        <v>2.5000000000000001E-5</v>
      </c>
      <c r="I419" s="299">
        <f>I411</f>
        <v>36.03</v>
      </c>
      <c r="J419" s="299">
        <f>I419*0.2</f>
        <v>7.2060000000000004</v>
      </c>
      <c r="K419" s="296"/>
      <c r="L419" s="296"/>
      <c r="M419" s="300" t="str">
        <f t="shared" si="516"/>
        <v>С9</v>
      </c>
      <c r="N419" s="300"/>
      <c r="O419" s="300"/>
      <c r="P419" s="300"/>
      <c r="Q419" s="300"/>
      <c r="R419" s="300"/>
      <c r="S419" s="300"/>
      <c r="T419" s="300"/>
      <c r="U419" s="300"/>
      <c r="V419" s="300"/>
      <c r="W419" s="300"/>
      <c r="X419" s="300"/>
      <c r="Y419" s="300"/>
      <c r="Z419" s="300"/>
      <c r="AA419" s="300"/>
      <c r="AB419" s="300"/>
      <c r="AC419" s="300"/>
      <c r="AD419" s="300"/>
      <c r="AE419" s="300"/>
      <c r="AF419" s="300"/>
      <c r="AG419" s="300"/>
      <c r="AH419" s="300">
        <v>1</v>
      </c>
      <c r="AI419" s="300">
        <v>2</v>
      </c>
      <c r="AJ419" s="300">
        <f>AJ411</f>
        <v>5.36</v>
      </c>
      <c r="AK419" s="300">
        <f>AK411</f>
        <v>2.5000000000000001E-2</v>
      </c>
      <c r="AL419" s="300">
        <v>5</v>
      </c>
      <c r="AM419" s="300"/>
      <c r="AN419" s="300"/>
      <c r="AO419" s="301">
        <f>AK419*I419+AJ419</f>
        <v>6.2607500000000007</v>
      </c>
      <c r="AP419" s="301">
        <f>0.1*AO419</f>
        <v>0.62607500000000016</v>
      </c>
      <c r="AQ419" s="302">
        <f>AH419*3+0.25*AI419</f>
        <v>3.5</v>
      </c>
      <c r="AR419" s="302">
        <f>SUM(AO419:AQ419)/4</f>
        <v>2.5967062500000004</v>
      </c>
      <c r="AS419" s="301">
        <f>10068.2*J419*POWER(10,-6)</f>
        <v>7.2551449199999993E-2</v>
      </c>
      <c r="AT419" s="302">
        <f t="shared" si="519"/>
        <v>13.056082699200001</v>
      </c>
      <c r="AU419" s="303">
        <f>AH419*H419</f>
        <v>2.5000000000000001E-5</v>
      </c>
      <c r="AV419" s="303">
        <f>H419*AI419</f>
        <v>5.0000000000000002E-5</v>
      </c>
      <c r="AW419" s="303">
        <f>H419*AT419</f>
        <v>3.2640206748000005E-4</v>
      </c>
    </row>
    <row r="420" spans="1:49" ht="15" thickBot="1" x14ac:dyDescent="0.35"/>
    <row r="421" spans="1:49" s="241" customFormat="1" ht="18" customHeight="1" x14ac:dyDescent="0.3">
      <c r="A421" s="232" t="s">
        <v>19</v>
      </c>
      <c r="B421" s="330" t="s">
        <v>378</v>
      </c>
      <c r="C421" s="53" t="s">
        <v>349</v>
      </c>
      <c r="D421" s="234" t="s">
        <v>350</v>
      </c>
      <c r="E421" s="235">
        <v>9.9999999999999995E-7</v>
      </c>
      <c r="F421" s="233">
        <v>1</v>
      </c>
      <c r="G421" s="232">
        <v>0.05</v>
      </c>
      <c r="H421" s="236">
        <f>E421*F421*G421</f>
        <v>4.9999999999999998E-8</v>
      </c>
      <c r="I421" s="237">
        <v>21.89</v>
      </c>
      <c r="J421" s="238">
        <f>0.13*I421</f>
        <v>2.8457000000000003</v>
      </c>
      <c r="K421" s="239" t="s">
        <v>184</v>
      </c>
      <c r="L421" s="240">
        <f>15*I421</f>
        <v>328.35</v>
      </c>
      <c r="M421" s="241" t="str">
        <f t="shared" ref="M421:M429" si="531">A421</f>
        <v>С1</v>
      </c>
      <c r="N421" s="241" t="str">
        <f t="shared" ref="N421:N428" si="532">B421</f>
        <v>Колонна вакуумная поз. К-201, Рег. №ТО-251,
Заводской № WHC-13-036-08,</v>
      </c>
      <c r="O421" s="241" t="str">
        <f t="shared" ref="O421:O428" si="533">D421</f>
        <v>Полное-огенный шар</v>
      </c>
      <c r="P421" s="241" t="s">
        <v>85</v>
      </c>
      <c r="Q421" s="241" t="s">
        <v>85</v>
      </c>
      <c r="R421" s="241" t="s">
        <v>85</v>
      </c>
      <c r="S421" s="241" t="s">
        <v>85</v>
      </c>
      <c r="T421" s="241" t="s">
        <v>85</v>
      </c>
      <c r="U421" s="241" t="s">
        <v>85</v>
      </c>
      <c r="V421" s="241" t="s">
        <v>85</v>
      </c>
      <c r="W421" s="241" t="s">
        <v>85</v>
      </c>
      <c r="X421" s="241" t="s">
        <v>85</v>
      </c>
      <c r="Y421" s="241" t="s">
        <v>85</v>
      </c>
      <c r="Z421" s="241" t="s">
        <v>85</v>
      </c>
      <c r="AA421" s="241" t="s">
        <v>85</v>
      </c>
      <c r="AB421" s="241" t="s">
        <v>85</v>
      </c>
      <c r="AC421" s="241" t="s">
        <v>85</v>
      </c>
      <c r="AD421" s="241" t="s">
        <v>85</v>
      </c>
      <c r="AE421" s="241" t="s">
        <v>85</v>
      </c>
      <c r="AF421" s="241" t="s">
        <v>85</v>
      </c>
      <c r="AG421" s="241" t="s">
        <v>85</v>
      </c>
      <c r="AH421" s="242">
        <v>2</v>
      </c>
      <c r="AI421" s="242">
        <v>5</v>
      </c>
      <c r="AJ421" s="243">
        <v>7.36</v>
      </c>
      <c r="AK421" s="243">
        <v>2.5000000000000001E-2</v>
      </c>
      <c r="AL421" s="243">
        <v>5</v>
      </c>
      <c r="AO421" s="244">
        <f>AK421*I421+AJ421</f>
        <v>7.9072500000000003</v>
      </c>
      <c r="AP421" s="244">
        <f>0.1*AO421</f>
        <v>0.79072500000000012</v>
      </c>
      <c r="AQ421" s="245">
        <f>AH421*3+0.25*AI421</f>
        <v>7.25</v>
      </c>
      <c r="AR421" s="245">
        <f>SUM(AO421:AQ421)/4</f>
        <v>3.9869937499999999</v>
      </c>
      <c r="AS421" s="244">
        <f>10068.2*J421*POWER(10,-6)</f>
        <v>2.8651076740000003E-2</v>
      </c>
      <c r="AT421" s="245">
        <f t="shared" ref="AT421:AT429" si="534">AS421+AR421+AQ421+AP421+AO421</f>
        <v>19.96361982674</v>
      </c>
      <c r="AU421" s="246">
        <f>AH421*H421</f>
        <v>9.9999999999999995E-8</v>
      </c>
      <c r="AV421" s="246">
        <f>H421*AI421</f>
        <v>2.4999999999999999E-7</v>
      </c>
      <c r="AW421" s="246">
        <f>H421*AT421</f>
        <v>9.981809913369999E-7</v>
      </c>
    </row>
    <row r="422" spans="1:49" s="241" customFormat="1" x14ac:dyDescent="0.3">
      <c r="A422" s="232" t="s">
        <v>20</v>
      </c>
      <c r="B422" s="232" t="str">
        <f>B421</f>
        <v>Колонна вакуумная поз. К-201, Рег. №ТО-251,
Заводской № WHC-13-036-08,</v>
      </c>
      <c r="C422" s="53" t="s">
        <v>211</v>
      </c>
      <c r="D422" s="234" t="s">
        <v>63</v>
      </c>
      <c r="E422" s="247">
        <f>E421</f>
        <v>9.9999999999999995E-7</v>
      </c>
      <c r="F422" s="248">
        <f>F421</f>
        <v>1</v>
      </c>
      <c r="G422" s="232">
        <v>0.19</v>
      </c>
      <c r="H422" s="236">
        <f t="shared" ref="H422:H429" si="535">E422*F422*G422</f>
        <v>1.8999999999999998E-7</v>
      </c>
      <c r="I422" s="249">
        <f>I421</f>
        <v>21.89</v>
      </c>
      <c r="J422" s="257">
        <v>0.25</v>
      </c>
      <c r="K422" s="250" t="s">
        <v>185</v>
      </c>
      <c r="L422" s="251">
        <v>2</v>
      </c>
      <c r="M422" s="241" t="str">
        <f t="shared" si="531"/>
        <v>С2</v>
      </c>
      <c r="N422" s="241" t="str">
        <f t="shared" si="532"/>
        <v>Колонна вакуумная поз. К-201, Рег. №ТО-251,
Заводской № WHC-13-036-08,</v>
      </c>
      <c r="O422" s="241" t="str">
        <f t="shared" si="533"/>
        <v>Полное-взрыв</v>
      </c>
      <c r="P422" s="241" t="s">
        <v>85</v>
      </c>
      <c r="Q422" s="241" t="s">
        <v>85</v>
      </c>
      <c r="R422" s="241" t="s">
        <v>85</v>
      </c>
      <c r="S422" s="241" t="s">
        <v>85</v>
      </c>
      <c r="T422" s="241" t="s">
        <v>85</v>
      </c>
      <c r="U422" s="241" t="s">
        <v>85</v>
      </c>
      <c r="V422" s="241" t="s">
        <v>85</v>
      </c>
      <c r="W422" s="241" t="s">
        <v>85</v>
      </c>
      <c r="X422" s="241" t="s">
        <v>85</v>
      </c>
      <c r="Y422" s="241" t="s">
        <v>85</v>
      </c>
      <c r="Z422" s="241" t="s">
        <v>85</v>
      </c>
      <c r="AA422" s="241" t="s">
        <v>85</v>
      </c>
      <c r="AB422" s="241" t="s">
        <v>85</v>
      </c>
      <c r="AC422" s="241" t="s">
        <v>85</v>
      </c>
      <c r="AD422" s="241" t="s">
        <v>85</v>
      </c>
      <c r="AE422" s="241" t="s">
        <v>85</v>
      </c>
      <c r="AF422" s="241" t="s">
        <v>85</v>
      </c>
      <c r="AG422" s="241" t="s">
        <v>85</v>
      </c>
      <c r="AH422" s="242">
        <v>3</v>
      </c>
      <c r="AI422" s="242">
        <v>8</v>
      </c>
      <c r="AJ422" s="241">
        <f>AJ421</f>
        <v>7.36</v>
      </c>
      <c r="AK422" s="241">
        <f>AK421</f>
        <v>2.5000000000000001E-2</v>
      </c>
      <c r="AL422" s="241">
        <f>AL421</f>
        <v>5</v>
      </c>
      <c r="AO422" s="244">
        <f>AK422*I422+AJ422</f>
        <v>7.9072500000000003</v>
      </c>
      <c r="AP422" s="244">
        <f t="shared" ref="AP422:AP428" si="536">0.1*AO422</f>
        <v>0.79072500000000012</v>
      </c>
      <c r="AQ422" s="245">
        <f t="shared" ref="AQ422:AQ428" si="537">AH422*3+0.25*AI422</f>
        <v>11</v>
      </c>
      <c r="AR422" s="245">
        <f t="shared" ref="AR422:AR428" si="538">SUM(AO422:AQ422)/4</f>
        <v>4.9244937499999999</v>
      </c>
      <c r="AS422" s="244">
        <f>10068.2*J422*POWER(10,-6)*10</f>
        <v>2.5170500000000002E-2</v>
      </c>
      <c r="AT422" s="245">
        <f t="shared" si="534"/>
        <v>24.647639250000001</v>
      </c>
      <c r="AU422" s="246">
        <f t="shared" ref="AU422:AU428" si="539">AH422*H422</f>
        <v>5.6999999999999994E-7</v>
      </c>
      <c r="AV422" s="246">
        <f t="shared" ref="AV422:AV428" si="540">H422*AI422</f>
        <v>1.5199999999999998E-6</v>
      </c>
      <c r="AW422" s="246">
        <f t="shared" ref="AW422" si="541">H422*AT422</f>
        <v>4.6830514574999998E-6</v>
      </c>
    </row>
    <row r="423" spans="1:49" s="241" customFormat="1" x14ac:dyDescent="0.3">
      <c r="A423" s="232" t="s">
        <v>21</v>
      </c>
      <c r="B423" s="232" t="str">
        <f>B421</f>
        <v>Колонна вакуумная поз. К-201, Рег. №ТО-251,
Заводской № WHC-13-036-08,</v>
      </c>
      <c r="C423" s="53" t="s">
        <v>254</v>
      </c>
      <c r="D423" s="234" t="s">
        <v>61</v>
      </c>
      <c r="E423" s="247">
        <f>E421</f>
        <v>9.9999999999999995E-7</v>
      </c>
      <c r="F423" s="248">
        <f t="shared" ref="F423:F429" si="542">F422</f>
        <v>1</v>
      </c>
      <c r="G423" s="232">
        <v>0.76</v>
      </c>
      <c r="H423" s="236">
        <f t="shared" si="535"/>
        <v>7.5999999999999992E-7</v>
      </c>
      <c r="I423" s="249">
        <f>I421</f>
        <v>21.89</v>
      </c>
      <c r="J423" s="238">
        <v>0</v>
      </c>
      <c r="K423" s="250" t="s">
        <v>186</v>
      </c>
      <c r="L423" s="251">
        <v>10</v>
      </c>
      <c r="M423" s="241" t="str">
        <f t="shared" si="531"/>
        <v>С3</v>
      </c>
      <c r="N423" s="241" t="str">
        <f t="shared" si="532"/>
        <v>Колонна вакуумная поз. К-201, Рег. №ТО-251,
Заводской № WHC-13-036-08,</v>
      </c>
      <c r="O423" s="241" t="str">
        <f t="shared" si="533"/>
        <v>Полное-ликвидация</v>
      </c>
      <c r="P423" s="241" t="s">
        <v>85</v>
      </c>
      <c r="Q423" s="241" t="s">
        <v>85</v>
      </c>
      <c r="R423" s="241" t="s">
        <v>85</v>
      </c>
      <c r="S423" s="241" t="s">
        <v>85</v>
      </c>
      <c r="T423" s="241" t="s">
        <v>85</v>
      </c>
      <c r="U423" s="241" t="s">
        <v>85</v>
      </c>
      <c r="V423" s="241" t="s">
        <v>85</v>
      </c>
      <c r="W423" s="241" t="s">
        <v>85</v>
      </c>
      <c r="X423" s="241" t="s">
        <v>85</v>
      </c>
      <c r="Y423" s="241" t="s">
        <v>85</v>
      </c>
      <c r="Z423" s="241" t="s">
        <v>85</v>
      </c>
      <c r="AA423" s="241" t="s">
        <v>85</v>
      </c>
      <c r="AB423" s="241" t="s">
        <v>85</v>
      </c>
      <c r="AC423" s="241" t="s">
        <v>85</v>
      </c>
      <c r="AD423" s="241" t="s">
        <v>85</v>
      </c>
      <c r="AE423" s="241" t="s">
        <v>85</v>
      </c>
      <c r="AF423" s="241" t="s">
        <v>85</v>
      </c>
      <c r="AG423" s="241" t="s">
        <v>85</v>
      </c>
      <c r="AH423" s="241">
        <v>0</v>
      </c>
      <c r="AI423" s="241">
        <v>0</v>
      </c>
      <c r="AJ423" s="241">
        <f>AJ421</f>
        <v>7.36</v>
      </c>
      <c r="AK423" s="241">
        <f>AK421</f>
        <v>2.5000000000000001E-2</v>
      </c>
      <c r="AL423" s="241">
        <f>AL421</f>
        <v>5</v>
      </c>
      <c r="AO423" s="244">
        <f>AK423*I423*0.1+AJ423</f>
        <v>7.4147250000000007</v>
      </c>
      <c r="AP423" s="244">
        <f t="shared" si="536"/>
        <v>0.74147250000000009</v>
      </c>
      <c r="AQ423" s="245">
        <f t="shared" si="537"/>
        <v>0</v>
      </c>
      <c r="AR423" s="245">
        <f t="shared" si="538"/>
        <v>2.0390493750000003</v>
      </c>
      <c r="AS423" s="244">
        <f>1333*J421*POWER(10,-6)</f>
        <v>3.7933181000000004E-3</v>
      </c>
      <c r="AT423" s="245">
        <f t="shared" si="534"/>
        <v>10.1990401931</v>
      </c>
      <c r="AU423" s="246">
        <f t="shared" si="539"/>
        <v>0</v>
      </c>
      <c r="AV423" s="246">
        <f t="shared" si="540"/>
        <v>0</v>
      </c>
      <c r="AW423" s="246">
        <f>H423*AT423</f>
        <v>7.7512705467559992E-6</v>
      </c>
    </row>
    <row r="424" spans="1:49" s="241" customFormat="1" x14ac:dyDescent="0.3">
      <c r="A424" s="232" t="s">
        <v>22</v>
      </c>
      <c r="B424" s="232" t="str">
        <f>B421</f>
        <v>Колонна вакуумная поз. К-201, Рег. №ТО-251,
Заводской № WHC-13-036-08,</v>
      </c>
      <c r="C424" s="53" t="s">
        <v>222</v>
      </c>
      <c r="D424" s="234" t="s">
        <v>223</v>
      </c>
      <c r="E424" s="235">
        <v>1.0000000000000001E-5</v>
      </c>
      <c r="F424" s="248">
        <f t="shared" si="542"/>
        <v>1</v>
      </c>
      <c r="G424" s="232">
        <v>4.0000000000000008E-2</v>
      </c>
      <c r="H424" s="236">
        <f t="shared" si="535"/>
        <v>4.0000000000000009E-7</v>
      </c>
      <c r="I424" s="249">
        <f>0.15*I421</f>
        <v>3.2835000000000001</v>
      </c>
      <c r="J424" s="238">
        <f>I424</f>
        <v>3.2835000000000001</v>
      </c>
      <c r="K424" s="250" t="s">
        <v>188</v>
      </c>
      <c r="L424" s="251">
        <v>45390</v>
      </c>
      <c r="M424" s="241" t="str">
        <f t="shared" si="531"/>
        <v>С4</v>
      </c>
      <c r="N424" s="241" t="str">
        <f t="shared" si="532"/>
        <v>Колонна вакуумная поз. К-201, Рег. №ТО-251,
Заводской № WHC-13-036-08,</v>
      </c>
      <c r="O424" s="241" t="str">
        <f t="shared" si="533"/>
        <v>Частичное факел</v>
      </c>
      <c r="P424" s="241" t="s">
        <v>85</v>
      </c>
      <c r="Q424" s="241" t="s">
        <v>85</v>
      </c>
      <c r="R424" s="241" t="s">
        <v>85</v>
      </c>
      <c r="S424" s="241" t="s">
        <v>85</v>
      </c>
      <c r="T424" s="241" t="s">
        <v>85</v>
      </c>
      <c r="U424" s="241" t="s">
        <v>85</v>
      </c>
      <c r="V424" s="241" t="s">
        <v>85</v>
      </c>
      <c r="W424" s="241" t="s">
        <v>85</v>
      </c>
      <c r="X424" s="241" t="s">
        <v>85</v>
      </c>
      <c r="Y424" s="241" t="s">
        <v>85</v>
      </c>
      <c r="Z424" s="241" t="s">
        <v>85</v>
      </c>
      <c r="AA424" s="241" t="s">
        <v>85</v>
      </c>
      <c r="AB424" s="241" t="s">
        <v>85</v>
      </c>
      <c r="AC424" s="241" t="s">
        <v>85</v>
      </c>
      <c r="AD424" s="241" t="s">
        <v>85</v>
      </c>
      <c r="AE424" s="241" t="s">
        <v>85</v>
      </c>
      <c r="AF424" s="241" t="s">
        <v>85</v>
      </c>
      <c r="AG424" s="241" t="s">
        <v>85</v>
      </c>
      <c r="AH424" s="241">
        <v>1</v>
      </c>
      <c r="AI424" s="241">
        <v>1</v>
      </c>
      <c r="AJ424" s="241">
        <f>0.1*$AJ421</f>
        <v>0.7360000000000001</v>
      </c>
      <c r="AK424" s="241">
        <f>AK422</f>
        <v>2.5000000000000001E-2</v>
      </c>
      <c r="AL424" s="241">
        <f>AL421</f>
        <v>5</v>
      </c>
      <c r="AO424" s="244">
        <f>AK424*I424*0.1+AJ424</f>
        <v>0.74420875000000009</v>
      </c>
      <c r="AP424" s="244">
        <f t="shared" si="536"/>
        <v>7.4420875000000011E-2</v>
      </c>
      <c r="AQ424" s="245">
        <f t="shared" si="537"/>
        <v>3.25</v>
      </c>
      <c r="AR424" s="245">
        <f t="shared" si="538"/>
        <v>1.01715740625</v>
      </c>
      <c r="AS424" s="244">
        <f>10068.2*J424*POWER(10,-6)</f>
        <v>3.3058934700000001E-2</v>
      </c>
      <c r="AT424" s="245">
        <f t="shared" si="534"/>
        <v>5.1188459659500003</v>
      </c>
      <c r="AU424" s="246">
        <f t="shared" si="539"/>
        <v>4.0000000000000009E-7</v>
      </c>
      <c r="AV424" s="246">
        <f t="shared" si="540"/>
        <v>4.0000000000000009E-7</v>
      </c>
      <c r="AW424" s="246">
        <f t="shared" ref="AW424:AW428" si="543">H424*AT424</f>
        <v>2.0475383863800006E-6</v>
      </c>
    </row>
    <row r="425" spans="1:49" s="241" customFormat="1" x14ac:dyDescent="0.3">
      <c r="A425" s="232" t="s">
        <v>23</v>
      </c>
      <c r="B425" s="232" t="str">
        <f>B421</f>
        <v>Колонна вакуумная поз. К-201, Рег. №ТО-251,
Заводской № WHC-13-036-08,</v>
      </c>
      <c r="C425" s="53" t="s">
        <v>255</v>
      </c>
      <c r="D425" s="234" t="s">
        <v>62</v>
      </c>
      <c r="E425" s="247">
        <f>E424</f>
        <v>1.0000000000000001E-5</v>
      </c>
      <c r="F425" s="248">
        <f t="shared" si="542"/>
        <v>1</v>
      </c>
      <c r="G425" s="232">
        <v>0.16000000000000003</v>
      </c>
      <c r="H425" s="236">
        <f t="shared" si="535"/>
        <v>1.6000000000000004E-6</v>
      </c>
      <c r="I425" s="249">
        <f>0.15*I421</f>
        <v>3.2835000000000001</v>
      </c>
      <c r="J425" s="238">
        <v>0</v>
      </c>
      <c r="K425" s="250" t="s">
        <v>189</v>
      </c>
      <c r="L425" s="251">
        <v>3</v>
      </c>
      <c r="M425" s="241" t="str">
        <f t="shared" si="531"/>
        <v>С5</v>
      </c>
      <c r="N425" s="241" t="str">
        <f t="shared" si="532"/>
        <v>Колонна вакуумная поз. К-201, Рег. №ТО-251,
Заводской № WHC-13-036-08,</v>
      </c>
      <c r="O425" s="241" t="str">
        <f t="shared" si="533"/>
        <v>Частичное-ликвидация</v>
      </c>
      <c r="P425" s="241" t="s">
        <v>85</v>
      </c>
      <c r="Q425" s="241" t="s">
        <v>85</v>
      </c>
      <c r="R425" s="241" t="s">
        <v>85</v>
      </c>
      <c r="S425" s="241" t="s">
        <v>85</v>
      </c>
      <c r="T425" s="241" t="s">
        <v>85</v>
      </c>
      <c r="U425" s="241" t="s">
        <v>85</v>
      </c>
      <c r="V425" s="241" t="s">
        <v>85</v>
      </c>
      <c r="W425" s="241" t="s">
        <v>85</v>
      </c>
      <c r="X425" s="241" t="s">
        <v>85</v>
      </c>
      <c r="Y425" s="241" t="s">
        <v>85</v>
      </c>
      <c r="Z425" s="241" t="s">
        <v>85</v>
      </c>
      <c r="AA425" s="241" t="s">
        <v>85</v>
      </c>
      <c r="AB425" s="241" t="s">
        <v>85</v>
      </c>
      <c r="AC425" s="241" t="s">
        <v>85</v>
      </c>
      <c r="AD425" s="241" t="s">
        <v>85</v>
      </c>
      <c r="AE425" s="241" t="s">
        <v>85</v>
      </c>
      <c r="AF425" s="241" t="s">
        <v>85</v>
      </c>
      <c r="AG425" s="241" t="s">
        <v>85</v>
      </c>
      <c r="AH425" s="241">
        <v>0</v>
      </c>
      <c r="AI425" s="241">
        <v>1</v>
      </c>
      <c r="AJ425" s="241">
        <f t="shared" ref="AJ425:AJ428" si="544">0.1*$AJ422</f>
        <v>0.7360000000000001</v>
      </c>
      <c r="AK425" s="241">
        <f>AK421</f>
        <v>2.5000000000000001E-2</v>
      </c>
      <c r="AL425" s="241">
        <f>ROUNDUP(AL421/3,0)</f>
        <v>2</v>
      </c>
      <c r="AO425" s="244">
        <f>AK425*I425+AJ425</f>
        <v>0.81808750000000008</v>
      </c>
      <c r="AP425" s="244">
        <f t="shared" si="536"/>
        <v>8.1808750000000013E-2</v>
      </c>
      <c r="AQ425" s="245">
        <f t="shared" si="537"/>
        <v>0.25</v>
      </c>
      <c r="AR425" s="245">
        <f t="shared" si="538"/>
        <v>0.28747406250000002</v>
      </c>
      <c r="AS425" s="244">
        <f>1333*J422*POWER(10,-6)*10</f>
        <v>3.3325E-3</v>
      </c>
      <c r="AT425" s="245">
        <f t="shared" si="534"/>
        <v>1.4407028125000001</v>
      </c>
      <c r="AU425" s="246">
        <f t="shared" si="539"/>
        <v>0</v>
      </c>
      <c r="AV425" s="246">
        <f t="shared" si="540"/>
        <v>1.6000000000000004E-6</v>
      </c>
      <c r="AW425" s="246">
        <f t="shared" si="543"/>
        <v>2.3051245000000005E-6</v>
      </c>
    </row>
    <row r="426" spans="1:49" s="241" customFormat="1" x14ac:dyDescent="0.3">
      <c r="A426" s="232" t="s">
        <v>24</v>
      </c>
      <c r="B426" s="232" t="str">
        <f>B421</f>
        <v>Колонна вакуумная поз. К-201, Рег. №ТО-251,
Заводской № WHC-13-036-08,</v>
      </c>
      <c r="C426" s="53" t="s">
        <v>224</v>
      </c>
      <c r="D426" s="234" t="s">
        <v>223</v>
      </c>
      <c r="E426" s="247">
        <f>E425</f>
        <v>1.0000000000000001E-5</v>
      </c>
      <c r="F426" s="248">
        <f t="shared" si="542"/>
        <v>1</v>
      </c>
      <c r="G426" s="232">
        <v>4.0000000000000008E-2</v>
      </c>
      <c r="H426" s="236">
        <f t="shared" si="535"/>
        <v>4.0000000000000009E-7</v>
      </c>
      <c r="I426" s="249">
        <f>I424*0.15</f>
        <v>0.49252499999999999</v>
      </c>
      <c r="J426" s="238">
        <f>I426</f>
        <v>0.49252499999999999</v>
      </c>
      <c r="K426" s="253" t="s">
        <v>200</v>
      </c>
      <c r="L426" s="254">
        <v>21</v>
      </c>
      <c r="M426" s="241" t="str">
        <f t="shared" si="531"/>
        <v>С6</v>
      </c>
      <c r="N426" s="241" t="str">
        <f t="shared" si="532"/>
        <v>Колонна вакуумная поз. К-201, Рег. №ТО-251,
Заводской № WHC-13-036-08,</v>
      </c>
      <c r="O426" s="241" t="str">
        <f t="shared" si="533"/>
        <v>Частичное факел</v>
      </c>
      <c r="P426" s="241" t="s">
        <v>85</v>
      </c>
      <c r="Q426" s="241" t="s">
        <v>85</v>
      </c>
      <c r="R426" s="241" t="s">
        <v>85</v>
      </c>
      <c r="S426" s="241" t="s">
        <v>85</v>
      </c>
      <c r="T426" s="241" t="s">
        <v>85</v>
      </c>
      <c r="U426" s="241" t="s">
        <v>85</v>
      </c>
      <c r="V426" s="241" t="s">
        <v>85</v>
      </c>
      <c r="W426" s="241" t="s">
        <v>85</v>
      </c>
      <c r="X426" s="241" t="s">
        <v>85</v>
      </c>
      <c r="Y426" s="241" t="s">
        <v>85</v>
      </c>
      <c r="Z426" s="241" t="s">
        <v>85</v>
      </c>
      <c r="AA426" s="241" t="s">
        <v>85</v>
      </c>
      <c r="AB426" s="241" t="s">
        <v>85</v>
      </c>
      <c r="AC426" s="241" t="s">
        <v>85</v>
      </c>
      <c r="AD426" s="241" t="s">
        <v>85</v>
      </c>
      <c r="AE426" s="241" t="s">
        <v>85</v>
      </c>
      <c r="AF426" s="241" t="s">
        <v>85</v>
      </c>
      <c r="AG426" s="241" t="s">
        <v>85</v>
      </c>
      <c r="AH426" s="241">
        <v>1</v>
      </c>
      <c r="AI426" s="241">
        <v>1</v>
      </c>
      <c r="AJ426" s="241">
        <f t="shared" si="544"/>
        <v>0.7360000000000001</v>
      </c>
      <c r="AK426" s="241">
        <f>AK421</f>
        <v>2.5000000000000001E-2</v>
      </c>
      <c r="AL426" s="241">
        <f>AL425</f>
        <v>2</v>
      </c>
      <c r="AO426" s="244">
        <f t="shared" ref="AO426:AO427" si="545">AK426*I426+AJ426</f>
        <v>0.74831312500000013</v>
      </c>
      <c r="AP426" s="244">
        <f t="shared" si="536"/>
        <v>7.4831312500000011E-2</v>
      </c>
      <c r="AQ426" s="245">
        <f t="shared" si="537"/>
        <v>3.25</v>
      </c>
      <c r="AR426" s="245">
        <f t="shared" si="538"/>
        <v>1.018286109375</v>
      </c>
      <c r="AS426" s="244">
        <f>10068.2*J426*POWER(10,-6)</f>
        <v>4.9588402050000004E-3</v>
      </c>
      <c r="AT426" s="245">
        <f t="shared" si="534"/>
        <v>5.0963893870800003</v>
      </c>
      <c r="AU426" s="246">
        <f t="shared" si="539"/>
        <v>4.0000000000000009E-7</v>
      </c>
      <c r="AV426" s="246">
        <f t="shared" si="540"/>
        <v>4.0000000000000009E-7</v>
      </c>
      <c r="AW426" s="246">
        <f t="shared" si="543"/>
        <v>2.0385557548320007E-6</v>
      </c>
    </row>
    <row r="427" spans="1:49" s="241" customFormat="1" x14ac:dyDescent="0.3">
      <c r="A427" s="232" t="s">
        <v>219</v>
      </c>
      <c r="B427" s="232" t="str">
        <f>B421</f>
        <v>Колонна вакуумная поз. К-201, Рег. №ТО-251,
Заводской № WHC-13-036-08,</v>
      </c>
      <c r="C427" s="53" t="s">
        <v>225</v>
      </c>
      <c r="D427" s="234" t="s">
        <v>174</v>
      </c>
      <c r="E427" s="247">
        <f>E425</f>
        <v>1.0000000000000001E-5</v>
      </c>
      <c r="F427" s="248">
        <f t="shared" si="542"/>
        <v>1</v>
      </c>
      <c r="G427" s="232">
        <v>0.15200000000000002</v>
      </c>
      <c r="H427" s="236">
        <f t="shared" si="535"/>
        <v>1.5200000000000003E-6</v>
      </c>
      <c r="I427" s="249">
        <f>I424*0.15</f>
        <v>0.49252499999999999</v>
      </c>
      <c r="J427" s="238">
        <f>I427</f>
        <v>0.49252499999999999</v>
      </c>
      <c r="K427" s="250"/>
      <c r="L427" s="251"/>
      <c r="M427" s="241" t="str">
        <f t="shared" si="531"/>
        <v>С7</v>
      </c>
      <c r="N427" s="241" t="str">
        <f t="shared" si="532"/>
        <v>Колонна вакуумная поз. К-201, Рег. №ТО-251,
Заводской № WHC-13-036-08,</v>
      </c>
      <c r="O427" s="241" t="str">
        <f t="shared" si="533"/>
        <v>Частичное-пожар-вспышка</v>
      </c>
      <c r="P427" s="241" t="s">
        <v>85</v>
      </c>
      <c r="Q427" s="241" t="s">
        <v>85</v>
      </c>
      <c r="R427" s="241" t="s">
        <v>85</v>
      </c>
      <c r="S427" s="241" t="s">
        <v>85</v>
      </c>
      <c r="T427" s="241" t="s">
        <v>85</v>
      </c>
      <c r="U427" s="241" t="s">
        <v>85</v>
      </c>
      <c r="V427" s="241" t="s">
        <v>85</v>
      </c>
      <c r="W427" s="241" t="s">
        <v>85</v>
      </c>
      <c r="X427" s="241" t="s">
        <v>85</v>
      </c>
      <c r="Y427" s="241" t="s">
        <v>85</v>
      </c>
      <c r="Z427" s="241" t="s">
        <v>85</v>
      </c>
      <c r="AA427" s="241" t="s">
        <v>85</v>
      </c>
      <c r="AB427" s="241" t="s">
        <v>85</v>
      </c>
      <c r="AC427" s="241" t="s">
        <v>85</v>
      </c>
      <c r="AD427" s="241" t="s">
        <v>85</v>
      </c>
      <c r="AE427" s="241" t="s">
        <v>85</v>
      </c>
      <c r="AF427" s="241" t="s">
        <v>85</v>
      </c>
      <c r="AG427" s="241" t="s">
        <v>85</v>
      </c>
      <c r="AH427" s="241">
        <v>1</v>
      </c>
      <c r="AI427" s="241">
        <v>1</v>
      </c>
      <c r="AJ427" s="241">
        <f t="shared" si="544"/>
        <v>7.3600000000000013E-2</v>
      </c>
      <c r="AK427" s="241">
        <f>AK421</f>
        <v>2.5000000000000001E-2</v>
      </c>
      <c r="AL427" s="241">
        <f>ROUNDUP(AL421/3,0)</f>
        <v>2</v>
      </c>
      <c r="AO427" s="244">
        <f t="shared" si="545"/>
        <v>8.5913125000000007E-2</v>
      </c>
      <c r="AP427" s="244">
        <f t="shared" si="536"/>
        <v>8.5913125000000017E-3</v>
      </c>
      <c r="AQ427" s="245">
        <f t="shared" si="537"/>
        <v>3.25</v>
      </c>
      <c r="AR427" s="245">
        <f t="shared" si="538"/>
        <v>0.83612610937499998</v>
      </c>
      <c r="AS427" s="244">
        <f>10068.2*J427*POWER(10,-6)</f>
        <v>4.9588402050000004E-3</v>
      </c>
      <c r="AT427" s="245">
        <f t="shared" si="534"/>
        <v>4.1855893870800003</v>
      </c>
      <c r="AU427" s="246">
        <f t="shared" si="539"/>
        <v>1.5200000000000003E-6</v>
      </c>
      <c r="AV427" s="246">
        <f t="shared" si="540"/>
        <v>1.5200000000000003E-6</v>
      </c>
      <c r="AW427" s="246">
        <f t="shared" si="543"/>
        <v>6.3620958683616012E-6</v>
      </c>
    </row>
    <row r="428" spans="1:49" s="241" customFormat="1" ht="15" thickBot="1" x14ac:dyDescent="0.35">
      <c r="A428" s="232" t="s">
        <v>220</v>
      </c>
      <c r="B428" s="232" t="str">
        <f>B421</f>
        <v>Колонна вакуумная поз. К-201, Рег. №ТО-251,
Заводской № WHC-13-036-08,</v>
      </c>
      <c r="C428" s="53" t="s">
        <v>226</v>
      </c>
      <c r="D428" s="234" t="s">
        <v>62</v>
      </c>
      <c r="E428" s="247">
        <f>E425</f>
        <v>1.0000000000000001E-5</v>
      </c>
      <c r="F428" s="248">
        <f t="shared" si="542"/>
        <v>1</v>
      </c>
      <c r="G428" s="232">
        <v>0.6080000000000001</v>
      </c>
      <c r="H428" s="236">
        <f t="shared" si="535"/>
        <v>6.0800000000000011E-6</v>
      </c>
      <c r="I428" s="249">
        <f>I424*0.15</f>
        <v>0.49252499999999999</v>
      </c>
      <c r="J428" s="238">
        <v>0</v>
      </c>
      <c r="K428" s="255"/>
      <c r="L428" s="256"/>
      <c r="M428" s="241" t="str">
        <f t="shared" si="531"/>
        <v>С8</v>
      </c>
      <c r="N428" s="241" t="str">
        <f t="shared" si="532"/>
        <v>Колонна вакуумная поз. К-201, Рег. №ТО-251,
Заводской № WHC-13-036-08,</v>
      </c>
      <c r="O428" s="241" t="str">
        <f t="shared" si="533"/>
        <v>Частичное-ликвидация</v>
      </c>
      <c r="P428" s="241" t="s">
        <v>85</v>
      </c>
      <c r="Q428" s="241" t="s">
        <v>85</v>
      </c>
      <c r="R428" s="241" t="s">
        <v>85</v>
      </c>
      <c r="S428" s="241" t="s">
        <v>85</v>
      </c>
      <c r="T428" s="241" t="s">
        <v>85</v>
      </c>
      <c r="U428" s="241" t="s">
        <v>85</v>
      </c>
      <c r="V428" s="241" t="s">
        <v>85</v>
      </c>
      <c r="W428" s="241" t="s">
        <v>85</v>
      </c>
      <c r="X428" s="241" t="s">
        <v>85</v>
      </c>
      <c r="Y428" s="241" t="s">
        <v>85</v>
      </c>
      <c r="Z428" s="241" t="s">
        <v>85</v>
      </c>
      <c r="AA428" s="241" t="s">
        <v>85</v>
      </c>
      <c r="AB428" s="241" t="s">
        <v>85</v>
      </c>
      <c r="AC428" s="241" t="s">
        <v>85</v>
      </c>
      <c r="AD428" s="241" t="s">
        <v>85</v>
      </c>
      <c r="AE428" s="241" t="s">
        <v>85</v>
      </c>
      <c r="AF428" s="241" t="s">
        <v>85</v>
      </c>
      <c r="AG428" s="241" t="s">
        <v>85</v>
      </c>
      <c r="AH428" s="241">
        <v>0</v>
      </c>
      <c r="AI428" s="241">
        <v>0</v>
      </c>
      <c r="AJ428" s="241">
        <f t="shared" si="544"/>
        <v>7.3600000000000013E-2</v>
      </c>
      <c r="AK428" s="241">
        <f>AK421</f>
        <v>2.5000000000000001E-2</v>
      </c>
      <c r="AL428" s="241">
        <f>ROUNDUP(AL421/3,0)</f>
        <v>2</v>
      </c>
      <c r="AO428" s="244">
        <f>AK428*I428*0.1+AJ428</f>
        <v>7.4831312500000011E-2</v>
      </c>
      <c r="AP428" s="244">
        <f t="shared" si="536"/>
        <v>7.4831312500000012E-3</v>
      </c>
      <c r="AQ428" s="245">
        <f t="shared" si="537"/>
        <v>0</v>
      </c>
      <c r="AR428" s="245">
        <f t="shared" si="538"/>
        <v>2.0578610937500002E-2</v>
      </c>
      <c r="AS428" s="244">
        <f>1333*J426*POWER(10,-6)</f>
        <v>6.5653582499999993E-4</v>
      </c>
      <c r="AT428" s="245">
        <f t="shared" si="534"/>
        <v>0.10354959051250001</v>
      </c>
      <c r="AU428" s="246">
        <f t="shared" si="539"/>
        <v>0</v>
      </c>
      <c r="AV428" s="246">
        <f t="shared" si="540"/>
        <v>0</v>
      </c>
      <c r="AW428" s="246">
        <f t="shared" si="543"/>
        <v>6.2958151031600017E-7</v>
      </c>
    </row>
    <row r="429" spans="1:49" s="241" customFormat="1" x14ac:dyDescent="0.3">
      <c r="A429" s="296" t="s">
        <v>251</v>
      </c>
      <c r="B429" s="296" t="str">
        <f>B421</f>
        <v>Колонна вакуумная поз. К-201, Рег. №ТО-251,
Заводской № WHC-13-036-08,</v>
      </c>
      <c r="C429" s="296" t="s">
        <v>354</v>
      </c>
      <c r="D429" s="296" t="s">
        <v>355</v>
      </c>
      <c r="E429" s="297">
        <v>2.5000000000000001E-5</v>
      </c>
      <c r="F429" s="248">
        <f t="shared" si="542"/>
        <v>1</v>
      </c>
      <c r="G429" s="296">
        <v>1</v>
      </c>
      <c r="H429" s="298">
        <f t="shared" si="535"/>
        <v>2.5000000000000001E-5</v>
      </c>
      <c r="I429" s="299">
        <f>I421</f>
        <v>21.89</v>
      </c>
      <c r="J429" s="299">
        <f>I429*0.2</f>
        <v>4.3780000000000001</v>
      </c>
      <c r="K429" s="296"/>
      <c r="L429" s="296"/>
      <c r="M429" s="300" t="str">
        <f t="shared" si="531"/>
        <v>С9</v>
      </c>
      <c r="N429" s="300"/>
      <c r="O429" s="300"/>
      <c r="P429" s="300"/>
      <c r="Q429" s="300"/>
      <c r="R429" s="300"/>
      <c r="S429" s="300"/>
      <c r="T429" s="300"/>
      <c r="U429" s="300"/>
      <c r="V429" s="300"/>
      <c r="W429" s="300"/>
      <c r="X429" s="300"/>
      <c r="Y429" s="300"/>
      <c r="Z429" s="300"/>
      <c r="AA429" s="300"/>
      <c r="AB429" s="300"/>
      <c r="AC429" s="300"/>
      <c r="AD429" s="300"/>
      <c r="AE429" s="300"/>
      <c r="AF429" s="300"/>
      <c r="AG429" s="300"/>
      <c r="AH429" s="300">
        <v>1</v>
      </c>
      <c r="AI429" s="300">
        <v>2</v>
      </c>
      <c r="AJ429" s="300">
        <f>AJ421</f>
        <v>7.36</v>
      </c>
      <c r="AK429" s="300">
        <f>AK421</f>
        <v>2.5000000000000001E-2</v>
      </c>
      <c r="AL429" s="300">
        <v>5</v>
      </c>
      <c r="AM429" s="300"/>
      <c r="AN429" s="300"/>
      <c r="AO429" s="301">
        <f>AK429*I429+AJ429</f>
        <v>7.9072500000000003</v>
      </c>
      <c r="AP429" s="301">
        <f>0.1*AO429</f>
        <v>0.79072500000000012</v>
      </c>
      <c r="AQ429" s="302">
        <f>AH429*3+0.25*AI429</f>
        <v>3.5</v>
      </c>
      <c r="AR429" s="302">
        <f>SUM(AO429:AQ429)/4</f>
        <v>3.0494937499999999</v>
      </c>
      <c r="AS429" s="301">
        <f>10068.2*J429*POWER(10,-6)</f>
        <v>4.4078579600000001E-2</v>
      </c>
      <c r="AT429" s="302">
        <f t="shared" si="534"/>
        <v>15.2915473296</v>
      </c>
      <c r="AU429" s="303">
        <f>AH429*H429</f>
        <v>2.5000000000000001E-5</v>
      </c>
      <c r="AV429" s="303">
        <f>H429*AI429</f>
        <v>5.0000000000000002E-5</v>
      </c>
      <c r="AW429" s="303">
        <f>H429*AT429</f>
        <v>3.8228868324E-4</v>
      </c>
    </row>
    <row r="430" spans="1:49" ht="15" thickBot="1" x14ac:dyDescent="0.35"/>
    <row r="431" spans="1:49" s="241" customFormat="1" ht="18" customHeight="1" x14ac:dyDescent="0.3">
      <c r="A431" s="232" t="s">
        <v>19</v>
      </c>
      <c r="B431" s="330" t="s">
        <v>379</v>
      </c>
      <c r="C431" s="53" t="s">
        <v>349</v>
      </c>
      <c r="D431" s="234" t="s">
        <v>350</v>
      </c>
      <c r="E431" s="235">
        <v>9.9999999999999995E-7</v>
      </c>
      <c r="F431" s="233">
        <v>1</v>
      </c>
      <c r="G431" s="232">
        <v>0.05</v>
      </c>
      <c r="H431" s="236">
        <f>E431*F431*G431</f>
        <v>4.9999999999999998E-8</v>
      </c>
      <c r="I431" s="237">
        <v>245</v>
      </c>
      <c r="J431" s="238">
        <f>0.03*I431</f>
        <v>7.35</v>
      </c>
      <c r="K431" s="239" t="s">
        <v>184</v>
      </c>
      <c r="L431" s="240">
        <f>15*I431</f>
        <v>3675</v>
      </c>
      <c r="M431" s="241" t="str">
        <f t="shared" ref="M431:M439" si="546">A431</f>
        <v>С1</v>
      </c>
      <c r="N431" s="241" t="str">
        <f t="shared" ref="N431:N438" si="547">B431</f>
        <v>Отпарная колонна поз. К-202, Рег. №ТО-315(У), Учетный номер – №43-20-4704 ОК(НХС) Заводской № L5CO029-001,</v>
      </c>
      <c r="O431" s="241" t="str">
        <f t="shared" ref="O431:O438" si="548">D431</f>
        <v>Полное-огенный шар</v>
      </c>
      <c r="P431" s="241" t="s">
        <v>85</v>
      </c>
      <c r="Q431" s="241" t="s">
        <v>85</v>
      </c>
      <c r="R431" s="241" t="s">
        <v>85</v>
      </c>
      <c r="S431" s="241" t="s">
        <v>85</v>
      </c>
      <c r="T431" s="241" t="s">
        <v>85</v>
      </c>
      <c r="U431" s="241" t="s">
        <v>85</v>
      </c>
      <c r="V431" s="241" t="s">
        <v>85</v>
      </c>
      <c r="W431" s="241" t="s">
        <v>85</v>
      </c>
      <c r="X431" s="241" t="s">
        <v>85</v>
      </c>
      <c r="Y431" s="241" t="s">
        <v>85</v>
      </c>
      <c r="Z431" s="241" t="s">
        <v>85</v>
      </c>
      <c r="AA431" s="241" t="s">
        <v>85</v>
      </c>
      <c r="AB431" s="241" t="s">
        <v>85</v>
      </c>
      <c r="AC431" s="241" t="s">
        <v>85</v>
      </c>
      <c r="AD431" s="241" t="s">
        <v>85</v>
      </c>
      <c r="AE431" s="241" t="s">
        <v>85</v>
      </c>
      <c r="AF431" s="241" t="s">
        <v>85</v>
      </c>
      <c r="AG431" s="241" t="s">
        <v>85</v>
      </c>
      <c r="AH431" s="242">
        <v>3</v>
      </c>
      <c r="AI431" s="242">
        <v>9</v>
      </c>
      <c r="AJ431" s="243">
        <v>39.630000000000003</v>
      </c>
      <c r="AK431" s="243">
        <v>2.5000000000000001E-2</v>
      </c>
      <c r="AL431" s="243">
        <v>5</v>
      </c>
      <c r="AO431" s="244">
        <f>AK431*I431+AJ431</f>
        <v>45.755000000000003</v>
      </c>
      <c r="AP431" s="244">
        <f>0.1*AO431</f>
        <v>4.5755000000000008</v>
      </c>
      <c r="AQ431" s="245">
        <f>AH431*3+0.25*AI431</f>
        <v>11.25</v>
      </c>
      <c r="AR431" s="245">
        <f>SUM(AO431:AQ431)/4</f>
        <v>15.395125</v>
      </c>
      <c r="AS431" s="244">
        <f>10068.2*J431*POWER(10,-6)</f>
        <v>7.4001269999999994E-2</v>
      </c>
      <c r="AT431" s="245">
        <f t="shared" ref="AT431:AT439" si="549">AS431+AR431+AQ431+AP431+AO431</f>
        <v>77.049626270000005</v>
      </c>
      <c r="AU431" s="246">
        <f>AH431*H431</f>
        <v>1.4999999999999999E-7</v>
      </c>
      <c r="AV431" s="246">
        <f>H431*AI431</f>
        <v>4.4999999999999998E-7</v>
      </c>
      <c r="AW431" s="246">
        <f>H431*AT431</f>
        <v>3.8524813135000004E-6</v>
      </c>
    </row>
    <row r="432" spans="1:49" s="322" customFormat="1" x14ac:dyDescent="0.3">
      <c r="A432" s="312" t="s">
        <v>20</v>
      </c>
      <c r="B432" s="312" t="str">
        <f>B431</f>
        <v>Отпарная колонна поз. К-202, Рег. №ТО-315(У), Учетный номер – №43-20-4704 ОК(НХС) Заводской № L5CO029-001,</v>
      </c>
      <c r="C432" s="313" t="s">
        <v>211</v>
      </c>
      <c r="D432" s="314" t="s">
        <v>63</v>
      </c>
      <c r="E432" s="315">
        <f>E431</f>
        <v>9.9999999999999995E-7</v>
      </c>
      <c r="F432" s="316">
        <f>F431</f>
        <v>1</v>
      </c>
      <c r="G432" s="312">
        <v>0.19</v>
      </c>
      <c r="H432" s="317">
        <f t="shared" ref="H432:H439" si="550">E432*F432*G432</f>
        <v>1.8999999999999998E-7</v>
      </c>
      <c r="I432" s="318">
        <f>I431</f>
        <v>245</v>
      </c>
      <c r="J432" s="319">
        <v>2.87</v>
      </c>
      <c r="K432" s="320" t="s">
        <v>185</v>
      </c>
      <c r="L432" s="321">
        <v>6</v>
      </c>
      <c r="M432" s="322" t="str">
        <f t="shared" si="546"/>
        <v>С2</v>
      </c>
      <c r="N432" s="322" t="str">
        <f t="shared" si="547"/>
        <v>Отпарная колонна поз. К-202, Рег. №ТО-315(У), Учетный номер – №43-20-4704 ОК(НХС) Заводской № L5CO029-001,</v>
      </c>
      <c r="O432" s="322" t="str">
        <f t="shared" si="548"/>
        <v>Полное-взрыв</v>
      </c>
      <c r="P432" s="322" t="s">
        <v>85</v>
      </c>
      <c r="Q432" s="322" t="s">
        <v>85</v>
      </c>
      <c r="R432" s="322" t="s">
        <v>85</v>
      </c>
      <c r="S432" s="322" t="s">
        <v>85</v>
      </c>
      <c r="T432" s="322" t="s">
        <v>85</v>
      </c>
      <c r="U432" s="322" t="s">
        <v>85</v>
      </c>
      <c r="V432" s="322" t="s">
        <v>85</v>
      </c>
      <c r="W432" s="322" t="s">
        <v>85</v>
      </c>
      <c r="X432" s="322" t="s">
        <v>85</v>
      </c>
      <c r="Y432" s="322" t="s">
        <v>85</v>
      </c>
      <c r="Z432" s="322" t="s">
        <v>85</v>
      </c>
      <c r="AA432" s="322" t="s">
        <v>85</v>
      </c>
      <c r="AB432" s="322" t="s">
        <v>85</v>
      </c>
      <c r="AC432" s="322" t="s">
        <v>85</v>
      </c>
      <c r="AD432" s="322" t="s">
        <v>85</v>
      </c>
      <c r="AE432" s="322" t="s">
        <v>85</v>
      </c>
      <c r="AF432" s="322" t="s">
        <v>85</v>
      </c>
      <c r="AG432" s="322" t="s">
        <v>85</v>
      </c>
      <c r="AH432" s="323">
        <v>6</v>
      </c>
      <c r="AI432" s="323">
        <v>12</v>
      </c>
      <c r="AJ432" s="322">
        <f>AJ431</f>
        <v>39.630000000000003</v>
      </c>
      <c r="AK432" s="322">
        <f>AK431</f>
        <v>2.5000000000000001E-2</v>
      </c>
      <c r="AL432" s="322">
        <f>AL431</f>
        <v>5</v>
      </c>
      <c r="AO432" s="324">
        <f>AK432*I432+AJ432</f>
        <v>45.755000000000003</v>
      </c>
      <c r="AP432" s="324">
        <f t="shared" ref="AP432:AP438" si="551">0.1*AO432</f>
        <v>4.5755000000000008</v>
      </c>
      <c r="AQ432" s="325">
        <f t="shared" ref="AQ432:AQ438" si="552">AH432*3+0.25*AI432</f>
        <v>21</v>
      </c>
      <c r="AR432" s="325">
        <f t="shared" ref="AR432:AR438" si="553">SUM(AO432:AQ432)/4</f>
        <v>17.832625</v>
      </c>
      <c r="AS432" s="324">
        <f>10068.2*J432*POWER(10,-6)*10</f>
        <v>0.28895734000000001</v>
      </c>
      <c r="AT432" s="325">
        <f t="shared" si="549"/>
        <v>89.452082340000004</v>
      </c>
      <c r="AU432" s="326">
        <f t="shared" ref="AU432:AU438" si="554">AH432*H432</f>
        <v>1.1399999999999999E-6</v>
      </c>
      <c r="AV432" s="326">
        <f t="shared" ref="AV432:AV438" si="555">H432*AI432</f>
        <v>2.2799999999999998E-6</v>
      </c>
      <c r="AW432" s="326">
        <f t="shared" ref="AW432" si="556">H432*AT432</f>
        <v>1.6995895644599998E-5</v>
      </c>
    </row>
    <row r="433" spans="1:49" s="241" customFormat="1" x14ac:dyDescent="0.3">
      <c r="A433" s="232" t="s">
        <v>21</v>
      </c>
      <c r="B433" s="232" t="str">
        <f>B431</f>
        <v>Отпарная колонна поз. К-202, Рег. №ТО-315(У), Учетный номер – №43-20-4704 ОК(НХС) Заводской № L5CO029-001,</v>
      </c>
      <c r="C433" s="53" t="s">
        <v>254</v>
      </c>
      <c r="D433" s="234" t="s">
        <v>61</v>
      </c>
      <c r="E433" s="247">
        <f>E431</f>
        <v>9.9999999999999995E-7</v>
      </c>
      <c r="F433" s="248">
        <f t="shared" ref="F433:F439" si="557">F432</f>
        <v>1</v>
      </c>
      <c r="G433" s="232">
        <v>0.76</v>
      </c>
      <c r="H433" s="236">
        <f t="shared" si="550"/>
        <v>7.5999999999999992E-7</v>
      </c>
      <c r="I433" s="249">
        <f>I431</f>
        <v>245</v>
      </c>
      <c r="J433" s="238">
        <v>0</v>
      </c>
      <c r="K433" s="250" t="s">
        <v>186</v>
      </c>
      <c r="L433" s="251">
        <v>15</v>
      </c>
      <c r="M433" s="241" t="str">
        <f t="shared" si="546"/>
        <v>С3</v>
      </c>
      <c r="N433" s="241" t="str">
        <f t="shared" si="547"/>
        <v>Отпарная колонна поз. К-202, Рег. №ТО-315(У), Учетный номер – №43-20-4704 ОК(НХС) Заводской № L5CO029-001,</v>
      </c>
      <c r="O433" s="241" t="str">
        <f t="shared" si="548"/>
        <v>Полное-ликвидация</v>
      </c>
      <c r="P433" s="241" t="s">
        <v>85</v>
      </c>
      <c r="Q433" s="241" t="s">
        <v>85</v>
      </c>
      <c r="R433" s="241" t="s">
        <v>85</v>
      </c>
      <c r="S433" s="241" t="s">
        <v>85</v>
      </c>
      <c r="T433" s="241" t="s">
        <v>85</v>
      </c>
      <c r="U433" s="241" t="s">
        <v>85</v>
      </c>
      <c r="V433" s="241" t="s">
        <v>85</v>
      </c>
      <c r="W433" s="241" t="s">
        <v>85</v>
      </c>
      <c r="X433" s="241" t="s">
        <v>85</v>
      </c>
      <c r="Y433" s="241" t="s">
        <v>85</v>
      </c>
      <c r="Z433" s="241" t="s">
        <v>85</v>
      </c>
      <c r="AA433" s="241" t="s">
        <v>85</v>
      </c>
      <c r="AB433" s="241" t="s">
        <v>85</v>
      </c>
      <c r="AC433" s="241" t="s">
        <v>85</v>
      </c>
      <c r="AD433" s="241" t="s">
        <v>85</v>
      </c>
      <c r="AE433" s="241" t="s">
        <v>85</v>
      </c>
      <c r="AF433" s="241" t="s">
        <v>85</v>
      </c>
      <c r="AG433" s="241" t="s">
        <v>85</v>
      </c>
      <c r="AH433" s="241">
        <v>0</v>
      </c>
      <c r="AI433" s="241">
        <v>0</v>
      </c>
      <c r="AJ433" s="241">
        <f>AJ431</f>
        <v>39.630000000000003</v>
      </c>
      <c r="AK433" s="241">
        <f>AK431</f>
        <v>2.5000000000000001E-2</v>
      </c>
      <c r="AL433" s="241">
        <f>AL431</f>
        <v>5</v>
      </c>
      <c r="AO433" s="244">
        <f>AK433*I433*0.1+AJ433</f>
        <v>40.2425</v>
      </c>
      <c r="AP433" s="244">
        <f t="shared" si="551"/>
        <v>4.0242500000000003</v>
      </c>
      <c r="AQ433" s="245">
        <f t="shared" si="552"/>
        <v>0</v>
      </c>
      <c r="AR433" s="245">
        <f t="shared" si="553"/>
        <v>11.0666875</v>
      </c>
      <c r="AS433" s="244">
        <f>1333*J431*POWER(10,-6)</f>
        <v>9.7975499999999986E-3</v>
      </c>
      <c r="AT433" s="245">
        <f t="shared" si="549"/>
        <v>55.343235050000004</v>
      </c>
      <c r="AU433" s="246">
        <f t="shared" si="554"/>
        <v>0</v>
      </c>
      <c r="AV433" s="246">
        <f t="shared" si="555"/>
        <v>0</v>
      </c>
      <c r="AW433" s="246">
        <f>H433*AT433</f>
        <v>4.2060858637999996E-5</v>
      </c>
    </row>
    <row r="434" spans="1:49" s="241" customFormat="1" x14ac:dyDescent="0.3">
      <c r="A434" s="232" t="s">
        <v>22</v>
      </c>
      <c r="B434" s="232" t="str">
        <f>B431</f>
        <v>Отпарная колонна поз. К-202, Рег. №ТО-315(У), Учетный номер – №43-20-4704 ОК(НХС) Заводской № L5CO029-001,</v>
      </c>
      <c r="C434" s="53" t="s">
        <v>222</v>
      </c>
      <c r="D434" s="234" t="s">
        <v>223</v>
      </c>
      <c r="E434" s="235">
        <v>1.0000000000000001E-5</v>
      </c>
      <c r="F434" s="248">
        <f t="shared" si="557"/>
        <v>1</v>
      </c>
      <c r="G434" s="232">
        <v>4.0000000000000008E-2</v>
      </c>
      <c r="H434" s="236">
        <f t="shared" si="550"/>
        <v>4.0000000000000009E-7</v>
      </c>
      <c r="I434" s="249">
        <f>0.15*I431</f>
        <v>36.75</v>
      </c>
      <c r="J434" s="238">
        <f>I434</f>
        <v>36.75</v>
      </c>
      <c r="K434" s="250" t="s">
        <v>188</v>
      </c>
      <c r="L434" s="251">
        <v>45390</v>
      </c>
      <c r="M434" s="241" t="str">
        <f t="shared" si="546"/>
        <v>С4</v>
      </c>
      <c r="N434" s="241" t="str">
        <f t="shared" si="547"/>
        <v>Отпарная колонна поз. К-202, Рег. №ТО-315(У), Учетный номер – №43-20-4704 ОК(НХС) Заводской № L5CO029-001,</v>
      </c>
      <c r="O434" s="241" t="str">
        <f t="shared" si="548"/>
        <v>Частичное факел</v>
      </c>
      <c r="P434" s="241" t="s">
        <v>85</v>
      </c>
      <c r="Q434" s="241" t="s">
        <v>85</v>
      </c>
      <c r="R434" s="241" t="s">
        <v>85</v>
      </c>
      <c r="S434" s="241" t="s">
        <v>85</v>
      </c>
      <c r="T434" s="241" t="s">
        <v>85</v>
      </c>
      <c r="U434" s="241" t="s">
        <v>85</v>
      </c>
      <c r="V434" s="241" t="s">
        <v>85</v>
      </c>
      <c r="W434" s="241" t="s">
        <v>85</v>
      </c>
      <c r="X434" s="241" t="s">
        <v>85</v>
      </c>
      <c r="Y434" s="241" t="s">
        <v>85</v>
      </c>
      <c r="Z434" s="241" t="s">
        <v>85</v>
      </c>
      <c r="AA434" s="241" t="s">
        <v>85</v>
      </c>
      <c r="AB434" s="241" t="s">
        <v>85</v>
      </c>
      <c r="AC434" s="241" t="s">
        <v>85</v>
      </c>
      <c r="AD434" s="241" t="s">
        <v>85</v>
      </c>
      <c r="AE434" s="241" t="s">
        <v>85</v>
      </c>
      <c r="AF434" s="241" t="s">
        <v>85</v>
      </c>
      <c r="AG434" s="241" t="s">
        <v>85</v>
      </c>
      <c r="AH434" s="241">
        <v>2</v>
      </c>
      <c r="AI434" s="241">
        <v>1</v>
      </c>
      <c r="AJ434" s="241">
        <f>0.1*$AJ431</f>
        <v>3.9630000000000005</v>
      </c>
      <c r="AK434" s="241">
        <f>AK432</f>
        <v>2.5000000000000001E-2</v>
      </c>
      <c r="AL434" s="241">
        <f>AL431</f>
        <v>5</v>
      </c>
      <c r="AO434" s="244">
        <f>AK434*I434*0.1+AJ434</f>
        <v>4.0548750000000009</v>
      </c>
      <c r="AP434" s="244">
        <f t="shared" si="551"/>
        <v>0.40548750000000011</v>
      </c>
      <c r="AQ434" s="245">
        <f t="shared" si="552"/>
        <v>6.25</v>
      </c>
      <c r="AR434" s="245">
        <f t="shared" si="553"/>
        <v>2.6775906250000006</v>
      </c>
      <c r="AS434" s="244">
        <f>10068.2*J434*POWER(10,-6)</f>
        <v>0.37000635000000004</v>
      </c>
      <c r="AT434" s="245">
        <f t="shared" si="549"/>
        <v>13.757959475000002</v>
      </c>
      <c r="AU434" s="246">
        <f t="shared" si="554"/>
        <v>8.0000000000000018E-7</v>
      </c>
      <c r="AV434" s="246">
        <f t="shared" si="555"/>
        <v>4.0000000000000009E-7</v>
      </c>
      <c r="AW434" s="246">
        <f t="shared" ref="AW434:AW438" si="558">H434*AT434</f>
        <v>5.5031837900000016E-6</v>
      </c>
    </row>
    <row r="435" spans="1:49" s="241" customFormat="1" x14ac:dyDescent="0.3">
      <c r="A435" s="232" t="s">
        <v>23</v>
      </c>
      <c r="B435" s="232" t="str">
        <f>B431</f>
        <v>Отпарная колонна поз. К-202, Рег. №ТО-315(У), Учетный номер – №43-20-4704 ОК(НХС) Заводской № L5CO029-001,</v>
      </c>
      <c r="C435" s="53" t="s">
        <v>255</v>
      </c>
      <c r="D435" s="234" t="s">
        <v>62</v>
      </c>
      <c r="E435" s="247">
        <f>E434</f>
        <v>1.0000000000000001E-5</v>
      </c>
      <c r="F435" s="248">
        <f t="shared" si="557"/>
        <v>1</v>
      </c>
      <c r="G435" s="232">
        <v>0.16000000000000003</v>
      </c>
      <c r="H435" s="236">
        <f t="shared" si="550"/>
        <v>1.6000000000000004E-6</v>
      </c>
      <c r="I435" s="249">
        <f>0.15*I431</f>
        <v>36.75</v>
      </c>
      <c r="J435" s="238">
        <v>0</v>
      </c>
      <c r="K435" s="250" t="s">
        <v>189</v>
      </c>
      <c r="L435" s="251">
        <v>3</v>
      </c>
      <c r="M435" s="241" t="str">
        <f t="shared" si="546"/>
        <v>С5</v>
      </c>
      <c r="N435" s="241" t="str">
        <f t="shared" si="547"/>
        <v>Отпарная колонна поз. К-202, Рег. №ТО-315(У), Учетный номер – №43-20-4704 ОК(НХС) Заводской № L5CO029-001,</v>
      </c>
      <c r="O435" s="241" t="str">
        <f t="shared" si="548"/>
        <v>Частичное-ликвидация</v>
      </c>
      <c r="P435" s="241" t="s">
        <v>85</v>
      </c>
      <c r="Q435" s="241" t="s">
        <v>85</v>
      </c>
      <c r="R435" s="241" t="s">
        <v>85</v>
      </c>
      <c r="S435" s="241" t="s">
        <v>85</v>
      </c>
      <c r="T435" s="241" t="s">
        <v>85</v>
      </c>
      <c r="U435" s="241" t="s">
        <v>85</v>
      </c>
      <c r="V435" s="241" t="s">
        <v>85</v>
      </c>
      <c r="W435" s="241" t="s">
        <v>85</v>
      </c>
      <c r="X435" s="241" t="s">
        <v>85</v>
      </c>
      <c r="Y435" s="241" t="s">
        <v>85</v>
      </c>
      <c r="Z435" s="241" t="s">
        <v>85</v>
      </c>
      <c r="AA435" s="241" t="s">
        <v>85</v>
      </c>
      <c r="AB435" s="241" t="s">
        <v>85</v>
      </c>
      <c r="AC435" s="241" t="s">
        <v>85</v>
      </c>
      <c r="AD435" s="241" t="s">
        <v>85</v>
      </c>
      <c r="AE435" s="241" t="s">
        <v>85</v>
      </c>
      <c r="AF435" s="241" t="s">
        <v>85</v>
      </c>
      <c r="AG435" s="241" t="s">
        <v>85</v>
      </c>
      <c r="AH435" s="241">
        <v>0</v>
      </c>
      <c r="AI435" s="241">
        <v>1</v>
      </c>
      <c r="AJ435" s="241">
        <f t="shared" ref="AJ435:AJ438" si="559">0.1*$AJ432</f>
        <v>3.9630000000000005</v>
      </c>
      <c r="AK435" s="241">
        <f>AK431</f>
        <v>2.5000000000000001E-2</v>
      </c>
      <c r="AL435" s="241">
        <f>ROUNDUP(AL431/3,0)</f>
        <v>2</v>
      </c>
      <c r="AO435" s="244">
        <f>AK435*I435+AJ435</f>
        <v>4.8817500000000003</v>
      </c>
      <c r="AP435" s="244">
        <f t="shared" si="551"/>
        <v>0.48817500000000003</v>
      </c>
      <c r="AQ435" s="245">
        <f t="shared" si="552"/>
        <v>0.25</v>
      </c>
      <c r="AR435" s="245">
        <f t="shared" si="553"/>
        <v>1.4049812500000001</v>
      </c>
      <c r="AS435" s="244">
        <f>1333*J432*POWER(10,-6)*10</f>
        <v>3.8257100000000002E-2</v>
      </c>
      <c r="AT435" s="245">
        <f t="shared" si="549"/>
        <v>7.06316335</v>
      </c>
      <c r="AU435" s="246">
        <f t="shared" si="554"/>
        <v>0</v>
      </c>
      <c r="AV435" s="246">
        <f t="shared" si="555"/>
        <v>1.6000000000000004E-6</v>
      </c>
      <c r="AW435" s="246">
        <f t="shared" si="558"/>
        <v>1.1301061360000003E-5</v>
      </c>
    </row>
    <row r="436" spans="1:49" s="241" customFormat="1" x14ac:dyDescent="0.3">
      <c r="A436" s="232" t="s">
        <v>24</v>
      </c>
      <c r="B436" s="232" t="str">
        <f>B431</f>
        <v>Отпарная колонна поз. К-202, Рег. №ТО-315(У), Учетный номер – №43-20-4704 ОК(НХС) Заводской № L5CO029-001,</v>
      </c>
      <c r="C436" s="53" t="s">
        <v>224</v>
      </c>
      <c r="D436" s="234" t="s">
        <v>223</v>
      </c>
      <c r="E436" s="247">
        <f>E435</f>
        <v>1.0000000000000001E-5</v>
      </c>
      <c r="F436" s="248">
        <f t="shared" si="557"/>
        <v>1</v>
      </c>
      <c r="G436" s="232">
        <v>4.0000000000000008E-2</v>
      </c>
      <c r="H436" s="236">
        <f t="shared" si="550"/>
        <v>4.0000000000000009E-7</v>
      </c>
      <c r="I436" s="249">
        <f>I434*0.15</f>
        <v>5.5125000000000002</v>
      </c>
      <c r="J436" s="238">
        <f>I436</f>
        <v>5.5125000000000002</v>
      </c>
      <c r="K436" s="253" t="s">
        <v>200</v>
      </c>
      <c r="L436" s="254">
        <v>21</v>
      </c>
      <c r="M436" s="241" t="str">
        <f t="shared" si="546"/>
        <v>С6</v>
      </c>
      <c r="N436" s="241" t="str">
        <f t="shared" si="547"/>
        <v>Отпарная колонна поз. К-202, Рег. №ТО-315(У), Учетный номер – №43-20-4704 ОК(НХС) Заводской № L5CO029-001,</v>
      </c>
      <c r="O436" s="241" t="str">
        <f t="shared" si="548"/>
        <v>Частичное факел</v>
      </c>
      <c r="P436" s="241" t="s">
        <v>85</v>
      </c>
      <c r="Q436" s="241" t="s">
        <v>85</v>
      </c>
      <c r="R436" s="241" t="s">
        <v>85</v>
      </c>
      <c r="S436" s="241" t="s">
        <v>85</v>
      </c>
      <c r="T436" s="241" t="s">
        <v>85</v>
      </c>
      <c r="U436" s="241" t="s">
        <v>85</v>
      </c>
      <c r="V436" s="241" t="s">
        <v>85</v>
      </c>
      <c r="W436" s="241" t="s">
        <v>85</v>
      </c>
      <c r="X436" s="241" t="s">
        <v>85</v>
      </c>
      <c r="Y436" s="241" t="s">
        <v>85</v>
      </c>
      <c r="Z436" s="241" t="s">
        <v>85</v>
      </c>
      <c r="AA436" s="241" t="s">
        <v>85</v>
      </c>
      <c r="AB436" s="241" t="s">
        <v>85</v>
      </c>
      <c r="AC436" s="241" t="s">
        <v>85</v>
      </c>
      <c r="AD436" s="241" t="s">
        <v>85</v>
      </c>
      <c r="AE436" s="241" t="s">
        <v>85</v>
      </c>
      <c r="AF436" s="241" t="s">
        <v>85</v>
      </c>
      <c r="AG436" s="241" t="s">
        <v>85</v>
      </c>
      <c r="AH436" s="241">
        <v>2</v>
      </c>
      <c r="AI436" s="241">
        <v>1</v>
      </c>
      <c r="AJ436" s="241">
        <f t="shared" si="559"/>
        <v>3.9630000000000005</v>
      </c>
      <c r="AK436" s="241">
        <f>AK431</f>
        <v>2.5000000000000001E-2</v>
      </c>
      <c r="AL436" s="241">
        <f>AL435</f>
        <v>2</v>
      </c>
      <c r="AO436" s="244">
        <f t="shared" ref="AO436:AO437" si="560">AK436*I436+AJ436</f>
        <v>4.1008125000000009</v>
      </c>
      <c r="AP436" s="244">
        <f t="shared" si="551"/>
        <v>0.41008125000000012</v>
      </c>
      <c r="AQ436" s="245">
        <f t="shared" si="552"/>
        <v>6.25</v>
      </c>
      <c r="AR436" s="245">
        <f t="shared" si="553"/>
        <v>2.6902234375000003</v>
      </c>
      <c r="AS436" s="244">
        <f>10068.2*J436*POWER(10,-6)</f>
        <v>5.5500952500000006E-2</v>
      </c>
      <c r="AT436" s="245">
        <f t="shared" si="549"/>
        <v>13.50661814</v>
      </c>
      <c r="AU436" s="246">
        <f t="shared" si="554"/>
        <v>8.0000000000000018E-7</v>
      </c>
      <c r="AV436" s="246">
        <f t="shared" si="555"/>
        <v>4.0000000000000009E-7</v>
      </c>
      <c r="AW436" s="246">
        <f t="shared" si="558"/>
        <v>5.4026472560000018E-6</v>
      </c>
    </row>
    <row r="437" spans="1:49" s="241" customFormat="1" x14ac:dyDescent="0.3">
      <c r="A437" s="232" t="s">
        <v>219</v>
      </c>
      <c r="B437" s="232" t="str">
        <f>B431</f>
        <v>Отпарная колонна поз. К-202, Рег. №ТО-315(У), Учетный номер – №43-20-4704 ОК(НХС) Заводской № L5CO029-001,</v>
      </c>
      <c r="C437" s="53" t="s">
        <v>225</v>
      </c>
      <c r="D437" s="234" t="s">
        <v>174</v>
      </c>
      <c r="E437" s="247">
        <f>E435</f>
        <v>1.0000000000000001E-5</v>
      </c>
      <c r="F437" s="248">
        <f t="shared" si="557"/>
        <v>1</v>
      </c>
      <c r="G437" s="232">
        <v>0.15200000000000002</v>
      </c>
      <c r="H437" s="236">
        <f t="shared" si="550"/>
        <v>1.5200000000000003E-6</v>
      </c>
      <c r="I437" s="249">
        <f>I434*0.15</f>
        <v>5.5125000000000002</v>
      </c>
      <c r="J437" s="238">
        <f>I437</f>
        <v>5.5125000000000002</v>
      </c>
      <c r="K437" s="250"/>
      <c r="L437" s="251"/>
      <c r="M437" s="241" t="str">
        <f t="shared" si="546"/>
        <v>С7</v>
      </c>
      <c r="N437" s="241" t="str">
        <f t="shared" si="547"/>
        <v>Отпарная колонна поз. К-202, Рег. №ТО-315(У), Учетный номер – №43-20-4704 ОК(НХС) Заводской № L5CO029-001,</v>
      </c>
      <c r="O437" s="241" t="str">
        <f t="shared" si="548"/>
        <v>Частичное-пожар-вспышка</v>
      </c>
      <c r="P437" s="241" t="s">
        <v>85</v>
      </c>
      <c r="Q437" s="241" t="s">
        <v>85</v>
      </c>
      <c r="R437" s="241" t="s">
        <v>85</v>
      </c>
      <c r="S437" s="241" t="s">
        <v>85</v>
      </c>
      <c r="T437" s="241" t="s">
        <v>85</v>
      </c>
      <c r="U437" s="241" t="s">
        <v>85</v>
      </c>
      <c r="V437" s="241" t="s">
        <v>85</v>
      </c>
      <c r="W437" s="241" t="s">
        <v>85</v>
      </c>
      <c r="X437" s="241" t="s">
        <v>85</v>
      </c>
      <c r="Y437" s="241" t="s">
        <v>85</v>
      </c>
      <c r="Z437" s="241" t="s">
        <v>85</v>
      </c>
      <c r="AA437" s="241" t="s">
        <v>85</v>
      </c>
      <c r="AB437" s="241" t="s">
        <v>85</v>
      </c>
      <c r="AC437" s="241" t="s">
        <v>85</v>
      </c>
      <c r="AD437" s="241" t="s">
        <v>85</v>
      </c>
      <c r="AE437" s="241" t="s">
        <v>85</v>
      </c>
      <c r="AF437" s="241" t="s">
        <v>85</v>
      </c>
      <c r="AG437" s="241" t="s">
        <v>85</v>
      </c>
      <c r="AH437" s="241">
        <v>1</v>
      </c>
      <c r="AI437" s="241">
        <v>1</v>
      </c>
      <c r="AJ437" s="241">
        <f t="shared" si="559"/>
        <v>0.3963000000000001</v>
      </c>
      <c r="AK437" s="241">
        <f>AK431</f>
        <v>2.5000000000000001E-2</v>
      </c>
      <c r="AL437" s="241">
        <f>ROUNDUP(AL431/3,0)</f>
        <v>2</v>
      </c>
      <c r="AO437" s="244">
        <f t="shared" si="560"/>
        <v>0.5341125000000001</v>
      </c>
      <c r="AP437" s="244">
        <f t="shared" si="551"/>
        <v>5.3411250000000014E-2</v>
      </c>
      <c r="AQ437" s="245">
        <f t="shared" si="552"/>
        <v>3.25</v>
      </c>
      <c r="AR437" s="245">
        <f t="shared" si="553"/>
        <v>0.95938093749999998</v>
      </c>
      <c r="AS437" s="244">
        <f>10068.2*J437*POWER(10,-6)</f>
        <v>5.5500952500000006E-2</v>
      </c>
      <c r="AT437" s="245">
        <f t="shared" si="549"/>
        <v>4.8524056399999997</v>
      </c>
      <c r="AU437" s="246">
        <f t="shared" si="554"/>
        <v>1.5200000000000003E-6</v>
      </c>
      <c r="AV437" s="246">
        <f t="shared" si="555"/>
        <v>1.5200000000000003E-6</v>
      </c>
      <c r="AW437" s="246">
        <f t="shared" si="558"/>
        <v>7.3756565728000006E-6</v>
      </c>
    </row>
    <row r="438" spans="1:49" s="241" customFormat="1" ht="15" thickBot="1" x14ac:dyDescent="0.35">
      <c r="A438" s="232" t="s">
        <v>220</v>
      </c>
      <c r="B438" s="232" t="str">
        <f>B431</f>
        <v>Отпарная колонна поз. К-202, Рег. №ТО-315(У), Учетный номер – №43-20-4704 ОК(НХС) Заводской № L5CO029-001,</v>
      </c>
      <c r="C438" s="53" t="s">
        <v>226</v>
      </c>
      <c r="D438" s="234" t="s">
        <v>62</v>
      </c>
      <c r="E438" s="247">
        <f>E435</f>
        <v>1.0000000000000001E-5</v>
      </c>
      <c r="F438" s="248">
        <f t="shared" si="557"/>
        <v>1</v>
      </c>
      <c r="G438" s="232">
        <v>0.6080000000000001</v>
      </c>
      <c r="H438" s="236">
        <f t="shared" si="550"/>
        <v>6.0800000000000011E-6</v>
      </c>
      <c r="I438" s="249">
        <f>I434*0.15</f>
        <v>5.5125000000000002</v>
      </c>
      <c r="J438" s="238">
        <v>0</v>
      </c>
      <c r="K438" s="255"/>
      <c r="L438" s="256"/>
      <c r="M438" s="241" t="str">
        <f t="shared" si="546"/>
        <v>С8</v>
      </c>
      <c r="N438" s="241" t="str">
        <f t="shared" si="547"/>
        <v>Отпарная колонна поз. К-202, Рег. №ТО-315(У), Учетный номер – №43-20-4704 ОК(НХС) Заводской № L5CO029-001,</v>
      </c>
      <c r="O438" s="241" t="str">
        <f t="shared" si="548"/>
        <v>Частичное-ликвидация</v>
      </c>
      <c r="P438" s="241" t="s">
        <v>85</v>
      </c>
      <c r="Q438" s="241" t="s">
        <v>85</v>
      </c>
      <c r="R438" s="241" t="s">
        <v>85</v>
      </c>
      <c r="S438" s="241" t="s">
        <v>85</v>
      </c>
      <c r="T438" s="241" t="s">
        <v>85</v>
      </c>
      <c r="U438" s="241" t="s">
        <v>85</v>
      </c>
      <c r="V438" s="241" t="s">
        <v>85</v>
      </c>
      <c r="W438" s="241" t="s">
        <v>85</v>
      </c>
      <c r="X438" s="241" t="s">
        <v>85</v>
      </c>
      <c r="Y438" s="241" t="s">
        <v>85</v>
      </c>
      <c r="Z438" s="241" t="s">
        <v>85</v>
      </c>
      <c r="AA438" s="241" t="s">
        <v>85</v>
      </c>
      <c r="AB438" s="241" t="s">
        <v>85</v>
      </c>
      <c r="AC438" s="241" t="s">
        <v>85</v>
      </c>
      <c r="AD438" s="241" t="s">
        <v>85</v>
      </c>
      <c r="AE438" s="241" t="s">
        <v>85</v>
      </c>
      <c r="AF438" s="241" t="s">
        <v>85</v>
      </c>
      <c r="AG438" s="241" t="s">
        <v>85</v>
      </c>
      <c r="AH438" s="241">
        <v>0</v>
      </c>
      <c r="AI438" s="241">
        <v>0</v>
      </c>
      <c r="AJ438" s="241">
        <f t="shared" si="559"/>
        <v>0.3963000000000001</v>
      </c>
      <c r="AK438" s="241">
        <f>AK431</f>
        <v>2.5000000000000001E-2</v>
      </c>
      <c r="AL438" s="241">
        <f>ROUNDUP(AL431/3,0)</f>
        <v>2</v>
      </c>
      <c r="AO438" s="244">
        <f>AK438*I438*0.1+AJ438</f>
        <v>0.41008125000000012</v>
      </c>
      <c r="AP438" s="244">
        <f t="shared" si="551"/>
        <v>4.1008125000000013E-2</v>
      </c>
      <c r="AQ438" s="245">
        <f t="shared" si="552"/>
        <v>0</v>
      </c>
      <c r="AR438" s="245">
        <f t="shared" si="553"/>
        <v>0.11277234375000003</v>
      </c>
      <c r="AS438" s="244">
        <f>1333*J436*POWER(10,-6)</f>
        <v>7.3481624999999998E-3</v>
      </c>
      <c r="AT438" s="245">
        <f t="shared" si="549"/>
        <v>0.57120988125000016</v>
      </c>
      <c r="AU438" s="246">
        <f t="shared" si="554"/>
        <v>0</v>
      </c>
      <c r="AV438" s="246">
        <f t="shared" si="555"/>
        <v>0</v>
      </c>
      <c r="AW438" s="246">
        <f t="shared" si="558"/>
        <v>3.4729560780000014E-6</v>
      </c>
    </row>
    <row r="439" spans="1:49" s="241" customFormat="1" x14ac:dyDescent="0.3">
      <c r="A439" s="296" t="s">
        <v>251</v>
      </c>
      <c r="B439" s="296" t="str">
        <f>B431</f>
        <v>Отпарная колонна поз. К-202, Рег. №ТО-315(У), Учетный номер – №43-20-4704 ОК(НХС) Заводской № L5CO029-001,</v>
      </c>
      <c r="C439" s="296" t="s">
        <v>354</v>
      </c>
      <c r="D439" s="296" t="s">
        <v>355</v>
      </c>
      <c r="E439" s="297">
        <v>2.5000000000000001E-5</v>
      </c>
      <c r="F439" s="248">
        <f t="shared" si="557"/>
        <v>1</v>
      </c>
      <c r="G439" s="296">
        <v>1</v>
      </c>
      <c r="H439" s="298">
        <f t="shared" si="550"/>
        <v>2.5000000000000001E-5</v>
      </c>
      <c r="I439" s="299">
        <f>I431</f>
        <v>245</v>
      </c>
      <c r="J439" s="299">
        <f>I439*0.07</f>
        <v>17.150000000000002</v>
      </c>
      <c r="K439" s="296"/>
      <c r="L439" s="296"/>
      <c r="M439" s="300" t="str">
        <f t="shared" si="546"/>
        <v>С9</v>
      </c>
      <c r="N439" s="300"/>
      <c r="O439" s="300"/>
      <c r="P439" s="300"/>
      <c r="Q439" s="300"/>
      <c r="R439" s="300"/>
      <c r="S439" s="300"/>
      <c r="T439" s="300"/>
      <c r="U439" s="300"/>
      <c r="V439" s="300"/>
      <c r="W439" s="300"/>
      <c r="X439" s="300"/>
      <c r="Y439" s="300"/>
      <c r="Z439" s="300"/>
      <c r="AA439" s="300"/>
      <c r="AB439" s="300"/>
      <c r="AC439" s="300"/>
      <c r="AD439" s="300"/>
      <c r="AE439" s="300"/>
      <c r="AF439" s="300"/>
      <c r="AG439" s="300"/>
      <c r="AH439" s="300">
        <v>3</v>
      </c>
      <c r="AI439" s="300">
        <v>5</v>
      </c>
      <c r="AJ439" s="300">
        <f>AJ431</f>
        <v>39.630000000000003</v>
      </c>
      <c r="AK439" s="300">
        <f>AK431</f>
        <v>2.5000000000000001E-2</v>
      </c>
      <c r="AL439" s="300">
        <v>5</v>
      </c>
      <c r="AM439" s="300"/>
      <c r="AN439" s="300"/>
      <c r="AO439" s="301">
        <f>AK439*I439+AJ439</f>
        <v>45.755000000000003</v>
      </c>
      <c r="AP439" s="301">
        <f>0.1*AO439</f>
        <v>4.5755000000000008</v>
      </c>
      <c r="AQ439" s="302">
        <f>AH439*3+0.25*AI439</f>
        <v>10.25</v>
      </c>
      <c r="AR439" s="302">
        <f>SUM(AO439:AQ439)/4</f>
        <v>15.145125</v>
      </c>
      <c r="AS439" s="301">
        <f>10068.2*J439*POWER(10,-6)</f>
        <v>0.17266963000000002</v>
      </c>
      <c r="AT439" s="302">
        <f t="shared" si="549"/>
        <v>75.898294630000009</v>
      </c>
      <c r="AU439" s="303">
        <f>AH439*H439</f>
        <v>7.5000000000000007E-5</v>
      </c>
      <c r="AV439" s="303">
        <f>H439*AI439</f>
        <v>1.25E-4</v>
      </c>
      <c r="AW439" s="303">
        <f>H439*AT439</f>
        <v>1.8974573657500003E-3</v>
      </c>
    </row>
    <row r="440" spans="1:49" ht="15" thickBot="1" x14ac:dyDescent="0.35"/>
    <row r="441" spans="1:49" s="241" customFormat="1" ht="18" customHeight="1" x14ac:dyDescent="0.3">
      <c r="A441" s="232" t="s">
        <v>19</v>
      </c>
      <c r="B441" s="330" t="s">
        <v>380</v>
      </c>
      <c r="C441" s="53" t="s">
        <v>349</v>
      </c>
      <c r="D441" s="234" t="s">
        <v>350</v>
      </c>
      <c r="E441" s="235">
        <v>9.9999999999999995E-7</v>
      </c>
      <c r="F441" s="233">
        <v>1</v>
      </c>
      <c r="G441" s="232">
        <v>0.05</v>
      </c>
      <c r="H441" s="236">
        <f>E441*F441*G441</f>
        <v>4.9999999999999998E-8</v>
      </c>
      <c r="I441" s="237">
        <v>41.48</v>
      </c>
      <c r="J441" s="238">
        <f>0.13*I441</f>
        <v>5.3923999999999994</v>
      </c>
      <c r="K441" s="239" t="s">
        <v>184</v>
      </c>
      <c r="L441" s="240">
        <f>15*I441</f>
        <v>622.19999999999993</v>
      </c>
      <c r="M441" s="241" t="str">
        <f t="shared" ref="M441:M449" si="561">A441</f>
        <v>С1</v>
      </c>
      <c r="N441" s="241" t="str">
        <f t="shared" ref="N441:N448" si="562">B441</f>
        <v>Абсорбционная колонна СУГ / Отпарная колонна СУГ поз. К-301/К-302,
Рег. №ТО-265(У), Учетный номер – №43-20-4522 ОК(НХС) Заводской № L5CO029-003,</v>
      </c>
      <c r="O441" s="241" t="str">
        <f t="shared" ref="O441:O448" si="563">D441</f>
        <v>Полное-огенный шар</v>
      </c>
      <c r="P441" s="241" t="s">
        <v>85</v>
      </c>
      <c r="Q441" s="241" t="s">
        <v>85</v>
      </c>
      <c r="R441" s="241" t="s">
        <v>85</v>
      </c>
      <c r="S441" s="241" t="s">
        <v>85</v>
      </c>
      <c r="T441" s="241" t="s">
        <v>85</v>
      </c>
      <c r="U441" s="241" t="s">
        <v>85</v>
      </c>
      <c r="V441" s="241" t="s">
        <v>85</v>
      </c>
      <c r="W441" s="241" t="s">
        <v>85</v>
      </c>
      <c r="X441" s="241" t="s">
        <v>85</v>
      </c>
      <c r="Y441" s="241" t="s">
        <v>85</v>
      </c>
      <c r="Z441" s="241" t="s">
        <v>85</v>
      </c>
      <c r="AA441" s="241" t="s">
        <v>85</v>
      </c>
      <c r="AB441" s="241" t="s">
        <v>85</v>
      </c>
      <c r="AC441" s="241" t="s">
        <v>85</v>
      </c>
      <c r="AD441" s="241" t="s">
        <v>85</v>
      </c>
      <c r="AE441" s="241" t="s">
        <v>85</v>
      </c>
      <c r="AF441" s="241" t="s">
        <v>85</v>
      </c>
      <c r="AG441" s="241" t="s">
        <v>85</v>
      </c>
      <c r="AH441" s="242">
        <v>2</v>
      </c>
      <c r="AI441" s="242">
        <v>5</v>
      </c>
      <c r="AJ441" s="243">
        <v>5.36</v>
      </c>
      <c r="AK441" s="243">
        <v>2.5000000000000001E-2</v>
      </c>
      <c r="AL441" s="243">
        <v>5</v>
      </c>
      <c r="AO441" s="244">
        <f>AK441*I441+AJ441</f>
        <v>6.3970000000000002</v>
      </c>
      <c r="AP441" s="244">
        <f>0.1*AO441</f>
        <v>0.63970000000000005</v>
      </c>
      <c r="AQ441" s="245">
        <f>AH441*3+0.25*AI441</f>
        <v>7.25</v>
      </c>
      <c r="AR441" s="245">
        <f>SUM(AO441:AQ441)/4</f>
        <v>3.5716749999999999</v>
      </c>
      <c r="AS441" s="244">
        <f>10068.2*J441*POWER(10,-6)</f>
        <v>5.4291761679999995E-2</v>
      </c>
      <c r="AT441" s="245">
        <f t="shared" ref="AT441:AT449" si="564">AS441+AR441+AQ441+AP441+AO441</f>
        <v>17.912666761680001</v>
      </c>
      <c r="AU441" s="246">
        <f>AH441*H441</f>
        <v>9.9999999999999995E-8</v>
      </c>
      <c r="AV441" s="246">
        <f>H441*AI441</f>
        <v>2.4999999999999999E-7</v>
      </c>
      <c r="AW441" s="246">
        <f>H441*AT441</f>
        <v>8.9563333808400001E-7</v>
      </c>
    </row>
    <row r="442" spans="1:49" s="241" customFormat="1" x14ac:dyDescent="0.3">
      <c r="A442" s="232" t="s">
        <v>20</v>
      </c>
      <c r="B442" s="232" t="str">
        <f>B441</f>
        <v>Абсорбционная колонна СУГ / Отпарная колонна СУГ поз. К-301/К-302,
Рег. №ТО-265(У), Учетный номер – №43-20-4522 ОК(НХС) Заводской № L5CO029-003,</v>
      </c>
      <c r="C442" s="53" t="s">
        <v>211</v>
      </c>
      <c r="D442" s="234" t="s">
        <v>63</v>
      </c>
      <c r="E442" s="247">
        <f>E441</f>
        <v>9.9999999999999995E-7</v>
      </c>
      <c r="F442" s="248">
        <f>F441</f>
        <v>1</v>
      </c>
      <c r="G442" s="232">
        <v>0.19</v>
      </c>
      <c r="H442" s="236">
        <f t="shared" ref="H442:H449" si="565">E442*F442*G442</f>
        <v>1.8999999999999998E-7</v>
      </c>
      <c r="I442" s="249">
        <f>I441</f>
        <v>41.48</v>
      </c>
      <c r="J442" s="257">
        <v>0.26</v>
      </c>
      <c r="K442" s="250" t="s">
        <v>185</v>
      </c>
      <c r="L442" s="251">
        <v>2</v>
      </c>
      <c r="M442" s="241" t="str">
        <f t="shared" si="561"/>
        <v>С2</v>
      </c>
      <c r="N442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2" s="241" t="str">
        <f t="shared" si="563"/>
        <v>Полное-взрыв</v>
      </c>
      <c r="P442" s="241" t="s">
        <v>85</v>
      </c>
      <c r="Q442" s="241" t="s">
        <v>85</v>
      </c>
      <c r="R442" s="241" t="s">
        <v>85</v>
      </c>
      <c r="S442" s="241" t="s">
        <v>85</v>
      </c>
      <c r="T442" s="241" t="s">
        <v>85</v>
      </c>
      <c r="U442" s="241" t="s">
        <v>85</v>
      </c>
      <c r="V442" s="241" t="s">
        <v>85</v>
      </c>
      <c r="W442" s="241" t="s">
        <v>85</v>
      </c>
      <c r="X442" s="241" t="s">
        <v>85</v>
      </c>
      <c r="Y442" s="241" t="s">
        <v>85</v>
      </c>
      <c r="Z442" s="241" t="s">
        <v>85</v>
      </c>
      <c r="AA442" s="241" t="s">
        <v>85</v>
      </c>
      <c r="AB442" s="241" t="s">
        <v>85</v>
      </c>
      <c r="AC442" s="241" t="s">
        <v>85</v>
      </c>
      <c r="AD442" s="241" t="s">
        <v>85</v>
      </c>
      <c r="AE442" s="241" t="s">
        <v>85</v>
      </c>
      <c r="AF442" s="241" t="s">
        <v>85</v>
      </c>
      <c r="AG442" s="241" t="s">
        <v>85</v>
      </c>
      <c r="AH442" s="242">
        <v>3</v>
      </c>
      <c r="AI442" s="242">
        <v>8</v>
      </c>
      <c r="AJ442" s="241">
        <f>AJ441</f>
        <v>5.36</v>
      </c>
      <c r="AK442" s="241">
        <f>AK441</f>
        <v>2.5000000000000001E-2</v>
      </c>
      <c r="AL442" s="241">
        <f>AL441</f>
        <v>5</v>
      </c>
      <c r="AO442" s="244">
        <f>AK442*I442+AJ442</f>
        <v>6.3970000000000002</v>
      </c>
      <c r="AP442" s="244">
        <f t="shared" ref="AP442:AP448" si="566">0.1*AO442</f>
        <v>0.63970000000000005</v>
      </c>
      <c r="AQ442" s="245">
        <f t="shared" ref="AQ442:AQ448" si="567">AH442*3+0.25*AI442</f>
        <v>11</v>
      </c>
      <c r="AR442" s="245">
        <f t="shared" ref="AR442:AR448" si="568">SUM(AO442:AQ442)/4</f>
        <v>4.5091749999999999</v>
      </c>
      <c r="AS442" s="244">
        <f>10068.2*J442*POWER(10,-6)*10</f>
        <v>2.6177320000000004E-2</v>
      </c>
      <c r="AT442" s="245">
        <f t="shared" si="564"/>
        <v>22.572052320000004</v>
      </c>
      <c r="AU442" s="246">
        <f t="shared" ref="AU442:AU448" si="569">AH442*H442</f>
        <v>5.6999999999999994E-7</v>
      </c>
      <c r="AV442" s="246">
        <f t="shared" ref="AV442:AV448" si="570">H442*AI442</f>
        <v>1.5199999999999998E-6</v>
      </c>
      <c r="AW442" s="246">
        <f t="shared" ref="AW442" si="571">H442*AT442</f>
        <v>4.2886899408000002E-6</v>
      </c>
    </row>
    <row r="443" spans="1:49" s="241" customFormat="1" x14ac:dyDescent="0.3">
      <c r="A443" s="232" t="s">
        <v>21</v>
      </c>
      <c r="B443" s="232" t="str">
        <f>B441</f>
        <v>Абсорбционная колонна СУГ / Отпарная колонна СУГ поз. К-301/К-302,
Рег. №ТО-265(У), Учетный номер – №43-20-4522 ОК(НХС) Заводской № L5CO029-003,</v>
      </c>
      <c r="C443" s="53" t="s">
        <v>254</v>
      </c>
      <c r="D443" s="234" t="s">
        <v>61</v>
      </c>
      <c r="E443" s="247">
        <f>E441</f>
        <v>9.9999999999999995E-7</v>
      </c>
      <c r="F443" s="248">
        <f t="shared" ref="F443:F449" si="572">F442</f>
        <v>1</v>
      </c>
      <c r="G443" s="232">
        <v>0.76</v>
      </c>
      <c r="H443" s="236">
        <f t="shared" si="565"/>
        <v>7.5999999999999992E-7</v>
      </c>
      <c r="I443" s="249">
        <f>I441</f>
        <v>41.48</v>
      </c>
      <c r="J443" s="238">
        <v>0</v>
      </c>
      <c r="K443" s="250" t="s">
        <v>186</v>
      </c>
      <c r="L443" s="251">
        <v>10</v>
      </c>
      <c r="M443" s="241" t="str">
        <f t="shared" si="561"/>
        <v>С3</v>
      </c>
      <c r="N443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3" s="241" t="str">
        <f t="shared" si="563"/>
        <v>Полное-ликвидация</v>
      </c>
      <c r="P443" s="241" t="s">
        <v>85</v>
      </c>
      <c r="Q443" s="241" t="s">
        <v>85</v>
      </c>
      <c r="R443" s="241" t="s">
        <v>85</v>
      </c>
      <c r="S443" s="241" t="s">
        <v>85</v>
      </c>
      <c r="T443" s="241" t="s">
        <v>85</v>
      </c>
      <c r="U443" s="241" t="s">
        <v>85</v>
      </c>
      <c r="V443" s="241" t="s">
        <v>85</v>
      </c>
      <c r="W443" s="241" t="s">
        <v>85</v>
      </c>
      <c r="X443" s="241" t="s">
        <v>85</v>
      </c>
      <c r="Y443" s="241" t="s">
        <v>85</v>
      </c>
      <c r="Z443" s="241" t="s">
        <v>85</v>
      </c>
      <c r="AA443" s="241" t="s">
        <v>85</v>
      </c>
      <c r="AB443" s="241" t="s">
        <v>85</v>
      </c>
      <c r="AC443" s="241" t="s">
        <v>85</v>
      </c>
      <c r="AD443" s="241" t="s">
        <v>85</v>
      </c>
      <c r="AE443" s="241" t="s">
        <v>85</v>
      </c>
      <c r="AF443" s="241" t="s">
        <v>85</v>
      </c>
      <c r="AG443" s="241" t="s">
        <v>85</v>
      </c>
      <c r="AH443" s="241">
        <v>0</v>
      </c>
      <c r="AI443" s="241">
        <v>0</v>
      </c>
      <c r="AJ443" s="241">
        <f>AJ441</f>
        <v>5.36</v>
      </c>
      <c r="AK443" s="241">
        <f>AK441</f>
        <v>2.5000000000000001E-2</v>
      </c>
      <c r="AL443" s="241">
        <f>AL441</f>
        <v>5</v>
      </c>
      <c r="AO443" s="244">
        <f>AK443*I443*0.1+AJ443</f>
        <v>5.4637000000000002</v>
      </c>
      <c r="AP443" s="244">
        <f t="shared" si="566"/>
        <v>0.54637000000000002</v>
      </c>
      <c r="AQ443" s="245">
        <f t="shared" si="567"/>
        <v>0</v>
      </c>
      <c r="AR443" s="245">
        <f t="shared" si="568"/>
        <v>1.5025175000000002</v>
      </c>
      <c r="AS443" s="244">
        <f>1333*J441*POWER(10,-6)</f>
        <v>7.1880691999999984E-3</v>
      </c>
      <c r="AT443" s="245">
        <f t="shared" si="564"/>
        <v>7.5197755692000001</v>
      </c>
      <c r="AU443" s="246">
        <f t="shared" si="569"/>
        <v>0</v>
      </c>
      <c r="AV443" s="246">
        <f t="shared" si="570"/>
        <v>0</v>
      </c>
      <c r="AW443" s="246">
        <f>H443*AT443</f>
        <v>5.7150294325919993E-6</v>
      </c>
    </row>
    <row r="444" spans="1:49" s="241" customFormat="1" x14ac:dyDescent="0.3">
      <c r="A444" s="232" t="s">
        <v>22</v>
      </c>
      <c r="B444" s="232" t="str">
        <f>B441</f>
        <v>Абсорбционная колонна СУГ / Отпарная колонна СУГ поз. К-301/К-302,
Рег. №ТО-265(У), Учетный номер – №43-20-4522 ОК(НХС) Заводской № L5CO029-003,</v>
      </c>
      <c r="C444" s="53" t="s">
        <v>222</v>
      </c>
      <c r="D444" s="234" t="s">
        <v>223</v>
      </c>
      <c r="E444" s="235">
        <v>1.0000000000000001E-5</v>
      </c>
      <c r="F444" s="248">
        <f t="shared" si="572"/>
        <v>1</v>
      </c>
      <c r="G444" s="232">
        <v>4.0000000000000008E-2</v>
      </c>
      <c r="H444" s="236">
        <f t="shared" si="565"/>
        <v>4.0000000000000009E-7</v>
      </c>
      <c r="I444" s="249">
        <f>0.15*I441</f>
        <v>6.2219999999999995</v>
      </c>
      <c r="J444" s="238">
        <f>I444</f>
        <v>6.2219999999999995</v>
      </c>
      <c r="K444" s="250" t="s">
        <v>188</v>
      </c>
      <c r="L444" s="251">
        <v>45390</v>
      </c>
      <c r="M444" s="241" t="str">
        <f t="shared" si="561"/>
        <v>С4</v>
      </c>
      <c r="N444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4" s="241" t="str">
        <f t="shared" si="563"/>
        <v>Частичное факел</v>
      </c>
      <c r="P444" s="241" t="s">
        <v>85</v>
      </c>
      <c r="Q444" s="241" t="s">
        <v>85</v>
      </c>
      <c r="R444" s="241" t="s">
        <v>85</v>
      </c>
      <c r="S444" s="241" t="s">
        <v>85</v>
      </c>
      <c r="T444" s="241" t="s">
        <v>85</v>
      </c>
      <c r="U444" s="241" t="s">
        <v>85</v>
      </c>
      <c r="V444" s="241" t="s">
        <v>85</v>
      </c>
      <c r="W444" s="241" t="s">
        <v>85</v>
      </c>
      <c r="X444" s="241" t="s">
        <v>85</v>
      </c>
      <c r="Y444" s="241" t="s">
        <v>85</v>
      </c>
      <c r="Z444" s="241" t="s">
        <v>85</v>
      </c>
      <c r="AA444" s="241" t="s">
        <v>85</v>
      </c>
      <c r="AB444" s="241" t="s">
        <v>85</v>
      </c>
      <c r="AC444" s="241" t="s">
        <v>85</v>
      </c>
      <c r="AD444" s="241" t="s">
        <v>85</v>
      </c>
      <c r="AE444" s="241" t="s">
        <v>85</v>
      </c>
      <c r="AF444" s="241" t="s">
        <v>85</v>
      </c>
      <c r="AG444" s="241" t="s">
        <v>85</v>
      </c>
      <c r="AH444" s="241">
        <v>1</v>
      </c>
      <c r="AI444" s="241">
        <v>1</v>
      </c>
      <c r="AJ444" s="241">
        <f>0.1*$AJ441</f>
        <v>0.53600000000000003</v>
      </c>
      <c r="AK444" s="241">
        <f>AK442</f>
        <v>2.5000000000000001E-2</v>
      </c>
      <c r="AL444" s="241">
        <f>AL441</f>
        <v>5</v>
      </c>
      <c r="AO444" s="244">
        <f>AK444*I444*0.1+AJ444</f>
        <v>0.55155500000000002</v>
      </c>
      <c r="AP444" s="244">
        <f t="shared" si="566"/>
        <v>5.5155500000000003E-2</v>
      </c>
      <c r="AQ444" s="245">
        <f t="shared" si="567"/>
        <v>3.25</v>
      </c>
      <c r="AR444" s="245">
        <f t="shared" si="568"/>
        <v>0.96417762500000004</v>
      </c>
      <c r="AS444" s="244">
        <f>10068.2*J444*POWER(10,-6)</f>
        <v>6.2644340399999998E-2</v>
      </c>
      <c r="AT444" s="245">
        <f t="shared" si="564"/>
        <v>4.8835324654000001</v>
      </c>
      <c r="AU444" s="246">
        <f t="shared" si="569"/>
        <v>4.0000000000000009E-7</v>
      </c>
      <c r="AV444" s="246">
        <f t="shared" si="570"/>
        <v>4.0000000000000009E-7</v>
      </c>
      <c r="AW444" s="246">
        <f t="shared" ref="AW444:AW448" si="573">H444*AT444</f>
        <v>1.9534129861600004E-6</v>
      </c>
    </row>
    <row r="445" spans="1:49" s="241" customFormat="1" x14ac:dyDescent="0.3">
      <c r="A445" s="232" t="s">
        <v>23</v>
      </c>
      <c r="B445" s="232" t="str">
        <f>B441</f>
        <v>Абсорбционная колонна СУГ / Отпарная колонна СУГ поз. К-301/К-302,
Рег. №ТО-265(У), Учетный номер – №43-20-4522 ОК(НХС) Заводской № L5CO029-003,</v>
      </c>
      <c r="C445" s="53" t="s">
        <v>255</v>
      </c>
      <c r="D445" s="234" t="s">
        <v>62</v>
      </c>
      <c r="E445" s="247">
        <f>E444</f>
        <v>1.0000000000000001E-5</v>
      </c>
      <c r="F445" s="248">
        <f t="shared" si="572"/>
        <v>1</v>
      </c>
      <c r="G445" s="232">
        <v>0.16000000000000003</v>
      </c>
      <c r="H445" s="236">
        <f t="shared" si="565"/>
        <v>1.6000000000000004E-6</v>
      </c>
      <c r="I445" s="249">
        <f>0.15*I441</f>
        <v>6.2219999999999995</v>
      </c>
      <c r="J445" s="238">
        <v>0</v>
      </c>
      <c r="K445" s="250" t="s">
        <v>189</v>
      </c>
      <c r="L445" s="251">
        <v>3</v>
      </c>
      <c r="M445" s="241" t="str">
        <f t="shared" si="561"/>
        <v>С5</v>
      </c>
      <c r="N445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5" s="241" t="str">
        <f t="shared" si="563"/>
        <v>Частичное-ликвидация</v>
      </c>
      <c r="P445" s="241" t="s">
        <v>85</v>
      </c>
      <c r="Q445" s="241" t="s">
        <v>85</v>
      </c>
      <c r="R445" s="241" t="s">
        <v>85</v>
      </c>
      <c r="S445" s="241" t="s">
        <v>85</v>
      </c>
      <c r="T445" s="241" t="s">
        <v>85</v>
      </c>
      <c r="U445" s="241" t="s">
        <v>85</v>
      </c>
      <c r="V445" s="241" t="s">
        <v>85</v>
      </c>
      <c r="W445" s="241" t="s">
        <v>85</v>
      </c>
      <c r="X445" s="241" t="s">
        <v>85</v>
      </c>
      <c r="Y445" s="241" t="s">
        <v>85</v>
      </c>
      <c r="Z445" s="241" t="s">
        <v>85</v>
      </c>
      <c r="AA445" s="241" t="s">
        <v>85</v>
      </c>
      <c r="AB445" s="241" t="s">
        <v>85</v>
      </c>
      <c r="AC445" s="241" t="s">
        <v>85</v>
      </c>
      <c r="AD445" s="241" t="s">
        <v>85</v>
      </c>
      <c r="AE445" s="241" t="s">
        <v>85</v>
      </c>
      <c r="AF445" s="241" t="s">
        <v>85</v>
      </c>
      <c r="AG445" s="241" t="s">
        <v>85</v>
      </c>
      <c r="AH445" s="241">
        <v>0</v>
      </c>
      <c r="AI445" s="241">
        <v>1</v>
      </c>
      <c r="AJ445" s="241">
        <f t="shared" ref="AJ445:AJ448" si="574">0.1*$AJ442</f>
        <v>0.53600000000000003</v>
      </c>
      <c r="AK445" s="241">
        <f>AK441</f>
        <v>2.5000000000000001E-2</v>
      </c>
      <c r="AL445" s="241">
        <f>ROUNDUP(AL441/3,0)</f>
        <v>2</v>
      </c>
      <c r="AO445" s="244">
        <f>AK445*I445+AJ445</f>
        <v>0.69155</v>
      </c>
      <c r="AP445" s="244">
        <f t="shared" si="566"/>
        <v>6.9155000000000008E-2</v>
      </c>
      <c r="AQ445" s="245">
        <f t="shared" si="567"/>
        <v>0.25</v>
      </c>
      <c r="AR445" s="245">
        <f t="shared" si="568"/>
        <v>0.25267624999999999</v>
      </c>
      <c r="AS445" s="244">
        <f>1333*J442*POWER(10,-6)*10</f>
        <v>3.4657999999999998E-3</v>
      </c>
      <c r="AT445" s="245">
        <f t="shared" si="564"/>
        <v>1.26684705</v>
      </c>
      <c r="AU445" s="246">
        <f t="shared" si="569"/>
        <v>0</v>
      </c>
      <c r="AV445" s="246">
        <f t="shared" si="570"/>
        <v>1.6000000000000004E-6</v>
      </c>
      <c r="AW445" s="246">
        <f t="shared" si="573"/>
        <v>2.0269552800000002E-6</v>
      </c>
    </row>
    <row r="446" spans="1:49" s="241" customFormat="1" x14ac:dyDescent="0.3">
      <c r="A446" s="232" t="s">
        <v>24</v>
      </c>
      <c r="B446" s="232" t="str">
        <f>B441</f>
        <v>Абсорбционная колонна СУГ / Отпарная колонна СУГ поз. К-301/К-302,
Рег. №ТО-265(У), Учетный номер – №43-20-4522 ОК(НХС) Заводской № L5CO029-003,</v>
      </c>
      <c r="C446" s="53" t="s">
        <v>224</v>
      </c>
      <c r="D446" s="234" t="s">
        <v>223</v>
      </c>
      <c r="E446" s="247">
        <f>E445</f>
        <v>1.0000000000000001E-5</v>
      </c>
      <c r="F446" s="248">
        <f t="shared" si="572"/>
        <v>1</v>
      </c>
      <c r="G446" s="232">
        <v>4.0000000000000008E-2</v>
      </c>
      <c r="H446" s="236">
        <f t="shared" si="565"/>
        <v>4.0000000000000009E-7</v>
      </c>
      <c r="I446" s="249">
        <f>I444*0.15</f>
        <v>0.93329999999999991</v>
      </c>
      <c r="J446" s="238">
        <f>I446</f>
        <v>0.93329999999999991</v>
      </c>
      <c r="K446" s="253" t="s">
        <v>200</v>
      </c>
      <c r="L446" s="254">
        <v>21</v>
      </c>
      <c r="M446" s="241" t="str">
        <f t="shared" si="561"/>
        <v>С6</v>
      </c>
      <c r="N446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6" s="241" t="str">
        <f t="shared" si="563"/>
        <v>Частичное факел</v>
      </c>
      <c r="P446" s="241" t="s">
        <v>85</v>
      </c>
      <c r="Q446" s="241" t="s">
        <v>85</v>
      </c>
      <c r="R446" s="241" t="s">
        <v>85</v>
      </c>
      <c r="S446" s="241" t="s">
        <v>85</v>
      </c>
      <c r="T446" s="241" t="s">
        <v>85</v>
      </c>
      <c r="U446" s="241" t="s">
        <v>85</v>
      </c>
      <c r="V446" s="241" t="s">
        <v>85</v>
      </c>
      <c r="W446" s="241" t="s">
        <v>85</v>
      </c>
      <c r="X446" s="241" t="s">
        <v>85</v>
      </c>
      <c r="Y446" s="241" t="s">
        <v>85</v>
      </c>
      <c r="Z446" s="241" t="s">
        <v>85</v>
      </c>
      <c r="AA446" s="241" t="s">
        <v>85</v>
      </c>
      <c r="AB446" s="241" t="s">
        <v>85</v>
      </c>
      <c r="AC446" s="241" t="s">
        <v>85</v>
      </c>
      <c r="AD446" s="241" t="s">
        <v>85</v>
      </c>
      <c r="AE446" s="241" t="s">
        <v>85</v>
      </c>
      <c r="AF446" s="241" t="s">
        <v>85</v>
      </c>
      <c r="AG446" s="241" t="s">
        <v>85</v>
      </c>
      <c r="AH446" s="241">
        <v>1</v>
      </c>
      <c r="AI446" s="241">
        <v>1</v>
      </c>
      <c r="AJ446" s="241">
        <f t="shared" si="574"/>
        <v>0.53600000000000003</v>
      </c>
      <c r="AK446" s="241">
        <f>AK441</f>
        <v>2.5000000000000001E-2</v>
      </c>
      <c r="AL446" s="241">
        <f>AL445</f>
        <v>2</v>
      </c>
      <c r="AO446" s="244">
        <f t="shared" ref="AO446:AO447" si="575">AK446*I446+AJ446</f>
        <v>0.55933250000000001</v>
      </c>
      <c r="AP446" s="244">
        <f t="shared" si="566"/>
        <v>5.5933250000000004E-2</v>
      </c>
      <c r="AQ446" s="245">
        <f t="shared" si="567"/>
        <v>3.25</v>
      </c>
      <c r="AR446" s="245">
        <f t="shared" si="568"/>
        <v>0.96631643749999996</v>
      </c>
      <c r="AS446" s="244">
        <f>10068.2*J446*POWER(10,-6)</f>
        <v>9.3966510600000004E-3</v>
      </c>
      <c r="AT446" s="245">
        <f t="shared" si="564"/>
        <v>4.8409788385599999</v>
      </c>
      <c r="AU446" s="246">
        <f t="shared" si="569"/>
        <v>4.0000000000000009E-7</v>
      </c>
      <c r="AV446" s="246">
        <f t="shared" si="570"/>
        <v>4.0000000000000009E-7</v>
      </c>
      <c r="AW446" s="246">
        <f t="shared" si="573"/>
        <v>1.9363915354240002E-6</v>
      </c>
    </row>
    <row r="447" spans="1:49" s="241" customFormat="1" x14ac:dyDescent="0.3">
      <c r="A447" s="232" t="s">
        <v>219</v>
      </c>
      <c r="B447" s="232" t="str">
        <f>B441</f>
        <v>Абсорбционная колонна СУГ / Отпарная колонна СУГ поз. К-301/К-302,
Рег. №ТО-265(У), Учетный номер – №43-20-4522 ОК(НХС) Заводской № L5CO029-003,</v>
      </c>
      <c r="C447" s="53" t="s">
        <v>225</v>
      </c>
      <c r="D447" s="234" t="s">
        <v>174</v>
      </c>
      <c r="E447" s="247">
        <f>E445</f>
        <v>1.0000000000000001E-5</v>
      </c>
      <c r="F447" s="248">
        <f t="shared" si="572"/>
        <v>1</v>
      </c>
      <c r="G447" s="232">
        <v>0.15200000000000002</v>
      </c>
      <c r="H447" s="236">
        <f t="shared" si="565"/>
        <v>1.5200000000000003E-6</v>
      </c>
      <c r="I447" s="249">
        <f>I444*0.15</f>
        <v>0.93329999999999991</v>
      </c>
      <c r="J447" s="238">
        <f>I447</f>
        <v>0.93329999999999991</v>
      </c>
      <c r="K447" s="250"/>
      <c r="L447" s="251"/>
      <c r="M447" s="241" t="str">
        <f t="shared" si="561"/>
        <v>С7</v>
      </c>
      <c r="N447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7" s="241" t="str">
        <f t="shared" si="563"/>
        <v>Частичное-пожар-вспышка</v>
      </c>
      <c r="P447" s="241" t="s">
        <v>85</v>
      </c>
      <c r="Q447" s="241" t="s">
        <v>85</v>
      </c>
      <c r="R447" s="241" t="s">
        <v>85</v>
      </c>
      <c r="S447" s="241" t="s">
        <v>85</v>
      </c>
      <c r="T447" s="241" t="s">
        <v>85</v>
      </c>
      <c r="U447" s="241" t="s">
        <v>85</v>
      </c>
      <c r="V447" s="241" t="s">
        <v>85</v>
      </c>
      <c r="W447" s="241" t="s">
        <v>85</v>
      </c>
      <c r="X447" s="241" t="s">
        <v>85</v>
      </c>
      <c r="Y447" s="241" t="s">
        <v>85</v>
      </c>
      <c r="Z447" s="241" t="s">
        <v>85</v>
      </c>
      <c r="AA447" s="241" t="s">
        <v>85</v>
      </c>
      <c r="AB447" s="241" t="s">
        <v>85</v>
      </c>
      <c r="AC447" s="241" t="s">
        <v>85</v>
      </c>
      <c r="AD447" s="241" t="s">
        <v>85</v>
      </c>
      <c r="AE447" s="241" t="s">
        <v>85</v>
      </c>
      <c r="AF447" s="241" t="s">
        <v>85</v>
      </c>
      <c r="AG447" s="241" t="s">
        <v>85</v>
      </c>
      <c r="AH447" s="241">
        <v>1</v>
      </c>
      <c r="AI447" s="241">
        <v>1</v>
      </c>
      <c r="AJ447" s="241">
        <f t="shared" si="574"/>
        <v>5.3600000000000009E-2</v>
      </c>
      <c r="AK447" s="241">
        <f>AK441</f>
        <v>2.5000000000000001E-2</v>
      </c>
      <c r="AL447" s="241">
        <f>ROUNDUP(AL441/3,0)</f>
        <v>2</v>
      </c>
      <c r="AO447" s="244">
        <f t="shared" si="575"/>
        <v>7.6932500000000015E-2</v>
      </c>
      <c r="AP447" s="244">
        <f t="shared" si="566"/>
        <v>7.6932500000000022E-3</v>
      </c>
      <c r="AQ447" s="245">
        <f t="shared" si="567"/>
        <v>3.25</v>
      </c>
      <c r="AR447" s="245">
        <f t="shared" si="568"/>
        <v>0.83365643749999996</v>
      </c>
      <c r="AS447" s="244">
        <f>10068.2*J447*POWER(10,-6)</f>
        <v>9.3966510600000004E-3</v>
      </c>
      <c r="AT447" s="245">
        <f t="shared" si="564"/>
        <v>4.1776788385599994</v>
      </c>
      <c r="AU447" s="246">
        <f t="shared" si="569"/>
        <v>1.5200000000000003E-6</v>
      </c>
      <c r="AV447" s="246">
        <f t="shared" si="570"/>
        <v>1.5200000000000003E-6</v>
      </c>
      <c r="AW447" s="246">
        <f t="shared" si="573"/>
        <v>6.3500718346112E-6</v>
      </c>
    </row>
    <row r="448" spans="1:49" s="241" customFormat="1" ht="15" thickBot="1" x14ac:dyDescent="0.35">
      <c r="A448" s="232" t="s">
        <v>220</v>
      </c>
      <c r="B448" s="232" t="str">
        <f>B441</f>
        <v>Абсорбционная колонна СУГ / Отпарная колонна СУГ поз. К-301/К-302,
Рег. №ТО-265(У), Учетный номер – №43-20-4522 ОК(НХС) Заводской № L5CO029-003,</v>
      </c>
      <c r="C448" s="53" t="s">
        <v>226</v>
      </c>
      <c r="D448" s="234" t="s">
        <v>62</v>
      </c>
      <c r="E448" s="247">
        <f>E445</f>
        <v>1.0000000000000001E-5</v>
      </c>
      <c r="F448" s="248">
        <f t="shared" si="572"/>
        <v>1</v>
      </c>
      <c r="G448" s="232">
        <v>0.6080000000000001</v>
      </c>
      <c r="H448" s="236">
        <f t="shared" si="565"/>
        <v>6.0800000000000011E-6</v>
      </c>
      <c r="I448" s="249">
        <f>I444*0.15</f>
        <v>0.93329999999999991</v>
      </c>
      <c r="J448" s="238">
        <v>0</v>
      </c>
      <c r="K448" s="255"/>
      <c r="L448" s="256"/>
      <c r="M448" s="241" t="str">
        <f t="shared" si="561"/>
        <v>С8</v>
      </c>
      <c r="N448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8" s="241" t="str">
        <f t="shared" si="563"/>
        <v>Частичное-ликвидация</v>
      </c>
      <c r="P448" s="241" t="s">
        <v>85</v>
      </c>
      <c r="Q448" s="241" t="s">
        <v>85</v>
      </c>
      <c r="R448" s="241" t="s">
        <v>85</v>
      </c>
      <c r="S448" s="241" t="s">
        <v>85</v>
      </c>
      <c r="T448" s="241" t="s">
        <v>85</v>
      </c>
      <c r="U448" s="241" t="s">
        <v>85</v>
      </c>
      <c r="V448" s="241" t="s">
        <v>85</v>
      </c>
      <c r="W448" s="241" t="s">
        <v>85</v>
      </c>
      <c r="X448" s="241" t="s">
        <v>85</v>
      </c>
      <c r="Y448" s="241" t="s">
        <v>85</v>
      </c>
      <c r="Z448" s="241" t="s">
        <v>85</v>
      </c>
      <c r="AA448" s="241" t="s">
        <v>85</v>
      </c>
      <c r="AB448" s="241" t="s">
        <v>85</v>
      </c>
      <c r="AC448" s="241" t="s">
        <v>85</v>
      </c>
      <c r="AD448" s="241" t="s">
        <v>85</v>
      </c>
      <c r="AE448" s="241" t="s">
        <v>85</v>
      </c>
      <c r="AF448" s="241" t="s">
        <v>85</v>
      </c>
      <c r="AG448" s="241" t="s">
        <v>85</v>
      </c>
      <c r="AH448" s="241">
        <v>0</v>
      </c>
      <c r="AI448" s="241">
        <v>0</v>
      </c>
      <c r="AJ448" s="241">
        <f t="shared" si="574"/>
        <v>5.3600000000000009E-2</v>
      </c>
      <c r="AK448" s="241">
        <f>AK441</f>
        <v>2.5000000000000001E-2</v>
      </c>
      <c r="AL448" s="241">
        <f>ROUNDUP(AL441/3,0)</f>
        <v>2</v>
      </c>
      <c r="AO448" s="244">
        <f>AK448*I448*0.1+AJ448</f>
        <v>5.5933250000000011E-2</v>
      </c>
      <c r="AP448" s="244">
        <f t="shared" si="566"/>
        <v>5.5933250000000014E-3</v>
      </c>
      <c r="AQ448" s="245">
        <f t="shared" si="567"/>
        <v>0</v>
      </c>
      <c r="AR448" s="245">
        <f t="shared" si="568"/>
        <v>1.5381643750000003E-2</v>
      </c>
      <c r="AS448" s="244">
        <f>1333*J446*POWER(10,-6)</f>
        <v>1.2440888999999998E-3</v>
      </c>
      <c r="AT448" s="245">
        <f t="shared" si="564"/>
        <v>7.8152307650000016E-2</v>
      </c>
      <c r="AU448" s="246">
        <f t="shared" si="569"/>
        <v>0</v>
      </c>
      <c r="AV448" s="246">
        <f t="shared" si="570"/>
        <v>0</v>
      </c>
      <c r="AW448" s="246">
        <f t="shared" si="573"/>
        <v>4.7516603051200017E-7</v>
      </c>
    </row>
    <row r="449" spans="1:49" s="241" customFormat="1" x14ac:dyDescent="0.3">
      <c r="A449" s="296" t="s">
        <v>251</v>
      </c>
      <c r="B449" s="296" t="str">
        <f>B441</f>
        <v>Абсорбционная колонна СУГ / Отпарная колонна СУГ поз. К-301/К-302,
Рег. №ТО-265(У), Учетный номер – №43-20-4522 ОК(НХС) Заводской № L5CO029-003,</v>
      </c>
      <c r="C449" s="296" t="s">
        <v>354</v>
      </c>
      <c r="D449" s="296" t="s">
        <v>355</v>
      </c>
      <c r="E449" s="297">
        <v>2.5000000000000001E-5</v>
      </c>
      <c r="F449" s="248">
        <f t="shared" si="572"/>
        <v>1</v>
      </c>
      <c r="G449" s="296">
        <v>1</v>
      </c>
      <c r="H449" s="298">
        <f t="shared" si="565"/>
        <v>2.5000000000000001E-5</v>
      </c>
      <c r="I449" s="299">
        <f>I441</f>
        <v>41.48</v>
      </c>
      <c r="J449" s="299">
        <f>I449*0.2</f>
        <v>8.2959999999999994</v>
      </c>
      <c r="K449" s="296"/>
      <c r="L449" s="296"/>
      <c r="M449" s="300" t="str">
        <f t="shared" si="561"/>
        <v>С9</v>
      </c>
      <c r="N449" s="300"/>
      <c r="O449" s="300"/>
      <c r="P449" s="300"/>
      <c r="Q449" s="300"/>
      <c r="R449" s="300"/>
      <c r="S449" s="300"/>
      <c r="T449" s="300"/>
      <c r="U449" s="300"/>
      <c r="V449" s="300"/>
      <c r="W449" s="300"/>
      <c r="X449" s="300"/>
      <c r="Y449" s="300"/>
      <c r="Z449" s="300"/>
      <c r="AA449" s="300"/>
      <c r="AB449" s="300"/>
      <c r="AC449" s="300"/>
      <c r="AD449" s="300"/>
      <c r="AE449" s="300"/>
      <c r="AF449" s="300"/>
      <c r="AG449" s="300"/>
      <c r="AH449" s="300">
        <v>1</v>
      </c>
      <c r="AI449" s="300">
        <v>2</v>
      </c>
      <c r="AJ449" s="300">
        <f>AJ441</f>
        <v>5.36</v>
      </c>
      <c r="AK449" s="300">
        <f>AK441</f>
        <v>2.5000000000000001E-2</v>
      </c>
      <c r="AL449" s="300">
        <v>5</v>
      </c>
      <c r="AM449" s="300"/>
      <c r="AN449" s="300"/>
      <c r="AO449" s="301">
        <f>AK449*I449+AJ449</f>
        <v>6.3970000000000002</v>
      </c>
      <c r="AP449" s="301">
        <f>0.1*AO449</f>
        <v>0.63970000000000005</v>
      </c>
      <c r="AQ449" s="302">
        <f>AH449*3+0.25*AI449</f>
        <v>3.5</v>
      </c>
      <c r="AR449" s="302">
        <f>SUM(AO449:AQ449)/4</f>
        <v>2.6341749999999999</v>
      </c>
      <c r="AS449" s="301">
        <f>10068.2*J449*POWER(10,-6)</f>
        <v>8.3525787200000007E-2</v>
      </c>
      <c r="AT449" s="302">
        <f t="shared" si="564"/>
        <v>13.254400787200002</v>
      </c>
      <c r="AU449" s="303">
        <f>AH449*H449</f>
        <v>2.5000000000000001E-5</v>
      </c>
      <c r="AV449" s="303">
        <f>H449*AI449</f>
        <v>5.0000000000000002E-5</v>
      </c>
      <c r="AW449" s="303">
        <f>H449*AT449</f>
        <v>3.3136001968000003E-4</v>
      </c>
    </row>
    <row r="450" spans="1:49" ht="15" thickBot="1" x14ac:dyDescent="0.35"/>
    <row r="451" spans="1:49" s="241" customFormat="1" ht="18" customHeight="1" x14ac:dyDescent="0.3">
      <c r="A451" s="232" t="s">
        <v>19</v>
      </c>
      <c r="B451" s="330" t="s">
        <v>381</v>
      </c>
      <c r="C451" s="53" t="s">
        <v>349</v>
      </c>
      <c r="D451" s="234" t="s">
        <v>350</v>
      </c>
      <c r="E451" s="235">
        <v>9.9999999999999995E-7</v>
      </c>
      <c r="F451" s="233">
        <v>1</v>
      </c>
      <c r="G451" s="232">
        <v>0.05</v>
      </c>
      <c r="H451" s="236">
        <f>E451*F451*G451</f>
        <v>4.9999999999999998E-8</v>
      </c>
      <c r="I451" s="237">
        <v>39.53</v>
      </c>
      <c r="J451" s="238">
        <f>0.13*I451</f>
        <v>5.1389000000000005</v>
      </c>
      <c r="K451" s="239" t="s">
        <v>184</v>
      </c>
      <c r="L451" s="240">
        <f>15*I451</f>
        <v>592.95000000000005</v>
      </c>
      <c r="M451" s="241" t="str">
        <f t="shared" ref="M451:M459" si="576">A451</f>
        <v>С1</v>
      </c>
      <c r="N451" s="241" t="str">
        <f t="shared" ref="N451:N458" si="577">B451</f>
        <v>Стабилизационная колонна нафты поз. К-303, Рег. №ТО-266(У),
Учетный номер – №43-20-4523 ОК(НХС) Заводской № L5CO029-006,</v>
      </c>
      <c r="O451" s="241" t="str">
        <f t="shared" ref="O451:O458" si="578">D451</f>
        <v>Полное-огенный шар</v>
      </c>
      <c r="P451" s="241" t="s">
        <v>85</v>
      </c>
      <c r="Q451" s="241" t="s">
        <v>85</v>
      </c>
      <c r="R451" s="241" t="s">
        <v>85</v>
      </c>
      <c r="S451" s="241" t="s">
        <v>85</v>
      </c>
      <c r="T451" s="241" t="s">
        <v>85</v>
      </c>
      <c r="U451" s="241" t="s">
        <v>85</v>
      </c>
      <c r="V451" s="241" t="s">
        <v>85</v>
      </c>
      <c r="W451" s="241" t="s">
        <v>85</v>
      </c>
      <c r="X451" s="241" t="s">
        <v>85</v>
      </c>
      <c r="Y451" s="241" t="s">
        <v>85</v>
      </c>
      <c r="Z451" s="241" t="s">
        <v>85</v>
      </c>
      <c r="AA451" s="241" t="s">
        <v>85</v>
      </c>
      <c r="AB451" s="241" t="s">
        <v>85</v>
      </c>
      <c r="AC451" s="241" t="s">
        <v>85</v>
      </c>
      <c r="AD451" s="241" t="s">
        <v>85</v>
      </c>
      <c r="AE451" s="241" t="s">
        <v>85</v>
      </c>
      <c r="AF451" s="241" t="s">
        <v>85</v>
      </c>
      <c r="AG451" s="241" t="s">
        <v>85</v>
      </c>
      <c r="AH451" s="242">
        <v>2</v>
      </c>
      <c r="AI451" s="242">
        <v>5</v>
      </c>
      <c r="AJ451" s="243">
        <v>7.36</v>
      </c>
      <c r="AK451" s="243">
        <v>2.5000000000000001E-2</v>
      </c>
      <c r="AL451" s="243">
        <v>5</v>
      </c>
      <c r="AO451" s="244">
        <f>AK451*I451+AJ451</f>
        <v>8.3482500000000002</v>
      </c>
      <c r="AP451" s="244">
        <f>0.1*AO451</f>
        <v>0.83482500000000004</v>
      </c>
      <c r="AQ451" s="245">
        <f>AH451*3+0.25*AI451</f>
        <v>7.25</v>
      </c>
      <c r="AR451" s="245">
        <f>SUM(AO451:AQ451)/4</f>
        <v>4.1082687500000006</v>
      </c>
      <c r="AS451" s="244">
        <f>10068.2*J451*POWER(10,-6)</f>
        <v>5.1739472980000006E-2</v>
      </c>
      <c r="AT451" s="245">
        <f t="shared" ref="AT451:AT459" si="579">AS451+AR451+AQ451+AP451+AO451</f>
        <v>20.593083222979999</v>
      </c>
      <c r="AU451" s="246">
        <f>AH451*H451</f>
        <v>9.9999999999999995E-8</v>
      </c>
      <c r="AV451" s="246">
        <f>H451*AI451</f>
        <v>2.4999999999999999E-7</v>
      </c>
      <c r="AW451" s="246">
        <f>H451*AT451</f>
        <v>1.029654161149E-6</v>
      </c>
    </row>
    <row r="452" spans="1:49" s="241" customFormat="1" x14ac:dyDescent="0.3">
      <c r="A452" s="232" t="s">
        <v>20</v>
      </c>
      <c r="B452" s="232" t="str">
        <f>B451</f>
        <v>Стабилизационная колонна нафты поз. К-303, Рег. №ТО-266(У),
Учетный номер – №43-20-4523 ОК(НХС) Заводской № L5CO029-006,</v>
      </c>
      <c r="C452" s="53" t="s">
        <v>211</v>
      </c>
      <c r="D452" s="234" t="s">
        <v>63</v>
      </c>
      <c r="E452" s="247">
        <f>E451</f>
        <v>9.9999999999999995E-7</v>
      </c>
      <c r="F452" s="248">
        <f>F451</f>
        <v>1</v>
      </c>
      <c r="G452" s="232">
        <v>0.19</v>
      </c>
      <c r="H452" s="236">
        <f t="shared" ref="H452:H459" si="580">E452*F452*G452</f>
        <v>1.8999999999999998E-7</v>
      </c>
      <c r="I452" s="249">
        <f>I451</f>
        <v>39.53</v>
      </c>
      <c r="J452" s="257">
        <v>0.21</v>
      </c>
      <c r="K452" s="250" t="s">
        <v>185</v>
      </c>
      <c r="L452" s="251">
        <v>2</v>
      </c>
      <c r="M452" s="241" t="str">
        <f t="shared" si="576"/>
        <v>С2</v>
      </c>
      <c r="N452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2" s="241" t="str">
        <f t="shared" si="578"/>
        <v>Полное-взрыв</v>
      </c>
      <c r="P452" s="241" t="s">
        <v>85</v>
      </c>
      <c r="Q452" s="241" t="s">
        <v>85</v>
      </c>
      <c r="R452" s="241" t="s">
        <v>85</v>
      </c>
      <c r="S452" s="241" t="s">
        <v>85</v>
      </c>
      <c r="T452" s="241" t="s">
        <v>85</v>
      </c>
      <c r="U452" s="241" t="s">
        <v>85</v>
      </c>
      <c r="V452" s="241" t="s">
        <v>85</v>
      </c>
      <c r="W452" s="241" t="s">
        <v>85</v>
      </c>
      <c r="X452" s="241" t="s">
        <v>85</v>
      </c>
      <c r="Y452" s="241" t="s">
        <v>85</v>
      </c>
      <c r="Z452" s="241" t="s">
        <v>85</v>
      </c>
      <c r="AA452" s="241" t="s">
        <v>85</v>
      </c>
      <c r="AB452" s="241" t="s">
        <v>85</v>
      </c>
      <c r="AC452" s="241" t="s">
        <v>85</v>
      </c>
      <c r="AD452" s="241" t="s">
        <v>85</v>
      </c>
      <c r="AE452" s="241" t="s">
        <v>85</v>
      </c>
      <c r="AF452" s="241" t="s">
        <v>85</v>
      </c>
      <c r="AG452" s="241" t="s">
        <v>85</v>
      </c>
      <c r="AH452" s="242">
        <v>3</v>
      </c>
      <c r="AI452" s="242">
        <v>8</v>
      </c>
      <c r="AJ452" s="241">
        <f>AJ451</f>
        <v>7.36</v>
      </c>
      <c r="AK452" s="241">
        <f>AK451</f>
        <v>2.5000000000000001E-2</v>
      </c>
      <c r="AL452" s="241">
        <f>AL451</f>
        <v>5</v>
      </c>
      <c r="AO452" s="244">
        <f>AK452*I452+AJ452</f>
        <v>8.3482500000000002</v>
      </c>
      <c r="AP452" s="244">
        <f t="shared" ref="AP452:AP458" si="581">0.1*AO452</f>
        <v>0.83482500000000004</v>
      </c>
      <c r="AQ452" s="245">
        <f t="shared" ref="AQ452:AQ458" si="582">AH452*3+0.25*AI452</f>
        <v>11</v>
      </c>
      <c r="AR452" s="245">
        <f t="shared" ref="AR452:AR458" si="583">SUM(AO452:AQ452)/4</f>
        <v>5.0457687500000006</v>
      </c>
      <c r="AS452" s="244">
        <f>10068.2*J452*POWER(10,-6)*10</f>
        <v>2.1143220000000001E-2</v>
      </c>
      <c r="AT452" s="245">
        <f t="shared" si="579"/>
        <v>25.249986969999998</v>
      </c>
      <c r="AU452" s="246">
        <f t="shared" ref="AU452:AU458" si="584">AH452*H452</f>
        <v>5.6999999999999994E-7</v>
      </c>
      <c r="AV452" s="246">
        <f t="shared" ref="AV452:AV458" si="585">H452*AI452</f>
        <v>1.5199999999999998E-6</v>
      </c>
      <c r="AW452" s="246">
        <f t="shared" ref="AW452" si="586">H452*AT452</f>
        <v>4.7974975242999989E-6</v>
      </c>
    </row>
    <row r="453" spans="1:49" s="241" customFormat="1" x14ac:dyDescent="0.3">
      <c r="A453" s="232" t="s">
        <v>21</v>
      </c>
      <c r="B453" s="232" t="str">
        <f>B451</f>
        <v>Стабилизационная колонна нафты поз. К-303, Рег. №ТО-266(У),
Учетный номер – №43-20-4523 ОК(НХС) Заводской № L5CO029-006,</v>
      </c>
      <c r="C453" s="53" t="s">
        <v>254</v>
      </c>
      <c r="D453" s="234" t="s">
        <v>61</v>
      </c>
      <c r="E453" s="247">
        <f>E451</f>
        <v>9.9999999999999995E-7</v>
      </c>
      <c r="F453" s="248">
        <f t="shared" ref="F453:F459" si="587">F452</f>
        <v>1</v>
      </c>
      <c r="G453" s="232">
        <v>0.76</v>
      </c>
      <c r="H453" s="236">
        <f t="shared" si="580"/>
        <v>7.5999999999999992E-7</v>
      </c>
      <c r="I453" s="249">
        <f>I451</f>
        <v>39.53</v>
      </c>
      <c r="J453" s="238">
        <v>0</v>
      </c>
      <c r="K453" s="250" t="s">
        <v>186</v>
      </c>
      <c r="L453" s="251">
        <v>10</v>
      </c>
      <c r="M453" s="241" t="str">
        <f t="shared" si="576"/>
        <v>С3</v>
      </c>
      <c r="N453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3" s="241" t="str">
        <f t="shared" si="578"/>
        <v>Полное-ликвидация</v>
      </c>
      <c r="P453" s="241" t="s">
        <v>85</v>
      </c>
      <c r="Q453" s="241" t="s">
        <v>85</v>
      </c>
      <c r="R453" s="241" t="s">
        <v>85</v>
      </c>
      <c r="S453" s="241" t="s">
        <v>85</v>
      </c>
      <c r="T453" s="241" t="s">
        <v>85</v>
      </c>
      <c r="U453" s="241" t="s">
        <v>85</v>
      </c>
      <c r="V453" s="241" t="s">
        <v>85</v>
      </c>
      <c r="W453" s="241" t="s">
        <v>85</v>
      </c>
      <c r="X453" s="241" t="s">
        <v>85</v>
      </c>
      <c r="Y453" s="241" t="s">
        <v>85</v>
      </c>
      <c r="Z453" s="241" t="s">
        <v>85</v>
      </c>
      <c r="AA453" s="241" t="s">
        <v>85</v>
      </c>
      <c r="AB453" s="241" t="s">
        <v>85</v>
      </c>
      <c r="AC453" s="241" t="s">
        <v>85</v>
      </c>
      <c r="AD453" s="241" t="s">
        <v>85</v>
      </c>
      <c r="AE453" s="241" t="s">
        <v>85</v>
      </c>
      <c r="AF453" s="241" t="s">
        <v>85</v>
      </c>
      <c r="AG453" s="241" t="s">
        <v>85</v>
      </c>
      <c r="AH453" s="241">
        <v>0</v>
      </c>
      <c r="AI453" s="241">
        <v>0</v>
      </c>
      <c r="AJ453" s="241">
        <f>AJ451</f>
        <v>7.36</v>
      </c>
      <c r="AK453" s="241">
        <f>AK451</f>
        <v>2.5000000000000001E-2</v>
      </c>
      <c r="AL453" s="241">
        <f>AL451</f>
        <v>5</v>
      </c>
      <c r="AO453" s="244">
        <f>AK453*I453*0.1+AJ453</f>
        <v>7.458825</v>
      </c>
      <c r="AP453" s="244">
        <f t="shared" si="581"/>
        <v>0.7458825</v>
      </c>
      <c r="AQ453" s="245">
        <f t="shared" si="582"/>
        <v>0</v>
      </c>
      <c r="AR453" s="245">
        <f t="shared" si="583"/>
        <v>2.0511768749999999</v>
      </c>
      <c r="AS453" s="244">
        <f>1333*J451*POWER(10,-6)</f>
        <v>6.8501537000000001E-3</v>
      </c>
      <c r="AT453" s="245">
        <f t="shared" si="579"/>
        <v>10.262734528699999</v>
      </c>
      <c r="AU453" s="246">
        <f t="shared" si="584"/>
        <v>0</v>
      </c>
      <c r="AV453" s="246">
        <f t="shared" si="585"/>
        <v>0</v>
      </c>
      <c r="AW453" s="246">
        <f>H453*AT453</f>
        <v>7.7996782418119982E-6</v>
      </c>
    </row>
    <row r="454" spans="1:49" s="241" customFormat="1" x14ac:dyDescent="0.3">
      <c r="A454" s="232" t="s">
        <v>22</v>
      </c>
      <c r="B454" s="232" t="str">
        <f>B451</f>
        <v>Стабилизационная колонна нафты поз. К-303, Рег. №ТО-266(У),
Учетный номер – №43-20-4523 ОК(НХС) Заводской № L5CO029-006,</v>
      </c>
      <c r="C454" s="53" t="s">
        <v>222</v>
      </c>
      <c r="D454" s="234" t="s">
        <v>223</v>
      </c>
      <c r="E454" s="235">
        <v>1.0000000000000001E-5</v>
      </c>
      <c r="F454" s="248">
        <f t="shared" si="587"/>
        <v>1</v>
      </c>
      <c r="G454" s="232">
        <v>4.0000000000000008E-2</v>
      </c>
      <c r="H454" s="236">
        <f t="shared" si="580"/>
        <v>4.0000000000000009E-7</v>
      </c>
      <c r="I454" s="249">
        <f>0.15*I451</f>
        <v>5.9295</v>
      </c>
      <c r="J454" s="238">
        <f>I454</f>
        <v>5.9295</v>
      </c>
      <c r="K454" s="250" t="s">
        <v>188</v>
      </c>
      <c r="L454" s="251">
        <v>45390</v>
      </c>
      <c r="M454" s="241" t="str">
        <f t="shared" si="576"/>
        <v>С4</v>
      </c>
      <c r="N454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4" s="241" t="str">
        <f t="shared" si="578"/>
        <v>Частичное факел</v>
      </c>
      <c r="P454" s="241" t="s">
        <v>85</v>
      </c>
      <c r="Q454" s="241" t="s">
        <v>85</v>
      </c>
      <c r="R454" s="241" t="s">
        <v>85</v>
      </c>
      <c r="S454" s="241" t="s">
        <v>85</v>
      </c>
      <c r="T454" s="241" t="s">
        <v>85</v>
      </c>
      <c r="U454" s="241" t="s">
        <v>85</v>
      </c>
      <c r="V454" s="241" t="s">
        <v>85</v>
      </c>
      <c r="W454" s="241" t="s">
        <v>85</v>
      </c>
      <c r="X454" s="241" t="s">
        <v>85</v>
      </c>
      <c r="Y454" s="241" t="s">
        <v>85</v>
      </c>
      <c r="Z454" s="241" t="s">
        <v>85</v>
      </c>
      <c r="AA454" s="241" t="s">
        <v>85</v>
      </c>
      <c r="AB454" s="241" t="s">
        <v>85</v>
      </c>
      <c r="AC454" s="241" t="s">
        <v>85</v>
      </c>
      <c r="AD454" s="241" t="s">
        <v>85</v>
      </c>
      <c r="AE454" s="241" t="s">
        <v>85</v>
      </c>
      <c r="AF454" s="241" t="s">
        <v>85</v>
      </c>
      <c r="AG454" s="241" t="s">
        <v>85</v>
      </c>
      <c r="AH454" s="241">
        <v>1</v>
      </c>
      <c r="AI454" s="241">
        <v>1</v>
      </c>
      <c r="AJ454" s="241">
        <f>0.1*$AJ451</f>
        <v>0.7360000000000001</v>
      </c>
      <c r="AK454" s="241">
        <f>AK452</f>
        <v>2.5000000000000001E-2</v>
      </c>
      <c r="AL454" s="241">
        <f>AL451</f>
        <v>5</v>
      </c>
      <c r="AO454" s="244">
        <f>AK454*I454*0.1+AJ454</f>
        <v>0.75082375000000012</v>
      </c>
      <c r="AP454" s="244">
        <f t="shared" si="581"/>
        <v>7.5082375000000021E-2</v>
      </c>
      <c r="AQ454" s="245">
        <f t="shared" si="582"/>
        <v>3.25</v>
      </c>
      <c r="AR454" s="245">
        <f t="shared" si="583"/>
        <v>1.0189765312500001</v>
      </c>
      <c r="AS454" s="244">
        <f>10068.2*J454*POWER(10,-6)</f>
        <v>5.9699391900000003E-2</v>
      </c>
      <c r="AT454" s="245">
        <f t="shared" si="579"/>
        <v>5.15458204815</v>
      </c>
      <c r="AU454" s="246">
        <f t="shared" si="584"/>
        <v>4.0000000000000009E-7</v>
      </c>
      <c r="AV454" s="246">
        <f t="shared" si="585"/>
        <v>4.0000000000000009E-7</v>
      </c>
      <c r="AW454" s="246">
        <f t="shared" ref="AW454:AW458" si="588">H454*AT454</f>
        <v>2.0618328192600006E-6</v>
      </c>
    </row>
    <row r="455" spans="1:49" s="241" customFormat="1" x14ac:dyDescent="0.3">
      <c r="A455" s="232" t="s">
        <v>23</v>
      </c>
      <c r="B455" s="232" t="str">
        <f>B451</f>
        <v>Стабилизационная колонна нафты поз. К-303, Рег. №ТО-266(У),
Учетный номер – №43-20-4523 ОК(НХС) Заводской № L5CO029-006,</v>
      </c>
      <c r="C455" s="53" t="s">
        <v>255</v>
      </c>
      <c r="D455" s="234" t="s">
        <v>62</v>
      </c>
      <c r="E455" s="247">
        <f>E454</f>
        <v>1.0000000000000001E-5</v>
      </c>
      <c r="F455" s="248">
        <f t="shared" si="587"/>
        <v>1</v>
      </c>
      <c r="G455" s="232">
        <v>0.16000000000000003</v>
      </c>
      <c r="H455" s="236">
        <f t="shared" si="580"/>
        <v>1.6000000000000004E-6</v>
      </c>
      <c r="I455" s="249">
        <f>0.15*I451</f>
        <v>5.9295</v>
      </c>
      <c r="J455" s="238">
        <v>0</v>
      </c>
      <c r="K455" s="250" t="s">
        <v>189</v>
      </c>
      <c r="L455" s="251">
        <v>3</v>
      </c>
      <c r="M455" s="241" t="str">
        <f t="shared" si="576"/>
        <v>С5</v>
      </c>
      <c r="N455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5" s="241" t="str">
        <f t="shared" si="578"/>
        <v>Частичное-ликвидация</v>
      </c>
      <c r="P455" s="241" t="s">
        <v>85</v>
      </c>
      <c r="Q455" s="241" t="s">
        <v>85</v>
      </c>
      <c r="R455" s="241" t="s">
        <v>85</v>
      </c>
      <c r="S455" s="241" t="s">
        <v>85</v>
      </c>
      <c r="T455" s="241" t="s">
        <v>85</v>
      </c>
      <c r="U455" s="241" t="s">
        <v>85</v>
      </c>
      <c r="V455" s="241" t="s">
        <v>85</v>
      </c>
      <c r="W455" s="241" t="s">
        <v>85</v>
      </c>
      <c r="X455" s="241" t="s">
        <v>85</v>
      </c>
      <c r="Y455" s="241" t="s">
        <v>85</v>
      </c>
      <c r="Z455" s="241" t="s">
        <v>85</v>
      </c>
      <c r="AA455" s="241" t="s">
        <v>85</v>
      </c>
      <c r="AB455" s="241" t="s">
        <v>85</v>
      </c>
      <c r="AC455" s="241" t="s">
        <v>85</v>
      </c>
      <c r="AD455" s="241" t="s">
        <v>85</v>
      </c>
      <c r="AE455" s="241" t="s">
        <v>85</v>
      </c>
      <c r="AF455" s="241" t="s">
        <v>85</v>
      </c>
      <c r="AG455" s="241" t="s">
        <v>85</v>
      </c>
      <c r="AH455" s="241">
        <v>0</v>
      </c>
      <c r="AI455" s="241">
        <v>1</v>
      </c>
      <c r="AJ455" s="241">
        <f t="shared" ref="AJ455:AJ458" si="589">0.1*$AJ452</f>
        <v>0.7360000000000001</v>
      </c>
      <c r="AK455" s="241">
        <f>AK451</f>
        <v>2.5000000000000001E-2</v>
      </c>
      <c r="AL455" s="241">
        <f>ROUNDUP(AL451/3,0)</f>
        <v>2</v>
      </c>
      <c r="AO455" s="244">
        <f>AK455*I455+AJ455</f>
        <v>0.88423750000000012</v>
      </c>
      <c r="AP455" s="244">
        <f t="shared" si="581"/>
        <v>8.8423750000000023E-2</v>
      </c>
      <c r="AQ455" s="245">
        <f t="shared" si="582"/>
        <v>0.25</v>
      </c>
      <c r="AR455" s="245">
        <f t="shared" si="583"/>
        <v>0.30566531250000006</v>
      </c>
      <c r="AS455" s="244">
        <f>1333*J452*POWER(10,-6)*10</f>
        <v>2.7993000000000002E-3</v>
      </c>
      <c r="AT455" s="245">
        <f t="shared" si="579"/>
        <v>1.5311258625000002</v>
      </c>
      <c r="AU455" s="246">
        <f t="shared" si="584"/>
        <v>0</v>
      </c>
      <c r="AV455" s="246">
        <f t="shared" si="585"/>
        <v>1.6000000000000004E-6</v>
      </c>
      <c r="AW455" s="246">
        <f t="shared" si="588"/>
        <v>2.4498013800000006E-6</v>
      </c>
    </row>
    <row r="456" spans="1:49" s="241" customFormat="1" x14ac:dyDescent="0.3">
      <c r="A456" s="232" t="s">
        <v>24</v>
      </c>
      <c r="B456" s="232" t="str">
        <f>B451</f>
        <v>Стабилизационная колонна нафты поз. К-303, Рег. №ТО-266(У),
Учетный номер – №43-20-4523 ОК(НХС) Заводской № L5CO029-006,</v>
      </c>
      <c r="C456" s="53" t="s">
        <v>224</v>
      </c>
      <c r="D456" s="234" t="s">
        <v>223</v>
      </c>
      <c r="E456" s="247">
        <f>E455</f>
        <v>1.0000000000000001E-5</v>
      </c>
      <c r="F456" s="248">
        <f t="shared" si="587"/>
        <v>1</v>
      </c>
      <c r="G456" s="232">
        <v>4.0000000000000008E-2</v>
      </c>
      <c r="H456" s="236">
        <f t="shared" si="580"/>
        <v>4.0000000000000009E-7</v>
      </c>
      <c r="I456" s="249">
        <f>I454*0.15</f>
        <v>0.88942500000000002</v>
      </c>
      <c r="J456" s="238">
        <f>I456</f>
        <v>0.88942500000000002</v>
      </c>
      <c r="K456" s="253" t="s">
        <v>200</v>
      </c>
      <c r="L456" s="254">
        <v>21</v>
      </c>
      <c r="M456" s="241" t="str">
        <f t="shared" si="576"/>
        <v>С6</v>
      </c>
      <c r="N456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6" s="241" t="str">
        <f t="shared" si="578"/>
        <v>Частичное факел</v>
      </c>
      <c r="P456" s="241" t="s">
        <v>85</v>
      </c>
      <c r="Q456" s="241" t="s">
        <v>85</v>
      </c>
      <c r="R456" s="241" t="s">
        <v>85</v>
      </c>
      <c r="S456" s="241" t="s">
        <v>85</v>
      </c>
      <c r="T456" s="241" t="s">
        <v>85</v>
      </c>
      <c r="U456" s="241" t="s">
        <v>85</v>
      </c>
      <c r="V456" s="241" t="s">
        <v>85</v>
      </c>
      <c r="W456" s="241" t="s">
        <v>85</v>
      </c>
      <c r="X456" s="241" t="s">
        <v>85</v>
      </c>
      <c r="Y456" s="241" t="s">
        <v>85</v>
      </c>
      <c r="Z456" s="241" t="s">
        <v>85</v>
      </c>
      <c r="AA456" s="241" t="s">
        <v>85</v>
      </c>
      <c r="AB456" s="241" t="s">
        <v>85</v>
      </c>
      <c r="AC456" s="241" t="s">
        <v>85</v>
      </c>
      <c r="AD456" s="241" t="s">
        <v>85</v>
      </c>
      <c r="AE456" s="241" t="s">
        <v>85</v>
      </c>
      <c r="AF456" s="241" t="s">
        <v>85</v>
      </c>
      <c r="AG456" s="241" t="s">
        <v>85</v>
      </c>
      <c r="AH456" s="241">
        <v>1</v>
      </c>
      <c r="AI456" s="241">
        <v>1</v>
      </c>
      <c r="AJ456" s="241">
        <f t="shared" si="589"/>
        <v>0.7360000000000001</v>
      </c>
      <c r="AK456" s="241">
        <f>AK451</f>
        <v>2.5000000000000001E-2</v>
      </c>
      <c r="AL456" s="241">
        <f>AL455</f>
        <v>2</v>
      </c>
      <c r="AO456" s="244">
        <f t="shared" ref="AO456:AO457" si="590">AK456*I456+AJ456</f>
        <v>0.75823562500000008</v>
      </c>
      <c r="AP456" s="244">
        <f t="shared" si="581"/>
        <v>7.5823562500000011E-2</v>
      </c>
      <c r="AQ456" s="245">
        <f t="shared" si="582"/>
        <v>3.25</v>
      </c>
      <c r="AR456" s="245">
        <f t="shared" si="583"/>
        <v>1.0210147968750001</v>
      </c>
      <c r="AS456" s="244">
        <f>10068.2*J456*POWER(10,-6)</f>
        <v>8.9549087850000018E-3</v>
      </c>
      <c r="AT456" s="245">
        <f t="shared" si="579"/>
        <v>5.1140288931600004</v>
      </c>
      <c r="AU456" s="246">
        <f t="shared" si="584"/>
        <v>4.0000000000000009E-7</v>
      </c>
      <c r="AV456" s="246">
        <f t="shared" si="585"/>
        <v>4.0000000000000009E-7</v>
      </c>
      <c r="AW456" s="246">
        <f t="shared" si="588"/>
        <v>2.0456115572640005E-6</v>
      </c>
    </row>
    <row r="457" spans="1:49" s="241" customFormat="1" x14ac:dyDescent="0.3">
      <c r="A457" s="232" t="s">
        <v>219</v>
      </c>
      <c r="B457" s="232" t="str">
        <f>B451</f>
        <v>Стабилизационная колонна нафты поз. К-303, Рег. №ТО-266(У),
Учетный номер – №43-20-4523 ОК(НХС) Заводской № L5CO029-006,</v>
      </c>
      <c r="C457" s="53" t="s">
        <v>225</v>
      </c>
      <c r="D457" s="234" t="s">
        <v>174</v>
      </c>
      <c r="E457" s="247">
        <f>E455</f>
        <v>1.0000000000000001E-5</v>
      </c>
      <c r="F457" s="248">
        <f t="shared" si="587"/>
        <v>1</v>
      </c>
      <c r="G457" s="232">
        <v>0.15200000000000002</v>
      </c>
      <c r="H457" s="236">
        <f t="shared" si="580"/>
        <v>1.5200000000000003E-6</v>
      </c>
      <c r="I457" s="249">
        <f>I454*0.15</f>
        <v>0.88942500000000002</v>
      </c>
      <c r="J457" s="238">
        <f>I457</f>
        <v>0.88942500000000002</v>
      </c>
      <c r="K457" s="250"/>
      <c r="L457" s="251"/>
      <c r="M457" s="241" t="str">
        <f t="shared" si="576"/>
        <v>С7</v>
      </c>
      <c r="N457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7" s="241" t="str">
        <f t="shared" si="578"/>
        <v>Частичное-пожар-вспышка</v>
      </c>
      <c r="P457" s="241" t="s">
        <v>85</v>
      </c>
      <c r="Q457" s="241" t="s">
        <v>85</v>
      </c>
      <c r="R457" s="241" t="s">
        <v>85</v>
      </c>
      <c r="S457" s="241" t="s">
        <v>85</v>
      </c>
      <c r="T457" s="241" t="s">
        <v>85</v>
      </c>
      <c r="U457" s="241" t="s">
        <v>85</v>
      </c>
      <c r="V457" s="241" t="s">
        <v>85</v>
      </c>
      <c r="W457" s="241" t="s">
        <v>85</v>
      </c>
      <c r="X457" s="241" t="s">
        <v>85</v>
      </c>
      <c r="Y457" s="241" t="s">
        <v>85</v>
      </c>
      <c r="Z457" s="241" t="s">
        <v>85</v>
      </c>
      <c r="AA457" s="241" t="s">
        <v>85</v>
      </c>
      <c r="AB457" s="241" t="s">
        <v>85</v>
      </c>
      <c r="AC457" s="241" t="s">
        <v>85</v>
      </c>
      <c r="AD457" s="241" t="s">
        <v>85</v>
      </c>
      <c r="AE457" s="241" t="s">
        <v>85</v>
      </c>
      <c r="AF457" s="241" t="s">
        <v>85</v>
      </c>
      <c r="AG457" s="241" t="s">
        <v>85</v>
      </c>
      <c r="AH457" s="241">
        <v>1</v>
      </c>
      <c r="AI457" s="241">
        <v>1</v>
      </c>
      <c r="AJ457" s="241">
        <f t="shared" si="589"/>
        <v>7.3600000000000013E-2</v>
      </c>
      <c r="AK457" s="241">
        <f>AK451</f>
        <v>2.5000000000000001E-2</v>
      </c>
      <c r="AL457" s="241">
        <f>ROUNDUP(AL451/3,0)</f>
        <v>2</v>
      </c>
      <c r="AO457" s="244">
        <f t="shared" si="590"/>
        <v>9.5835625000000008E-2</v>
      </c>
      <c r="AP457" s="244">
        <f t="shared" si="581"/>
        <v>9.5835625000000018E-3</v>
      </c>
      <c r="AQ457" s="245">
        <f t="shared" si="582"/>
        <v>3.25</v>
      </c>
      <c r="AR457" s="245">
        <f t="shared" si="583"/>
        <v>0.83885479687499998</v>
      </c>
      <c r="AS457" s="244">
        <f>10068.2*J457*POWER(10,-6)</f>
        <v>8.9549087850000018E-3</v>
      </c>
      <c r="AT457" s="245">
        <f t="shared" si="579"/>
        <v>4.2032288931599995</v>
      </c>
      <c r="AU457" s="246">
        <f t="shared" si="584"/>
        <v>1.5200000000000003E-6</v>
      </c>
      <c r="AV457" s="246">
        <f t="shared" si="585"/>
        <v>1.5200000000000003E-6</v>
      </c>
      <c r="AW457" s="246">
        <f t="shared" si="588"/>
        <v>6.3889079176032007E-6</v>
      </c>
    </row>
    <row r="458" spans="1:49" s="241" customFormat="1" ht="15" thickBot="1" x14ac:dyDescent="0.35">
      <c r="A458" s="232" t="s">
        <v>220</v>
      </c>
      <c r="B458" s="232" t="str">
        <f>B451</f>
        <v>Стабилизационная колонна нафты поз. К-303, Рег. №ТО-266(У),
Учетный номер – №43-20-4523 ОК(НХС) Заводской № L5CO029-006,</v>
      </c>
      <c r="C458" s="53" t="s">
        <v>226</v>
      </c>
      <c r="D458" s="234" t="s">
        <v>62</v>
      </c>
      <c r="E458" s="247">
        <f>E455</f>
        <v>1.0000000000000001E-5</v>
      </c>
      <c r="F458" s="248">
        <f t="shared" si="587"/>
        <v>1</v>
      </c>
      <c r="G458" s="232">
        <v>0.6080000000000001</v>
      </c>
      <c r="H458" s="236">
        <f t="shared" si="580"/>
        <v>6.0800000000000011E-6</v>
      </c>
      <c r="I458" s="249">
        <f>I454*0.15</f>
        <v>0.88942500000000002</v>
      </c>
      <c r="J458" s="238">
        <v>0</v>
      </c>
      <c r="K458" s="255"/>
      <c r="L458" s="256"/>
      <c r="M458" s="241" t="str">
        <f t="shared" si="576"/>
        <v>С8</v>
      </c>
      <c r="N458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8" s="241" t="str">
        <f t="shared" si="578"/>
        <v>Частичное-ликвидация</v>
      </c>
      <c r="P458" s="241" t="s">
        <v>85</v>
      </c>
      <c r="Q458" s="241" t="s">
        <v>85</v>
      </c>
      <c r="R458" s="241" t="s">
        <v>85</v>
      </c>
      <c r="S458" s="241" t="s">
        <v>85</v>
      </c>
      <c r="T458" s="241" t="s">
        <v>85</v>
      </c>
      <c r="U458" s="241" t="s">
        <v>85</v>
      </c>
      <c r="V458" s="241" t="s">
        <v>85</v>
      </c>
      <c r="W458" s="241" t="s">
        <v>85</v>
      </c>
      <c r="X458" s="241" t="s">
        <v>85</v>
      </c>
      <c r="Y458" s="241" t="s">
        <v>85</v>
      </c>
      <c r="Z458" s="241" t="s">
        <v>85</v>
      </c>
      <c r="AA458" s="241" t="s">
        <v>85</v>
      </c>
      <c r="AB458" s="241" t="s">
        <v>85</v>
      </c>
      <c r="AC458" s="241" t="s">
        <v>85</v>
      </c>
      <c r="AD458" s="241" t="s">
        <v>85</v>
      </c>
      <c r="AE458" s="241" t="s">
        <v>85</v>
      </c>
      <c r="AF458" s="241" t="s">
        <v>85</v>
      </c>
      <c r="AG458" s="241" t="s">
        <v>85</v>
      </c>
      <c r="AH458" s="241">
        <v>0</v>
      </c>
      <c r="AI458" s="241">
        <v>0</v>
      </c>
      <c r="AJ458" s="241">
        <f t="shared" si="589"/>
        <v>7.3600000000000013E-2</v>
      </c>
      <c r="AK458" s="241">
        <f>AK451</f>
        <v>2.5000000000000001E-2</v>
      </c>
      <c r="AL458" s="241">
        <f>ROUNDUP(AL451/3,0)</f>
        <v>2</v>
      </c>
      <c r="AO458" s="244">
        <f>AK458*I458*0.1+AJ458</f>
        <v>7.5823562500000011E-2</v>
      </c>
      <c r="AP458" s="244">
        <f t="shared" si="581"/>
        <v>7.5823562500000018E-3</v>
      </c>
      <c r="AQ458" s="245">
        <f t="shared" si="582"/>
        <v>0</v>
      </c>
      <c r="AR458" s="245">
        <f t="shared" si="583"/>
        <v>2.0851479687500004E-2</v>
      </c>
      <c r="AS458" s="244">
        <f>1333*J456*POWER(10,-6)</f>
        <v>1.185603525E-3</v>
      </c>
      <c r="AT458" s="245">
        <f t="shared" si="579"/>
        <v>0.10544300196250002</v>
      </c>
      <c r="AU458" s="246">
        <f t="shared" si="584"/>
        <v>0</v>
      </c>
      <c r="AV458" s="246">
        <f t="shared" si="585"/>
        <v>0</v>
      </c>
      <c r="AW458" s="246">
        <f t="shared" si="588"/>
        <v>6.4109345193200026E-7</v>
      </c>
    </row>
    <row r="459" spans="1:49" s="241" customFormat="1" x14ac:dyDescent="0.3">
      <c r="A459" s="296" t="s">
        <v>251</v>
      </c>
      <c r="B459" s="296" t="str">
        <f>B451</f>
        <v>Стабилизационная колонна нафты поз. К-303, Рег. №ТО-266(У),
Учетный номер – №43-20-4523 ОК(НХС) Заводской № L5CO029-006,</v>
      </c>
      <c r="C459" s="296" t="s">
        <v>354</v>
      </c>
      <c r="D459" s="296" t="s">
        <v>355</v>
      </c>
      <c r="E459" s="297">
        <v>2.5000000000000001E-5</v>
      </c>
      <c r="F459" s="248">
        <f t="shared" si="587"/>
        <v>1</v>
      </c>
      <c r="G459" s="296">
        <v>1</v>
      </c>
      <c r="H459" s="298">
        <f t="shared" si="580"/>
        <v>2.5000000000000001E-5</v>
      </c>
      <c r="I459" s="299">
        <f>I451</f>
        <v>39.53</v>
      </c>
      <c r="J459" s="299">
        <f>I459*0.2</f>
        <v>7.9060000000000006</v>
      </c>
      <c r="K459" s="296"/>
      <c r="L459" s="296"/>
      <c r="M459" s="300" t="str">
        <f t="shared" si="576"/>
        <v>С9</v>
      </c>
      <c r="N459" s="300"/>
      <c r="O459" s="300"/>
      <c r="P459" s="300"/>
      <c r="Q459" s="300"/>
      <c r="R459" s="300"/>
      <c r="S459" s="300"/>
      <c r="T459" s="300"/>
      <c r="U459" s="300"/>
      <c r="V459" s="300"/>
      <c r="W459" s="300"/>
      <c r="X459" s="300"/>
      <c r="Y459" s="300"/>
      <c r="Z459" s="300"/>
      <c r="AA459" s="300"/>
      <c r="AB459" s="300"/>
      <c r="AC459" s="300"/>
      <c r="AD459" s="300"/>
      <c r="AE459" s="300"/>
      <c r="AF459" s="300"/>
      <c r="AG459" s="300"/>
      <c r="AH459" s="300">
        <v>1</v>
      </c>
      <c r="AI459" s="300">
        <v>2</v>
      </c>
      <c r="AJ459" s="300">
        <f>AJ451</f>
        <v>7.36</v>
      </c>
      <c r="AK459" s="300">
        <f>AK451</f>
        <v>2.5000000000000001E-2</v>
      </c>
      <c r="AL459" s="300">
        <v>5</v>
      </c>
      <c r="AM459" s="300"/>
      <c r="AN459" s="300"/>
      <c r="AO459" s="301">
        <f>AK459*I459+AJ459</f>
        <v>8.3482500000000002</v>
      </c>
      <c r="AP459" s="301">
        <f>0.1*AO459</f>
        <v>0.83482500000000004</v>
      </c>
      <c r="AQ459" s="302">
        <f>AH459*3+0.25*AI459</f>
        <v>3.5</v>
      </c>
      <c r="AR459" s="302">
        <f>SUM(AO459:AQ459)/4</f>
        <v>3.1707687500000001</v>
      </c>
      <c r="AS459" s="301">
        <f>10068.2*J459*POWER(10,-6)</f>
        <v>7.9599189200000003E-2</v>
      </c>
      <c r="AT459" s="302">
        <f t="shared" si="579"/>
        <v>15.933442939200001</v>
      </c>
      <c r="AU459" s="303">
        <f>AH459*H459</f>
        <v>2.5000000000000001E-5</v>
      </c>
      <c r="AV459" s="303">
        <f>H459*AI459</f>
        <v>5.0000000000000002E-5</v>
      </c>
      <c r="AW459" s="303">
        <f>H459*AT459</f>
        <v>3.9833607348000003E-4</v>
      </c>
    </row>
    <row r="460" spans="1:49" ht="15" thickBot="1" x14ac:dyDescent="0.35"/>
    <row r="461" spans="1:49" s="215" customFormat="1" ht="56.4" thickBot="1" x14ac:dyDescent="0.35">
      <c r="A461" s="206" t="s">
        <v>19</v>
      </c>
      <c r="B461" s="331" t="s">
        <v>382</v>
      </c>
      <c r="C461" s="51" t="s">
        <v>205</v>
      </c>
      <c r="D461" s="208" t="s">
        <v>60</v>
      </c>
      <c r="E461" s="209">
        <v>1.0000000000000001E-5</v>
      </c>
      <c r="F461" s="207">
        <v>1</v>
      </c>
      <c r="G461" s="206">
        <v>0.05</v>
      </c>
      <c r="H461" s="210">
        <f>E461*F461*G461</f>
        <v>5.0000000000000008E-7</v>
      </c>
      <c r="I461" s="211">
        <v>103.04</v>
      </c>
      <c r="J461" s="223">
        <f>I461</f>
        <v>103.04</v>
      </c>
      <c r="K461" s="213" t="s">
        <v>184</v>
      </c>
      <c r="L461" s="214">
        <v>621</v>
      </c>
      <c r="M461" s="215" t="str">
        <f t="shared" ref="M461:M466" si="591">A461</f>
        <v>С1</v>
      </c>
      <c r="N461" s="215" t="str">
        <f t="shared" ref="N461:N466" si="592">B461</f>
        <v>Ёмкость предварительного испарения поз. Е-206, Рег. №ТО-252(У),
Учетный номер – №43-20-4496 ОК(НХС) Заводской № APC-D-VE-1679,</v>
      </c>
      <c r="O461" s="215" t="str">
        <f t="shared" ref="O461:O466" si="593">D461</f>
        <v>Полное-пожар</v>
      </c>
      <c r="P461" s="215" t="s">
        <v>85</v>
      </c>
      <c r="Q461" s="215" t="s">
        <v>85</v>
      </c>
      <c r="R461" s="215" t="s">
        <v>85</v>
      </c>
      <c r="S461" s="215" t="s">
        <v>85</v>
      </c>
      <c r="T461" s="215" t="s">
        <v>85</v>
      </c>
      <c r="U461" s="215" t="s">
        <v>85</v>
      </c>
      <c r="V461" s="215" t="s">
        <v>85</v>
      </c>
      <c r="W461" s="215" t="s">
        <v>85</v>
      </c>
      <c r="X461" s="215" t="s">
        <v>85</v>
      </c>
      <c r="Y461" s="215" t="s">
        <v>85</v>
      </c>
      <c r="Z461" s="215" t="s">
        <v>85</v>
      </c>
      <c r="AA461" s="215" t="s">
        <v>85</v>
      </c>
      <c r="AB461" s="215" t="s">
        <v>85</v>
      </c>
      <c r="AC461" s="215" t="s">
        <v>85</v>
      </c>
      <c r="AD461" s="215" t="s">
        <v>85</v>
      </c>
      <c r="AE461" s="215" t="s">
        <v>85</v>
      </c>
      <c r="AF461" s="215" t="s">
        <v>85</v>
      </c>
      <c r="AG461" s="215" t="s">
        <v>85</v>
      </c>
      <c r="AH461" s="216">
        <v>1</v>
      </c>
      <c r="AI461" s="216">
        <v>2</v>
      </c>
      <c r="AJ461" s="217">
        <v>1.59</v>
      </c>
      <c r="AK461" s="217">
        <v>2.7E-2</v>
      </c>
      <c r="AL461" s="217">
        <v>5</v>
      </c>
      <c r="AO461" s="218">
        <f>AK461*I461+AJ461</f>
        <v>4.3720800000000004</v>
      </c>
      <c r="AP461" s="218">
        <f>0.1*AO461</f>
        <v>0.43720800000000004</v>
      </c>
      <c r="AQ461" s="219">
        <f>AH461*3+0.25*AI461</f>
        <v>3.5</v>
      </c>
      <c r="AR461" s="219">
        <f>SUM(AO461:AQ461)/4</f>
        <v>2.0773220000000001</v>
      </c>
      <c r="AS461" s="218">
        <f>10068.2*J461*POWER(10,-6)</f>
        <v>1.0374273280000001</v>
      </c>
      <c r="AT461" s="219">
        <f t="shared" ref="AT461:AT466" si="594">AS461+AR461+AQ461+AP461+AO461</f>
        <v>11.424037328000001</v>
      </c>
      <c r="AU461" s="220">
        <f>AH461*H461</f>
        <v>5.0000000000000008E-7</v>
      </c>
      <c r="AV461" s="220">
        <f>H461*AI461</f>
        <v>1.0000000000000002E-6</v>
      </c>
      <c r="AW461" s="220">
        <f>H461*AT461</f>
        <v>5.7120186640000013E-6</v>
      </c>
    </row>
    <row r="462" spans="1:49" s="215" customFormat="1" ht="15" thickBot="1" x14ac:dyDescent="0.35">
      <c r="A462" s="206" t="s">
        <v>20</v>
      </c>
      <c r="B462" s="206" t="str">
        <f>B461</f>
        <v>Ёмкость предварительного испарения поз. Е-206, Рег. №ТО-252(У),
Учетный номер – №43-20-4496 ОК(НХС) Заводской № APC-D-VE-1679,</v>
      </c>
      <c r="C462" s="51" t="s">
        <v>214</v>
      </c>
      <c r="D462" s="208" t="s">
        <v>60</v>
      </c>
      <c r="E462" s="221">
        <f>E461</f>
        <v>1.0000000000000001E-5</v>
      </c>
      <c r="F462" s="222">
        <f>F461</f>
        <v>1</v>
      </c>
      <c r="G462" s="206">
        <v>4.7500000000000001E-2</v>
      </c>
      <c r="H462" s="210">
        <f t="shared" ref="H462:H466" si="595">E462*F462*G462</f>
        <v>4.7500000000000006E-7</v>
      </c>
      <c r="I462" s="223">
        <f>I461</f>
        <v>103.04</v>
      </c>
      <c r="J462" s="223">
        <f>I461</f>
        <v>103.04</v>
      </c>
      <c r="K462" s="213" t="s">
        <v>185</v>
      </c>
      <c r="L462" s="214">
        <v>0</v>
      </c>
      <c r="M462" s="215" t="str">
        <f t="shared" si="591"/>
        <v>С2</v>
      </c>
      <c r="N462" s="215" t="str">
        <f t="shared" si="592"/>
        <v>Ёмкость предварительного испарения поз. Е-206, Рег. №ТО-252(У),
Учетный номер – №43-20-4496 ОК(НХС) Заводской № APC-D-VE-1679,</v>
      </c>
      <c r="O462" s="215" t="str">
        <f t="shared" si="593"/>
        <v>Полное-пожар</v>
      </c>
      <c r="P462" s="215" t="s">
        <v>85</v>
      </c>
      <c r="Q462" s="215" t="s">
        <v>85</v>
      </c>
      <c r="R462" s="215" t="s">
        <v>85</v>
      </c>
      <c r="S462" s="215" t="s">
        <v>85</v>
      </c>
      <c r="T462" s="215" t="s">
        <v>85</v>
      </c>
      <c r="U462" s="215" t="s">
        <v>85</v>
      </c>
      <c r="V462" s="215" t="s">
        <v>85</v>
      </c>
      <c r="W462" s="215" t="s">
        <v>85</v>
      </c>
      <c r="X462" s="215" t="s">
        <v>85</v>
      </c>
      <c r="Y462" s="215" t="s">
        <v>85</v>
      </c>
      <c r="Z462" s="215" t="s">
        <v>85</v>
      </c>
      <c r="AA462" s="215" t="s">
        <v>85</v>
      </c>
      <c r="AB462" s="215" t="s">
        <v>85</v>
      </c>
      <c r="AC462" s="215" t="s">
        <v>85</v>
      </c>
      <c r="AD462" s="215" t="s">
        <v>85</v>
      </c>
      <c r="AE462" s="215" t="s">
        <v>85</v>
      </c>
      <c r="AF462" s="215" t="s">
        <v>85</v>
      </c>
      <c r="AG462" s="215" t="s">
        <v>85</v>
      </c>
      <c r="AH462" s="216">
        <v>2</v>
      </c>
      <c r="AI462" s="216">
        <v>2</v>
      </c>
      <c r="AJ462" s="215">
        <f>AJ461</f>
        <v>1.59</v>
      </c>
      <c r="AK462" s="215">
        <f>AK461</f>
        <v>2.7E-2</v>
      </c>
      <c r="AL462" s="215">
        <f>AL461</f>
        <v>5</v>
      </c>
      <c r="AO462" s="218">
        <f>AK462*I462+AJ462</f>
        <v>4.3720800000000004</v>
      </c>
      <c r="AP462" s="218">
        <f t="shared" ref="AP462:AP466" si="596">0.1*AO462</f>
        <v>0.43720800000000004</v>
      </c>
      <c r="AQ462" s="219">
        <f t="shared" ref="AQ462:AQ466" si="597">AH462*3+0.25*AI462</f>
        <v>6.5</v>
      </c>
      <c r="AR462" s="219">
        <f t="shared" ref="AR462:AR466" si="598">SUM(AO462:AQ462)/4</f>
        <v>2.8273220000000001</v>
      </c>
      <c r="AS462" s="218">
        <f>10068.2*J462*POWER(10,-6)</f>
        <v>1.0374273280000001</v>
      </c>
      <c r="AT462" s="219">
        <f t="shared" si="594"/>
        <v>15.174037328000001</v>
      </c>
      <c r="AU462" s="220">
        <f t="shared" ref="AU462:AU466" si="599">AH462*H462</f>
        <v>9.5000000000000012E-7</v>
      </c>
      <c r="AV462" s="220">
        <f t="shared" ref="AV462:AV466" si="600">H462*AI462</f>
        <v>9.5000000000000012E-7</v>
      </c>
      <c r="AW462" s="220">
        <f t="shared" ref="AW462:AW466" si="601">H462*AT462</f>
        <v>7.2076677308000015E-6</v>
      </c>
    </row>
    <row r="463" spans="1:49" s="215" customFormat="1" x14ac:dyDescent="0.3">
      <c r="A463" s="206" t="s">
        <v>21</v>
      </c>
      <c r="B463" s="206" t="str">
        <f>B461</f>
        <v>Ёмкость предварительного испарения поз. Е-206, Рег. №ТО-252(У),
Учетный номер – №43-20-4496 ОК(НХС) Заводской № APC-D-VE-1679,</v>
      </c>
      <c r="C463" s="51" t="s">
        <v>207</v>
      </c>
      <c r="D463" s="208" t="s">
        <v>61</v>
      </c>
      <c r="E463" s="221">
        <f>E461</f>
        <v>1.0000000000000001E-5</v>
      </c>
      <c r="F463" s="222">
        <f>F461</f>
        <v>1</v>
      </c>
      <c r="G463" s="206">
        <v>0.90249999999999997</v>
      </c>
      <c r="H463" s="210">
        <f t="shared" si="595"/>
        <v>9.0250000000000008E-6</v>
      </c>
      <c r="I463" s="223">
        <f>I461</f>
        <v>103.04</v>
      </c>
      <c r="J463" s="206">
        <v>0</v>
      </c>
      <c r="K463" s="213" t="s">
        <v>186</v>
      </c>
      <c r="L463" s="214">
        <v>0</v>
      </c>
      <c r="M463" s="215" t="str">
        <f t="shared" si="591"/>
        <v>С3</v>
      </c>
      <c r="N463" s="215" t="str">
        <f t="shared" si="592"/>
        <v>Ёмкость предварительного испарения поз. Е-206, Рег. №ТО-252(У),
Учетный номер – №43-20-4496 ОК(НХС) Заводской № APC-D-VE-1679,</v>
      </c>
      <c r="O463" s="215" t="str">
        <f t="shared" si="593"/>
        <v>Полное-ликвидация</v>
      </c>
      <c r="P463" s="215" t="s">
        <v>85</v>
      </c>
      <c r="Q463" s="215" t="s">
        <v>85</v>
      </c>
      <c r="R463" s="215" t="s">
        <v>85</v>
      </c>
      <c r="S463" s="215" t="s">
        <v>85</v>
      </c>
      <c r="T463" s="215" t="s">
        <v>85</v>
      </c>
      <c r="U463" s="215" t="s">
        <v>85</v>
      </c>
      <c r="V463" s="215" t="s">
        <v>85</v>
      </c>
      <c r="W463" s="215" t="s">
        <v>85</v>
      </c>
      <c r="X463" s="215" t="s">
        <v>85</v>
      </c>
      <c r="Y463" s="215" t="s">
        <v>85</v>
      </c>
      <c r="Z463" s="215" t="s">
        <v>85</v>
      </c>
      <c r="AA463" s="215" t="s">
        <v>85</v>
      </c>
      <c r="AB463" s="215" t="s">
        <v>85</v>
      </c>
      <c r="AC463" s="215" t="s">
        <v>85</v>
      </c>
      <c r="AD463" s="215" t="s">
        <v>85</v>
      </c>
      <c r="AE463" s="215" t="s">
        <v>85</v>
      </c>
      <c r="AF463" s="215" t="s">
        <v>85</v>
      </c>
      <c r="AG463" s="215" t="s">
        <v>85</v>
      </c>
      <c r="AH463" s="215">
        <v>0</v>
      </c>
      <c r="AI463" s="215">
        <v>0</v>
      </c>
      <c r="AJ463" s="215">
        <f>AJ461</f>
        <v>1.59</v>
      </c>
      <c r="AK463" s="215">
        <f>AK461</f>
        <v>2.7E-2</v>
      </c>
      <c r="AL463" s="215">
        <f>AL461</f>
        <v>5</v>
      </c>
      <c r="AO463" s="218">
        <f>AK463*I463*0.1+AJ463</f>
        <v>1.8682080000000001</v>
      </c>
      <c r="AP463" s="218">
        <f t="shared" si="596"/>
        <v>0.18682080000000001</v>
      </c>
      <c r="AQ463" s="219">
        <f t="shared" si="597"/>
        <v>0</v>
      </c>
      <c r="AR463" s="219">
        <f t="shared" si="598"/>
        <v>0.51375720000000002</v>
      </c>
      <c r="AS463" s="218">
        <f>1333*J462*POWER(10,-6)</f>
        <v>0.13735232</v>
      </c>
      <c r="AT463" s="219">
        <f t="shared" si="594"/>
        <v>2.70613832</v>
      </c>
      <c r="AU463" s="220">
        <f t="shared" si="599"/>
        <v>0</v>
      </c>
      <c r="AV463" s="220">
        <f t="shared" si="600"/>
        <v>0</v>
      </c>
      <c r="AW463" s="220">
        <f t="shared" si="601"/>
        <v>2.4422898338000001E-5</v>
      </c>
    </row>
    <row r="464" spans="1:49" s="215" customFormat="1" x14ac:dyDescent="0.3">
      <c r="A464" s="206" t="s">
        <v>22</v>
      </c>
      <c r="B464" s="206" t="str">
        <f>B461</f>
        <v>Ёмкость предварительного испарения поз. Е-206, Рег. №ТО-252(У),
Учетный номер – №43-20-4496 ОК(НХС) Заводской № APC-D-VE-1679,</v>
      </c>
      <c r="C464" s="51" t="s">
        <v>208</v>
      </c>
      <c r="D464" s="208" t="s">
        <v>86</v>
      </c>
      <c r="E464" s="209">
        <v>1E-4</v>
      </c>
      <c r="F464" s="222">
        <f>F461</f>
        <v>1</v>
      </c>
      <c r="G464" s="206">
        <v>0.05</v>
      </c>
      <c r="H464" s="210">
        <f t="shared" si="595"/>
        <v>5.0000000000000004E-6</v>
      </c>
      <c r="I464" s="223">
        <f>0.15*I461</f>
        <v>15.456</v>
      </c>
      <c r="J464" s="223">
        <f>I464</f>
        <v>15.456</v>
      </c>
      <c r="K464" s="226" t="s">
        <v>188</v>
      </c>
      <c r="L464" s="227">
        <v>45390</v>
      </c>
      <c r="M464" s="215" t="str">
        <f t="shared" si="591"/>
        <v>С4</v>
      </c>
      <c r="N464" s="215" t="str">
        <f t="shared" si="592"/>
        <v>Ёмкость предварительного испарения поз. Е-206, Рег. №ТО-252(У),
Учетный номер – №43-20-4496 ОК(НХС) Заводской № APC-D-VE-1679,</v>
      </c>
      <c r="O464" s="215" t="str">
        <f t="shared" si="593"/>
        <v>Частичное-пожар</v>
      </c>
      <c r="P464" s="215" t="s">
        <v>85</v>
      </c>
      <c r="Q464" s="215" t="s">
        <v>85</v>
      </c>
      <c r="R464" s="215" t="s">
        <v>85</v>
      </c>
      <c r="S464" s="215" t="s">
        <v>85</v>
      </c>
      <c r="T464" s="215" t="s">
        <v>85</v>
      </c>
      <c r="U464" s="215" t="s">
        <v>85</v>
      </c>
      <c r="V464" s="215" t="s">
        <v>85</v>
      </c>
      <c r="W464" s="215" t="s">
        <v>85</v>
      </c>
      <c r="X464" s="215" t="s">
        <v>85</v>
      </c>
      <c r="Y464" s="215" t="s">
        <v>85</v>
      </c>
      <c r="Z464" s="215" t="s">
        <v>85</v>
      </c>
      <c r="AA464" s="215" t="s">
        <v>85</v>
      </c>
      <c r="AB464" s="215" t="s">
        <v>85</v>
      </c>
      <c r="AC464" s="215" t="s">
        <v>85</v>
      </c>
      <c r="AD464" s="215" t="s">
        <v>85</v>
      </c>
      <c r="AE464" s="215" t="s">
        <v>85</v>
      </c>
      <c r="AF464" s="215" t="s">
        <v>85</v>
      </c>
      <c r="AG464" s="215" t="s">
        <v>85</v>
      </c>
      <c r="AH464" s="215">
        <v>0</v>
      </c>
      <c r="AI464" s="215">
        <v>2</v>
      </c>
      <c r="AJ464" s="215">
        <f>0.1*$AJ$2</f>
        <v>0.25</v>
      </c>
      <c r="AK464" s="215">
        <f>AK461</f>
        <v>2.7E-2</v>
      </c>
      <c r="AL464" s="215">
        <f>ROUNDUP(AL461/3,0)</f>
        <v>2</v>
      </c>
      <c r="AO464" s="218">
        <f>AK464*I464+AJ464</f>
        <v>0.66731199999999991</v>
      </c>
      <c r="AP464" s="218">
        <f t="shared" si="596"/>
        <v>6.6731199999999991E-2</v>
      </c>
      <c r="AQ464" s="219">
        <f t="shared" si="597"/>
        <v>0.5</v>
      </c>
      <c r="AR464" s="219">
        <f t="shared" si="598"/>
        <v>0.30851079999999997</v>
      </c>
      <c r="AS464" s="218">
        <f>10068.2*J464*POWER(10,-6)</f>
        <v>0.15561409919999999</v>
      </c>
      <c r="AT464" s="219">
        <f t="shared" si="594"/>
        <v>1.6981680991999999</v>
      </c>
      <c r="AU464" s="220">
        <f t="shared" si="599"/>
        <v>0</v>
      </c>
      <c r="AV464" s="220">
        <f t="shared" si="600"/>
        <v>1.0000000000000001E-5</v>
      </c>
      <c r="AW464" s="220">
        <f t="shared" si="601"/>
        <v>8.4908404959999996E-6</v>
      </c>
    </row>
    <row r="465" spans="1:49" s="215" customFormat="1" x14ac:dyDescent="0.3">
      <c r="A465" s="206" t="s">
        <v>23</v>
      </c>
      <c r="B465" s="206" t="str">
        <f>B461</f>
        <v>Ёмкость предварительного испарения поз. Е-206, Рег. №ТО-252(У),
Учетный номер – №43-20-4496 ОК(НХС) Заводской № APC-D-VE-1679,</v>
      </c>
      <c r="C465" s="51" t="s">
        <v>215</v>
      </c>
      <c r="D465" s="208" t="s">
        <v>86</v>
      </c>
      <c r="E465" s="221">
        <f>E464</f>
        <v>1E-4</v>
      </c>
      <c r="F465" s="222">
        <f>F461</f>
        <v>1</v>
      </c>
      <c r="G465" s="206">
        <v>4.7500000000000001E-2</v>
      </c>
      <c r="H465" s="210">
        <f t="shared" si="595"/>
        <v>4.7500000000000003E-6</v>
      </c>
      <c r="I465" s="223">
        <f>0.15*I461</f>
        <v>15.456</v>
      </c>
      <c r="J465" s="223">
        <f>I464</f>
        <v>15.456</v>
      </c>
      <c r="K465" s="226" t="s">
        <v>189</v>
      </c>
      <c r="L465" s="227">
        <v>3</v>
      </c>
      <c r="M465" s="215" t="str">
        <f t="shared" si="591"/>
        <v>С5</v>
      </c>
      <c r="N465" s="215" t="str">
        <f t="shared" si="592"/>
        <v>Ёмкость предварительного испарения поз. Е-206, Рег. №ТО-252(У),
Учетный номер – №43-20-4496 ОК(НХС) Заводской № APC-D-VE-1679,</v>
      </c>
      <c r="O465" s="215" t="str">
        <f t="shared" si="593"/>
        <v>Частичное-пожар</v>
      </c>
      <c r="P465" s="215" t="s">
        <v>85</v>
      </c>
      <c r="Q465" s="215" t="s">
        <v>85</v>
      </c>
      <c r="R465" s="215" t="s">
        <v>85</v>
      </c>
      <c r="S465" s="215" t="s">
        <v>85</v>
      </c>
      <c r="T465" s="215" t="s">
        <v>85</v>
      </c>
      <c r="U465" s="215" t="s">
        <v>85</v>
      </c>
      <c r="V465" s="215" t="s">
        <v>85</v>
      </c>
      <c r="W465" s="215" t="s">
        <v>85</v>
      </c>
      <c r="X465" s="215" t="s">
        <v>85</v>
      </c>
      <c r="Y465" s="215" t="s">
        <v>85</v>
      </c>
      <c r="Z465" s="215" t="s">
        <v>85</v>
      </c>
      <c r="AA465" s="215" t="s">
        <v>85</v>
      </c>
      <c r="AB465" s="215" t="s">
        <v>85</v>
      </c>
      <c r="AC465" s="215" t="s">
        <v>85</v>
      </c>
      <c r="AD465" s="215" t="s">
        <v>85</v>
      </c>
      <c r="AE465" s="215" t="s">
        <v>85</v>
      </c>
      <c r="AF465" s="215" t="s">
        <v>85</v>
      </c>
      <c r="AG465" s="215" t="s">
        <v>85</v>
      </c>
      <c r="AH465" s="215">
        <v>0</v>
      </c>
      <c r="AI465" s="215">
        <v>1</v>
      </c>
      <c r="AJ465" s="215">
        <f>0.1*$AJ$2</f>
        <v>0.25</v>
      </c>
      <c r="AK465" s="215">
        <f>AK461</f>
        <v>2.7E-2</v>
      </c>
      <c r="AL465" s="215">
        <f>ROUNDUP(AL461/3,0)</f>
        <v>2</v>
      </c>
      <c r="AO465" s="218">
        <f t="shared" ref="AO465" si="602">AK465*I465+AJ465</f>
        <v>0.66731199999999991</v>
      </c>
      <c r="AP465" s="218">
        <f t="shared" si="596"/>
        <v>6.6731199999999991E-2</v>
      </c>
      <c r="AQ465" s="219">
        <f t="shared" si="597"/>
        <v>0.25</v>
      </c>
      <c r="AR465" s="219">
        <f t="shared" si="598"/>
        <v>0.24601079999999997</v>
      </c>
      <c r="AS465" s="218">
        <f>10068.2*J465*POWER(10,-6)</f>
        <v>0.15561409919999999</v>
      </c>
      <c r="AT465" s="219">
        <f t="shared" si="594"/>
        <v>1.3856680991999999</v>
      </c>
      <c r="AU465" s="220">
        <f t="shared" si="599"/>
        <v>0</v>
      </c>
      <c r="AV465" s="220">
        <f t="shared" si="600"/>
        <v>4.7500000000000003E-6</v>
      </c>
      <c r="AW465" s="220">
        <f t="shared" si="601"/>
        <v>6.5819234711999995E-6</v>
      </c>
    </row>
    <row r="466" spans="1:49" s="215" customFormat="1" ht="15" thickBot="1" x14ac:dyDescent="0.35">
      <c r="A466" s="206" t="s">
        <v>24</v>
      </c>
      <c r="B466" s="206" t="str">
        <f>B461</f>
        <v>Ёмкость предварительного испарения поз. Е-206, Рег. №ТО-252(У),
Учетный номер – №43-20-4496 ОК(НХС) Заводской № APC-D-VE-1679,</v>
      </c>
      <c r="C466" s="51" t="s">
        <v>210</v>
      </c>
      <c r="D466" s="208" t="s">
        <v>62</v>
      </c>
      <c r="E466" s="221">
        <f>E464</f>
        <v>1E-4</v>
      </c>
      <c r="F466" s="222">
        <f>F461</f>
        <v>1</v>
      </c>
      <c r="G466" s="206">
        <v>0.90249999999999997</v>
      </c>
      <c r="H466" s="210">
        <f t="shared" si="595"/>
        <v>9.0249999999999998E-5</v>
      </c>
      <c r="I466" s="223">
        <f>0.15*I461</f>
        <v>15.456</v>
      </c>
      <c r="J466" s="206">
        <v>0</v>
      </c>
      <c r="K466" s="228" t="s">
        <v>200</v>
      </c>
      <c r="L466" s="229">
        <v>8</v>
      </c>
      <c r="M466" s="215" t="str">
        <f t="shared" si="591"/>
        <v>С6</v>
      </c>
      <c r="N466" s="215" t="str">
        <f t="shared" si="592"/>
        <v>Ёмкость предварительного испарения поз. Е-206, Рег. №ТО-252(У),
Учетный номер – №43-20-4496 ОК(НХС) Заводской № APC-D-VE-1679,</v>
      </c>
      <c r="O466" s="215" t="str">
        <f t="shared" si="593"/>
        <v>Частичное-ликвидация</v>
      </c>
      <c r="P466" s="215" t="s">
        <v>85</v>
      </c>
      <c r="Q466" s="215" t="s">
        <v>85</v>
      </c>
      <c r="R466" s="215" t="s">
        <v>85</v>
      </c>
      <c r="S466" s="215" t="s">
        <v>85</v>
      </c>
      <c r="T466" s="215" t="s">
        <v>85</v>
      </c>
      <c r="U466" s="215" t="s">
        <v>85</v>
      </c>
      <c r="V466" s="215" t="s">
        <v>85</v>
      </c>
      <c r="W466" s="215" t="s">
        <v>85</v>
      </c>
      <c r="X466" s="215" t="s">
        <v>85</v>
      </c>
      <c r="Y466" s="215" t="s">
        <v>85</v>
      </c>
      <c r="Z466" s="215" t="s">
        <v>85</v>
      </c>
      <c r="AA466" s="215" t="s">
        <v>85</v>
      </c>
      <c r="AB466" s="215" t="s">
        <v>85</v>
      </c>
      <c r="AC466" s="215" t="s">
        <v>85</v>
      </c>
      <c r="AD466" s="215" t="s">
        <v>85</v>
      </c>
      <c r="AE466" s="215" t="s">
        <v>85</v>
      </c>
      <c r="AF466" s="215" t="s">
        <v>85</v>
      </c>
      <c r="AG466" s="215" t="s">
        <v>85</v>
      </c>
      <c r="AH466" s="215">
        <v>0</v>
      </c>
      <c r="AI466" s="215">
        <v>0</v>
      </c>
      <c r="AJ466" s="215">
        <f>0.1*$AJ$2</f>
        <v>0.25</v>
      </c>
      <c r="AK466" s="215">
        <f>AK461</f>
        <v>2.7E-2</v>
      </c>
      <c r="AL466" s="215">
        <f>ROUNDUP(AL461/3,0)</f>
        <v>2</v>
      </c>
      <c r="AO466" s="218">
        <f>AK466*I466*0.1+AJ466</f>
        <v>0.29173119999999997</v>
      </c>
      <c r="AP466" s="218">
        <f t="shared" si="596"/>
        <v>2.9173119999999997E-2</v>
      </c>
      <c r="AQ466" s="219">
        <f t="shared" si="597"/>
        <v>0</v>
      </c>
      <c r="AR466" s="219">
        <f t="shared" si="598"/>
        <v>8.0226079999999991E-2</v>
      </c>
      <c r="AS466" s="218">
        <f>1333*J465*POWER(10,-6)</f>
        <v>2.0602847999999997E-2</v>
      </c>
      <c r="AT466" s="219">
        <f t="shared" si="594"/>
        <v>0.42173324799999995</v>
      </c>
      <c r="AU466" s="220">
        <f t="shared" si="599"/>
        <v>0</v>
      </c>
      <c r="AV466" s="220">
        <f t="shared" si="600"/>
        <v>0</v>
      </c>
      <c r="AW466" s="220">
        <f t="shared" si="601"/>
        <v>3.8061425631999996E-5</v>
      </c>
    </row>
    <row r="467" spans="1:49" s="215" customFormat="1" x14ac:dyDescent="0.3">
      <c r="A467" s="216"/>
      <c r="B467" s="216"/>
      <c r="D467" s="282"/>
      <c r="E467" s="283"/>
      <c r="F467" s="284"/>
      <c r="G467" s="216"/>
      <c r="H467" s="220"/>
      <c r="I467" s="219"/>
      <c r="J467" s="216"/>
      <c r="K467" s="216"/>
      <c r="L467" s="284"/>
      <c r="AO467" s="218"/>
      <c r="AP467" s="218"/>
      <c r="AQ467" s="219"/>
      <c r="AR467" s="219"/>
      <c r="AS467" s="218"/>
      <c r="AT467" s="219"/>
      <c r="AU467" s="220"/>
      <c r="AV467" s="220"/>
      <c r="AW467" s="220"/>
    </row>
    <row r="468" spans="1:49" s="215" customFormat="1" x14ac:dyDescent="0.3">
      <c r="A468" s="216"/>
      <c r="B468" s="216"/>
      <c r="D468" s="282"/>
      <c r="E468" s="283"/>
      <c r="F468" s="284"/>
      <c r="G468" s="216"/>
      <c r="H468" s="220"/>
      <c r="I468" s="219"/>
      <c r="J468" s="216"/>
      <c r="K468" s="216"/>
      <c r="L468" s="284"/>
      <c r="AO468" s="218"/>
      <c r="AP468" s="218"/>
      <c r="AQ468" s="219"/>
      <c r="AR468" s="219"/>
      <c r="AS468" s="218"/>
      <c r="AT468" s="219"/>
      <c r="AU468" s="220"/>
      <c r="AV468" s="220"/>
      <c r="AW468" s="220"/>
    </row>
    <row r="469" spans="1:49" s="215" customFormat="1" x14ac:dyDescent="0.3">
      <c r="A469" s="216"/>
      <c r="B469" s="216"/>
      <c r="D469" s="282"/>
      <c r="E469" s="283"/>
      <c r="F469" s="284"/>
      <c r="G469" s="216"/>
      <c r="H469" s="220"/>
      <c r="I469" s="219"/>
      <c r="J469" s="216"/>
      <c r="K469" s="216"/>
      <c r="L469" s="284"/>
      <c r="AO469" s="218"/>
      <c r="AP469" s="218"/>
      <c r="AQ469" s="219"/>
      <c r="AR469" s="219"/>
      <c r="AS469" s="218"/>
      <c r="AT469" s="219"/>
      <c r="AU469" s="220"/>
      <c r="AV469" s="220"/>
      <c r="AW469" s="220"/>
    </row>
    <row r="470" spans="1:49" ht="15" thickBot="1" x14ac:dyDescent="0.35"/>
    <row r="471" spans="1:49" s="215" customFormat="1" ht="56.4" thickBot="1" x14ac:dyDescent="0.35">
      <c r="A471" s="206" t="s">
        <v>19</v>
      </c>
      <c r="B471" s="331" t="s">
        <v>383</v>
      </c>
      <c r="C471" s="51" t="s">
        <v>205</v>
      </c>
      <c r="D471" s="208" t="s">
        <v>60</v>
      </c>
      <c r="E471" s="209">
        <v>1.0000000000000001E-5</v>
      </c>
      <c r="F471" s="207">
        <v>1</v>
      </c>
      <c r="G471" s="206">
        <v>0.05</v>
      </c>
      <c r="H471" s="210">
        <f>E471*F471*G471</f>
        <v>5.0000000000000008E-7</v>
      </c>
      <c r="I471" s="211">
        <v>107.72</v>
      </c>
      <c r="J471" s="223">
        <f>I471</f>
        <v>107.72</v>
      </c>
      <c r="K471" s="213" t="s">
        <v>184</v>
      </c>
      <c r="L471" s="214">
        <v>532</v>
      </c>
      <c r="M471" s="215" t="str">
        <f t="shared" ref="M471:M476" si="603">A471</f>
        <v>С1</v>
      </c>
      <c r="N471" s="215" t="str">
        <f t="shared" ref="N471:N476" si="604">B471</f>
        <v>Рефлюксная емкость поз. Е-207, Рег. №ТО-250(У),
Учетный номер – №43-20-4527 ОК(НХС) Заводской № APC-D-VE-1680,</v>
      </c>
      <c r="O471" s="215" t="str">
        <f t="shared" ref="O471:O476" si="605">D471</f>
        <v>Полное-пожар</v>
      </c>
      <c r="P471" s="215" t="s">
        <v>85</v>
      </c>
      <c r="Q471" s="215" t="s">
        <v>85</v>
      </c>
      <c r="R471" s="215" t="s">
        <v>85</v>
      </c>
      <c r="S471" s="215" t="s">
        <v>85</v>
      </c>
      <c r="T471" s="215" t="s">
        <v>85</v>
      </c>
      <c r="U471" s="215" t="s">
        <v>85</v>
      </c>
      <c r="V471" s="215" t="s">
        <v>85</v>
      </c>
      <c r="W471" s="215" t="s">
        <v>85</v>
      </c>
      <c r="X471" s="215" t="s">
        <v>85</v>
      </c>
      <c r="Y471" s="215" t="s">
        <v>85</v>
      </c>
      <c r="Z471" s="215" t="s">
        <v>85</v>
      </c>
      <c r="AA471" s="215" t="s">
        <v>85</v>
      </c>
      <c r="AB471" s="215" t="s">
        <v>85</v>
      </c>
      <c r="AC471" s="215" t="s">
        <v>85</v>
      </c>
      <c r="AD471" s="215" t="s">
        <v>85</v>
      </c>
      <c r="AE471" s="215" t="s">
        <v>85</v>
      </c>
      <c r="AF471" s="215" t="s">
        <v>85</v>
      </c>
      <c r="AG471" s="215" t="s">
        <v>85</v>
      </c>
      <c r="AH471" s="216">
        <v>1</v>
      </c>
      <c r="AI471" s="216">
        <v>2</v>
      </c>
      <c r="AJ471" s="217">
        <v>1.96</v>
      </c>
      <c r="AK471" s="217">
        <v>2.7E-2</v>
      </c>
      <c r="AL471" s="217">
        <v>5</v>
      </c>
      <c r="AO471" s="218">
        <f>AK471*I471+AJ471</f>
        <v>4.8684399999999997</v>
      </c>
      <c r="AP471" s="218">
        <f>0.1*AO471</f>
        <v>0.486844</v>
      </c>
      <c r="AQ471" s="219">
        <f>AH471*3+0.25*AI471</f>
        <v>3.5</v>
      </c>
      <c r="AR471" s="219">
        <f>SUM(AO471:AQ471)/4</f>
        <v>2.2138209999999998</v>
      </c>
      <c r="AS471" s="218">
        <f>10068.2*J471*POWER(10,-6)</f>
        <v>1.084546504</v>
      </c>
      <c r="AT471" s="219">
        <f t="shared" ref="AT471:AT476" si="606">AS471+AR471+AQ471+AP471+AO471</f>
        <v>12.153651503999999</v>
      </c>
      <c r="AU471" s="220">
        <f>AH471*H471</f>
        <v>5.0000000000000008E-7</v>
      </c>
      <c r="AV471" s="220">
        <f>H471*AI471</f>
        <v>1.0000000000000002E-6</v>
      </c>
      <c r="AW471" s="220">
        <f>H471*AT471</f>
        <v>6.0768257520000002E-6</v>
      </c>
    </row>
    <row r="472" spans="1:49" s="215" customFormat="1" ht="15" thickBot="1" x14ac:dyDescent="0.35">
      <c r="A472" s="206" t="s">
        <v>20</v>
      </c>
      <c r="B472" s="206" t="str">
        <f>B471</f>
        <v>Рефлюксная емкость поз. Е-207, Рег. №ТО-250(У),
Учетный номер – №43-20-4527 ОК(НХС) Заводской № APC-D-VE-1680,</v>
      </c>
      <c r="C472" s="51" t="s">
        <v>214</v>
      </c>
      <c r="D472" s="208" t="s">
        <v>60</v>
      </c>
      <c r="E472" s="221">
        <f>E471</f>
        <v>1.0000000000000001E-5</v>
      </c>
      <c r="F472" s="222">
        <f>F471</f>
        <v>1</v>
      </c>
      <c r="G472" s="206">
        <v>4.7500000000000001E-2</v>
      </c>
      <c r="H472" s="210">
        <f t="shared" ref="H472:H476" si="607">E472*F472*G472</f>
        <v>4.7500000000000006E-7</v>
      </c>
      <c r="I472" s="223">
        <f>I471</f>
        <v>107.72</v>
      </c>
      <c r="J472" s="223">
        <f>I471</f>
        <v>107.72</v>
      </c>
      <c r="K472" s="213" t="s">
        <v>185</v>
      </c>
      <c r="L472" s="214">
        <v>0</v>
      </c>
      <c r="M472" s="215" t="str">
        <f t="shared" si="603"/>
        <v>С2</v>
      </c>
      <c r="N472" s="215" t="str">
        <f t="shared" si="604"/>
        <v>Рефлюксная емкость поз. Е-207, Рег. №ТО-250(У),
Учетный номер – №43-20-4527 ОК(НХС) Заводской № APC-D-VE-1680,</v>
      </c>
      <c r="O472" s="215" t="str">
        <f t="shared" si="605"/>
        <v>Полное-пожар</v>
      </c>
      <c r="P472" s="215" t="s">
        <v>85</v>
      </c>
      <c r="Q472" s="215" t="s">
        <v>85</v>
      </c>
      <c r="R472" s="215" t="s">
        <v>85</v>
      </c>
      <c r="S472" s="215" t="s">
        <v>85</v>
      </c>
      <c r="T472" s="215" t="s">
        <v>85</v>
      </c>
      <c r="U472" s="215" t="s">
        <v>85</v>
      </c>
      <c r="V472" s="215" t="s">
        <v>85</v>
      </c>
      <c r="W472" s="215" t="s">
        <v>85</v>
      </c>
      <c r="X472" s="215" t="s">
        <v>85</v>
      </c>
      <c r="Y472" s="215" t="s">
        <v>85</v>
      </c>
      <c r="Z472" s="215" t="s">
        <v>85</v>
      </c>
      <c r="AA472" s="215" t="s">
        <v>85</v>
      </c>
      <c r="AB472" s="215" t="s">
        <v>85</v>
      </c>
      <c r="AC472" s="215" t="s">
        <v>85</v>
      </c>
      <c r="AD472" s="215" t="s">
        <v>85</v>
      </c>
      <c r="AE472" s="215" t="s">
        <v>85</v>
      </c>
      <c r="AF472" s="215" t="s">
        <v>85</v>
      </c>
      <c r="AG472" s="215" t="s">
        <v>85</v>
      </c>
      <c r="AH472" s="216">
        <v>2</v>
      </c>
      <c r="AI472" s="216">
        <v>2</v>
      </c>
      <c r="AJ472" s="215">
        <f>AJ471</f>
        <v>1.96</v>
      </c>
      <c r="AK472" s="215">
        <f>AK471</f>
        <v>2.7E-2</v>
      </c>
      <c r="AL472" s="215">
        <f>AL471</f>
        <v>5</v>
      </c>
      <c r="AO472" s="218">
        <f>AK472*I472+AJ472</f>
        <v>4.8684399999999997</v>
      </c>
      <c r="AP472" s="218">
        <f t="shared" ref="AP472:AP476" si="608">0.1*AO472</f>
        <v>0.486844</v>
      </c>
      <c r="AQ472" s="219">
        <f t="shared" ref="AQ472:AQ476" si="609">AH472*3+0.25*AI472</f>
        <v>6.5</v>
      </c>
      <c r="AR472" s="219">
        <f t="shared" ref="AR472:AR476" si="610">SUM(AO472:AQ472)/4</f>
        <v>2.9638209999999998</v>
      </c>
      <c r="AS472" s="218">
        <f>10068.2*J472*POWER(10,-6)</f>
        <v>1.084546504</v>
      </c>
      <c r="AT472" s="219">
        <f t="shared" si="606"/>
        <v>15.903651503999999</v>
      </c>
      <c r="AU472" s="220">
        <f t="shared" ref="AU472:AU476" si="611">AH472*H472</f>
        <v>9.5000000000000012E-7</v>
      </c>
      <c r="AV472" s="220">
        <f t="shared" ref="AV472:AV476" si="612">H472*AI472</f>
        <v>9.5000000000000012E-7</v>
      </c>
      <c r="AW472" s="220">
        <f t="shared" ref="AW472:AW476" si="613">H472*AT472</f>
        <v>7.5542344644000004E-6</v>
      </c>
    </row>
    <row r="473" spans="1:49" s="215" customFormat="1" x14ac:dyDescent="0.3">
      <c r="A473" s="206" t="s">
        <v>21</v>
      </c>
      <c r="B473" s="206" t="str">
        <f>B471</f>
        <v>Рефлюксная емкость поз. Е-207, Рег. №ТО-250(У),
Учетный номер – №43-20-4527 ОК(НХС) Заводской № APC-D-VE-1680,</v>
      </c>
      <c r="C473" s="51" t="s">
        <v>207</v>
      </c>
      <c r="D473" s="208" t="s">
        <v>61</v>
      </c>
      <c r="E473" s="221">
        <f>E471</f>
        <v>1.0000000000000001E-5</v>
      </c>
      <c r="F473" s="222">
        <f>F471</f>
        <v>1</v>
      </c>
      <c r="G473" s="206">
        <v>0.90249999999999997</v>
      </c>
      <c r="H473" s="210">
        <f t="shared" si="607"/>
        <v>9.0250000000000008E-6</v>
      </c>
      <c r="I473" s="223">
        <f>I471</f>
        <v>107.72</v>
      </c>
      <c r="J473" s="206">
        <v>0</v>
      </c>
      <c r="K473" s="213" t="s">
        <v>186</v>
      </c>
      <c r="L473" s="214">
        <v>0</v>
      </c>
      <c r="M473" s="215" t="str">
        <f t="shared" si="603"/>
        <v>С3</v>
      </c>
      <c r="N473" s="215" t="str">
        <f t="shared" si="604"/>
        <v>Рефлюксная емкость поз. Е-207, Рег. №ТО-250(У),
Учетный номер – №43-20-4527 ОК(НХС) Заводской № APC-D-VE-1680,</v>
      </c>
      <c r="O473" s="215" t="str">
        <f t="shared" si="605"/>
        <v>Полное-ликвидация</v>
      </c>
      <c r="P473" s="215" t="s">
        <v>85</v>
      </c>
      <c r="Q473" s="215" t="s">
        <v>85</v>
      </c>
      <c r="R473" s="215" t="s">
        <v>85</v>
      </c>
      <c r="S473" s="215" t="s">
        <v>85</v>
      </c>
      <c r="T473" s="215" t="s">
        <v>85</v>
      </c>
      <c r="U473" s="215" t="s">
        <v>85</v>
      </c>
      <c r="V473" s="215" t="s">
        <v>85</v>
      </c>
      <c r="W473" s="215" t="s">
        <v>85</v>
      </c>
      <c r="X473" s="215" t="s">
        <v>85</v>
      </c>
      <c r="Y473" s="215" t="s">
        <v>85</v>
      </c>
      <c r="Z473" s="215" t="s">
        <v>85</v>
      </c>
      <c r="AA473" s="215" t="s">
        <v>85</v>
      </c>
      <c r="AB473" s="215" t="s">
        <v>85</v>
      </c>
      <c r="AC473" s="215" t="s">
        <v>85</v>
      </c>
      <c r="AD473" s="215" t="s">
        <v>85</v>
      </c>
      <c r="AE473" s="215" t="s">
        <v>85</v>
      </c>
      <c r="AF473" s="215" t="s">
        <v>85</v>
      </c>
      <c r="AG473" s="215" t="s">
        <v>85</v>
      </c>
      <c r="AH473" s="215">
        <v>0</v>
      </c>
      <c r="AI473" s="215">
        <v>0</v>
      </c>
      <c r="AJ473" s="215">
        <f>AJ471</f>
        <v>1.96</v>
      </c>
      <c r="AK473" s="215">
        <f>AK471</f>
        <v>2.7E-2</v>
      </c>
      <c r="AL473" s="215">
        <f>AL471</f>
        <v>5</v>
      </c>
      <c r="AO473" s="218">
        <f>AK473*I473*0.1+AJ473</f>
        <v>2.2508439999999998</v>
      </c>
      <c r="AP473" s="218">
        <f t="shared" si="608"/>
        <v>0.22508439999999999</v>
      </c>
      <c r="AQ473" s="219">
        <f t="shared" si="609"/>
        <v>0</v>
      </c>
      <c r="AR473" s="219">
        <f t="shared" si="610"/>
        <v>0.61898209999999998</v>
      </c>
      <c r="AS473" s="218">
        <f>1333*J472*POWER(10,-6)</f>
        <v>0.14359076000000001</v>
      </c>
      <c r="AT473" s="219">
        <f t="shared" si="606"/>
        <v>3.2385012599999996</v>
      </c>
      <c r="AU473" s="220">
        <f t="shared" si="611"/>
        <v>0</v>
      </c>
      <c r="AV473" s="220">
        <f t="shared" si="612"/>
        <v>0</v>
      </c>
      <c r="AW473" s="220">
        <f t="shared" si="613"/>
        <v>2.9227473871499999E-5</v>
      </c>
    </row>
    <row r="474" spans="1:49" s="215" customFormat="1" x14ac:dyDescent="0.3">
      <c r="A474" s="206" t="s">
        <v>22</v>
      </c>
      <c r="B474" s="206" t="str">
        <f>B471</f>
        <v>Рефлюксная емкость поз. Е-207, Рег. №ТО-250(У),
Учетный номер – №43-20-4527 ОК(НХС) Заводской № APC-D-VE-1680,</v>
      </c>
      <c r="C474" s="51" t="s">
        <v>208</v>
      </c>
      <c r="D474" s="208" t="s">
        <v>86</v>
      </c>
      <c r="E474" s="209">
        <v>1E-4</v>
      </c>
      <c r="F474" s="222">
        <f>F471</f>
        <v>1</v>
      </c>
      <c r="G474" s="206">
        <v>0.05</v>
      </c>
      <c r="H474" s="210">
        <f t="shared" si="607"/>
        <v>5.0000000000000004E-6</v>
      </c>
      <c r="I474" s="223">
        <f>0.15*I471</f>
        <v>16.157999999999998</v>
      </c>
      <c r="J474" s="223">
        <f>I474</f>
        <v>16.157999999999998</v>
      </c>
      <c r="K474" s="226" t="s">
        <v>188</v>
      </c>
      <c r="L474" s="227">
        <v>45390</v>
      </c>
      <c r="M474" s="215" t="str">
        <f t="shared" si="603"/>
        <v>С4</v>
      </c>
      <c r="N474" s="215" t="str">
        <f t="shared" si="604"/>
        <v>Рефлюксная емкость поз. Е-207, Рег. №ТО-250(У),
Учетный номер – №43-20-4527 ОК(НХС) Заводской № APC-D-VE-1680,</v>
      </c>
      <c r="O474" s="215" t="str">
        <f t="shared" si="605"/>
        <v>Частичное-пожар</v>
      </c>
      <c r="P474" s="215" t="s">
        <v>85</v>
      </c>
      <c r="Q474" s="215" t="s">
        <v>85</v>
      </c>
      <c r="R474" s="215" t="s">
        <v>85</v>
      </c>
      <c r="S474" s="215" t="s">
        <v>85</v>
      </c>
      <c r="T474" s="215" t="s">
        <v>85</v>
      </c>
      <c r="U474" s="215" t="s">
        <v>85</v>
      </c>
      <c r="V474" s="215" t="s">
        <v>85</v>
      </c>
      <c r="W474" s="215" t="s">
        <v>85</v>
      </c>
      <c r="X474" s="215" t="s">
        <v>85</v>
      </c>
      <c r="Y474" s="215" t="s">
        <v>85</v>
      </c>
      <c r="Z474" s="215" t="s">
        <v>85</v>
      </c>
      <c r="AA474" s="215" t="s">
        <v>85</v>
      </c>
      <c r="AB474" s="215" t="s">
        <v>85</v>
      </c>
      <c r="AC474" s="215" t="s">
        <v>85</v>
      </c>
      <c r="AD474" s="215" t="s">
        <v>85</v>
      </c>
      <c r="AE474" s="215" t="s">
        <v>85</v>
      </c>
      <c r="AF474" s="215" t="s">
        <v>85</v>
      </c>
      <c r="AG474" s="215" t="s">
        <v>85</v>
      </c>
      <c r="AH474" s="215">
        <v>0</v>
      </c>
      <c r="AI474" s="215">
        <v>2</v>
      </c>
      <c r="AJ474" s="215">
        <f>0.1*$AJ$2</f>
        <v>0.25</v>
      </c>
      <c r="AK474" s="215">
        <f>AK471</f>
        <v>2.7E-2</v>
      </c>
      <c r="AL474" s="215">
        <f>ROUNDUP(AL471/3,0)</f>
        <v>2</v>
      </c>
      <c r="AO474" s="218">
        <f>AK474*I474+AJ474</f>
        <v>0.68626599999999993</v>
      </c>
      <c r="AP474" s="218">
        <f t="shared" si="608"/>
        <v>6.8626599999999996E-2</v>
      </c>
      <c r="AQ474" s="219">
        <f t="shared" si="609"/>
        <v>0.5</v>
      </c>
      <c r="AR474" s="219">
        <f t="shared" si="610"/>
        <v>0.31372314999999995</v>
      </c>
      <c r="AS474" s="218">
        <f>10068.2*J474*POWER(10,-6)</f>
        <v>0.16268197559999997</v>
      </c>
      <c r="AT474" s="219">
        <f t="shared" si="606"/>
        <v>1.7312977255999997</v>
      </c>
      <c r="AU474" s="220">
        <f t="shared" si="611"/>
        <v>0</v>
      </c>
      <c r="AV474" s="220">
        <f t="shared" si="612"/>
        <v>1.0000000000000001E-5</v>
      </c>
      <c r="AW474" s="220">
        <f t="shared" si="613"/>
        <v>8.6564886279999999E-6</v>
      </c>
    </row>
    <row r="475" spans="1:49" s="215" customFormat="1" x14ac:dyDescent="0.3">
      <c r="A475" s="206" t="s">
        <v>23</v>
      </c>
      <c r="B475" s="206" t="str">
        <f>B471</f>
        <v>Рефлюксная емкость поз. Е-207, Рег. №ТО-250(У),
Учетный номер – №43-20-4527 ОК(НХС) Заводской № APC-D-VE-1680,</v>
      </c>
      <c r="C475" s="51" t="s">
        <v>215</v>
      </c>
      <c r="D475" s="208" t="s">
        <v>86</v>
      </c>
      <c r="E475" s="221">
        <f>E474</f>
        <v>1E-4</v>
      </c>
      <c r="F475" s="222">
        <f>F471</f>
        <v>1</v>
      </c>
      <c r="G475" s="206">
        <v>4.7500000000000001E-2</v>
      </c>
      <c r="H475" s="210">
        <f t="shared" si="607"/>
        <v>4.7500000000000003E-6</v>
      </c>
      <c r="I475" s="223">
        <f>0.15*I471</f>
        <v>16.157999999999998</v>
      </c>
      <c r="J475" s="223">
        <f>I474</f>
        <v>16.157999999999998</v>
      </c>
      <c r="K475" s="226" t="s">
        <v>189</v>
      </c>
      <c r="L475" s="227">
        <v>3</v>
      </c>
      <c r="M475" s="215" t="str">
        <f t="shared" si="603"/>
        <v>С5</v>
      </c>
      <c r="N475" s="215" t="str">
        <f t="shared" si="604"/>
        <v>Рефлюксная емкость поз. Е-207, Рег. №ТО-250(У),
Учетный номер – №43-20-4527 ОК(НХС) Заводской № APC-D-VE-1680,</v>
      </c>
      <c r="O475" s="215" t="str">
        <f t="shared" si="605"/>
        <v>Частичное-пожар</v>
      </c>
      <c r="P475" s="215" t="s">
        <v>85</v>
      </c>
      <c r="Q475" s="215" t="s">
        <v>85</v>
      </c>
      <c r="R475" s="215" t="s">
        <v>85</v>
      </c>
      <c r="S475" s="215" t="s">
        <v>85</v>
      </c>
      <c r="T475" s="215" t="s">
        <v>85</v>
      </c>
      <c r="U475" s="215" t="s">
        <v>85</v>
      </c>
      <c r="V475" s="215" t="s">
        <v>85</v>
      </c>
      <c r="W475" s="215" t="s">
        <v>85</v>
      </c>
      <c r="X475" s="215" t="s">
        <v>85</v>
      </c>
      <c r="Y475" s="215" t="s">
        <v>85</v>
      </c>
      <c r="Z475" s="215" t="s">
        <v>85</v>
      </c>
      <c r="AA475" s="215" t="s">
        <v>85</v>
      </c>
      <c r="AB475" s="215" t="s">
        <v>85</v>
      </c>
      <c r="AC475" s="215" t="s">
        <v>85</v>
      </c>
      <c r="AD475" s="215" t="s">
        <v>85</v>
      </c>
      <c r="AE475" s="215" t="s">
        <v>85</v>
      </c>
      <c r="AF475" s="215" t="s">
        <v>85</v>
      </c>
      <c r="AG475" s="215" t="s">
        <v>85</v>
      </c>
      <c r="AH475" s="215">
        <v>0</v>
      </c>
      <c r="AI475" s="215">
        <v>1</v>
      </c>
      <c r="AJ475" s="215">
        <f>0.1*$AJ$2</f>
        <v>0.25</v>
      </c>
      <c r="AK475" s="215">
        <f>AK471</f>
        <v>2.7E-2</v>
      </c>
      <c r="AL475" s="215">
        <f>ROUNDUP(AL471/3,0)</f>
        <v>2</v>
      </c>
      <c r="AO475" s="218">
        <f t="shared" ref="AO475" si="614">AK475*I475+AJ475</f>
        <v>0.68626599999999993</v>
      </c>
      <c r="AP475" s="218">
        <f t="shared" si="608"/>
        <v>6.8626599999999996E-2</v>
      </c>
      <c r="AQ475" s="219">
        <f t="shared" si="609"/>
        <v>0.25</v>
      </c>
      <c r="AR475" s="219">
        <f t="shared" si="610"/>
        <v>0.25122314999999995</v>
      </c>
      <c r="AS475" s="218">
        <f>10068.2*J475*POWER(10,-6)</f>
        <v>0.16268197559999997</v>
      </c>
      <c r="AT475" s="219">
        <f t="shared" si="606"/>
        <v>1.4187977255999997</v>
      </c>
      <c r="AU475" s="220">
        <f t="shared" si="611"/>
        <v>0</v>
      </c>
      <c r="AV475" s="220">
        <f t="shared" si="612"/>
        <v>4.7500000000000003E-6</v>
      </c>
      <c r="AW475" s="220">
        <f t="shared" si="613"/>
        <v>6.7392891965999994E-6</v>
      </c>
    </row>
    <row r="476" spans="1:49" s="215" customFormat="1" ht="15" thickBot="1" x14ac:dyDescent="0.35">
      <c r="A476" s="206" t="s">
        <v>24</v>
      </c>
      <c r="B476" s="206" t="str">
        <f>B471</f>
        <v>Рефлюксная емкость поз. Е-207, Рег. №ТО-250(У),
Учетный номер – №43-20-4527 ОК(НХС) Заводской № APC-D-VE-1680,</v>
      </c>
      <c r="C476" s="51" t="s">
        <v>210</v>
      </c>
      <c r="D476" s="208" t="s">
        <v>62</v>
      </c>
      <c r="E476" s="221">
        <f>E474</f>
        <v>1E-4</v>
      </c>
      <c r="F476" s="222">
        <f>F471</f>
        <v>1</v>
      </c>
      <c r="G476" s="206">
        <v>0.90249999999999997</v>
      </c>
      <c r="H476" s="210">
        <f t="shared" si="607"/>
        <v>9.0249999999999998E-5</v>
      </c>
      <c r="I476" s="223">
        <f>0.15*I471</f>
        <v>16.157999999999998</v>
      </c>
      <c r="J476" s="206">
        <v>0</v>
      </c>
      <c r="K476" s="228" t="s">
        <v>200</v>
      </c>
      <c r="L476" s="229">
        <v>8</v>
      </c>
      <c r="M476" s="215" t="str">
        <f t="shared" si="603"/>
        <v>С6</v>
      </c>
      <c r="N476" s="215" t="str">
        <f t="shared" si="604"/>
        <v>Рефлюксная емкость поз. Е-207, Рег. №ТО-250(У),
Учетный номер – №43-20-4527 ОК(НХС) Заводской № APC-D-VE-1680,</v>
      </c>
      <c r="O476" s="215" t="str">
        <f t="shared" si="605"/>
        <v>Частичное-ликвидация</v>
      </c>
      <c r="P476" s="215" t="s">
        <v>85</v>
      </c>
      <c r="Q476" s="215" t="s">
        <v>85</v>
      </c>
      <c r="R476" s="215" t="s">
        <v>85</v>
      </c>
      <c r="S476" s="215" t="s">
        <v>85</v>
      </c>
      <c r="T476" s="215" t="s">
        <v>85</v>
      </c>
      <c r="U476" s="215" t="s">
        <v>85</v>
      </c>
      <c r="V476" s="215" t="s">
        <v>85</v>
      </c>
      <c r="W476" s="215" t="s">
        <v>85</v>
      </c>
      <c r="X476" s="215" t="s">
        <v>85</v>
      </c>
      <c r="Y476" s="215" t="s">
        <v>85</v>
      </c>
      <c r="Z476" s="215" t="s">
        <v>85</v>
      </c>
      <c r="AA476" s="215" t="s">
        <v>85</v>
      </c>
      <c r="AB476" s="215" t="s">
        <v>85</v>
      </c>
      <c r="AC476" s="215" t="s">
        <v>85</v>
      </c>
      <c r="AD476" s="215" t="s">
        <v>85</v>
      </c>
      <c r="AE476" s="215" t="s">
        <v>85</v>
      </c>
      <c r="AF476" s="215" t="s">
        <v>85</v>
      </c>
      <c r="AG476" s="215" t="s">
        <v>85</v>
      </c>
      <c r="AH476" s="215">
        <v>0</v>
      </c>
      <c r="AI476" s="215">
        <v>0</v>
      </c>
      <c r="AJ476" s="215">
        <f>0.1*$AJ$2</f>
        <v>0.25</v>
      </c>
      <c r="AK476" s="215">
        <f>AK471</f>
        <v>2.7E-2</v>
      </c>
      <c r="AL476" s="215">
        <f>ROUNDUP(AL471/3,0)</f>
        <v>2</v>
      </c>
      <c r="AO476" s="218">
        <f>AK476*I476*0.1+AJ476</f>
        <v>0.29362660000000002</v>
      </c>
      <c r="AP476" s="218">
        <f t="shared" si="608"/>
        <v>2.9362660000000002E-2</v>
      </c>
      <c r="AQ476" s="219">
        <f t="shared" si="609"/>
        <v>0</v>
      </c>
      <c r="AR476" s="219">
        <f t="shared" si="610"/>
        <v>8.0747315E-2</v>
      </c>
      <c r="AS476" s="218">
        <f>1333*J475*POWER(10,-6)</f>
        <v>2.1538613999999998E-2</v>
      </c>
      <c r="AT476" s="219">
        <f t="shared" si="606"/>
        <v>0.42527518900000005</v>
      </c>
      <c r="AU476" s="220">
        <f t="shared" si="611"/>
        <v>0</v>
      </c>
      <c r="AV476" s="220">
        <f t="shared" si="612"/>
        <v>0</v>
      </c>
      <c r="AW476" s="220">
        <f t="shared" si="613"/>
        <v>3.8381085807250002E-5</v>
      </c>
    </row>
    <row r="477" spans="1:49" s="215" customFormat="1" x14ac:dyDescent="0.3">
      <c r="A477" s="216"/>
      <c r="B477" s="216"/>
      <c r="D477" s="282"/>
      <c r="E477" s="283"/>
      <c r="F477" s="284"/>
      <c r="G477" s="216"/>
      <c r="H477" s="220"/>
      <c r="I477" s="219"/>
      <c r="J477" s="216"/>
      <c r="K477" s="216"/>
      <c r="L477" s="284"/>
      <c r="AO477" s="218"/>
      <c r="AP477" s="218"/>
      <c r="AQ477" s="219"/>
      <c r="AR477" s="219"/>
      <c r="AS477" s="218"/>
      <c r="AT477" s="219"/>
      <c r="AU477" s="220"/>
      <c r="AV477" s="220"/>
      <c r="AW477" s="220"/>
    </row>
    <row r="478" spans="1:49" s="215" customFormat="1" x14ac:dyDescent="0.3">
      <c r="A478" s="216"/>
      <c r="B478" s="216"/>
      <c r="D478" s="282"/>
      <c r="E478" s="283"/>
      <c r="F478" s="284"/>
      <c r="G478" s="216"/>
      <c r="H478" s="220"/>
      <c r="I478" s="219"/>
      <c r="J478" s="216"/>
      <c r="K478" s="216"/>
      <c r="L478" s="284"/>
      <c r="AO478" s="218"/>
      <c r="AP478" s="218"/>
      <c r="AQ478" s="219"/>
      <c r="AR478" s="219"/>
      <c r="AS478" s="218"/>
      <c r="AT478" s="219"/>
      <c r="AU478" s="220"/>
      <c r="AV478" s="220"/>
      <c r="AW478" s="220"/>
    </row>
    <row r="479" spans="1:49" s="215" customFormat="1" x14ac:dyDescent="0.3">
      <c r="A479" s="216"/>
      <c r="B479" s="216"/>
      <c r="D479" s="282"/>
      <c r="E479" s="283"/>
      <c r="F479" s="284"/>
      <c r="G479" s="216"/>
      <c r="H479" s="220"/>
      <c r="I479" s="219"/>
      <c r="J479" s="216"/>
      <c r="K479" s="216"/>
      <c r="L479" s="284"/>
      <c r="AO479" s="218"/>
      <c r="AP479" s="218"/>
      <c r="AQ479" s="219"/>
      <c r="AR479" s="219"/>
      <c r="AS479" s="218"/>
      <c r="AT479" s="219"/>
      <c r="AU479" s="220"/>
      <c r="AV479" s="220"/>
      <c r="AW479" s="220"/>
    </row>
    <row r="480" spans="1:49" ht="15" thickBot="1" x14ac:dyDescent="0.35"/>
    <row r="481" spans="1:49" s="334" customFormat="1" ht="18" customHeight="1" x14ac:dyDescent="0.3">
      <c r="A481" s="232" t="s">
        <v>19</v>
      </c>
      <c r="B481" s="330" t="s">
        <v>384</v>
      </c>
      <c r="C481" s="332" t="s">
        <v>349</v>
      </c>
      <c r="D481" s="333" t="s">
        <v>350</v>
      </c>
      <c r="E481" s="235">
        <v>9.9999999999999995E-7</v>
      </c>
      <c r="F481" s="233">
        <v>1</v>
      </c>
      <c r="G481" s="232">
        <v>0.05</v>
      </c>
      <c r="H481" s="236">
        <f>E481*F481*G481</f>
        <v>4.9999999999999998E-8</v>
      </c>
      <c r="I481" s="237">
        <v>34.74</v>
      </c>
      <c r="J481" s="238">
        <f>0.05*I481</f>
        <v>1.7370000000000001</v>
      </c>
      <c r="K481" s="239" t="s">
        <v>184</v>
      </c>
      <c r="L481" s="240">
        <f>I481*20</f>
        <v>694.80000000000007</v>
      </c>
      <c r="M481" s="334" t="str">
        <f t="shared" ref="M481:M489" si="615">A481</f>
        <v>С1</v>
      </c>
      <c r="N481" s="334" t="str">
        <f t="shared" ref="N481:N488" si="616">B481</f>
        <v>Рефлюксная емкость поз. Е-301 Рег. №ТО-343(У),
Учетный номер – №43-20-4529 ОК(НХС) Заводской № APC-D-VE-1681,</v>
      </c>
      <c r="O481" s="334" t="str">
        <f t="shared" ref="O481:O488" si="617">D481</f>
        <v>Полное-огенный шар</v>
      </c>
      <c r="P481" s="334" t="s">
        <v>85</v>
      </c>
      <c r="Q481" s="334" t="s">
        <v>85</v>
      </c>
      <c r="R481" s="334" t="s">
        <v>85</v>
      </c>
      <c r="S481" s="334" t="s">
        <v>85</v>
      </c>
      <c r="T481" s="334" t="s">
        <v>85</v>
      </c>
      <c r="U481" s="334" t="s">
        <v>85</v>
      </c>
      <c r="V481" s="334" t="s">
        <v>85</v>
      </c>
      <c r="W481" s="334" t="s">
        <v>85</v>
      </c>
      <c r="X481" s="334" t="s">
        <v>85</v>
      </c>
      <c r="Y481" s="334" t="s">
        <v>85</v>
      </c>
      <c r="Z481" s="334" t="s">
        <v>85</v>
      </c>
      <c r="AA481" s="334" t="s">
        <v>85</v>
      </c>
      <c r="AB481" s="334" t="s">
        <v>85</v>
      </c>
      <c r="AC481" s="334" t="s">
        <v>85</v>
      </c>
      <c r="AD481" s="334" t="s">
        <v>85</v>
      </c>
      <c r="AE481" s="334" t="s">
        <v>85</v>
      </c>
      <c r="AF481" s="334" t="s">
        <v>85</v>
      </c>
      <c r="AG481" s="334" t="s">
        <v>85</v>
      </c>
      <c r="AH481" s="242">
        <v>3</v>
      </c>
      <c r="AI481" s="242">
        <v>6</v>
      </c>
      <c r="AJ481" s="243">
        <v>15.69</v>
      </c>
      <c r="AK481" s="243">
        <v>2.7E-2</v>
      </c>
      <c r="AL481" s="243">
        <v>20</v>
      </c>
      <c r="AO481" s="244">
        <f>AK481*I481+AJ481</f>
        <v>16.627980000000001</v>
      </c>
      <c r="AP481" s="244">
        <f>0.1*AO481</f>
        <v>1.6627980000000002</v>
      </c>
      <c r="AQ481" s="245">
        <f>AH481*3+0.25*AI481</f>
        <v>10.5</v>
      </c>
      <c r="AR481" s="245">
        <f>SUM(AO481:AQ481)/4</f>
        <v>7.1976944999999999</v>
      </c>
      <c r="AS481" s="244">
        <f>10068.2*J481*POWER(10,-6)</f>
        <v>1.7488463400000001E-2</v>
      </c>
      <c r="AT481" s="245">
        <f t="shared" ref="AT481:AT489" si="618">AS481+AR481+AQ481+AP481+AO481</f>
        <v>36.0059609634</v>
      </c>
      <c r="AU481" s="246">
        <f>AH481*H481</f>
        <v>1.4999999999999999E-7</v>
      </c>
      <c r="AV481" s="246">
        <f>H481*AI481</f>
        <v>2.9999999999999999E-7</v>
      </c>
      <c r="AW481" s="246">
        <f>H481*AT481</f>
        <v>1.80029804817E-6</v>
      </c>
    </row>
    <row r="482" spans="1:49" s="334" customFormat="1" x14ac:dyDescent="0.3">
      <c r="A482" s="232" t="s">
        <v>20</v>
      </c>
      <c r="B482" s="232" t="str">
        <f>B481</f>
        <v>Рефлюксная емкость поз. Е-301 Рег. №ТО-343(У),
Учетный номер – №43-20-4529 ОК(НХС) Заводской № APC-D-VE-1681,</v>
      </c>
      <c r="C482" s="332" t="s">
        <v>211</v>
      </c>
      <c r="D482" s="333" t="s">
        <v>63</v>
      </c>
      <c r="E482" s="247">
        <f>E481</f>
        <v>9.9999999999999995E-7</v>
      </c>
      <c r="F482" s="248">
        <f>F481</f>
        <v>1</v>
      </c>
      <c r="G482" s="232">
        <v>0.19</v>
      </c>
      <c r="H482" s="236">
        <f t="shared" ref="H482:H489" si="619">E482*F482*G482</f>
        <v>1.8999999999999998E-7</v>
      </c>
      <c r="I482" s="249">
        <f>I481</f>
        <v>34.74</v>
      </c>
      <c r="J482" s="257">
        <v>0.63</v>
      </c>
      <c r="K482" s="250" t="s">
        <v>185</v>
      </c>
      <c r="L482" s="251">
        <v>3</v>
      </c>
      <c r="M482" s="334" t="str">
        <f t="shared" si="615"/>
        <v>С2</v>
      </c>
      <c r="N482" s="334" t="str">
        <f t="shared" si="616"/>
        <v>Рефлюксная емкость поз. Е-301 Рег. №ТО-343(У),
Учетный номер – №43-20-4529 ОК(НХС) Заводской № APC-D-VE-1681,</v>
      </c>
      <c r="O482" s="334" t="str">
        <f t="shared" si="617"/>
        <v>Полное-взрыв</v>
      </c>
      <c r="P482" s="334" t="s">
        <v>85</v>
      </c>
      <c r="Q482" s="334" t="s">
        <v>85</v>
      </c>
      <c r="R482" s="334" t="s">
        <v>85</v>
      </c>
      <c r="S482" s="334" t="s">
        <v>85</v>
      </c>
      <c r="T482" s="334" t="s">
        <v>85</v>
      </c>
      <c r="U482" s="334" t="s">
        <v>85</v>
      </c>
      <c r="V482" s="334" t="s">
        <v>85</v>
      </c>
      <c r="W482" s="334" t="s">
        <v>85</v>
      </c>
      <c r="X482" s="334" t="s">
        <v>85</v>
      </c>
      <c r="Y482" s="334" t="s">
        <v>85</v>
      </c>
      <c r="Z482" s="334" t="s">
        <v>85</v>
      </c>
      <c r="AA482" s="334" t="s">
        <v>85</v>
      </c>
      <c r="AB482" s="334" t="s">
        <v>85</v>
      </c>
      <c r="AC482" s="334" t="s">
        <v>85</v>
      </c>
      <c r="AD482" s="334" t="s">
        <v>85</v>
      </c>
      <c r="AE482" s="334" t="s">
        <v>85</v>
      </c>
      <c r="AF482" s="334" t="s">
        <v>85</v>
      </c>
      <c r="AG482" s="334" t="s">
        <v>85</v>
      </c>
      <c r="AH482" s="242">
        <v>4</v>
      </c>
      <c r="AI482" s="242">
        <v>8</v>
      </c>
      <c r="AJ482" s="334">
        <f>AJ481</f>
        <v>15.69</v>
      </c>
      <c r="AK482" s="334">
        <f>AK481</f>
        <v>2.7E-2</v>
      </c>
      <c r="AL482" s="334">
        <f>AL481</f>
        <v>20</v>
      </c>
      <c r="AO482" s="244">
        <f>AK482*I482+AJ482</f>
        <v>16.627980000000001</v>
      </c>
      <c r="AP482" s="244">
        <f t="shared" ref="AP482:AP488" si="620">0.1*AO482</f>
        <v>1.6627980000000002</v>
      </c>
      <c r="AQ482" s="245">
        <f t="shared" ref="AQ482:AQ488" si="621">AH482*3+0.25*AI482</f>
        <v>14</v>
      </c>
      <c r="AR482" s="245">
        <f t="shared" ref="AR482:AR488" si="622">SUM(AO482:AQ482)/4</f>
        <v>8.0726945000000008</v>
      </c>
      <c r="AS482" s="244">
        <f>10068.2*J482*POWER(10,-6)*10</f>
        <v>6.3429659999999999E-2</v>
      </c>
      <c r="AT482" s="245">
        <f t="shared" si="618"/>
        <v>40.426902159999997</v>
      </c>
      <c r="AU482" s="246">
        <f t="shared" ref="AU482:AU488" si="623">AH482*H482</f>
        <v>7.5999999999999992E-7</v>
      </c>
      <c r="AV482" s="246">
        <f t="shared" ref="AV482:AV488" si="624">H482*AI482</f>
        <v>1.5199999999999998E-6</v>
      </c>
      <c r="AW482" s="246">
        <f t="shared" ref="AW482" si="625">H482*AT482</f>
        <v>7.6811114103999992E-6</v>
      </c>
    </row>
    <row r="483" spans="1:49" s="334" customFormat="1" x14ac:dyDescent="0.3">
      <c r="A483" s="232" t="s">
        <v>21</v>
      </c>
      <c r="B483" s="232" t="str">
        <f>B481</f>
        <v>Рефлюксная емкость поз. Е-301 Рег. №ТО-343(У),
Учетный номер – №43-20-4529 ОК(НХС) Заводской № APC-D-VE-1681,</v>
      </c>
      <c r="C483" s="332" t="s">
        <v>256</v>
      </c>
      <c r="D483" s="333" t="s">
        <v>180</v>
      </c>
      <c r="E483" s="247">
        <f>E481</f>
        <v>9.9999999999999995E-7</v>
      </c>
      <c r="F483" s="248">
        <f>F481</f>
        <v>1</v>
      </c>
      <c r="G483" s="232">
        <v>0.76</v>
      </c>
      <c r="H483" s="236">
        <f t="shared" si="619"/>
        <v>7.5999999999999992E-7</v>
      </c>
      <c r="I483" s="249">
        <f>I481</f>
        <v>34.74</v>
      </c>
      <c r="J483" s="257">
        <v>0.15</v>
      </c>
      <c r="K483" s="250" t="s">
        <v>186</v>
      </c>
      <c r="L483" s="251">
        <v>14</v>
      </c>
      <c r="M483" s="334" t="str">
        <f t="shared" si="615"/>
        <v>С3</v>
      </c>
      <c r="N483" s="334" t="str">
        <f t="shared" si="616"/>
        <v>Рефлюксная емкость поз. Е-301 Рег. №ТО-343(У),
Учетный номер – №43-20-4529 ОК(НХС) Заводской № APC-D-VE-1681,</v>
      </c>
      <c r="O483" s="334" t="str">
        <f t="shared" si="617"/>
        <v>Полное-токси</v>
      </c>
      <c r="P483" s="334" t="s">
        <v>85</v>
      </c>
      <c r="Q483" s="334" t="s">
        <v>85</v>
      </c>
      <c r="R483" s="334" t="s">
        <v>85</v>
      </c>
      <c r="S483" s="334" t="s">
        <v>85</v>
      </c>
      <c r="T483" s="334" t="s">
        <v>85</v>
      </c>
      <c r="U483" s="334" t="s">
        <v>85</v>
      </c>
      <c r="V483" s="334" t="s">
        <v>85</v>
      </c>
      <c r="W483" s="334" t="s">
        <v>85</v>
      </c>
      <c r="X483" s="334" t="s">
        <v>85</v>
      </c>
      <c r="Y483" s="334" t="s">
        <v>85</v>
      </c>
      <c r="Z483" s="334" t="s">
        <v>85</v>
      </c>
      <c r="AA483" s="334" t="s">
        <v>85</v>
      </c>
      <c r="AB483" s="334" t="s">
        <v>85</v>
      </c>
      <c r="AC483" s="334" t="s">
        <v>85</v>
      </c>
      <c r="AD483" s="334" t="s">
        <v>85</v>
      </c>
      <c r="AE483" s="334" t="s">
        <v>85</v>
      </c>
      <c r="AF483" s="334" t="s">
        <v>85</v>
      </c>
      <c r="AG483" s="334" t="s">
        <v>85</v>
      </c>
      <c r="AH483" s="334">
        <v>2</v>
      </c>
      <c r="AI483" s="334">
        <v>5</v>
      </c>
      <c r="AJ483" s="334">
        <f>AJ481</f>
        <v>15.69</v>
      </c>
      <c r="AK483" s="334">
        <f>AK481</f>
        <v>2.7E-2</v>
      </c>
      <c r="AL483" s="334">
        <f>AL481</f>
        <v>20</v>
      </c>
      <c r="AO483" s="244">
        <f>AK483*I483*0.1+AJ483</f>
        <v>15.783797999999999</v>
      </c>
      <c r="AP483" s="244">
        <f t="shared" si="620"/>
        <v>1.5783798</v>
      </c>
      <c r="AQ483" s="245">
        <f t="shared" si="621"/>
        <v>7.25</v>
      </c>
      <c r="AR483" s="245">
        <f t="shared" si="622"/>
        <v>6.1530444499999994</v>
      </c>
      <c r="AS483" s="244">
        <f>1333*J481*POWER(10,-6)</f>
        <v>2.3154210000000002E-3</v>
      </c>
      <c r="AT483" s="245">
        <f t="shared" si="618"/>
        <v>30.767537670999999</v>
      </c>
      <c r="AU483" s="246">
        <f t="shared" si="623"/>
        <v>1.5199999999999998E-6</v>
      </c>
      <c r="AV483" s="246">
        <f t="shared" si="624"/>
        <v>3.7999999999999996E-6</v>
      </c>
      <c r="AW483" s="246">
        <f>H483*AT483</f>
        <v>2.3383328629959996E-5</v>
      </c>
    </row>
    <row r="484" spans="1:49" s="334" customFormat="1" x14ac:dyDescent="0.3">
      <c r="A484" s="232" t="s">
        <v>22</v>
      </c>
      <c r="B484" s="232" t="str">
        <f>B481</f>
        <v>Рефлюксная емкость поз. Е-301 Рег. №ТО-343(У),
Учетный номер – №43-20-4529 ОК(НХС) Заводской № APC-D-VE-1681,</v>
      </c>
      <c r="C484" s="332" t="s">
        <v>222</v>
      </c>
      <c r="D484" s="333" t="s">
        <v>223</v>
      </c>
      <c r="E484" s="235">
        <v>1.0000000000000001E-5</v>
      </c>
      <c r="F484" s="248">
        <f>F481</f>
        <v>1</v>
      </c>
      <c r="G484" s="232">
        <v>4.0000000000000008E-2</v>
      </c>
      <c r="H484" s="236">
        <f t="shared" si="619"/>
        <v>4.0000000000000009E-7</v>
      </c>
      <c r="I484" s="249">
        <f>0.15*I481</f>
        <v>5.2110000000000003</v>
      </c>
      <c r="J484" s="238">
        <f>I484</f>
        <v>5.2110000000000003</v>
      </c>
      <c r="K484" s="250" t="s">
        <v>188</v>
      </c>
      <c r="L484" s="251">
        <v>45390</v>
      </c>
      <c r="M484" s="334" t="str">
        <f t="shared" si="615"/>
        <v>С4</v>
      </c>
      <c r="N484" s="334" t="str">
        <f t="shared" si="616"/>
        <v>Рефлюксная емкость поз. Е-301 Рег. №ТО-343(У),
Учетный номер – №43-20-4529 ОК(НХС) Заводской № APC-D-VE-1681,</v>
      </c>
      <c r="O484" s="334" t="str">
        <f t="shared" si="617"/>
        <v>Частичное факел</v>
      </c>
      <c r="P484" s="334" t="s">
        <v>85</v>
      </c>
      <c r="Q484" s="334" t="s">
        <v>85</v>
      </c>
      <c r="R484" s="334" t="s">
        <v>85</v>
      </c>
      <c r="S484" s="334" t="s">
        <v>85</v>
      </c>
      <c r="T484" s="334" t="s">
        <v>85</v>
      </c>
      <c r="U484" s="334" t="s">
        <v>85</v>
      </c>
      <c r="V484" s="334" t="s">
        <v>85</v>
      </c>
      <c r="W484" s="334" t="s">
        <v>85</v>
      </c>
      <c r="X484" s="334" t="s">
        <v>85</v>
      </c>
      <c r="Y484" s="334" t="s">
        <v>85</v>
      </c>
      <c r="Z484" s="334" t="s">
        <v>85</v>
      </c>
      <c r="AA484" s="334" t="s">
        <v>85</v>
      </c>
      <c r="AB484" s="334" t="s">
        <v>85</v>
      </c>
      <c r="AC484" s="334" t="s">
        <v>85</v>
      </c>
      <c r="AD484" s="334" t="s">
        <v>85</v>
      </c>
      <c r="AE484" s="334" t="s">
        <v>85</v>
      </c>
      <c r="AF484" s="334" t="s">
        <v>85</v>
      </c>
      <c r="AG484" s="334" t="s">
        <v>85</v>
      </c>
      <c r="AH484" s="334">
        <v>2</v>
      </c>
      <c r="AI484" s="334">
        <v>3</v>
      </c>
      <c r="AJ484" s="334">
        <f>0.1*$AJ481</f>
        <v>1.569</v>
      </c>
      <c r="AK484" s="334">
        <f>AK482</f>
        <v>2.7E-2</v>
      </c>
      <c r="AL484" s="334">
        <f>AL481</f>
        <v>20</v>
      </c>
      <c r="AO484" s="244">
        <f>AK484*I484*0.1+AJ484</f>
        <v>1.5830697</v>
      </c>
      <c r="AP484" s="244">
        <f t="shared" si="620"/>
        <v>0.15830697000000002</v>
      </c>
      <c r="AQ484" s="245">
        <f t="shared" si="621"/>
        <v>6.75</v>
      </c>
      <c r="AR484" s="245">
        <f t="shared" si="622"/>
        <v>2.1228441674999998</v>
      </c>
      <c r="AS484" s="244">
        <f>10068.2*J484*POWER(10,-6)</f>
        <v>5.2465390200000003E-2</v>
      </c>
      <c r="AT484" s="245">
        <f t="shared" si="618"/>
        <v>10.6666862277</v>
      </c>
      <c r="AU484" s="246">
        <f t="shared" si="623"/>
        <v>8.0000000000000018E-7</v>
      </c>
      <c r="AV484" s="246">
        <f t="shared" si="624"/>
        <v>1.2000000000000004E-6</v>
      </c>
      <c r="AW484" s="246">
        <f t="shared" ref="AW484:AW488" si="626">H484*AT484</f>
        <v>4.2666744910800006E-6</v>
      </c>
    </row>
    <row r="485" spans="1:49" s="334" customFormat="1" x14ac:dyDescent="0.3">
      <c r="A485" s="232" t="s">
        <v>23</v>
      </c>
      <c r="B485" s="232" t="str">
        <f>B481</f>
        <v>Рефлюксная емкость поз. Е-301 Рег. №ТО-343(У),
Учетный номер – №43-20-4529 ОК(НХС) Заводской № APC-D-VE-1681,</v>
      </c>
      <c r="C485" s="332" t="s">
        <v>257</v>
      </c>
      <c r="D485" s="333" t="s">
        <v>181</v>
      </c>
      <c r="E485" s="247">
        <f>E484</f>
        <v>1.0000000000000001E-5</v>
      </c>
      <c r="F485" s="248">
        <f>F481</f>
        <v>1</v>
      </c>
      <c r="G485" s="232">
        <v>0.16000000000000003</v>
      </c>
      <c r="H485" s="236">
        <f t="shared" si="619"/>
        <v>1.6000000000000004E-6</v>
      </c>
      <c r="I485" s="249">
        <f>0.15*I481</f>
        <v>5.2110000000000003</v>
      </c>
      <c r="J485" s="238">
        <f>J483*0.15</f>
        <v>2.2499999999999999E-2</v>
      </c>
      <c r="K485" s="250" t="s">
        <v>189</v>
      </c>
      <c r="L485" s="251">
        <v>3</v>
      </c>
      <c r="M485" s="334" t="str">
        <f t="shared" si="615"/>
        <v>С5</v>
      </c>
      <c r="N485" s="334" t="str">
        <f t="shared" si="616"/>
        <v>Рефлюксная емкость поз. Е-301 Рег. №ТО-343(У),
Учетный номер – №43-20-4529 ОК(НХС) Заводской № APC-D-VE-1681,</v>
      </c>
      <c r="O485" s="334" t="str">
        <f t="shared" si="617"/>
        <v>Частичное-токси</v>
      </c>
      <c r="P485" s="334" t="s">
        <v>85</v>
      </c>
      <c r="Q485" s="334" t="s">
        <v>85</v>
      </c>
      <c r="R485" s="334" t="s">
        <v>85</v>
      </c>
      <c r="S485" s="334" t="s">
        <v>85</v>
      </c>
      <c r="T485" s="334" t="s">
        <v>85</v>
      </c>
      <c r="U485" s="334" t="s">
        <v>85</v>
      </c>
      <c r="V485" s="334" t="s">
        <v>85</v>
      </c>
      <c r="W485" s="334" t="s">
        <v>85</v>
      </c>
      <c r="X485" s="334" t="s">
        <v>85</v>
      </c>
      <c r="Y485" s="334" t="s">
        <v>85</v>
      </c>
      <c r="Z485" s="334" t="s">
        <v>85</v>
      </c>
      <c r="AA485" s="334" t="s">
        <v>85</v>
      </c>
      <c r="AB485" s="334" t="s">
        <v>85</v>
      </c>
      <c r="AC485" s="334" t="s">
        <v>85</v>
      </c>
      <c r="AD485" s="334" t="s">
        <v>85</v>
      </c>
      <c r="AE485" s="334" t="s">
        <v>85</v>
      </c>
      <c r="AF485" s="334" t="s">
        <v>85</v>
      </c>
      <c r="AG485" s="334" t="s">
        <v>85</v>
      </c>
      <c r="AH485" s="334">
        <v>1</v>
      </c>
      <c r="AI485" s="334">
        <v>1</v>
      </c>
      <c r="AJ485" s="334">
        <f t="shared" ref="AJ485:AJ488" si="627">0.1*$AJ482</f>
        <v>1.569</v>
      </c>
      <c r="AK485" s="334">
        <f>AK481</f>
        <v>2.7E-2</v>
      </c>
      <c r="AL485" s="334">
        <f>ROUNDUP(AL481/3,0)</f>
        <v>7</v>
      </c>
      <c r="AO485" s="244">
        <f>AK485*I485+AJ485</f>
        <v>1.709697</v>
      </c>
      <c r="AP485" s="244">
        <f t="shared" si="620"/>
        <v>0.1709697</v>
      </c>
      <c r="AQ485" s="245">
        <f t="shared" si="621"/>
        <v>3.25</v>
      </c>
      <c r="AR485" s="245">
        <f t="shared" si="622"/>
        <v>1.282666675</v>
      </c>
      <c r="AS485" s="244">
        <f>1333*J482*POWER(10,-6)*10</f>
        <v>8.3978999999999981E-3</v>
      </c>
      <c r="AT485" s="245">
        <f t="shared" si="618"/>
        <v>6.421731275</v>
      </c>
      <c r="AU485" s="246">
        <f t="shared" si="623"/>
        <v>1.6000000000000004E-6</v>
      </c>
      <c r="AV485" s="246">
        <f t="shared" si="624"/>
        <v>1.6000000000000004E-6</v>
      </c>
      <c r="AW485" s="246">
        <f t="shared" si="626"/>
        <v>1.0274770040000003E-5</v>
      </c>
    </row>
    <row r="486" spans="1:49" s="334" customFormat="1" x14ac:dyDescent="0.3">
      <c r="A486" s="232" t="s">
        <v>24</v>
      </c>
      <c r="B486" s="232" t="str">
        <f>B481</f>
        <v>Рефлюксная емкость поз. Е-301 Рег. №ТО-343(У),
Учетный номер – №43-20-4529 ОК(НХС) Заводской № APC-D-VE-1681,</v>
      </c>
      <c r="C486" s="332" t="s">
        <v>224</v>
      </c>
      <c r="D486" s="333" t="s">
        <v>223</v>
      </c>
      <c r="E486" s="247">
        <f>E485</f>
        <v>1.0000000000000001E-5</v>
      </c>
      <c r="F486" s="248">
        <v>1</v>
      </c>
      <c r="G486" s="232">
        <v>4.0000000000000008E-2</v>
      </c>
      <c r="H486" s="236">
        <f t="shared" si="619"/>
        <v>4.0000000000000009E-7</v>
      </c>
      <c r="I486" s="249">
        <f>I484*0.15</f>
        <v>0.78165000000000007</v>
      </c>
      <c r="J486" s="238">
        <f>I486*0.25</f>
        <v>0.19541250000000002</v>
      </c>
      <c r="K486" s="253" t="s">
        <v>200</v>
      </c>
      <c r="L486" s="254">
        <v>22</v>
      </c>
      <c r="M486" s="334" t="str">
        <f t="shared" si="615"/>
        <v>С6</v>
      </c>
      <c r="N486" s="334" t="str">
        <f t="shared" si="616"/>
        <v>Рефлюксная емкость поз. Е-301 Рег. №ТО-343(У),
Учетный номер – №43-20-4529 ОК(НХС) Заводской № APC-D-VE-1681,</v>
      </c>
      <c r="O486" s="334" t="str">
        <f t="shared" si="617"/>
        <v>Частичное факел</v>
      </c>
      <c r="P486" s="334" t="s">
        <v>85</v>
      </c>
      <c r="Q486" s="334" t="s">
        <v>85</v>
      </c>
      <c r="R486" s="334" t="s">
        <v>85</v>
      </c>
      <c r="S486" s="334" t="s">
        <v>85</v>
      </c>
      <c r="T486" s="334" t="s">
        <v>85</v>
      </c>
      <c r="U486" s="334" t="s">
        <v>85</v>
      </c>
      <c r="V486" s="334" t="s">
        <v>85</v>
      </c>
      <c r="W486" s="334" t="s">
        <v>85</v>
      </c>
      <c r="X486" s="334" t="s">
        <v>85</v>
      </c>
      <c r="Y486" s="334" t="s">
        <v>85</v>
      </c>
      <c r="Z486" s="334" t="s">
        <v>85</v>
      </c>
      <c r="AA486" s="334" t="s">
        <v>85</v>
      </c>
      <c r="AB486" s="334" t="s">
        <v>85</v>
      </c>
      <c r="AC486" s="334" t="s">
        <v>85</v>
      </c>
      <c r="AD486" s="334" t="s">
        <v>85</v>
      </c>
      <c r="AE486" s="334" t="s">
        <v>85</v>
      </c>
      <c r="AF486" s="334" t="s">
        <v>85</v>
      </c>
      <c r="AG486" s="334" t="s">
        <v>85</v>
      </c>
      <c r="AH486" s="334">
        <v>1</v>
      </c>
      <c r="AI486" s="334">
        <v>1</v>
      </c>
      <c r="AJ486" s="334">
        <f t="shared" si="627"/>
        <v>1.569</v>
      </c>
      <c r="AK486" s="334">
        <f>AK481</f>
        <v>2.7E-2</v>
      </c>
      <c r="AL486" s="334">
        <f>AL485</f>
        <v>7</v>
      </c>
      <c r="AO486" s="244">
        <f t="shared" ref="AO486:AO487" si="628">AK486*I486+AJ486</f>
        <v>1.5901045499999999</v>
      </c>
      <c r="AP486" s="244">
        <f t="shared" si="620"/>
        <v>0.15901045499999999</v>
      </c>
      <c r="AQ486" s="245">
        <f t="shared" si="621"/>
        <v>3.25</v>
      </c>
      <c r="AR486" s="245">
        <f t="shared" si="622"/>
        <v>1.24977875125</v>
      </c>
      <c r="AS486" s="244">
        <f>10068.2*J486*POWER(10,-6)</f>
        <v>1.9674521325000003E-3</v>
      </c>
      <c r="AT486" s="245">
        <f t="shared" si="618"/>
        <v>6.2508612083824993</v>
      </c>
      <c r="AU486" s="246">
        <f t="shared" si="623"/>
        <v>4.0000000000000009E-7</v>
      </c>
      <c r="AV486" s="246">
        <f t="shared" si="624"/>
        <v>4.0000000000000009E-7</v>
      </c>
      <c r="AW486" s="246">
        <f t="shared" si="626"/>
        <v>2.5003444833530003E-6</v>
      </c>
    </row>
    <row r="487" spans="1:49" s="334" customFormat="1" x14ac:dyDescent="0.3">
      <c r="A487" s="232" t="s">
        <v>219</v>
      </c>
      <c r="B487" s="232" t="str">
        <f>B481</f>
        <v>Рефлюксная емкость поз. Е-301 Рег. №ТО-343(У),
Учетный номер – №43-20-4529 ОК(НХС) Заводской № APC-D-VE-1681,</v>
      </c>
      <c r="C487" s="332" t="s">
        <v>225</v>
      </c>
      <c r="D487" s="333" t="s">
        <v>174</v>
      </c>
      <c r="E487" s="247">
        <f>E485</f>
        <v>1.0000000000000001E-5</v>
      </c>
      <c r="F487" s="248">
        <f>F481</f>
        <v>1</v>
      </c>
      <c r="G487" s="232">
        <v>0.15200000000000002</v>
      </c>
      <c r="H487" s="236">
        <f t="shared" si="619"/>
        <v>1.5200000000000003E-6</v>
      </c>
      <c r="I487" s="249">
        <f>I484*0.15</f>
        <v>0.78165000000000007</v>
      </c>
      <c r="J487" s="238">
        <f>J486</f>
        <v>0.19541250000000002</v>
      </c>
      <c r="K487" s="250"/>
      <c r="L487" s="251"/>
      <c r="M487" s="334" t="str">
        <f t="shared" si="615"/>
        <v>С7</v>
      </c>
      <c r="N487" s="334" t="str">
        <f t="shared" si="616"/>
        <v>Рефлюксная емкость поз. Е-301 Рег. №ТО-343(У),
Учетный номер – №43-20-4529 ОК(НХС) Заводской № APC-D-VE-1681,</v>
      </c>
      <c r="O487" s="334" t="str">
        <f t="shared" si="617"/>
        <v>Частичное-пожар-вспышка</v>
      </c>
      <c r="P487" s="334" t="s">
        <v>85</v>
      </c>
      <c r="Q487" s="334" t="s">
        <v>85</v>
      </c>
      <c r="R487" s="334" t="s">
        <v>85</v>
      </c>
      <c r="S487" s="334" t="s">
        <v>85</v>
      </c>
      <c r="T487" s="334" t="s">
        <v>85</v>
      </c>
      <c r="U487" s="334" t="s">
        <v>85</v>
      </c>
      <c r="V487" s="334" t="s">
        <v>85</v>
      </c>
      <c r="W487" s="334" t="s">
        <v>85</v>
      </c>
      <c r="X487" s="334" t="s">
        <v>85</v>
      </c>
      <c r="Y487" s="334" t="s">
        <v>85</v>
      </c>
      <c r="Z487" s="334" t="s">
        <v>85</v>
      </c>
      <c r="AA487" s="334" t="s">
        <v>85</v>
      </c>
      <c r="AB487" s="334" t="s">
        <v>85</v>
      </c>
      <c r="AC487" s="334" t="s">
        <v>85</v>
      </c>
      <c r="AD487" s="334" t="s">
        <v>85</v>
      </c>
      <c r="AE487" s="334" t="s">
        <v>85</v>
      </c>
      <c r="AF487" s="334" t="s">
        <v>85</v>
      </c>
      <c r="AG487" s="334" t="s">
        <v>85</v>
      </c>
      <c r="AH487" s="334">
        <v>2</v>
      </c>
      <c r="AI487" s="334">
        <v>3</v>
      </c>
      <c r="AJ487" s="334">
        <f t="shared" si="627"/>
        <v>0.15690000000000001</v>
      </c>
      <c r="AK487" s="334">
        <f>AK481</f>
        <v>2.7E-2</v>
      </c>
      <c r="AL487" s="334">
        <f>ROUNDUP(AL481/3,0)</f>
        <v>7</v>
      </c>
      <c r="AO487" s="244">
        <f t="shared" si="628"/>
        <v>0.17800455000000001</v>
      </c>
      <c r="AP487" s="244">
        <f t="shared" si="620"/>
        <v>1.7800455000000003E-2</v>
      </c>
      <c r="AQ487" s="245">
        <f t="shared" si="621"/>
        <v>6.75</v>
      </c>
      <c r="AR487" s="245">
        <f t="shared" si="622"/>
        <v>1.7364512512500001</v>
      </c>
      <c r="AS487" s="244">
        <f>10068.2*J487*POWER(10,-6)</f>
        <v>1.9674521325000003E-3</v>
      </c>
      <c r="AT487" s="245">
        <f t="shared" si="618"/>
        <v>8.6842237083825005</v>
      </c>
      <c r="AU487" s="246">
        <f t="shared" si="623"/>
        <v>3.0400000000000005E-6</v>
      </c>
      <c r="AV487" s="246">
        <f t="shared" si="624"/>
        <v>4.5600000000000004E-6</v>
      </c>
      <c r="AW487" s="246">
        <f t="shared" si="626"/>
        <v>1.3200020036741403E-5</v>
      </c>
    </row>
    <row r="488" spans="1:49" s="334" customFormat="1" ht="15" thickBot="1" x14ac:dyDescent="0.35">
      <c r="A488" s="232" t="s">
        <v>220</v>
      </c>
      <c r="B488" s="232" t="str">
        <f>B481</f>
        <v>Рефлюксная емкость поз. Е-301 Рег. №ТО-343(У),
Учетный номер – №43-20-4529 ОК(НХС) Заводской № APC-D-VE-1681,</v>
      </c>
      <c r="C488" s="332" t="s">
        <v>228</v>
      </c>
      <c r="D488" s="333" t="s">
        <v>181</v>
      </c>
      <c r="E488" s="247">
        <f>E485</f>
        <v>1.0000000000000001E-5</v>
      </c>
      <c r="F488" s="248">
        <f>F481</f>
        <v>1</v>
      </c>
      <c r="G488" s="232">
        <v>0.6080000000000001</v>
      </c>
      <c r="H488" s="236">
        <f t="shared" si="619"/>
        <v>6.0800000000000011E-6</v>
      </c>
      <c r="I488" s="249">
        <f>I484*0.15</f>
        <v>0.78165000000000007</v>
      </c>
      <c r="J488" s="238">
        <f>0.15*J486</f>
        <v>2.9311875000000001E-2</v>
      </c>
      <c r="K488" s="255"/>
      <c r="L488" s="256"/>
      <c r="M488" s="334" t="str">
        <f t="shared" si="615"/>
        <v>С8</v>
      </c>
      <c r="N488" s="334" t="str">
        <f t="shared" si="616"/>
        <v>Рефлюксная емкость поз. Е-301 Рег. №ТО-343(У),
Учетный номер – №43-20-4529 ОК(НХС) Заводской № APC-D-VE-1681,</v>
      </c>
      <c r="O488" s="334" t="str">
        <f t="shared" si="617"/>
        <v>Частичное-токси</v>
      </c>
      <c r="P488" s="334" t="s">
        <v>85</v>
      </c>
      <c r="Q488" s="334" t="s">
        <v>85</v>
      </c>
      <c r="R488" s="334" t="s">
        <v>85</v>
      </c>
      <c r="S488" s="334" t="s">
        <v>85</v>
      </c>
      <c r="T488" s="334" t="s">
        <v>85</v>
      </c>
      <c r="U488" s="334" t="s">
        <v>85</v>
      </c>
      <c r="V488" s="334" t="s">
        <v>85</v>
      </c>
      <c r="W488" s="334" t="s">
        <v>85</v>
      </c>
      <c r="X488" s="334" t="s">
        <v>85</v>
      </c>
      <c r="Y488" s="334" t="s">
        <v>85</v>
      </c>
      <c r="Z488" s="334" t="s">
        <v>85</v>
      </c>
      <c r="AA488" s="334" t="s">
        <v>85</v>
      </c>
      <c r="AB488" s="334" t="s">
        <v>85</v>
      </c>
      <c r="AC488" s="334" t="s">
        <v>85</v>
      </c>
      <c r="AD488" s="334" t="s">
        <v>85</v>
      </c>
      <c r="AE488" s="334" t="s">
        <v>85</v>
      </c>
      <c r="AF488" s="334" t="s">
        <v>85</v>
      </c>
      <c r="AG488" s="334" t="s">
        <v>85</v>
      </c>
      <c r="AH488" s="334">
        <v>1</v>
      </c>
      <c r="AI488" s="334">
        <v>1</v>
      </c>
      <c r="AJ488" s="334">
        <f t="shared" si="627"/>
        <v>0.15690000000000001</v>
      </c>
      <c r="AK488" s="334">
        <f>AK481</f>
        <v>2.7E-2</v>
      </c>
      <c r="AL488" s="334">
        <f>ROUNDUP(AL481/3,0)</f>
        <v>7</v>
      </c>
      <c r="AO488" s="244">
        <f>AK488*I488*0.1+AJ488</f>
        <v>0.15901045500000002</v>
      </c>
      <c r="AP488" s="244">
        <f t="shared" si="620"/>
        <v>1.5901045500000002E-2</v>
      </c>
      <c r="AQ488" s="245">
        <f t="shared" si="621"/>
        <v>3.25</v>
      </c>
      <c r="AR488" s="245">
        <f t="shared" si="622"/>
        <v>0.85622787512499998</v>
      </c>
      <c r="AS488" s="244">
        <f>1333*J486*POWER(10,-6)</f>
        <v>2.6048486250000003E-4</v>
      </c>
      <c r="AT488" s="245">
        <f t="shared" si="618"/>
        <v>4.2813998604874994</v>
      </c>
      <c r="AU488" s="246">
        <f t="shared" si="623"/>
        <v>6.0800000000000011E-6</v>
      </c>
      <c r="AV488" s="246">
        <f t="shared" si="624"/>
        <v>6.0800000000000011E-6</v>
      </c>
      <c r="AW488" s="246">
        <f t="shared" si="626"/>
        <v>2.6030911151764E-5</v>
      </c>
    </row>
    <row r="489" spans="1:49" s="334" customFormat="1" x14ac:dyDescent="0.3">
      <c r="A489" s="296" t="s">
        <v>251</v>
      </c>
      <c r="B489" s="296" t="str">
        <f>B481</f>
        <v>Рефлюксная емкость поз. Е-301 Рег. №ТО-343(У),
Учетный номер – №43-20-4529 ОК(НХС) Заводской № APC-D-VE-1681,</v>
      </c>
      <c r="C489" s="296" t="s">
        <v>354</v>
      </c>
      <c r="D489" s="296" t="s">
        <v>355</v>
      </c>
      <c r="E489" s="297">
        <v>2.5000000000000001E-5</v>
      </c>
      <c r="F489" s="296">
        <v>1</v>
      </c>
      <c r="G489" s="296">
        <v>1</v>
      </c>
      <c r="H489" s="298">
        <f t="shared" si="619"/>
        <v>2.5000000000000001E-5</v>
      </c>
      <c r="I489" s="299">
        <f>I481</f>
        <v>34.74</v>
      </c>
      <c r="J489" s="299">
        <f>I489*0.07</f>
        <v>2.4318000000000004</v>
      </c>
      <c r="K489" s="296"/>
      <c r="L489" s="296"/>
      <c r="M489" s="335" t="str">
        <f t="shared" si="615"/>
        <v>С9</v>
      </c>
      <c r="N489" s="335"/>
      <c r="O489" s="335"/>
      <c r="P489" s="335"/>
      <c r="Q489" s="335"/>
      <c r="R489" s="335"/>
      <c r="S489" s="335"/>
      <c r="T489" s="335"/>
      <c r="U489" s="335"/>
      <c r="V489" s="335"/>
      <c r="W489" s="335"/>
      <c r="X489" s="335"/>
      <c r="Y489" s="335"/>
      <c r="Z489" s="335"/>
      <c r="AA489" s="335"/>
      <c r="AB489" s="335"/>
      <c r="AC489" s="335"/>
      <c r="AD489" s="335"/>
      <c r="AE489" s="335"/>
      <c r="AF489" s="335"/>
      <c r="AG489" s="335"/>
      <c r="AH489" s="335">
        <v>1</v>
      </c>
      <c r="AI489" s="335">
        <v>2</v>
      </c>
      <c r="AJ489" s="335">
        <f>AJ481</f>
        <v>15.69</v>
      </c>
      <c r="AK489" s="335">
        <f>AK481</f>
        <v>2.7E-2</v>
      </c>
      <c r="AL489" s="335">
        <v>5</v>
      </c>
      <c r="AM489" s="335"/>
      <c r="AN489" s="335"/>
      <c r="AO489" s="301">
        <f>AK489*I489+AJ489</f>
        <v>16.627980000000001</v>
      </c>
      <c r="AP489" s="301">
        <f>0.1*AO489</f>
        <v>1.6627980000000002</v>
      </c>
      <c r="AQ489" s="302">
        <f>AH489*3+0.25*AI489</f>
        <v>3.5</v>
      </c>
      <c r="AR489" s="302">
        <f>SUM(AO489:AQ489)/4</f>
        <v>5.4476944999999999</v>
      </c>
      <c r="AS489" s="301">
        <f>10068.2*J489*POWER(10,-6)</f>
        <v>2.4483848760000003E-2</v>
      </c>
      <c r="AT489" s="302">
        <f t="shared" si="618"/>
        <v>27.26295634876</v>
      </c>
      <c r="AU489" s="303">
        <f>AH489*H489</f>
        <v>2.5000000000000001E-5</v>
      </c>
      <c r="AV489" s="303">
        <f>H489*AI489</f>
        <v>5.0000000000000002E-5</v>
      </c>
      <c r="AW489" s="303">
        <f>H489*AT489</f>
        <v>6.8157390871899999E-4</v>
      </c>
    </row>
    <row r="490" spans="1:49" s="336" customFormat="1" ht="15" thickBot="1" x14ac:dyDescent="0.35">
      <c r="A490" s="6"/>
      <c r="B490" s="6"/>
      <c r="D490" s="337"/>
      <c r="E490" s="6"/>
      <c r="F490" s="6"/>
      <c r="G490" s="6"/>
      <c r="H490" s="6"/>
      <c r="I490" s="6"/>
      <c r="J490" s="6"/>
      <c r="K490" s="6"/>
    </row>
    <row r="491" spans="1:49" s="334" customFormat="1" ht="18" customHeight="1" x14ac:dyDescent="0.3">
      <c r="A491" s="232" t="s">
        <v>19</v>
      </c>
      <c r="B491" s="330" t="s">
        <v>385</v>
      </c>
      <c r="C491" s="332" t="s">
        <v>349</v>
      </c>
      <c r="D491" s="333" t="s">
        <v>350</v>
      </c>
      <c r="E491" s="235">
        <v>9.9999999999999995E-7</v>
      </c>
      <c r="F491" s="233">
        <v>1</v>
      </c>
      <c r="G491" s="232">
        <v>0.05</v>
      </c>
      <c r="H491" s="236">
        <f>E491*F491*G491</f>
        <v>4.9999999999999998E-8</v>
      </c>
      <c r="I491" s="237">
        <v>65.09</v>
      </c>
      <c r="J491" s="238">
        <f>0.03*I491</f>
        <v>1.9527000000000001</v>
      </c>
      <c r="K491" s="239" t="s">
        <v>184</v>
      </c>
      <c r="L491" s="240">
        <f>I491*10</f>
        <v>650.90000000000009</v>
      </c>
      <c r="M491" s="334" t="str">
        <f t="shared" ref="M491:M499" si="629">A491</f>
        <v>С1</v>
      </c>
      <c r="N491" s="334" t="str">
        <f t="shared" ref="N491:N498" si="630">B491</f>
        <v>Рефлюксная емкость поз. Е-302 Рег. №ТО-340(У),
Учетный номер – №43-20-4530 ОК(НХС) Заводской № APC-D-VE-1682,</v>
      </c>
      <c r="O491" s="334" t="str">
        <f t="shared" ref="O491:O498" si="631">D491</f>
        <v>Полное-огенный шар</v>
      </c>
      <c r="P491" s="334" t="s">
        <v>85</v>
      </c>
      <c r="Q491" s="334" t="s">
        <v>85</v>
      </c>
      <c r="R491" s="334" t="s">
        <v>85</v>
      </c>
      <c r="S491" s="334" t="s">
        <v>85</v>
      </c>
      <c r="T491" s="334" t="s">
        <v>85</v>
      </c>
      <c r="U491" s="334" t="s">
        <v>85</v>
      </c>
      <c r="V491" s="334" t="s">
        <v>85</v>
      </c>
      <c r="W491" s="334" t="s">
        <v>85</v>
      </c>
      <c r="X491" s="334" t="s">
        <v>85</v>
      </c>
      <c r="Y491" s="334" t="s">
        <v>85</v>
      </c>
      <c r="Z491" s="334" t="s">
        <v>85</v>
      </c>
      <c r="AA491" s="334" t="s">
        <v>85</v>
      </c>
      <c r="AB491" s="334" t="s">
        <v>85</v>
      </c>
      <c r="AC491" s="334" t="s">
        <v>85</v>
      </c>
      <c r="AD491" s="334" t="s">
        <v>85</v>
      </c>
      <c r="AE491" s="334" t="s">
        <v>85</v>
      </c>
      <c r="AF491" s="334" t="s">
        <v>85</v>
      </c>
      <c r="AG491" s="334" t="s">
        <v>85</v>
      </c>
      <c r="AH491" s="242">
        <v>5</v>
      </c>
      <c r="AI491" s="242">
        <v>6</v>
      </c>
      <c r="AJ491" s="243">
        <v>35.99</v>
      </c>
      <c r="AK491" s="243">
        <v>2.7E-2</v>
      </c>
      <c r="AL491" s="243">
        <v>25</v>
      </c>
      <c r="AO491" s="244">
        <f>AK491*I491+AJ491</f>
        <v>37.747430000000001</v>
      </c>
      <c r="AP491" s="244">
        <f>0.1*AO491</f>
        <v>3.7747430000000004</v>
      </c>
      <c r="AQ491" s="245">
        <f>AH491*3+0.25*AI491</f>
        <v>16.5</v>
      </c>
      <c r="AR491" s="245">
        <f>SUM(AO491:AQ491)/4</f>
        <v>14.505543250000001</v>
      </c>
      <c r="AS491" s="244">
        <f>10068.2*J491*POWER(10,-6)</f>
        <v>1.966017414E-2</v>
      </c>
      <c r="AT491" s="245">
        <f t="shared" ref="AT491:AT499" si="632">AS491+AR491+AQ491+AP491+AO491</f>
        <v>72.547376424139998</v>
      </c>
      <c r="AU491" s="246">
        <f>AH491*H491</f>
        <v>2.4999999999999999E-7</v>
      </c>
      <c r="AV491" s="246">
        <f>H491*AI491</f>
        <v>2.9999999999999999E-7</v>
      </c>
      <c r="AW491" s="246">
        <f>H491*AT491</f>
        <v>3.6273688212069997E-6</v>
      </c>
    </row>
    <row r="492" spans="1:49" s="334" customFormat="1" x14ac:dyDescent="0.3">
      <c r="A492" s="232" t="s">
        <v>20</v>
      </c>
      <c r="B492" s="232" t="str">
        <f>B491</f>
        <v>Рефлюксная емкость поз. Е-302 Рег. №ТО-340(У),
Учетный номер – №43-20-4530 ОК(НХС) Заводской № APC-D-VE-1682,</v>
      </c>
      <c r="C492" s="332" t="s">
        <v>211</v>
      </c>
      <c r="D492" s="333" t="s">
        <v>63</v>
      </c>
      <c r="E492" s="247">
        <f>E491</f>
        <v>9.9999999999999995E-7</v>
      </c>
      <c r="F492" s="248">
        <f>F491</f>
        <v>1</v>
      </c>
      <c r="G492" s="232">
        <v>0.19</v>
      </c>
      <c r="H492" s="236">
        <f t="shared" ref="H492:H499" si="633">E492*F492*G492</f>
        <v>1.8999999999999998E-7</v>
      </c>
      <c r="I492" s="249">
        <f>I491</f>
        <v>65.09</v>
      </c>
      <c r="J492" s="257">
        <v>1.25</v>
      </c>
      <c r="K492" s="250" t="s">
        <v>185</v>
      </c>
      <c r="L492" s="251">
        <v>4</v>
      </c>
      <c r="M492" s="334" t="str">
        <f t="shared" si="629"/>
        <v>С2</v>
      </c>
      <c r="N492" s="334" t="str">
        <f t="shared" si="630"/>
        <v>Рефлюксная емкость поз. Е-302 Рег. №ТО-340(У),
Учетный номер – №43-20-4530 ОК(НХС) Заводской № APC-D-VE-1682,</v>
      </c>
      <c r="O492" s="334" t="str">
        <f t="shared" si="631"/>
        <v>Полное-взрыв</v>
      </c>
      <c r="P492" s="334" t="s">
        <v>85</v>
      </c>
      <c r="Q492" s="334" t="s">
        <v>85</v>
      </c>
      <c r="R492" s="334" t="s">
        <v>85</v>
      </c>
      <c r="S492" s="334" t="s">
        <v>85</v>
      </c>
      <c r="T492" s="334" t="s">
        <v>85</v>
      </c>
      <c r="U492" s="334" t="s">
        <v>85</v>
      </c>
      <c r="V492" s="334" t="s">
        <v>85</v>
      </c>
      <c r="W492" s="334" t="s">
        <v>85</v>
      </c>
      <c r="X492" s="334" t="s">
        <v>85</v>
      </c>
      <c r="Y492" s="334" t="s">
        <v>85</v>
      </c>
      <c r="Z492" s="334" t="s">
        <v>85</v>
      </c>
      <c r="AA492" s="334" t="s">
        <v>85</v>
      </c>
      <c r="AB492" s="334" t="s">
        <v>85</v>
      </c>
      <c r="AC492" s="334" t="s">
        <v>85</v>
      </c>
      <c r="AD492" s="334" t="s">
        <v>85</v>
      </c>
      <c r="AE492" s="334" t="s">
        <v>85</v>
      </c>
      <c r="AF492" s="334" t="s">
        <v>85</v>
      </c>
      <c r="AG492" s="334" t="s">
        <v>85</v>
      </c>
      <c r="AH492" s="242">
        <v>5</v>
      </c>
      <c r="AI492" s="242">
        <v>8</v>
      </c>
      <c r="AJ492" s="334">
        <f>AJ491</f>
        <v>35.99</v>
      </c>
      <c r="AK492" s="334">
        <f>AK491</f>
        <v>2.7E-2</v>
      </c>
      <c r="AL492" s="334">
        <f>AL491</f>
        <v>25</v>
      </c>
      <c r="AO492" s="244">
        <f>AK492*I492+AJ492</f>
        <v>37.747430000000001</v>
      </c>
      <c r="AP492" s="244">
        <f t="shared" ref="AP492:AP498" si="634">0.1*AO492</f>
        <v>3.7747430000000004</v>
      </c>
      <c r="AQ492" s="245">
        <f t="shared" ref="AQ492:AQ498" si="635">AH492*3+0.25*AI492</f>
        <v>17</v>
      </c>
      <c r="AR492" s="245">
        <f t="shared" ref="AR492:AR498" si="636">SUM(AO492:AQ492)/4</f>
        <v>14.630543250000001</v>
      </c>
      <c r="AS492" s="244">
        <f>10068.2*J492*POWER(10,-6)*10</f>
        <v>0.12585249999999998</v>
      </c>
      <c r="AT492" s="245">
        <f t="shared" si="632"/>
        <v>73.278568750000005</v>
      </c>
      <c r="AU492" s="246">
        <f t="shared" ref="AU492:AU498" si="637">AH492*H492</f>
        <v>9.499999999999999E-7</v>
      </c>
      <c r="AV492" s="246">
        <f t="shared" ref="AV492:AV498" si="638">H492*AI492</f>
        <v>1.5199999999999998E-6</v>
      </c>
      <c r="AW492" s="246">
        <f t="shared" ref="AW492" si="639">H492*AT492</f>
        <v>1.39229280625E-5</v>
      </c>
    </row>
    <row r="493" spans="1:49" s="334" customFormat="1" x14ac:dyDescent="0.3">
      <c r="A493" s="232" t="s">
        <v>21</v>
      </c>
      <c r="B493" s="232" t="str">
        <f>B491</f>
        <v>Рефлюксная емкость поз. Е-302 Рег. №ТО-340(У),
Учетный номер – №43-20-4530 ОК(НХС) Заводской № APC-D-VE-1682,</v>
      </c>
      <c r="C493" s="332" t="s">
        <v>256</v>
      </c>
      <c r="D493" s="333" t="s">
        <v>180</v>
      </c>
      <c r="E493" s="247">
        <f>E491</f>
        <v>9.9999999999999995E-7</v>
      </c>
      <c r="F493" s="248">
        <f t="shared" ref="F493:F499" si="640">F492</f>
        <v>1</v>
      </c>
      <c r="G493" s="232">
        <v>0.76</v>
      </c>
      <c r="H493" s="236">
        <f t="shared" si="633"/>
        <v>7.5999999999999992E-7</v>
      </c>
      <c r="I493" s="249">
        <f>I491</f>
        <v>65.09</v>
      </c>
      <c r="J493" s="257">
        <v>0.23</v>
      </c>
      <c r="K493" s="250" t="s">
        <v>186</v>
      </c>
      <c r="L493" s="251">
        <v>15</v>
      </c>
      <c r="M493" s="334" t="str">
        <f t="shared" si="629"/>
        <v>С3</v>
      </c>
      <c r="N493" s="334" t="str">
        <f t="shared" si="630"/>
        <v>Рефлюксная емкость поз. Е-302 Рег. №ТО-340(У),
Учетный номер – №43-20-4530 ОК(НХС) Заводской № APC-D-VE-1682,</v>
      </c>
      <c r="O493" s="334" t="str">
        <f t="shared" si="631"/>
        <v>Полное-токси</v>
      </c>
      <c r="P493" s="334" t="s">
        <v>85</v>
      </c>
      <c r="Q493" s="334" t="s">
        <v>85</v>
      </c>
      <c r="R493" s="334" t="s">
        <v>85</v>
      </c>
      <c r="S493" s="334" t="s">
        <v>85</v>
      </c>
      <c r="T493" s="334" t="s">
        <v>85</v>
      </c>
      <c r="U493" s="334" t="s">
        <v>85</v>
      </c>
      <c r="V493" s="334" t="s">
        <v>85</v>
      </c>
      <c r="W493" s="334" t="s">
        <v>85</v>
      </c>
      <c r="X493" s="334" t="s">
        <v>85</v>
      </c>
      <c r="Y493" s="334" t="s">
        <v>85</v>
      </c>
      <c r="Z493" s="334" t="s">
        <v>85</v>
      </c>
      <c r="AA493" s="334" t="s">
        <v>85</v>
      </c>
      <c r="AB493" s="334" t="s">
        <v>85</v>
      </c>
      <c r="AC493" s="334" t="s">
        <v>85</v>
      </c>
      <c r="AD493" s="334" t="s">
        <v>85</v>
      </c>
      <c r="AE493" s="334" t="s">
        <v>85</v>
      </c>
      <c r="AF493" s="334" t="s">
        <v>85</v>
      </c>
      <c r="AG493" s="334" t="s">
        <v>85</v>
      </c>
      <c r="AH493" s="334">
        <v>4</v>
      </c>
      <c r="AI493" s="334">
        <v>8</v>
      </c>
      <c r="AJ493" s="334">
        <f>AJ491</f>
        <v>35.99</v>
      </c>
      <c r="AK493" s="334">
        <f>AK491</f>
        <v>2.7E-2</v>
      </c>
      <c r="AL493" s="334">
        <f>AL491</f>
        <v>25</v>
      </c>
      <c r="AO493" s="244">
        <f>AK493*I493*0.1+AJ493</f>
        <v>36.165742999999999</v>
      </c>
      <c r="AP493" s="244">
        <f t="shared" si="634"/>
        <v>3.6165742999999999</v>
      </c>
      <c r="AQ493" s="245">
        <f t="shared" si="635"/>
        <v>14</v>
      </c>
      <c r="AR493" s="245">
        <f t="shared" si="636"/>
        <v>13.445579325000001</v>
      </c>
      <c r="AS493" s="244">
        <f>1333*J491*POWER(10,-6)</f>
        <v>2.6029491000000003E-3</v>
      </c>
      <c r="AT493" s="245">
        <f t="shared" si="632"/>
        <v>67.230499574099994</v>
      </c>
      <c r="AU493" s="246">
        <f t="shared" si="637"/>
        <v>3.0399999999999997E-6</v>
      </c>
      <c r="AV493" s="246">
        <f t="shared" si="638"/>
        <v>6.0799999999999994E-6</v>
      </c>
      <c r="AW493" s="246">
        <f>H493*AT493</f>
        <v>5.1095179676315992E-5</v>
      </c>
    </row>
    <row r="494" spans="1:49" s="334" customFormat="1" x14ac:dyDescent="0.3">
      <c r="A494" s="232" t="s">
        <v>22</v>
      </c>
      <c r="B494" s="232" t="str">
        <f>B491</f>
        <v>Рефлюксная емкость поз. Е-302 Рег. №ТО-340(У),
Учетный номер – №43-20-4530 ОК(НХС) Заводской № APC-D-VE-1682,</v>
      </c>
      <c r="C494" s="332" t="s">
        <v>222</v>
      </c>
      <c r="D494" s="333" t="s">
        <v>223</v>
      </c>
      <c r="E494" s="235">
        <v>1.0000000000000001E-5</v>
      </c>
      <c r="F494" s="248">
        <f t="shared" si="640"/>
        <v>1</v>
      </c>
      <c r="G494" s="232">
        <v>4.0000000000000008E-2</v>
      </c>
      <c r="H494" s="236">
        <f t="shared" si="633"/>
        <v>4.0000000000000009E-7</v>
      </c>
      <c r="I494" s="249">
        <f>0.15*I491</f>
        <v>9.7635000000000005</v>
      </c>
      <c r="J494" s="238">
        <f>I494</f>
        <v>9.7635000000000005</v>
      </c>
      <c r="K494" s="250" t="s">
        <v>188</v>
      </c>
      <c r="L494" s="251">
        <v>45390</v>
      </c>
      <c r="M494" s="334" t="str">
        <f t="shared" si="629"/>
        <v>С4</v>
      </c>
      <c r="N494" s="334" t="str">
        <f t="shared" si="630"/>
        <v>Рефлюксная емкость поз. Е-302 Рег. №ТО-340(У),
Учетный номер – №43-20-4530 ОК(НХС) Заводской № APC-D-VE-1682,</v>
      </c>
      <c r="O494" s="334" t="str">
        <f t="shared" si="631"/>
        <v>Частичное факел</v>
      </c>
      <c r="P494" s="334" t="s">
        <v>85</v>
      </c>
      <c r="Q494" s="334" t="s">
        <v>85</v>
      </c>
      <c r="R494" s="334" t="s">
        <v>85</v>
      </c>
      <c r="S494" s="334" t="s">
        <v>85</v>
      </c>
      <c r="T494" s="334" t="s">
        <v>85</v>
      </c>
      <c r="U494" s="334" t="s">
        <v>85</v>
      </c>
      <c r="V494" s="334" t="s">
        <v>85</v>
      </c>
      <c r="W494" s="334" t="s">
        <v>85</v>
      </c>
      <c r="X494" s="334" t="s">
        <v>85</v>
      </c>
      <c r="Y494" s="334" t="s">
        <v>85</v>
      </c>
      <c r="Z494" s="334" t="s">
        <v>85</v>
      </c>
      <c r="AA494" s="334" t="s">
        <v>85</v>
      </c>
      <c r="AB494" s="334" t="s">
        <v>85</v>
      </c>
      <c r="AC494" s="334" t="s">
        <v>85</v>
      </c>
      <c r="AD494" s="334" t="s">
        <v>85</v>
      </c>
      <c r="AE494" s="334" t="s">
        <v>85</v>
      </c>
      <c r="AF494" s="334" t="s">
        <v>85</v>
      </c>
      <c r="AG494" s="334" t="s">
        <v>85</v>
      </c>
      <c r="AH494" s="334">
        <v>2</v>
      </c>
      <c r="AI494" s="334">
        <v>3</v>
      </c>
      <c r="AJ494" s="334">
        <f>0.1*$AJ491</f>
        <v>3.5990000000000002</v>
      </c>
      <c r="AK494" s="334">
        <f>AK492</f>
        <v>2.7E-2</v>
      </c>
      <c r="AL494" s="334">
        <f>AL491</f>
        <v>25</v>
      </c>
      <c r="AO494" s="244">
        <f>AK494*I494*0.1+AJ494</f>
        <v>3.6253614500000002</v>
      </c>
      <c r="AP494" s="244">
        <f t="shared" si="634"/>
        <v>0.36253614500000003</v>
      </c>
      <c r="AQ494" s="245">
        <f t="shared" si="635"/>
        <v>6.75</v>
      </c>
      <c r="AR494" s="245">
        <f t="shared" si="636"/>
        <v>2.6844743987499999</v>
      </c>
      <c r="AS494" s="244">
        <f>10068.2*J494*POWER(10,-6)</f>
        <v>9.8300870700000015E-2</v>
      </c>
      <c r="AT494" s="245">
        <f t="shared" si="632"/>
        <v>13.520672864449999</v>
      </c>
      <c r="AU494" s="246">
        <f t="shared" si="637"/>
        <v>8.0000000000000018E-7</v>
      </c>
      <c r="AV494" s="246">
        <f t="shared" si="638"/>
        <v>1.2000000000000004E-6</v>
      </c>
      <c r="AW494" s="246">
        <f t="shared" ref="AW494:AW498" si="641">H494*AT494</f>
        <v>5.408269145780001E-6</v>
      </c>
    </row>
    <row r="495" spans="1:49" s="334" customFormat="1" x14ac:dyDescent="0.3">
      <c r="A495" s="232" t="s">
        <v>23</v>
      </c>
      <c r="B495" s="232" t="str">
        <f>B491</f>
        <v>Рефлюксная емкость поз. Е-302 Рег. №ТО-340(У),
Учетный номер – №43-20-4530 ОК(НХС) Заводской № APC-D-VE-1682,</v>
      </c>
      <c r="C495" s="332" t="s">
        <v>257</v>
      </c>
      <c r="D495" s="333" t="s">
        <v>181</v>
      </c>
      <c r="E495" s="247">
        <f>E494</f>
        <v>1.0000000000000001E-5</v>
      </c>
      <c r="F495" s="248">
        <f t="shared" si="640"/>
        <v>1</v>
      </c>
      <c r="G495" s="232">
        <v>0.16000000000000003</v>
      </c>
      <c r="H495" s="236">
        <f t="shared" si="633"/>
        <v>1.6000000000000004E-6</v>
      </c>
      <c r="I495" s="249">
        <f>0.15*I491</f>
        <v>9.7635000000000005</v>
      </c>
      <c r="J495" s="238">
        <f>J493*0.15</f>
        <v>3.4500000000000003E-2</v>
      </c>
      <c r="K495" s="250" t="s">
        <v>189</v>
      </c>
      <c r="L495" s="251">
        <v>3</v>
      </c>
      <c r="M495" s="334" t="str">
        <f t="shared" si="629"/>
        <v>С5</v>
      </c>
      <c r="N495" s="334" t="str">
        <f t="shared" si="630"/>
        <v>Рефлюксная емкость поз. Е-302 Рег. №ТО-340(У),
Учетный номер – №43-20-4530 ОК(НХС) Заводской № APC-D-VE-1682,</v>
      </c>
      <c r="O495" s="334" t="str">
        <f t="shared" si="631"/>
        <v>Частичное-токси</v>
      </c>
      <c r="P495" s="334" t="s">
        <v>85</v>
      </c>
      <c r="Q495" s="334" t="s">
        <v>85</v>
      </c>
      <c r="R495" s="334" t="s">
        <v>85</v>
      </c>
      <c r="S495" s="334" t="s">
        <v>85</v>
      </c>
      <c r="T495" s="334" t="s">
        <v>85</v>
      </c>
      <c r="U495" s="334" t="s">
        <v>85</v>
      </c>
      <c r="V495" s="334" t="s">
        <v>85</v>
      </c>
      <c r="W495" s="334" t="s">
        <v>85</v>
      </c>
      <c r="X495" s="334" t="s">
        <v>85</v>
      </c>
      <c r="Y495" s="334" t="s">
        <v>85</v>
      </c>
      <c r="Z495" s="334" t="s">
        <v>85</v>
      </c>
      <c r="AA495" s="334" t="s">
        <v>85</v>
      </c>
      <c r="AB495" s="334" t="s">
        <v>85</v>
      </c>
      <c r="AC495" s="334" t="s">
        <v>85</v>
      </c>
      <c r="AD495" s="334" t="s">
        <v>85</v>
      </c>
      <c r="AE495" s="334" t="s">
        <v>85</v>
      </c>
      <c r="AF495" s="334" t="s">
        <v>85</v>
      </c>
      <c r="AG495" s="334" t="s">
        <v>85</v>
      </c>
      <c r="AH495" s="334">
        <v>1</v>
      </c>
      <c r="AI495" s="334">
        <v>1</v>
      </c>
      <c r="AJ495" s="334">
        <f t="shared" ref="AJ495:AJ498" si="642">0.1*$AJ492</f>
        <v>3.5990000000000002</v>
      </c>
      <c r="AK495" s="334">
        <f>AK491</f>
        <v>2.7E-2</v>
      </c>
      <c r="AL495" s="334">
        <f>ROUNDUP(AL491/3,0)</f>
        <v>9</v>
      </c>
      <c r="AO495" s="244">
        <f>AK495*I495+AJ495</f>
        <v>3.8626145000000003</v>
      </c>
      <c r="AP495" s="244">
        <f t="shared" si="634"/>
        <v>0.38626145000000006</v>
      </c>
      <c r="AQ495" s="245">
        <f t="shared" si="635"/>
        <v>3.25</v>
      </c>
      <c r="AR495" s="245">
        <f t="shared" si="636"/>
        <v>1.8747189875000001</v>
      </c>
      <c r="AS495" s="244">
        <f>1333*J492*POWER(10,-6)*10</f>
        <v>1.66625E-2</v>
      </c>
      <c r="AT495" s="245">
        <f t="shared" si="632"/>
        <v>9.3902574375000007</v>
      </c>
      <c r="AU495" s="246">
        <f t="shared" si="637"/>
        <v>1.6000000000000004E-6</v>
      </c>
      <c r="AV495" s="246">
        <f t="shared" si="638"/>
        <v>1.6000000000000004E-6</v>
      </c>
      <c r="AW495" s="246">
        <f t="shared" si="641"/>
        <v>1.5024411900000004E-5</v>
      </c>
    </row>
    <row r="496" spans="1:49" s="334" customFormat="1" x14ac:dyDescent="0.3">
      <c r="A496" s="232" t="s">
        <v>24</v>
      </c>
      <c r="B496" s="232" t="str">
        <f>B491</f>
        <v>Рефлюксная емкость поз. Е-302 Рег. №ТО-340(У),
Учетный номер – №43-20-4530 ОК(НХС) Заводской № APC-D-VE-1682,</v>
      </c>
      <c r="C496" s="332" t="s">
        <v>224</v>
      </c>
      <c r="D496" s="333" t="s">
        <v>223</v>
      </c>
      <c r="E496" s="247">
        <f>E495</f>
        <v>1.0000000000000001E-5</v>
      </c>
      <c r="F496" s="248">
        <f t="shared" si="640"/>
        <v>1</v>
      </c>
      <c r="G496" s="232">
        <v>4.0000000000000008E-2</v>
      </c>
      <c r="H496" s="236">
        <f t="shared" si="633"/>
        <v>4.0000000000000009E-7</v>
      </c>
      <c r="I496" s="249">
        <f>I494*0.15</f>
        <v>1.4645250000000001</v>
      </c>
      <c r="J496" s="238">
        <f>I496*0.25</f>
        <v>0.36613125000000002</v>
      </c>
      <c r="K496" s="253" t="s">
        <v>200</v>
      </c>
      <c r="L496" s="254">
        <v>22</v>
      </c>
      <c r="M496" s="334" t="str">
        <f t="shared" si="629"/>
        <v>С6</v>
      </c>
      <c r="N496" s="334" t="str">
        <f t="shared" si="630"/>
        <v>Рефлюксная емкость поз. Е-302 Рег. №ТО-340(У),
Учетный номер – №43-20-4530 ОК(НХС) Заводской № APC-D-VE-1682,</v>
      </c>
      <c r="O496" s="334" t="str">
        <f t="shared" si="631"/>
        <v>Частичное факел</v>
      </c>
      <c r="P496" s="334" t="s">
        <v>85</v>
      </c>
      <c r="Q496" s="334" t="s">
        <v>85</v>
      </c>
      <c r="R496" s="334" t="s">
        <v>85</v>
      </c>
      <c r="S496" s="334" t="s">
        <v>85</v>
      </c>
      <c r="T496" s="334" t="s">
        <v>85</v>
      </c>
      <c r="U496" s="334" t="s">
        <v>85</v>
      </c>
      <c r="V496" s="334" t="s">
        <v>85</v>
      </c>
      <c r="W496" s="334" t="s">
        <v>85</v>
      </c>
      <c r="X496" s="334" t="s">
        <v>85</v>
      </c>
      <c r="Y496" s="334" t="s">
        <v>85</v>
      </c>
      <c r="Z496" s="334" t="s">
        <v>85</v>
      </c>
      <c r="AA496" s="334" t="s">
        <v>85</v>
      </c>
      <c r="AB496" s="334" t="s">
        <v>85</v>
      </c>
      <c r="AC496" s="334" t="s">
        <v>85</v>
      </c>
      <c r="AD496" s="334" t="s">
        <v>85</v>
      </c>
      <c r="AE496" s="334" t="s">
        <v>85</v>
      </c>
      <c r="AF496" s="334" t="s">
        <v>85</v>
      </c>
      <c r="AG496" s="334" t="s">
        <v>85</v>
      </c>
      <c r="AH496" s="334">
        <v>1</v>
      </c>
      <c r="AI496" s="334">
        <v>1</v>
      </c>
      <c r="AJ496" s="334">
        <f t="shared" si="642"/>
        <v>3.5990000000000002</v>
      </c>
      <c r="AK496" s="334">
        <f>AK491</f>
        <v>2.7E-2</v>
      </c>
      <c r="AL496" s="334">
        <f>AL495</f>
        <v>9</v>
      </c>
      <c r="AO496" s="244">
        <f t="shared" ref="AO496:AO497" si="643">AK496*I496+AJ496</f>
        <v>3.638542175</v>
      </c>
      <c r="AP496" s="244">
        <f t="shared" si="634"/>
        <v>0.36385421750000002</v>
      </c>
      <c r="AQ496" s="245">
        <f t="shared" si="635"/>
        <v>3.25</v>
      </c>
      <c r="AR496" s="245">
        <f t="shared" si="636"/>
        <v>1.8130990981249999</v>
      </c>
      <c r="AS496" s="244">
        <f>10068.2*J496*POWER(10,-6)</f>
        <v>3.6862826512500005E-3</v>
      </c>
      <c r="AT496" s="245">
        <f t="shared" si="632"/>
        <v>9.0691817732762505</v>
      </c>
      <c r="AU496" s="246">
        <f t="shared" si="637"/>
        <v>4.0000000000000009E-7</v>
      </c>
      <c r="AV496" s="246">
        <f t="shared" si="638"/>
        <v>4.0000000000000009E-7</v>
      </c>
      <c r="AW496" s="246">
        <f t="shared" si="641"/>
        <v>3.6276727093105011E-6</v>
      </c>
    </row>
    <row r="497" spans="1:49" s="334" customFormat="1" x14ac:dyDescent="0.3">
      <c r="A497" s="232" t="s">
        <v>219</v>
      </c>
      <c r="B497" s="232" t="str">
        <f>B491</f>
        <v>Рефлюксная емкость поз. Е-302 Рег. №ТО-340(У),
Учетный номер – №43-20-4530 ОК(НХС) Заводской № APC-D-VE-1682,</v>
      </c>
      <c r="C497" s="332" t="s">
        <v>225</v>
      </c>
      <c r="D497" s="333" t="s">
        <v>174</v>
      </c>
      <c r="E497" s="247">
        <f>E495</f>
        <v>1.0000000000000001E-5</v>
      </c>
      <c r="F497" s="248">
        <f t="shared" si="640"/>
        <v>1</v>
      </c>
      <c r="G497" s="232">
        <v>0.15200000000000002</v>
      </c>
      <c r="H497" s="236">
        <f t="shared" si="633"/>
        <v>1.5200000000000003E-6</v>
      </c>
      <c r="I497" s="249">
        <f>I494*0.15</f>
        <v>1.4645250000000001</v>
      </c>
      <c r="J497" s="238">
        <f>J496</f>
        <v>0.36613125000000002</v>
      </c>
      <c r="K497" s="250"/>
      <c r="L497" s="251"/>
      <c r="M497" s="334" t="str">
        <f t="shared" si="629"/>
        <v>С7</v>
      </c>
      <c r="N497" s="334" t="str">
        <f t="shared" si="630"/>
        <v>Рефлюксная емкость поз. Е-302 Рег. №ТО-340(У),
Учетный номер – №43-20-4530 ОК(НХС) Заводской № APC-D-VE-1682,</v>
      </c>
      <c r="O497" s="334" t="str">
        <f t="shared" si="631"/>
        <v>Частичное-пожар-вспышка</v>
      </c>
      <c r="P497" s="334" t="s">
        <v>85</v>
      </c>
      <c r="Q497" s="334" t="s">
        <v>85</v>
      </c>
      <c r="R497" s="334" t="s">
        <v>85</v>
      </c>
      <c r="S497" s="334" t="s">
        <v>85</v>
      </c>
      <c r="T497" s="334" t="s">
        <v>85</v>
      </c>
      <c r="U497" s="334" t="s">
        <v>85</v>
      </c>
      <c r="V497" s="334" t="s">
        <v>85</v>
      </c>
      <c r="W497" s="334" t="s">
        <v>85</v>
      </c>
      <c r="X497" s="334" t="s">
        <v>85</v>
      </c>
      <c r="Y497" s="334" t="s">
        <v>85</v>
      </c>
      <c r="Z497" s="334" t="s">
        <v>85</v>
      </c>
      <c r="AA497" s="334" t="s">
        <v>85</v>
      </c>
      <c r="AB497" s="334" t="s">
        <v>85</v>
      </c>
      <c r="AC497" s="334" t="s">
        <v>85</v>
      </c>
      <c r="AD497" s="334" t="s">
        <v>85</v>
      </c>
      <c r="AE497" s="334" t="s">
        <v>85</v>
      </c>
      <c r="AF497" s="334" t="s">
        <v>85</v>
      </c>
      <c r="AG497" s="334" t="s">
        <v>85</v>
      </c>
      <c r="AH497" s="334">
        <v>2</v>
      </c>
      <c r="AI497" s="334">
        <v>3</v>
      </c>
      <c r="AJ497" s="334">
        <f t="shared" si="642"/>
        <v>0.35990000000000005</v>
      </c>
      <c r="AK497" s="334">
        <f>AK491</f>
        <v>2.7E-2</v>
      </c>
      <c r="AL497" s="334">
        <f>ROUNDUP(AL491/3,0)</f>
        <v>9</v>
      </c>
      <c r="AO497" s="244">
        <f t="shared" si="643"/>
        <v>0.39944217500000007</v>
      </c>
      <c r="AP497" s="244">
        <f t="shared" si="634"/>
        <v>3.9944217500000011E-2</v>
      </c>
      <c r="AQ497" s="245">
        <f t="shared" si="635"/>
        <v>6.75</v>
      </c>
      <c r="AR497" s="245">
        <f t="shared" si="636"/>
        <v>1.7973465981250001</v>
      </c>
      <c r="AS497" s="244">
        <f>10068.2*J497*POWER(10,-6)</f>
        <v>3.6862826512500005E-3</v>
      </c>
      <c r="AT497" s="245">
        <f t="shared" si="632"/>
        <v>8.9904192732762507</v>
      </c>
      <c r="AU497" s="246">
        <f t="shared" si="637"/>
        <v>3.0400000000000005E-6</v>
      </c>
      <c r="AV497" s="246">
        <f t="shared" si="638"/>
        <v>4.5600000000000004E-6</v>
      </c>
      <c r="AW497" s="246">
        <f t="shared" si="641"/>
        <v>1.3665437295379904E-5</v>
      </c>
    </row>
    <row r="498" spans="1:49" s="334" customFormat="1" ht="15" thickBot="1" x14ac:dyDescent="0.35">
      <c r="A498" s="232" t="s">
        <v>220</v>
      </c>
      <c r="B498" s="232" t="str">
        <f>B491</f>
        <v>Рефлюксная емкость поз. Е-302 Рег. №ТО-340(У),
Учетный номер – №43-20-4530 ОК(НХС) Заводской № APC-D-VE-1682,</v>
      </c>
      <c r="C498" s="332" t="s">
        <v>228</v>
      </c>
      <c r="D498" s="333" t="s">
        <v>181</v>
      </c>
      <c r="E498" s="247">
        <f>E495</f>
        <v>1.0000000000000001E-5</v>
      </c>
      <c r="F498" s="248">
        <f t="shared" si="640"/>
        <v>1</v>
      </c>
      <c r="G498" s="232">
        <v>0.6080000000000001</v>
      </c>
      <c r="H498" s="236">
        <f t="shared" si="633"/>
        <v>6.0800000000000011E-6</v>
      </c>
      <c r="I498" s="249">
        <f>I494*0.15</f>
        <v>1.4645250000000001</v>
      </c>
      <c r="J498" s="238">
        <f>0.15*J496</f>
        <v>5.4919687500000001E-2</v>
      </c>
      <c r="K498" s="255"/>
      <c r="L498" s="256"/>
      <c r="M498" s="334" t="str">
        <f t="shared" si="629"/>
        <v>С8</v>
      </c>
      <c r="N498" s="334" t="str">
        <f t="shared" si="630"/>
        <v>Рефлюксная емкость поз. Е-302 Рег. №ТО-340(У),
Учетный номер – №43-20-4530 ОК(НХС) Заводской № APC-D-VE-1682,</v>
      </c>
      <c r="O498" s="334" t="str">
        <f t="shared" si="631"/>
        <v>Частичное-токси</v>
      </c>
      <c r="P498" s="334" t="s">
        <v>85</v>
      </c>
      <c r="Q498" s="334" t="s">
        <v>85</v>
      </c>
      <c r="R498" s="334" t="s">
        <v>85</v>
      </c>
      <c r="S498" s="334" t="s">
        <v>85</v>
      </c>
      <c r="T498" s="334" t="s">
        <v>85</v>
      </c>
      <c r="U498" s="334" t="s">
        <v>85</v>
      </c>
      <c r="V498" s="334" t="s">
        <v>85</v>
      </c>
      <c r="W498" s="334" t="s">
        <v>85</v>
      </c>
      <c r="X498" s="334" t="s">
        <v>85</v>
      </c>
      <c r="Y498" s="334" t="s">
        <v>85</v>
      </c>
      <c r="Z498" s="334" t="s">
        <v>85</v>
      </c>
      <c r="AA498" s="334" t="s">
        <v>85</v>
      </c>
      <c r="AB498" s="334" t="s">
        <v>85</v>
      </c>
      <c r="AC498" s="334" t="s">
        <v>85</v>
      </c>
      <c r="AD498" s="334" t="s">
        <v>85</v>
      </c>
      <c r="AE498" s="334" t="s">
        <v>85</v>
      </c>
      <c r="AF498" s="334" t="s">
        <v>85</v>
      </c>
      <c r="AG498" s="334" t="s">
        <v>85</v>
      </c>
      <c r="AH498" s="334">
        <v>1</v>
      </c>
      <c r="AI498" s="334">
        <v>1</v>
      </c>
      <c r="AJ498" s="334">
        <f t="shared" si="642"/>
        <v>0.35990000000000005</v>
      </c>
      <c r="AK498" s="334">
        <f>AK491</f>
        <v>2.7E-2</v>
      </c>
      <c r="AL498" s="334">
        <f>ROUNDUP(AL491/3,0)</f>
        <v>9</v>
      </c>
      <c r="AO498" s="244">
        <f>AK498*I498*0.1+AJ498</f>
        <v>0.36385421750000008</v>
      </c>
      <c r="AP498" s="244">
        <f t="shared" si="634"/>
        <v>3.6385421750000008E-2</v>
      </c>
      <c r="AQ498" s="245">
        <f t="shared" si="635"/>
        <v>3.25</v>
      </c>
      <c r="AR498" s="245">
        <f t="shared" si="636"/>
        <v>0.91255990981250001</v>
      </c>
      <c r="AS498" s="244">
        <f>1333*J496*POWER(10,-6)</f>
        <v>4.8805295625000002E-4</v>
      </c>
      <c r="AT498" s="245">
        <f t="shared" si="632"/>
        <v>4.5632876020187503</v>
      </c>
      <c r="AU498" s="246">
        <f t="shared" si="637"/>
        <v>6.0800000000000011E-6</v>
      </c>
      <c r="AV498" s="246">
        <f t="shared" si="638"/>
        <v>6.0800000000000011E-6</v>
      </c>
      <c r="AW498" s="246">
        <f t="shared" si="641"/>
        <v>2.7744788620274007E-5</v>
      </c>
    </row>
    <row r="499" spans="1:49" s="334" customFormat="1" x14ac:dyDescent="0.3">
      <c r="A499" s="296" t="s">
        <v>251</v>
      </c>
      <c r="B499" s="296" t="str">
        <f>B491</f>
        <v>Рефлюксная емкость поз. Е-302 Рег. №ТО-340(У),
Учетный номер – №43-20-4530 ОК(НХС) Заводской № APC-D-VE-1682,</v>
      </c>
      <c r="C499" s="296" t="s">
        <v>354</v>
      </c>
      <c r="D499" s="296" t="s">
        <v>355</v>
      </c>
      <c r="E499" s="297">
        <v>2.5000000000000001E-5</v>
      </c>
      <c r="F499" s="248">
        <f t="shared" si="640"/>
        <v>1</v>
      </c>
      <c r="G499" s="296">
        <v>1</v>
      </c>
      <c r="H499" s="298">
        <f t="shared" si="633"/>
        <v>2.5000000000000001E-5</v>
      </c>
      <c r="I499" s="299">
        <f>I491</f>
        <v>65.09</v>
      </c>
      <c r="J499" s="299">
        <f>I499*0.07</f>
        <v>4.5563000000000002</v>
      </c>
      <c r="K499" s="296"/>
      <c r="L499" s="296"/>
      <c r="M499" s="335" t="str">
        <f t="shared" si="629"/>
        <v>С9</v>
      </c>
      <c r="N499" s="335"/>
      <c r="O499" s="335"/>
      <c r="P499" s="335"/>
      <c r="Q499" s="335"/>
      <c r="R499" s="335"/>
      <c r="S499" s="335"/>
      <c r="T499" s="335"/>
      <c r="U499" s="335"/>
      <c r="V499" s="335"/>
      <c r="W499" s="335"/>
      <c r="X499" s="335"/>
      <c r="Y499" s="335"/>
      <c r="Z499" s="335"/>
      <c r="AA499" s="335"/>
      <c r="AB499" s="335"/>
      <c r="AC499" s="335"/>
      <c r="AD499" s="335"/>
      <c r="AE499" s="335"/>
      <c r="AF499" s="335"/>
      <c r="AG499" s="335"/>
      <c r="AH499" s="335">
        <v>1</v>
      </c>
      <c r="AI499" s="335">
        <v>2</v>
      </c>
      <c r="AJ499" s="335">
        <f>AJ491</f>
        <v>35.99</v>
      </c>
      <c r="AK499" s="335">
        <f>AK491</f>
        <v>2.7E-2</v>
      </c>
      <c r="AL499" s="335">
        <v>5</v>
      </c>
      <c r="AM499" s="335"/>
      <c r="AN499" s="335"/>
      <c r="AO499" s="301">
        <f>AK499*I499+AJ499</f>
        <v>37.747430000000001</v>
      </c>
      <c r="AP499" s="301">
        <f>0.1*AO499</f>
        <v>3.7747430000000004</v>
      </c>
      <c r="AQ499" s="302">
        <f>AH499*3+0.25*AI499</f>
        <v>3.5</v>
      </c>
      <c r="AR499" s="302">
        <f>SUM(AO499:AQ499)/4</f>
        <v>11.255543250000001</v>
      </c>
      <c r="AS499" s="301">
        <f>10068.2*J499*POWER(10,-6)</f>
        <v>4.5873739660000003E-2</v>
      </c>
      <c r="AT499" s="302">
        <f t="shared" si="632"/>
        <v>56.32358998966</v>
      </c>
      <c r="AU499" s="303">
        <f>AH499*H499</f>
        <v>2.5000000000000001E-5</v>
      </c>
      <c r="AV499" s="303">
        <f>H499*AI499</f>
        <v>5.0000000000000002E-5</v>
      </c>
      <c r="AW499" s="303">
        <f>H499*AT499</f>
        <v>1.4080897497415002E-3</v>
      </c>
    </row>
    <row r="500" spans="1:49" s="336" customFormat="1" ht="15" thickBot="1" x14ac:dyDescent="0.35">
      <c r="A500" s="6"/>
      <c r="B500" s="6"/>
      <c r="D500" s="337"/>
      <c r="E500" s="6"/>
      <c r="F500" s="6"/>
      <c r="G500" s="6"/>
      <c r="H500" s="6"/>
      <c r="I500" s="6"/>
      <c r="J500" s="6"/>
      <c r="K500" s="6"/>
    </row>
    <row r="501" spans="1:49" s="241" customFormat="1" ht="18" customHeight="1" x14ac:dyDescent="0.3">
      <c r="A501" s="232" t="s">
        <v>19</v>
      </c>
      <c r="B501" s="330" t="s">
        <v>386</v>
      </c>
      <c r="C501" s="53" t="s">
        <v>349</v>
      </c>
      <c r="D501" s="234" t="s">
        <v>350</v>
      </c>
      <c r="E501" s="235">
        <v>9.9999999999999995E-7</v>
      </c>
      <c r="F501" s="233">
        <v>1</v>
      </c>
      <c r="G501" s="232">
        <v>0.05</v>
      </c>
      <c r="H501" s="236">
        <f>E501*F501*G501</f>
        <v>4.9999999999999998E-8</v>
      </c>
      <c r="I501" s="237">
        <v>31.64</v>
      </c>
      <c r="J501" s="238">
        <f>0.13*I501</f>
        <v>4.1132</v>
      </c>
      <c r="K501" s="239" t="s">
        <v>184</v>
      </c>
      <c r="L501" s="240">
        <f>15*I501</f>
        <v>474.6</v>
      </c>
      <c r="M501" s="241" t="str">
        <f t="shared" ref="M501:M509" si="644">A501</f>
        <v>С1</v>
      </c>
      <c r="N501" s="241" t="str">
        <f t="shared" ref="N501:N508" si="645">B501</f>
        <v>Рефлюксная емкость поз. Е-305 Рег. №ТО-339(У),
Учетный номер – №43-20-4531 ОК(НХС) Заводской № 105824,</v>
      </c>
      <c r="O501" s="241" t="str">
        <f t="shared" ref="O501:O508" si="646">D501</f>
        <v>Полное-огенный шар</v>
      </c>
      <c r="P501" s="241" t="s">
        <v>85</v>
      </c>
      <c r="Q501" s="241" t="s">
        <v>85</v>
      </c>
      <c r="R501" s="241" t="s">
        <v>85</v>
      </c>
      <c r="S501" s="241" t="s">
        <v>85</v>
      </c>
      <c r="T501" s="241" t="s">
        <v>85</v>
      </c>
      <c r="U501" s="241" t="s">
        <v>85</v>
      </c>
      <c r="V501" s="241" t="s">
        <v>85</v>
      </c>
      <c r="W501" s="241" t="s">
        <v>85</v>
      </c>
      <c r="X501" s="241" t="s">
        <v>85</v>
      </c>
      <c r="Y501" s="241" t="s">
        <v>85</v>
      </c>
      <c r="Z501" s="241" t="s">
        <v>85</v>
      </c>
      <c r="AA501" s="241" t="s">
        <v>85</v>
      </c>
      <c r="AB501" s="241" t="s">
        <v>85</v>
      </c>
      <c r="AC501" s="241" t="s">
        <v>85</v>
      </c>
      <c r="AD501" s="241" t="s">
        <v>85</v>
      </c>
      <c r="AE501" s="241" t="s">
        <v>85</v>
      </c>
      <c r="AF501" s="241" t="s">
        <v>85</v>
      </c>
      <c r="AG501" s="241" t="s">
        <v>85</v>
      </c>
      <c r="AH501" s="242">
        <v>2</v>
      </c>
      <c r="AI501" s="242">
        <v>5</v>
      </c>
      <c r="AJ501" s="243">
        <v>7.36</v>
      </c>
      <c r="AK501" s="243">
        <v>2.5000000000000001E-2</v>
      </c>
      <c r="AL501" s="243">
        <v>5</v>
      </c>
      <c r="AO501" s="244">
        <f>AK501*I501+AJ501</f>
        <v>8.1509999999999998</v>
      </c>
      <c r="AP501" s="244">
        <f>0.1*AO501</f>
        <v>0.81510000000000005</v>
      </c>
      <c r="AQ501" s="245">
        <f>AH501*3+0.25*AI501</f>
        <v>7.25</v>
      </c>
      <c r="AR501" s="245">
        <f>SUM(AO501:AQ501)/4</f>
        <v>4.0540249999999993</v>
      </c>
      <c r="AS501" s="244">
        <f>10068.2*J501*POWER(10,-6)</f>
        <v>4.141252024E-2</v>
      </c>
      <c r="AT501" s="245">
        <f t="shared" ref="AT501:AT509" si="647">AS501+AR501+AQ501+AP501+AO501</f>
        <v>20.311537520239998</v>
      </c>
      <c r="AU501" s="246">
        <f>AH501*H501</f>
        <v>9.9999999999999995E-8</v>
      </c>
      <c r="AV501" s="246">
        <f>H501*AI501</f>
        <v>2.4999999999999999E-7</v>
      </c>
      <c r="AW501" s="246">
        <f>H501*AT501</f>
        <v>1.015576876012E-6</v>
      </c>
    </row>
    <row r="502" spans="1:49" s="241" customFormat="1" x14ac:dyDescent="0.3">
      <c r="A502" s="232" t="s">
        <v>20</v>
      </c>
      <c r="B502" s="232" t="str">
        <f>B501</f>
        <v>Рефлюксная емкость поз. Е-305 Рег. №ТО-339(У),
Учетный номер – №43-20-4531 ОК(НХС) Заводской № 105824,</v>
      </c>
      <c r="C502" s="53" t="s">
        <v>211</v>
      </c>
      <c r="D502" s="234" t="s">
        <v>63</v>
      </c>
      <c r="E502" s="247">
        <f>E501</f>
        <v>9.9999999999999995E-7</v>
      </c>
      <c r="F502" s="248">
        <f>F501</f>
        <v>1</v>
      </c>
      <c r="G502" s="232">
        <v>0.19</v>
      </c>
      <c r="H502" s="236">
        <f t="shared" ref="H502:H509" si="648">E502*F502*G502</f>
        <v>1.8999999999999998E-7</v>
      </c>
      <c r="I502" s="249">
        <f>I501</f>
        <v>31.64</v>
      </c>
      <c r="J502" s="257">
        <v>0.21</v>
      </c>
      <c r="K502" s="250" t="s">
        <v>185</v>
      </c>
      <c r="L502" s="251">
        <v>2</v>
      </c>
      <c r="M502" s="241" t="str">
        <f t="shared" si="644"/>
        <v>С2</v>
      </c>
      <c r="N502" s="241" t="str">
        <f t="shared" si="645"/>
        <v>Рефлюксная емкость поз. Е-305 Рег. №ТО-339(У),
Учетный номер – №43-20-4531 ОК(НХС) Заводской № 105824,</v>
      </c>
      <c r="O502" s="241" t="str">
        <f t="shared" si="646"/>
        <v>Полное-взрыв</v>
      </c>
      <c r="P502" s="241" t="s">
        <v>85</v>
      </c>
      <c r="Q502" s="241" t="s">
        <v>85</v>
      </c>
      <c r="R502" s="241" t="s">
        <v>85</v>
      </c>
      <c r="S502" s="241" t="s">
        <v>85</v>
      </c>
      <c r="T502" s="241" t="s">
        <v>85</v>
      </c>
      <c r="U502" s="241" t="s">
        <v>85</v>
      </c>
      <c r="V502" s="241" t="s">
        <v>85</v>
      </c>
      <c r="W502" s="241" t="s">
        <v>85</v>
      </c>
      <c r="X502" s="241" t="s">
        <v>85</v>
      </c>
      <c r="Y502" s="241" t="s">
        <v>85</v>
      </c>
      <c r="Z502" s="241" t="s">
        <v>85</v>
      </c>
      <c r="AA502" s="241" t="s">
        <v>85</v>
      </c>
      <c r="AB502" s="241" t="s">
        <v>85</v>
      </c>
      <c r="AC502" s="241" t="s">
        <v>85</v>
      </c>
      <c r="AD502" s="241" t="s">
        <v>85</v>
      </c>
      <c r="AE502" s="241" t="s">
        <v>85</v>
      </c>
      <c r="AF502" s="241" t="s">
        <v>85</v>
      </c>
      <c r="AG502" s="241" t="s">
        <v>85</v>
      </c>
      <c r="AH502" s="242">
        <v>3</v>
      </c>
      <c r="AI502" s="242">
        <v>8</v>
      </c>
      <c r="AJ502" s="241">
        <f>AJ501</f>
        <v>7.36</v>
      </c>
      <c r="AK502" s="241">
        <f>AK501</f>
        <v>2.5000000000000001E-2</v>
      </c>
      <c r="AL502" s="241">
        <f>AL501</f>
        <v>5</v>
      </c>
      <c r="AO502" s="244">
        <f>AK502*I502+AJ502</f>
        <v>8.1509999999999998</v>
      </c>
      <c r="AP502" s="244">
        <f t="shared" ref="AP502:AP508" si="649">0.1*AO502</f>
        <v>0.81510000000000005</v>
      </c>
      <c r="AQ502" s="245">
        <f t="shared" ref="AQ502:AQ508" si="650">AH502*3+0.25*AI502</f>
        <v>11</v>
      </c>
      <c r="AR502" s="245">
        <f t="shared" ref="AR502:AR508" si="651">SUM(AO502:AQ502)/4</f>
        <v>4.9915249999999993</v>
      </c>
      <c r="AS502" s="244">
        <f>10068.2*J502*POWER(10,-6)*10</f>
        <v>2.1143220000000001E-2</v>
      </c>
      <c r="AT502" s="245">
        <f t="shared" si="647"/>
        <v>24.978768219999999</v>
      </c>
      <c r="AU502" s="246">
        <f t="shared" ref="AU502:AU508" si="652">AH502*H502</f>
        <v>5.6999999999999994E-7</v>
      </c>
      <c r="AV502" s="246">
        <f t="shared" ref="AV502:AV508" si="653">H502*AI502</f>
        <v>1.5199999999999998E-6</v>
      </c>
      <c r="AW502" s="246">
        <f t="shared" ref="AW502" si="654">H502*AT502</f>
        <v>4.7459659617999994E-6</v>
      </c>
    </row>
    <row r="503" spans="1:49" s="241" customFormat="1" x14ac:dyDescent="0.3">
      <c r="A503" s="232" t="s">
        <v>21</v>
      </c>
      <c r="B503" s="232" t="str">
        <f>B501</f>
        <v>Рефлюксная емкость поз. Е-305 Рег. №ТО-339(У),
Учетный номер – №43-20-4531 ОК(НХС) Заводской № 105824,</v>
      </c>
      <c r="C503" s="53" t="s">
        <v>254</v>
      </c>
      <c r="D503" s="234" t="s">
        <v>61</v>
      </c>
      <c r="E503" s="247">
        <f>E501</f>
        <v>9.9999999999999995E-7</v>
      </c>
      <c r="F503" s="248">
        <f t="shared" ref="F503:F509" si="655">F502</f>
        <v>1</v>
      </c>
      <c r="G503" s="232">
        <v>0.76</v>
      </c>
      <c r="H503" s="236">
        <f t="shared" si="648"/>
        <v>7.5999999999999992E-7</v>
      </c>
      <c r="I503" s="249">
        <f>I501</f>
        <v>31.64</v>
      </c>
      <c r="J503" s="238">
        <v>0</v>
      </c>
      <c r="K503" s="250" t="s">
        <v>186</v>
      </c>
      <c r="L503" s="251">
        <v>10</v>
      </c>
      <c r="M503" s="241" t="str">
        <f t="shared" si="644"/>
        <v>С3</v>
      </c>
      <c r="N503" s="241" t="str">
        <f t="shared" si="645"/>
        <v>Рефлюксная емкость поз. Е-305 Рег. №ТО-339(У),
Учетный номер – №43-20-4531 ОК(НХС) Заводской № 105824,</v>
      </c>
      <c r="O503" s="241" t="str">
        <f t="shared" si="646"/>
        <v>Полное-ликвидация</v>
      </c>
      <c r="P503" s="241" t="s">
        <v>85</v>
      </c>
      <c r="Q503" s="241" t="s">
        <v>85</v>
      </c>
      <c r="R503" s="241" t="s">
        <v>85</v>
      </c>
      <c r="S503" s="241" t="s">
        <v>85</v>
      </c>
      <c r="T503" s="241" t="s">
        <v>85</v>
      </c>
      <c r="U503" s="241" t="s">
        <v>85</v>
      </c>
      <c r="V503" s="241" t="s">
        <v>85</v>
      </c>
      <c r="W503" s="241" t="s">
        <v>85</v>
      </c>
      <c r="X503" s="241" t="s">
        <v>85</v>
      </c>
      <c r="Y503" s="241" t="s">
        <v>85</v>
      </c>
      <c r="Z503" s="241" t="s">
        <v>85</v>
      </c>
      <c r="AA503" s="241" t="s">
        <v>85</v>
      </c>
      <c r="AB503" s="241" t="s">
        <v>85</v>
      </c>
      <c r="AC503" s="241" t="s">
        <v>85</v>
      </c>
      <c r="AD503" s="241" t="s">
        <v>85</v>
      </c>
      <c r="AE503" s="241" t="s">
        <v>85</v>
      </c>
      <c r="AF503" s="241" t="s">
        <v>85</v>
      </c>
      <c r="AG503" s="241" t="s">
        <v>85</v>
      </c>
      <c r="AH503" s="241">
        <v>0</v>
      </c>
      <c r="AI503" s="241">
        <v>0</v>
      </c>
      <c r="AJ503" s="241">
        <f>AJ501</f>
        <v>7.36</v>
      </c>
      <c r="AK503" s="241">
        <f>AK501</f>
        <v>2.5000000000000001E-2</v>
      </c>
      <c r="AL503" s="241">
        <f>AL501</f>
        <v>5</v>
      </c>
      <c r="AO503" s="244">
        <f>AK503*I503*0.1+AJ503</f>
        <v>7.4391000000000007</v>
      </c>
      <c r="AP503" s="244">
        <f t="shared" si="649"/>
        <v>0.74391000000000007</v>
      </c>
      <c r="AQ503" s="245">
        <f t="shared" si="650"/>
        <v>0</v>
      </c>
      <c r="AR503" s="245">
        <f t="shared" si="651"/>
        <v>2.0457525000000003</v>
      </c>
      <c r="AS503" s="244">
        <f>1333*J501*POWER(10,-6)</f>
        <v>5.4828956E-3</v>
      </c>
      <c r="AT503" s="245">
        <f t="shared" si="647"/>
        <v>10.234245395600002</v>
      </c>
      <c r="AU503" s="246">
        <f t="shared" si="652"/>
        <v>0</v>
      </c>
      <c r="AV503" s="246">
        <f t="shared" si="653"/>
        <v>0</v>
      </c>
      <c r="AW503" s="246">
        <f>H503*AT503</f>
        <v>7.7780265006560015E-6</v>
      </c>
    </row>
    <row r="504" spans="1:49" s="241" customFormat="1" x14ac:dyDescent="0.3">
      <c r="A504" s="232" t="s">
        <v>22</v>
      </c>
      <c r="B504" s="232" t="str">
        <f>B501</f>
        <v>Рефлюксная емкость поз. Е-305 Рег. №ТО-339(У),
Учетный номер – №43-20-4531 ОК(НХС) Заводской № 105824,</v>
      </c>
      <c r="C504" s="53" t="s">
        <v>222</v>
      </c>
      <c r="D504" s="234" t="s">
        <v>223</v>
      </c>
      <c r="E504" s="235">
        <v>1.0000000000000001E-5</v>
      </c>
      <c r="F504" s="248">
        <f t="shared" si="655"/>
        <v>1</v>
      </c>
      <c r="G504" s="232">
        <v>4.0000000000000008E-2</v>
      </c>
      <c r="H504" s="236">
        <f t="shared" si="648"/>
        <v>4.0000000000000009E-7</v>
      </c>
      <c r="I504" s="249">
        <f>0.15*I501</f>
        <v>4.7459999999999996</v>
      </c>
      <c r="J504" s="238">
        <f>I504</f>
        <v>4.7459999999999996</v>
      </c>
      <c r="K504" s="250" t="s">
        <v>188</v>
      </c>
      <c r="L504" s="251">
        <v>45390</v>
      </c>
      <c r="M504" s="241" t="str">
        <f t="shared" si="644"/>
        <v>С4</v>
      </c>
      <c r="N504" s="241" t="str">
        <f t="shared" si="645"/>
        <v>Рефлюксная емкость поз. Е-305 Рег. №ТО-339(У),
Учетный номер – №43-20-4531 ОК(НХС) Заводской № 105824,</v>
      </c>
      <c r="O504" s="241" t="str">
        <f t="shared" si="646"/>
        <v>Частичное факел</v>
      </c>
      <c r="P504" s="241" t="s">
        <v>85</v>
      </c>
      <c r="Q504" s="241" t="s">
        <v>85</v>
      </c>
      <c r="R504" s="241" t="s">
        <v>85</v>
      </c>
      <c r="S504" s="241" t="s">
        <v>85</v>
      </c>
      <c r="T504" s="241" t="s">
        <v>85</v>
      </c>
      <c r="U504" s="241" t="s">
        <v>85</v>
      </c>
      <c r="V504" s="241" t="s">
        <v>85</v>
      </c>
      <c r="W504" s="241" t="s">
        <v>85</v>
      </c>
      <c r="X504" s="241" t="s">
        <v>85</v>
      </c>
      <c r="Y504" s="241" t="s">
        <v>85</v>
      </c>
      <c r="Z504" s="241" t="s">
        <v>85</v>
      </c>
      <c r="AA504" s="241" t="s">
        <v>85</v>
      </c>
      <c r="AB504" s="241" t="s">
        <v>85</v>
      </c>
      <c r="AC504" s="241" t="s">
        <v>85</v>
      </c>
      <c r="AD504" s="241" t="s">
        <v>85</v>
      </c>
      <c r="AE504" s="241" t="s">
        <v>85</v>
      </c>
      <c r="AF504" s="241" t="s">
        <v>85</v>
      </c>
      <c r="AG504" s="241" t="s">
        <v>85</v>
      </c>
      <c r="AH504" s="241">
        <v>1</v>
      </c>
      <c r="AI504" s="241">
        <v>1</v>
      </c>
      <c r="AJ504" s="241">
        <f>0.1*$AJ501</f>
        <v>0.7360000000000001</v>
      </c>
      <c r="AK504" s="241">
        <f>AK502</f>
        <v>2.5000000000000001E-2</v>
      </c>
      <c r="AL504" s="241">
        <f>AL501</f>
        <v>5</v>
      </c>
      <c r="AO504" s="244">
        <f>AK504*I504*0.1+AJ504</f>
        <v>0.74786500000000011</v>
      </c>
      <c r="AP504" s="244">
        <f t="shared" si="649"/>
        <v>7.478650000000002E-2</v>
      </c>
      <c r="AQ504" s="245">
        <f t="shared" si="650"/>
        <v>3.25</v>
      </c>
      <c r="AR504" s="245">
        <f t="shared" si="651"/>
        <v>1.018162875</v>
      </c>
      <c r="AS504" s="244">
        <f>10068.2*J504*POWER(10,-6)</f>
        <v>4.7783677199999999E-2</v>
      </c>
      <c r="AT504" s="245">
        <f t="shared" si="647"/>
        <v>5.1385980521999999</v>
      </c>
      <c r="AU504" s="246">
        <f t="shared" si="652"/>
        <v>4.0000000000000009E-7</v>
      </c>
      <c r="AV504" s="246">
        <f t="shared" si="653"/>
        <v>4.0000000000000009E-7</v>
      </c>
      <c r="AW504" s="246">
        <f t="shared" ref="AW504:AW508" si="656">H504*AT504</f>
        <v>2.0554392208800005E-6</v>
      </c>
    </row>
    <row r="505" spans="1:49" s="241" customFormat="1" x14ac:dyDescent="0.3">
      <c r="A505" s="232" t="s">
        <v>23</v>
      </c>
      <c r="B505" s="232" t="str">
        <f>B501</f>
        <v>Рефлюксная емкость поз. Е-305 Рег. №ТО-339(У),
Учетный номер – №43-20-4531 ОК(НХС) Заводской № 105824,</v>
      </c>
      <c r="C505" s="53" t="s">
        <v>255</v>
      </c>
      <c r="D505" s="234" t="s">
        <v>62</v>
      </c>
      <c r="E505" s="247">
        <f>E504</f>
        <v>1.0000000000000001E-5</v>
      </c>
      <c r="F505" s="248">
        <f t="shared" si="655"/>
        <v>1</v>
      </c>
      <c r="G505" s="232">
        <v>0.16000000000000003</v>
      </c>
      <c r="H505" s="236">
        <f t="shared" si="648"/>
        <v>1.6000000000000004E-6</v>
      </c>
      <c r="I505" s="249">
        <f>0.15*I501</f>
        <v>4.7459999999999996</v>
      </c>
      <c r="J505" s="238">
        <v>0</v>
      </c>
      <c r="K505" s="250" t="s">
        <v>189</v>
      </c>
      <c r="L505" s="251">
        <v>3</v>
      </c>
      <c r="M505" s="241" t="str">
        <f t="shared" si="644"/>
        <v>С5</v>
      </c>
      <c r="N505" s="241" t="str">
        <f t="shared" si="645"/>
        <v>Рефлюксная емкость поз. Е-305 Рег. №ТО-339(У),
Учетный номер – №43-20-4531 ОК(НХС) Заводской № 105824,</v>
      </c>
      <c r="O505" s="241" t="str">
        <f t="shared" si="646"/>
        <v>Частичное-ликвидация</v>
      </c>
      <c r="P505" s="241" t="s">
        <v>85</v>
      </c>
      <c r="Q505" s="241" t="s">
        <v>85</v>
      </c>
      <c r="R505" s="241" t="s">
        <v>85</v>
      </c>
      <c r="S505" s="241" t="s">
        <v>85</v>
      </c>
      <c r="T505" s="241" t="s">
        <v>85</v>
      </c>
      <c r="U505" s="241" t="s">
        <v>85</v>
      </c>
      <c r="V505" s="241" t="s">
        <v>85</v>
      </c>
      <c r="W505" s="241" t="s">
        <v>85</v>
      </c>
      <c r="X505" s="241" t="s">
        <v>85</v>
      </c>
      <c r="Y505" s="241" t="s">
        <v>85</v>
      </c>
      <c r="Z505" s="241" t="s">
        <v>85</v>
      </c>
      <c r="AA505" s="241" t="s">
        <v>85</v>
      </c>
      <c r="AB505" s="241" t="s">
        <v>85</v>
      </c>
      <c r="AC505" s="241" t="s">
        <v>85</v>
      </c>
      <c r="AD505" s="241" t="s">
        <v>85</v>
      </c>
      <c r="AE505" s="241" t="s">
        <v>85</v>
      </c>
      <c r="AF505" s="241" t="s">
        <v>85</v>
      </c>
      <c r="AG505" s="241" t="s">
        <v>85</v>
      </c>
      <c r="AH505" s="241">
        <v>0</v>
      </c>
      <c r="AI505" s="241">
        <v>1</v>
      </c>
      <c r="AJ505" s="241">
        <f t="shared" ref="AJ505:AJ508" si="657">0.1*$AJ502</f>
        <v>0.7360000000000001</v>
      </c>
      <c r="AK505" s="241">
        <f>AK501</f>
        <v>2.5000000000000001E-2</v>
      </c>
      <c r="AL505" s="241">
        <f>ROUNDUP(AL501/3,0)</f>
        <v>2</v>
      </c>
      <c r="AO505" s="244">
        <f>AK505*I505+AJ505</f>
        <v>0.85465000000000013</v>
      </c>
      <c r="AP505" s="244">
        <f t="shared" si="649"/>
        <v>8.5465000000000013E-2</v>
      </c>
      <c r="AQ505" s="245">
        <f t="shared" si="650"/>
        <v>0.25</v>
      </c>
      <c r="AR505" s="245">
        <f t="shared" si="651"/>
        <v>0.29752875000000001</v>
      </c>
      <c r="AS505" s="244">
        <f>1333*J502*POWER(10,-6)*10</f>
        <v>2.7993000000000002E-3</v>
      </c>
      <c r="AT505" s="245">
        <f t="shared" si="647"/>
        <v>1.4904430500000001</v>
      </c>
      <c r="AU505" s="246">
        <f t="shared" si="652"/>
        <v>0</v>
      </c>
      <c r="AV505" s="246">
        <f t="shared" si="653"/>
        <v>1.6000000000000004E-6</v>
      </c>
      <c r="AW505" s="246">
        <f t="shared" si="656"/>
        <v>2.3847088800000007E-6</v>
      </c>
    </row>
    <row r="506" spans="1:49" s="241" customFormat="1" x14ac:dyDescent="0.3">
      <c r="A506" s="232" t="s">
        <v>24</v>
      </c>
      <c r="B506" s="232" t="str">
        <f>B501</f>
        <v>Рефлюксная емкость поз. Е-305 Рег. №ТО-339(У),
Учетный номер – №43-20-4531 ОК(НХС) Заводской № 105824,</v>
      </c>
      <c r="C506" s="53" t="s">
        <v>224</v>
      </c>
      <c r="D506" s="234" t="s">
        <v>223</v>
      </c>
      <c r="E506" s="247">
        <f>E505</f>
        <v>1.0000000000000001E-5</v>
      </c>
      <c r="F506" s="248">
        <f t="shared" si="655"/>
        <v>1</v>
      </c>
      <c r="G506" s="232">
        <v>4.0000000000000008E-2</v>
      </c>
      <c r="H506" s="236">
        <f t="shared" si="648"/>
        <v>4.0000000000000009E-7</v>
      </c>
      <c r="I506" s="249">
        <f>I504*0.15</f>
        <v>0.71189999999999987</v>
      </c>
      <c r="J506" s="238">
        <f>I506</f>
        <v>0.71189999999999987</v>
      </c>
      <c r="K506" s="253" t="s">
        <v>200</v>
      </c>
      <c r="L506" s="254">
        <v>21</v>
      </c>
      <c r="M506" s="241" t="str">
        <f t="shared" si="644"/>
        <v>С6</v>
      </c>
      <c r="N506" s="241" t="str">
        <f t="shared" si="645"/>
        <v>Рефлюксная емкость поз. Е-305 Рег. №ТО-339(У),
Учетный номер – №43-20-4531 ОК(НХС) Заводской № 105824,</v>
      </c>
      <c r="O506" s="241" t="str">
        <f t="shared" si="646"/>
        <v>Частичное факел</v>
      </c>
      <c r="P506" s="241" t="s">
        <v>85</v>
      </c>
      <c r="Q506" s="241" t="s">
        <v>85</v>
      </c>
      <c r="R506" s="241" t="s">
        <v>85</v>
      </c>
      <c r="S506" s="241" t="s">
        <v>85</v>
      </c>
      <c r="T506" s="241" t="s">
        <v>85</v>
      </c>
      <c r="U506" s="241" t="s">
        <v>85</v>
      </c>
      <c r="V506" s="241" t="s">
        <v>85</v>
      </c>
      <c r="W506" s="241" t="s">
        <v>85</v>
      </c>
      <c r="X506" s="241" t="s">
        <v>85</v>
      </c>
      <c r="Y506" s="241" t="s">
        <v>85</v>
      </c>
      <c r="Z506" s="241" t="s">
        <v>85</v>
      </c>
      <c r="AA506" s="241" t="s">
        <v>85</v>
      </c>
      <c r="AB506" s="241" t="s">
        <v>85</v>
      </c>
      <c r="AC506" s="241" t="s">
        <v>85</v>
      </c>
      <c r="AD506" s="241" t="s">
        <v>85</v>
      </c>
      <c r="AE506" s="241" t="s">
        <v>85</v>
      </c>
      <c r="AF506" s="241" t="s">
        <v>85</v>
      </c>
      <c r="AG506" s="241" t="s">
        <v>85</v>
      </c>
      <c r="AH506" s="241">
        <v>1</v>
      </c>
      <c r="AI506" s="241">
        <v>1</v>
      </c>
      <c r="AJ506" s="241">
        <f t="shared" si="657"/>
        <v>0.7360000000000001</v>
      </c>
      <c r="AK506" s="241">
        <f>AK501</f>
        <v>2.5000000000000001E-2</v>
      </c>
      <c r="AL506" s="241">
        <f>AL505</f>
        <v>2</v>
      </c>
      <c r="AO506" s="244">
        <f t="shared" ref="AO506:AO507" si="658">AK506*I506+AJ506</f>
        <v>0.75379750000000012</v>
      </c>
      <c r="AP506" s="244">
        <f t="shared" si="649"/>
        <v>7.5379750000000023E-2</v>
      </c>
      <c r="AQ506" s="245">
        <f t="shared" si="650"/>
        <v>3.25</v>
      </c>
      <c r="AR506" s="245">
        <f t="shared" si="651"/>
        <v>1.0197943125</v>
      </c>
      <c r="AS506" s="244">
        <f>10068.2*J506*POWER(10,-6)</f>
        <v>7.1675515799999989E-3</v>
      </c>
      <c r="AT506" s="245">
        <f t="shared" si="647"/>
        <v>5.1061391140800003</v>
      </c>
      <c r="AU506" s="246">
        <f t="shared" si="652"/>
        <v>4.0000000000000009E-7</v>
      </c>
      <c r="AV506" s="246">
        <f t="shared" si="653"/>
        <v>4.0000000000000009E-7</v>
      </c>
      <c r="AW506" s="246">
        <f t="shared" si="656"/>
        <v>2.0424556456320008E-6</v>
      </c>
    </row>
    <row r="507" spans="1:49" s="241" customFormat="1" x14ac:dyDescent="0.3">
      <c r="A507" s="232" t="s">
        <v>219</v>
      </c>
      <c r="B507" s="232" t="str">
        <f>B501</f>
        <v>Рефлюксная емкость поз. Е-305 Рег. №ТО-339(У),
Учетный номер – №43-20-4531 ОК(НХС) Заводской № 105824,</v>
      </c>
      <c r="C507" s="53" t="s">
        <v>225</v>
      </c>
      <c r="D507" s="234" t="s">
        <v>174</v>
      </c>
      <c r="E507" s="247">
        <f>E505</f>
        <v>1.0000000000000001E-5</v>
      </c>
      <c r="F507" s="248">
        <f t="shared" si="655"/>
        <v>1</v>
      </c>
      <c r="G507" s="232">
        <v>0.15200000000000002</v>
      </c>
      <c r="H507" s="236">
        <f t="shared" si="648"/>
        <v>1.5200000000000003E-6</v>
      </c>
      <c r="I507" s="249">
        <f>I504*0.15</f>
        <v>0.71189999999999987</v>
      </c>
      <c r="J507" s="238">
        <f>I507</f>
        <v>0.71189999999999987</v>
      </c>
      <c r="K507" s="250"/>
      <c r="L507" s="251"/>
      <c r="M507" s="241" t="str">
        <f t="shared" si="644"/>
        <v>С7</v>
      </c>
      <c r="N507" s="241" t="str">
        <f t="shared" si="645"/>
        <v>Рефлюксная емкость поз. Е-305 Рег. №ТО-339(У),
Учетный номер – №43-20-4531 ОК(НХС) Заводской № 105824,</v>
      </c>
      <c r="O507" s="241" t="str">
        <f t="shared" si="646"/>
        <v>Частичное-пожар-вспышка</v>
      </c>
      <c r="P507" s="241" t="s">
        <v>85</v>
      </c>
      <c r="Q507" s="241" t="s">
        <v>85</v>
      </c>
      <c r="R507" s="241" t="s">
        <v>85</v>
      </c>
      <c r="S507" s="241" t="s">
        <v>85</v>
      </c>
      <c r="T507" s="241" t="s">
        <v>85</v>
      </c>
      <c r="U507" s="241" t="s">
        <v>85</v>
      </c>
      <c r="V507" s="241" t="s">
        <v>85</v>
      </c>
      <c r="W507" s="241" t="s">
        <v>85</v>
      </c>
      <c r="X507" s="241" t="s">
        <v>85</v>
      </c>
      <c r="Y507" s="241" t="s">
        <v>85</v>
      </c>
      <c r="Z507" s="241" t="s">
        <v>85</v>
      </c>
      <c r="AA507" s="241" t="s">
        <v>85</v>
      </c>
      <c r="AB507" s="241" t="s">
        <v>85</v>
      </c>
      <c r="AC507" s="241" t="s">
        <v>85</v>
      </c>
      <c r="AD507" s="241" t="s">
        <v>85</v>
      </c>
      <c r="AE507" s="241" t="s">
        <v>85</v>
      </c>
      <c r="AF507" s="241" t="s">
        <v>85</v>
      </c>
      <c r="AG507" s="241" t="s">
        <v>85</v>
      </c>
      <c r="AH507" s="241">
        <v>1</v>
      </c>
      <c r="AI507" s="241">
        <v>1</v>
      </c>
      <c r="AJ507" s="241">
        <f t="shared" si="657"/>
        <v>7.3600000000000013E-2</v>
      </c>
      <c r="AK507" s="241">
        <f>AK501</f>
        <v>2.5000000000000001E-2</v>
      </c>
      <c r="AL507" s="241">
        <f>ROUNDUP(AL501/3,0)</f>
        <v>2</v>
      </c>
      <c r="AO507" s="244">
        <f t="shared" si="658"/>
        <v>9.1397500000000007E-2</v>
      </c>
      <c r="AP507" s="244">
        <f t="shared" si="649"/>
        <v>9.1397500000000003E-3</v>
      </c>
      <c r="AQ507" s="245">
        <f t="shared" si="650"/>
        <v>3.25</v>
      </c>
      <c r="AR507" s="245">
        <f t="shared" si="651"/>
        <v>0.83763431249999998</v>
      </c>
      <c r="AS507" s="244">
        <f>10068.2*J507*POWER(10,-6)</f>
        <v>7.1675515799999989E-3</v>
      </c>
      <c r="AT507" s="245">
        <f t="shared" si="647"/>
        <v>4.1953391140800003</v>
      </c>
      <c r="AU507" s="246">
        <f t="shared" si="652"/>
        <v>1.5200000000000003E-6</v>
      </c>
      <c r="AV507" s="246">
        <f t="shared" si="653"/>
        <v>1.5200000000000003E-6</v>
      </c>
      <c r="AW507" s="246">
        <f t="shared" si="656"/>
        <v>6.3769154534016011E-6</v>
      </c>
    </row>
    <row r="508" spans="1:49" s="241" customFormat="1" ht="15" thickBot="1" x14ac:dyDescent="0.35">
      <c r="A508" s="232" t="s">
        <v>220</v>
      </c>
      <c r="B508" s="232" t="str">
        <f>B501</f>
        <v>Рефлюксная емкость поз. Е-305 Рег. №ТО-339(У),
Учетный номер – №43-20-4531 ОК(НХС) Заводской № 105824,</v>
      </c>
      <c r="C508" s="53" t="s">
        <v>226</v>
      </c>
      <c r="D508" s="234" t="s">
        <v>62</v>
      </c>
      <c r="E508" s="247">
        <f>E505</f>
        <v>1.0000000000000001E-5</v>
      </c>
      <c r="F508" s="248">
        <f t="shared" si="655"/>
        <v>1</v>
      </c>
      <c r="G508" s="232">
        <v>0.6080000000000001</v>
      </c>
      <c r="H508" s="236">
        <f t="shared" si="648"/>
        <v>6.0800000000000011E-6</v>
      </c>
      <c r="I508" s="249">
        <f>I504*0.15</f>
        <v>0.71189999999999987</v>
      </c>
      <c r="J508" s="238">
        <v>0</v>
      </c>
      <c r="K508" s="255"/>
      <c r="L508" s="256"/>
      <c r="M508" s="241" t="str">
        <f t="shared" si="644"/>
        <v>С8</v>
      </c>
      <c r="N508" s="241" t="str">
        <f t="shared" si="645"/>
        <v>Рефлюксная емкость поз. Е-305 Рег. №ТО-339(У),
Учетный номер – №43-20-4531 ОК(НХС) Заводской № 105824,</v>
      </c>
      <c r="O508" s="241" t="str">
        <f t="shared" si="646"/>
        <v>Частичное-ликвидация</v>
      </c>
      <c r="P508" s="241" t="s">
        <v>85</v>
      </c>
      <c r="Q508" s="241" t="s">
        <v>85</v>
      </c>
      <c r="R508" s="241" t="s">
        <v>85</v>
      </c>
      <c r="S508" s="241" t="s">
        <v>85</v>
      </c>
      <c r="T508" s="241" t="s">
        <v>85</v>
      </c>
      <c r="U508" s="241" t="s">
        <v>85</v>
      </c>
      <c r="V508" s="241" t="s">
        <v>85</v>
      </c>
      <c r="W508" s="241" t="s">
        <v>85</v>
      </c>
      <c r="X508" s="241" t="s">
        <v>85</v>
      </c>
      <c r="Y508" s="241" t="s">
        <v>85</v>
      </c>
      <c r="Z508" s="241" t="s">
        <v>85</v>
      </c>
      <c r="AA508" s="241" t="s">
        <v>85</v>
      </c>
      <c r="AB508" s="241" t="s">
        <v>85</v>
      </c>
      <c r="AC508" s="241" t="s">
        <v>85</v>
      </c>
      <c r="AD508" s="241" t="s">
        <v>85</v>
      </c>
      <c r="AE508" s="241" t="s">
        <v>85</v>
      </c>
      <c r="AF508" s="241" t="s">
        <v>85</v>
      </c>
      <c r="AG508" s="241" t="s">
        <v>85</v>
      </c>
      <c r="AH508" s="241">
        <v>0</v>
      </c>
      <c r="AI508" s="241">
        <v>0</v>
      </c>
      <c r="AJ508" s="241">
        <f t="shared" si="657"/>
        <v>7.3600000000000013E-2</v>
      </c>
      <c r="AK508" s="241">
        <f>AK501</f>
        <v>2.5000000000000001E-2</v>
      </c>
      <c r="AL508" s="241">
        <f>ROUNDUP(AL501/3,0)</f>
        <v>2</v>
      </c>
      <c r="AO508" s="244">
        <f>AK508*I508*0.1+AJ508</f>
        <v>7.5379750000000009E-2</v>
      </c>
      <c r="AP508" s="244">
        <f t="shared" si="649"/>
        <v>7.5379750000000014E-3</v>
      </c>
      <c r="AQ508" s="245">
        <f t="shared" si="650"/>
        <v>0</v>
      </c>
      <c r="AR508" s="245">
        <f t="shared" si="651"/>
        <v>2.0729431250000003E-2</v>
      </c>
      <c r="AS508" s="244">
        <f>1333*J506*POWER(10,-6)</f>
        <v>9.4896269999999972E-4</v>
      </c>
      <c r="AT508" s="245">
        <f t="shared" si="647"/>
        <v>0.10459611895000001</v>
      </c>
      <c r="AU508" s="246">
        <f t="shared" si="652"/>
        <v>0</v>
      </c>
      <c r="AV508" s="246">
        <f t="shared" si="653"/>
        <v>0</v>
      </c>
      <c r="AW508" s="246">
        <f t="shared" si="656"/>
        <v>6.3594440321600023E-7</v>
      </c>
    </row>
    <row r="509" spans="1:49" s="241" customFormat="1" x14ac:dyDescent="0.3">
      <c r="A509" s="296" t="s">
        <v>251</v>
      </c>
      <c r="B509" s="296" t="str">
        <f>B501</f>
        <v>Рефлюксная емкость поз. Е-305 Рег. №ТО-339(У),
Учетный номер – №43-20-4531 ОК(НХС) Заводской № 105824,</v>
      </c>
      <c r="C509" s="296" t="s">
        <v>354</v>
      </c>
      <c r="D509" s="296" t="s">
        <v>355</v>
      </c>
      <c r="E509" s="297">
        <v>2.5000000000000001E-5</v>
      </c>
      <c r="F509" s="248">
        <f t="shared" si="655"/>
        <v>1</v>
      </c>
      <c r="G509" s="296">
        <v>1</v>
      </c>
      <c r="H509" s="298">
        <f t="shared" si="648"/>
        <v>2.5000000000000001E-5</v>
      </c>
      <c r="I509" s="299">
        <f>I501</f>
        <v>31.64</v>
      </c>
      <c r="J509" s="299">
        <f>I509*0.2</f>
        <v>6.3280000000000003</v>
      </c>
      <c r="K509" s="296"/>
      <c r="L509" s="296"/>
      <c r="M509" s="300" t="str">
        <f t="shared" si="644"/>
        <v>С9</v>
      </c>
      <c r="N509" s="300"/>
      <c r="O509" s="300"/>
      <c r="P509" s="300"/>
      <c r="Q509" s="300"/>
      <c r="R509" s="300"/>
      <c r="S509" s="300"/>
      <c r="T509" s="300"/>
      <c r="U509" s="300"/>
      <c r="V509" s="300"/>
      <c r="W509" s="300"/>
      <c r="X509" s="300"/>
      <c r="Y509" s="300"/>
      <c r="Z509" s="300"/>
      <c r="AA509" s="300"/>
      <c r="AB509" s="300"/>
      <c r="AC509" s="300"/>
      <c r="AD509" s="300"/>
      <c r="AE509" s="300"/>
      <c r="AF509" s="300"/>
      <c r="AG509" s="300"/>
      <c r="AH509" s="300">
        <v>1</v>
      </c>
      <c r="AI509" s="300">
        <v>2</v>
      </c>
      <c r="AJ509" s="300">
        <f>AJ501</f>
        <v>7.36</v>
      </c>
      <c r="AK509" s="300">
        <f>AK501</f>
        <v>2.5000000000000001E-2</v>
      </c>
      <c r="AL509" s="300">
        <v>5</v>
      </c>
      <c r="AM509" s="300"/>
      <c r="AN509" s="300"/>
      <c r="AO509" s="301">
        <f>AK509*I509+AJ509</f>
        <v>8.1509999999999998</v>
      </c>
      <c r="AP509" s="301">
        <f>0.1*AO509</f>
        <v>0.81510000000000005</v>
      </c>
      <c r="AQ509" s="302">
        <f>AH509*3+0.25*AI509</f>
        <v>3.5</v>
      </c>
      <c r="AR509" s="302">
        <f>SUM(AO509:AQ509)/4</f>
        <v>3.1165249999999998</v>
      </c>
      <c r="AS509" s="301">
        <f>10068.2*J509*POWER(10,-6)</f>
        <v>6.3711569600000004E-2</v>
      </c>
      <c r="AT509" s="302">
        <f t="shared" si="647"/>
        <v>15.646336569599999</v>
      </c>
      <c r="AU509" s="303">
        <f>AH509*H509</f>
        <v>2.5000000000000001E-5</v>
      </c>
      <c r="AV509" s="303">
        <f>H509*AI509</f>
        <v>5.0000000000000002E-5</v>
      </c>
      <c r="AW509" s="303">
        <f>H509*AT509</f>
        <v>3.9115841424000001E-4</v>
      </c>
    </row>
    <row r="510" spans="1:49" s="328" customFormat="1" ht="15" thickBot="1" x14ac:dyDescent="0.35">
      <c r="A510" s="327"/>
      <c r="B510" s="327"/>
      <c r="D510" s="329"/>
      <c r="E510" s="327"/>
      <c r="F510" s="327"/>
      <c r="G510" s="327"/>
      <c r="H510" s="327"/>
      <c r="I510" s="327"/>
      <c r="J510" s="327"/>
      <c r="K510" s="327"/>
    </row>
    <row r="511" spans="1:49" ht="18" customHeight="1" x14ac:dyDescent="0.3">
      <c r="A511" s="48" t="s">
        <v>19</v>
      </c>
      <c r="B511" s="163" t="s">
        <v>387</v>
      </c>
      <c r="C511" s="179" t="s">
        <v>191</v>
      </c>
      <c r="D511" s="49" t="s">
        <v>192</v>
      </c>
      <c r="E511" s="166">
        <v>9.9999999999999995E-8</v>
      </c>
      <c r="F511" s="163">
        <v>215</v>
      </c>
      <c r="G511" s="48">
        <v>0.2</v>
      </c>
      <c r="H511" s="50">
        <f>E511*F511*G511</f>
        <v>4.2999999999999995E-6</v>
      </c>
      <c r="I511" s="164">
        <v>3.69</v>
      </c>
      <c r="J511" s="169">
        <f>I511</f>
        <v>3.69</v>
      </c>
      <c r="K511" s="172" t="s">
        <v>184</v>
      </c>
      <c r="L511" s="177">
        <v>0</v>
      </c>
      <c r="M511" s="92" t="str">
        <f t="shared" ref="M511:M518" si="659">A511</f>
        <v>С1</v>
      </c>
      <c r="N511" s="92" t="str">
        <f t="shared" ref="N511:N518" si="660">B511</f>
        <v>Трубопровод природный газ Рег.№ТТ-242</v>
      </c>
      <c r="O511" s="92" t="str">
        <f t="shared" ref="O511:O518" si="661">D511</f>
        <v>Полное-факел</v>
      </c>
      <c r="P511" s="92" t="s">
        <v>85</v>
      </c>
      <c r="Q511" s="92" t="s">
        <v>85</v>
      </c>
      <c r="R511" s="92" t="s">
        <v>85</v>
      </c>
      <c r="S511" s="92" t="s">
        <v>85</v>
      </c>
      <c r="T511" s="92" t="s">
        <v>85</v>
      </c>
      <c r="U511" s="92" t="s">
        <v>85</v>
      </c>
      <c r="V511" s="92" t="s">
        <v>85</v>
      </c>
      <c r="W511" s="92" t="s">
        <v>85</v>
      </c>
      <c r="X511" s="92" t="s">
        <v>85</v>
      </c>
      <c r="Y511" s="92" t="s">
        <v>85</v>
      </c>
      <c r="Z511" s="92" t="s">
        <v>85</v>
      </c>
      <c r="AA511" s="92" t="s">
        <v>85</v>
      </c>
      <c r="AB511" s="92" t="s">
        <v>85</v>
      </c>
      <c r="AC511" s="92" t="s">
        <v>85</v>
      </c>
      <c r="AD511" s="92" t="s">
        <v>85</v>
      </c>
      <c r="AE511" s="92" t="s">
        <v>85</v>
      </c>
      <c r="AF511" s="92" t="s">
        <v>85</v>
      </c>
      <c r="AG511" s="92" t="s">
        <v>85</v>
      </c>
      <c r="AH511" s="52">
        <v>2</v>
      </c>
      <c r="AI511" s="52">
        <v>3</v>
      </c>
      <c r="AJ511" s="165">
        <v>0.59</v>
      </c>
      <c r="AK511" s="165">
        <v>2.7E-2</v>
      </c>
      <c r="AL511" s="165">
        <v>3</v>
      </c>
      <c r="AM511" s="92"/>
      <c r="AN511" s="92"/>
      <c r="AO511" s="93">
        <f>AK511*I511+AJ511</f>
        <v>0.68962999999999997</v>
      </c>
      <c r="AP511" s="93">
        <f>0.1*AO511</f>
        <v>6.8962999999999997E-2</v>
      </c>
      <c r="AQ511" s="94">
        <f>AH511*3+0.25*AI511</f>
        <v>6.75</v>
      </c>
      <c r="AR511" s="94">
        <f>SUM(AO511:AQ511)/4</f>
        <v>1.8771482500000001</v>
      </c>
      <c r="AS511" s="93">
        <f>10068.2*J511*POWER(10,-6)</f>
        <v>3.7151658000000004E-2</v>
      </c>
      <c r="AT511" s="94">
        <f t="shared" ref="AT511:AT518" si="662">AS511+AR511+AQ511+AP511+AO511</f>
        <v>9.4228929079999997</v>
      </c>
      <c r="AU511" s="95">
        <f>AH511*H511</f>
        <v>8.599999999999999E-6</v>
      </c>
      <c r="AV511" s="95">
        <f>H511*AI511</f>
        <v>1.2899999999999998E-5</v>
      </c>
      <c r="AW511" s="95">
        <f>H511*AT511</f>
        <v>4.0518439504399997E-5</v>
      </c>
    </row>
    <row r="512" spans="1:49" x14ac:dyDescent="0.3">
      <c r="A512" s="48" t="s">
        <v>20</v>
      </c>
      <c r="B512" s="48" t="str">
        <f>B511</f>
        <v>Трубопровод природный газ Рег.№ТТ-242</v>
      </c>
      <c r="C512" s="179" t="s">
        <v>169</v>
      </c>
      <c r="D512" s="49" t="s">
        <v>63</v>
      </c>
      <c r="E512" s="167">
        <f>E511</f>
        <v>9.9999999999999995E-8</v>
      </c>
      <c r="F512" s="168">
        <f>F511</f>
        <v>215</v>
      </c>
      <c r="G512" s="48">
        <v>0.1152</v>
      </c>
      <c r="H512" s="50">
        <f t="shared" ref="H512:H518" si="663">E512*F512*G512</f>
        <v>2.4767999999999997E-6</v>
      </c>
      <c r="I512" s="162">
        <f>I511</f>
        <v>3.69</v>
      </c>
      <c r="J512" s="180">
        <f>I511*0.1</f>
        <v>0.36899999999999999</v>
      </c>
      <c r="K512" s="174" t="s">
        <v>185</v>
      </c>
      <c r="L512" s="178">
        <v>4</v>
      </c>
      <c r="M512" s="92" t="str">
        <f t="shared" si="659"/>
        <v>С2</v>
      </c>
      <c r="N512" s="92" t="str">
        <f t="shared" si="660"/>
        <v>Трубопровод природный газ Рег.№ТТ-242</v>
      </c>
      <c r="O512" s="92" t="str">
        <f t="shared" si="661"/>
        <v>Полное-взрыв</v>
      </c>
      <c r="P512" s="92" t="s">
        <v>85</v>
      </c>
      <c r="Q512" s="92" t="s">
        <v>85</v>
      </c>
      <c r="R512" s="92" t="s">
        <v>85</v>
      </c>
      <c r="S512" s="92" t="s">
        <v>85</v>
      </c>
      <c r="T512" s="92" t="s">
        <v>85</v>
      </c>
      <c r="U512" s="92" t="s">
        <v>85</v>
      </c>
      <c r="V512" s="92" t="s">
        <v>85</v>
      </c>
      <c r="W512" s="92" t="s">
        <v>85</v>
      </c>
      <c r="X512" s="92" t="s">
        <v>85</v>
      </c>
      <c r="Y512" s="92" t="s">
        <v>85</v>
      </c>
      <c r="Z512" s="92" t="s">
        <v>85</v>
      </c>
      <c r="AA512" s="92" t="s">
        <v>85</v>
      </c>
      <c r="AB512" s="92" t="s">
        <v>85</v>
      </c>
      <c r="AC512" s="92" t="s">
        <v>85</v>
      </c>
      <c r="AD512" s="92" t="s">
        <v>85</v>
      </c>
      <c r="AE512" s="92" t="s">
        <v>85</v>
      </c>
      <c r="AF512" s="92" t="s">
        <v>85</v>
      </c>
      <c r="AG512" s="92" t="s">
        <v>85</v>
      </c>
      <c r="AH512" s="52">
        <v>4</v>
      </c>
      <c r="AI512" s="52">
        <v>5</v>
      </c>
      <c r="AJ512" s="92">
        <f>AJ511</f>
        <v>0.59</v>
      </c>
      <c r="AK512" s="92">
        <f>AK511</f>
        <v>2.7E-2</v>
      </c>
      <c r="AL512" s="92">
        <f>AL511</f>
        <v>3</v>
      </c>
      <c r="AM512" s="92"/>
      <c r="AN512" s="92"/>
      <c r="AO512" s="93">
        <f>AK512*I512+AJ512</f>
        <v>0.68962999999999997</v>
      </c>
      <c r="AP512" s="93">
        <f t="shared" ref="AP512:AP518" si="664">0.1*AO512</f>
        <v>6.8962999999999997E-2</v>
      </c>
      <c r="AQ512" s="94">
        <f t="shared" ref="AQ512:AQ518" si="665">AH512*3+0.25*AI512</f>
        <v>13.25</v>
      </c>
      <c r="AR512" s="94">
        <f t="shared" ref="AR512:AR518" si="666">SUM(AO512:AQ512)/4</f>
        <v>3.5021482499999999</v>
      </c>
      <c r="AS512" s="93">
        <f>10068.2*J512*POWER(10,-6)*10</f>
        <v>3.7151658000000004E-2</v>
      </c>
      <c r="AT512" s="94">
        <f t="shared" si="662"/>
        <v>17.547892908000001</v>
      </c>
      <c r="AU512" s="95">
        <f t="shared" ref="AU512:AU518" si="667">AH512*H512</f>
        <v>9.9071999999999989E-6</v>
      </c>
      <c r="AV512" s="95">
        <f t="shared" ref="AV512:AV518" si="668">H512*AI512</f>
        <v>1.2383999999999999E-5</v>
      </c>
      <c r="AW512" s="95">
        <f t="shared" ref="AW512:AW518" si="669">H512*AT512</f>
        <v>4.3462621154534402E-5</v>
      </c>
    </row>
    <row r="513" spans="1:49" x14ac:dyDescent="0.3">
      <c r="A513" s="48" t="s">
        <v>21</v>
      </c>
      <c r="B513" s="48" t="str">
        <f>B511</f>
        <v>Трубопровод природный газ Рег.№ТТ-242</v>
      </c>
      <c r="C513" s="179" t="s">
        <v>193</v>
      </c>
      <c r="D513" s="49" t="s">
        <v>194</v>
      </c>
      <c r="E513" s="167">
        <f>E511</f>
        <v>9.9999999999999995E-8</v>
      </c>
      <c r="F513" s="168">
        <f>F511</f>
        <v>215</v>
      </c>
      <c r="G513" s="48">
        <v>7.6799999999999993E-2</v>
      </c>
      <c r="H513" s="50">
        <f t="shared" si="663"/>
        <v>1.6511999999999998E-6</v>
      </c>
      <c r="I513" s="162">
        <f>I511</f>
        <v>3.69</v>
      </c>
      <c r="J513" s="169">
        <f>I511</f>
        <v>3.69</v>
      </c>
      <c r="K513" s="174" t="s">
        <v>186</v>
      </c>
      <c r="L513" s="178">
        <v>0</v>
      </c>
      <c r="M513" s="92" t="str">
        <f t="shared" si="659"/>
        <v>С3</v>
      </c>
      <c r="N513" s="92" t="str">
        <f t="shared" si="660"/>
        <v>Трубопровод природный газ Рег.№ТТ-242</v>
      </c>
      <c r="O513" s="92" t="str">
        <f t="shared" si="661"/>
        <v>Полное-вспышка</v>
      </c>
      <c r="P513" s="92" t="s">
        <v>85</v>
      </c>
      <c r="Q513" s="92" t="s">
        <v>85</v>
      </c>
      <c r="R513" s="92" t="s">
        <v>85</v>
      </c>
      <c r="S513" s="92" t="s">
        <v>85</v>
      </c>
      <c r="T513" s="92" t="s">
        <v>85</v>
      </c>
      <c r="U513" s="92" t="s">
        <v>85</v>
      </c>
      <c r="V513" s="92" t="s">
        <v>85</v>
      </c>
      <c r="W513" s="92" t="s">
        <v>85</v>
      </c>
      <c r="X513" s="92" t="s">
        <v>85</v>
      </c>
      <c r="Y513" s="92" t="s">
        <v>85</v>
      </c>
      <c r="Z513" s="92" t="s">
        <v>85</v>
      </c>
      <c r="AA513" s="92" t="s">
        <v>85</v>
      </c>
      <c r="AB513" s="92" t="s">
        <v>85</v>
      </c>
      <c r="AC513" s="92" t="s">
        <v>85</v>
      </c>
      <c r="AD513" s="92" t="s">
        <v>85</v>
      </c>
      <c r="AE513" s="92" t="s">
        <v>85</v>
      </c>
      <c r="AF513" s="92" t="s">
        <v>85</v>
      </c>
      <c r="AG513" s="92" t="s">
        <v>85</v>
      </c>
      <c r="AH513" s="92">
        <v>0</v>
      </c>
      <c r="AI513" s="92">
        <v>0</v>
      </c>
      <c r="AJ513" s="92">
        <f>AJ511</f>
        <v>0.59</v>
      </c>
      <c r="AK513" s="92">
        <f>AK511</f>
        <v>2.7E-2</v>
      </c>
      <c r="AL513" s="92">
        <f>AL511</f>
        <v>3</v>
      </c>
      <c r="AM513" s="92"/>
      <c r="AN513" s="92"/>
      <c r="AO513" s="93">
        <f>AK513*I513*0.1+AJ513</f>
        <v>0.59996300000000002</v>
      </c>
      <c r="AP513" s="93">
        <f t="shared" si="664"/>
        <v>5.9996300000000002E-2</v>
      </c>
      <c r="AQ513" s="94">
        <f t="shared" si="665"/>
        <v>0</v>
      </c>
      <c r="AR513" s="94">
        <f t="shared" si="666"/>
        <v>0.16498982500000001</v>
      </c>
      <c r="AS513" s="93">
        <f>1333*J511*POWER(10,-6)</f>
        <v>4.9187699999999994E-3</v>
      </c>
      <c r="AT513" s="94">
        <f t="shared" si="662"/>
        <v>0.82986789500000002</v>
      </c>
      <c r="AU513" s="95">
        <f t="shared" si="667"/>
        <v>0</v>
      </c>
      <c r="AV513" s="95">
        <f t="shared" si="668"/>
        <v>0</v>
      </c>
      <c r="AW513" s="95">
        <f t="shared" si="669"/>
        <v>1.3702778682239998E-6</v>
      </c>
    </row>
    <row r="514" spans="1:49" x14ac:dyDescent="0.3">
      <c r="A514" s="48" t="s">
        <v>22</v>
      </c>
      <c r="B514" s="48" t="str">
        <f>B511</f>
        <v>Трубопровод природный газ Рег.№ТТ-242</v>
      </c>
      <c r="C514" s="179" t="s">
        <v>170</v>
      </c>
      <c r="D514" s="49" t="s">
        <v>61</v>
      </c>
      <c r="E514" s="167">
        <f>E511</f>
        <v>9.9999999999999995E-8</v>
      </c>
      <c r="F514" s="168">
        <f>F511</f>
        <v>215</v>
      </c>
      <c r="G514" s="48">
        <v>0.60799999999999998</v>
      </c>
      <c r="H514" s="50">
        <f t="shared" si="663"/>
        <v>1.3071999999999998E-5</v>
      </c>
      <c r="I514" s="162">
        <f>I511</f>
        <v>3.69</v>
      </c>
      <c r="J514" s="171">
        <v>0</v>
      </c>
      <c r="K514" s="174" t="s">
        <v>188</v>
      </c>
      <c r="L514" s="178">
        <v>45390</v>
      </c>
      <c r="M514" s="92" t="str">
        <f t="shared" si="659"/>
        <v>С4</v>
      </c>
      <c r="N514" s="92" t="str">
        <f t="shared" si="660"/>
        <v>Трубопровод природный газ Рег.№ТТ-242</v>
      </c>
      <c r="O514" s="92" t="str">
        <f t="shared" si="661"/>
        <v>Полное-ликвидация</v>
      </c>
      <c r="P514" s="92" t="s">
        <v>85</v>
      </c>
      <c r="Q514" s="92" t="s">
        <v>85</v>
      </c>
      <c r="R514" s="92" t="s">
        <v>85</v>
      </c>
      <c r="S514" s="92" t="s">
        <v>85</v>
      </c>
      <c r="T514" s="92" t="s">
        <v>85</v>
      </c>
      <c r="U514" s="92" t="s">
        <v>85</v>
      </c>
      <c r="V514" s="92" t="s">
        <v>85</v>
      </c>
      <c r="W514" s="92" t="s">
        <v>85</v>
      </c>
      <c r="X514" s="92" t="s">
        <v>85</v>
      </c>
      <c r="Y514" s="92" t="s">
        <v>85</v>
      </c>
      <c r="Z514" s="92" t="s">
        <v>85</v>
      </c>
      <c r="AA514" s="92" t="s">
        <v>85</v>
      </c>
      <c r="AB514" s="92" t="s">
        <v>85</v>
      </c>
      <c r="AC514" s="92" t="s">
        <v>85</v>
      </c>
      <c r="AD514" s="92" t="s">
        <v>85</v>
      </c>
      <c r="AE514" s="92" t="s">
        <v>85</v>
      </c>
      <c r="AF514" s="92" t="s">
        <v>85</v>
      </c>
      <c r="AG514" s="92" t="s">
        <v>85</v>
      </c>
      <c r="AH514" s="92">
        <v>0</v>
      </c>
      <c r="AI514" s="92">
        <v>0</v>
      </c>
      <c r="AJ514" s="92">
        <f>AJ511</f>
        <v>0.59</v>
      </c>
      <c r="AK514" s="92">
        <f>AK511</f>
        <v>2.7E-2</v>
      </c>
      <c r="AL514" s="92">
        <f>AL511</f>
        <v>3</v>
      </c>
      <c r="AM514" s="92"/>
      <c r="AN514" s="92"/>
      <c r="AO514" s="93">
        <f>AK514*I514*0.1+AJ514</f>
        <v>0.59996300000000002</v>
      </c>
      <c r="AP514" s="93">
        <f t="shared" si="664"/>
        <v>5.9996300000000002E-2</v>
      </c>
      <c r="AQ514" s="94">
        <f t="shared" si="665"/>
        <v>0</v>
      </c>
      <c r="AR514" s="94">
        <f t="shared" si="666"/>
        <v>0.16498982500000001</v>
      </c>
      <c r="AS514" s="93">
        <f>1333*J512*POWER(10,-6)</f>
        <v>4.9187699999999994E-4</v>
      </c>
      <c r="AT514" s="94">
        <f t="shared" si="662"/>
        <v>0.82544100200000003</v>
      </c>
      <c r="AU514" s="95">
        <f t="shared" si="667"/>
        <v>0</v>
      </c>
      <c r="AV514" s="95">
        <f t="shared" si="668"/>
        <v>0</v>
      </c>
      <c r="AW514" s="95">
        <f t="shared" si="669"/>
        <v>1.0790164778143999E-5</v>
      </c>
    </row>
    <row r="515" spans="1:49" x14ac:dyDescent="0.3">
      <c r="A515" s="48" t="s">
        <v>23</v>
      </c>
      <c r="B515" s="48" t="str">
        <f>B511</f>
        <v>Трубопровод природный газ Рег.№ТТ-242</v>
      </c>
      <c r="C515" s="179" t="s">
        <v>195</v>
      </c>
      <c r="D515" s="49" t="s">
        <v>196</v>
      </c>
      <c r="E515" s="166">
        <v>4.9999999999999998E-7</v>
      </c>
      <c r="F515" s="168">
        <f>F511</f>
        <v>215</v>
      </c>
      <c r="G515" s="48">
        <v>3.5000000000000003E-2</v>
      </c>
      <c r="H515" s="50">
        <f t="shared" si="663"/>
        <v>3.7625000000000004E-6</v>
      </c>
      <c r="I515" s="162">
        <f>0.15*I511</f>
        <v>0.55349999999999999</v>
      </c>
      <c r="J515" s="169">
        <f>I515</f>
        <v>0.55349999999999999</v>
      </c>
      <c r="K515" s="174" t="s">
        <v>189</v>
      </c>
      <c r="L515" s="178">
        <v>3</v>
      </c>
      <c r="M515" s="92" t="str">
        <f t="shared" si="659"/>
        <v>С5</v>
      </c>
      <c r="N515" s="92" t="str">
        <f t="shared" si="660"/>
        <v>Трубопровод природный газ Рег.№ТТ-242</v>
      </c>
      <c r="O515" s="92" t="str">
        <f t="shared" si="661"/>
        <v>Частичное-факел</v>
      </c>
      <c r="P515" s="92" t="s">
        <v>85</v>
      </c>
      <c r="Q515" s="92" t="s">
        <v>85</v>
      </c>
      <c r="R515" s="92" t="s">
        <v>85</v>
      </c>
      <c r="S515" s="92" t="s">
        <v>85</v>
      </c>
      <c r="T515" s="92" t="s">
        <v>85</v>
      </c>
      <c r="U515" s="92" t="s">
        <v>85</v>
      </c>
      <c r="V515" s="92" t="s">
        <v>85</v>
      </c>
      <c r="W515" s="92" t="s">
        <v>85</v>
      </c>
      <c r="X515" s="92" t="s">
        <v>85</v>
      </c>
      <c r="Y515" s="92" t="s">
        <v>85</v>
      </c>
      <c r="Z515" s="92" t="s">
        <v>85</v>
      </c>
      <c r="AA515" s="92" t="s">
        <v>85</v>
      </c>
      <c r="AB515" s="92" t="s">
        <v>85</v>
      </c>
      <c r="AC515" s="92" t="s">
        <v>85</v>
      </c>
      <c r="AD515" s="92" t="s">
        <v>85</v>
      </c>
      <c r="AE515" s="92" t="s">
        <v>85</v>
      </c>
      <c r="AF515" s="92" t="s">
        <v>85</v>
      </c>
      <c r="AG515" s="92" t="s">
        <v>85</v>
      </c>
      <c r="AH515" s="92">
        <v>0</v>
      </c>
      <c r="AI515" s="92">
        <v>2</v>
      </c>
      <c r="AJ515" s="92">
        <f>0.1*$AJ$2</f>
        <v>0.25</v>
      </c>
      <c r="AK515" s="92">
        <f>AK511</f>
        <v>2.7E-2</v>
      </c>
      <c r="AL515" s="92">
        <f>ROUNDUP(AL511/3,0)</f>
        <v>1</v>
      </c>
      <c r="AM515" s="92"/>
      <c r="AN515" s="92"/>
      <c r="AO515" s="93">
        <f>AK515*I515+AJ515</f>
        <v>0.26494450000000003</v>
      </c>
      <c r="AP515" s="93">
        <f t="shared" si="664"/>
        <v>2.6494450000000003E-2</v>
      </c>
      <c r="AQ515" s="94">
        <f t="shared" si="665"/>
        <v>0.5</v>
      </c>
      <c r="AR515" s="94">
        <f t="shared" si="666"/>
        <v>0.19785973750000002</v>
      </c>
      <c r="AS515" s="93">
        <f>10068.2*J515*POWER(10,-6)</f>
        <v>5.5727486999999996E-3</v>
      </c>
      <c r="AT515" s="94">
        <f t="shared" si="662"/>
        <v>0.99487143620000007</v>
      </c>
      <c r="AU515" s="95">
        <f t="shared" si="667"/>
        <v>0</v>
      </c>
      <c r="AV515" s="95">
        <f t="shared" si="668"/>
        <v>7.5250000000000008E-6</v>
      </c>
      <c r="AW515" s="95">
        <f t="shared" si="669"/>
        <v>3.7432037787025007E-6</v>
      </c>
    </row>
    <row r="516" spans="1:49" x14ac:dyDescent="0.3">
      <c r="A516" s="48" t="s">
        <v>24</v>
      </c>
      <c r="B516" s="48" t="str">
        <f>B511</f>
        <v>Трубопровод природный газ Рег.№ТТ-242</v>
      </c>
      <c r="C516" s="179" t="s">
        <v>197</v>
      </c>
      <c r="D516" s="49" t="s">
        <v>198</v>
      </c>
      <c r="E516" s="167">
        <f>E515</f>
        <v>4.9999999999999998E-7</v>
      </c>
      <c r="F516" s="168">
        <f>F511</f>
        <v>215</v>
      </c>
      <c r="G516" s="48">
        <v>8.3000000000000001E-3</v>
      </c>
      <c r="H516" s="50">
        <f t="shared" si="663"/>
        <v>8.9225000000000001E-7</v>
      </c>
      <c r="I516" s="162">
        <f>I515</f>
        <v>0.55349999999999999</v>
      </c>
      <c r="J516" s="169">
        <f>J512*0.15</f>
        <v>5.5349999999999996E-2</v>
      </c>
      <c r="K516" s="173" t="s">
        <v>200</v>
      </c>
      <c r="L516" s="230">
        <v>4</v>
      </c>
      <c r="M516" s="92" t="str">
        <f t="shared" si="659"/>
        <v>С6</v>
      </c>
      <c r="N516" s="92" t="str">
        <f t="shared" si="660"/>
        <v>Трубопровод природный газ Рег.№ТТ-242</v>
      </c>
      <c r="O516" s="92" t="str">
        <f t="shared" si="661"/>
        <v>Частичное-взрыв</v>
      </c>
      <c r="P516" s="92" t="s">
        <v>85</v>
      </c>
      <c r="Q516" s="92" t="s">
        <v>85</v>
      </c>
      <c r="R516" s="92" t="s">
        <v>85</v>
      </c>
      <c r="S516" s="92" t="s">
        <v>85</v>
      </c>
      <c r="T516" s="92" t="s">
        <v>85</v>
      </c>
      <c r="U516" s="92" t="s">
        <v>85</v>
      </c>
      <c r="V516" s="92" t="s">
        <v>85</v>
      </c>
      <c r="W516" s="92" t="s">
        <v>85</v>
      </c>
      <c r="X516" s="92" t="s">
        <v>85</v>
      </c>
      <c r="Y516" s="92" t="s">
        <v>85</v>
      </c>
      <c r="Z516" s="92" t="s">
        <v>85</v>
      </c>
      <c r="AA516" s="92" t="s">
        <v>85</v>
      </c>
      <c r="AB516" s="92" t="s">
        <v>85</v>
      </c>
      <c r="AC516" s="92" t="s">
        <v>85</v>
      </c>
      <c r="AD516" s="92" t="s">
        <v>85</v>
      </c>
      <c r="AE516" s="92" t="s">
        <v>85</v>
      </c>
      <c r="AF516" s="92" t="s">
        <v>85</v>
      </c>
      <c r="AG516" s="92" t="s">
        <v>85</v>
      </c>
      <c r="AH516" s="92">
        <v>0</v>
      </c>
      <c r="AI516" s="92">
        <v>1</v>
      </c>
      <c r="AJ516" s="92">
        <f>0.1*$AJ$2</f>
        <v>0.25</v>
      </c>
      <c r="AK516" s="92">
        <f>AK511</f>
        <v>2.7E-2</v>
      </c>
      <c r="AL516" s="92">
        <f>AL515</f>
        <v>1</v>
      </c>
      <c r="AM516" s="92"/>
      <c r="AN516" s="92"/>
      <c r="AO516" s="93">
        <f t="shared" ref="AO516:AO517" si="670">AK516*I516+AJ516</f>
        <v>0.26494450000000003</v>
      </c>
      <c r="AP516" s="93">
        <f t="shared" si="664"/>
        <v>2.6494450000000003E-2</v>
      </c>
      <c r="AQ516" s="94">
        <f t="shared" si="665"/>
        <v>0.25</v>
      </c>
      <c r="AR516" s="94">
        <f t="shared" si="666"/>
        <v>0.13535973750000002</v>
      </c>
      <c r="AS516" s="93">
        <f>10068.2*J516*POWER(10,-6)*10</f>
        <v>5.5727486999999996E-3</v>
      </c>
      <c r="AT516" s="94">
        <f t="shared" si="662"/>
        <v>0.68237143619999996</v>
      </c>
      <c r="AU516" s="95">
        <f t="shared" si="667"/>
        <v>0</v>
      </c>
      <c r="AV516" s="95">
        <f t="shared" si="668"/>
        <v>8.9225000000000001E-7</v>
      </c>
      <c r="AW516" s="95">
        <f t="shared" si="669"/>
        <v>6.0884591394944992E-7</v>
      </c>
    </row>
    <row r="517" spans="1:49" x14ac:dyDescent="0.3">
      <c r="A517" s="48" t="s">
        <v>219</v>
      </c>
      <c r="B517" s="48" t="str">
        <f>B511</f>
        <v>Трубопровод природный газ Рег.№ТТ-242</v>
      </c>
      <c r="C517" s="179" t="s">
        <v>172</v>
      </c>
      <c r="D517" s="49" t="s">
        <v>174</v>
      </c>
      <c r="E517" s="167">
        <f>E515</f>
        <v>4.9999999999999998E-7</v>
      </c>
      <c r="F517" s="168">
        <f>F511</f>
        <v>215</v>
      </c>
      <c r="G517" s="48">
        <v>2.64E-2</v>
      </c>
      <c r="H517" s="50">
        <f t="shared" si="663"/>
        <v>2.8379999999999998E-6</v>
      </c>
      <c r="I517" s="162">
        <f>0.15*I511</f>
        <v>0.55349999999999999</v>
      </c>
      <c r="J517" s="169">
        <f>J513*0.15</f>
        <v>0.55349999999999999</v>
      </c>
      <c r="K517" s="174"/>
      <c r="L517" s="178"/>
      <c r="M517" s="92" t="str">
        <f t="shared" si="659"/>
        <v>С7</v>
      </c>
      <c r="N517" s="92" t="str">
        <f t="shared" si="660"/>
        <v>Трубопровод природный газ Рег.№ТТ-242</v>
      </c>
      <c r="O517" s="92" t="str">
        <f t="shared" si="661"/>
        <v>Частичное-пожар-вспышка</v>
      </c>
      <c r="P517" s="92" t="s">
        <v>85</v>
      </c>
      <c r="Q517" s="92" t="s">
        <v>85</v>
      </c>
      <c r="R517" s="92" t="s">
        <v>85</v>
      </c>
      <c r="S517" s="92" t="s">
        <v>85</v>
      </c>
      <c r="T517" s="92" t="s">
        <v>85</v>
      </c>
      <c r="U517" s="92" t="s">
        <v>85</v>
      </c>
      <c r="V517" s="92" t="s">
        <v>85</v>
      </c>
      <c r="W517" s="92" t="s">
        <v>85</v>
      </c>
      <c r="X517" s="92" t="s">
        <v>85</v>
      </c>
      <c r="Y517" s="92" t="s">
        <v>85</v>
      </c>
      <c r="Z517" s="92" t="s">
        <v>85</v>
      </c>
      <c r="AA517" s="92" t="s">
        <v>85</v>
      </c>
      <c r="AB517" s="92" t="s">
        <v>85</v>
      </c>
      <c r="AC517" s="92" t="s">
        <v>85</v>
      </c>
      <c r="AD517" s="92" t="s">
        <v>85</v>
      </c>
      <c r="AE517" s="92" t="s">
        <v>85</v>
      </c>
      <c r="AF517" s="92" t="s">
        <v>85</v>
      </c>
      <c r="AG517" s="92" t="s">
        <v>85</v>
      </c>
      <c r="AH517" s="92">
        <v>0</v>
      </c>
      <c r="AI517" s="92">
        <v>1</v>
      </c>
      <c r="AJ517" s="92">
        <f>0.1*$AJ$2</f>
        <v>0.25</v>
      </c>
      <c r="AK517" s="92">
        <f>AK511</f>
        <v>2.7E-2</v>
      </c>
      <c r="AL517" s="92">
        <f>ROUNDUP(AL511/3,0)</f>
        <v>1</v>
      </c>
      <c r="AM517" s="92"/>
      <c r="AN517" s="92"/>
      <c r="AO517" s="93">
        <f t="shared" si="670"/>
        <v>0.26494450000000003</v>
      </c>
      <c r="AP517" s="93">
        <f t="shared" si="664"/>
        <v>2.6494450000000003E-2</v>
      </c>
      <c r="AQ517" s="94">
        <f t="shared" si="665"/>
        <v>0.25</v>
      </c>
      <c r="AR517" s="94">
        <f t="shared" si="666"/>
        <v>0.13535973750000002</v>
      </c>
      <c r="AS517" s="93">
        <f>10068.2*J517*POWER(10,-6)*10</f>
        <v>5.5727486999999992E-2</v>
      </c>
      <c r="AT517" s="94">
        <f t="shared" si="662"/>
        <v>0.73252617450000002</v>
      </c>
      <c r="AU517" s="95">
        <f t="shared" si="667"/>
        <v>0</v>
      </c>
      <c r="AV517" s="95">
        <f t="shared" si="668"/>
        <v>2.8379999999999998E-6</v>
      </c>
      <c r="AW517" s="95">
        <f t="shared" si="669"/>
        <v>2.0789092832309999E-6</v>
      </c>
    </row>
    <row r="518" spans="1:49" ht="15" thickBot="1" x14ac:dyDescent="0.35">
      <c r="A518" s="48" t="s">
        <v>220</v>
      </c>
      <c r="B518" s="48" t="str">
        <f>B511</f>
        <v>Трубопровод природный газ Рег.№ТТ-242</v>
      </c>
      <c r="C518" s="179" t="s">
        <v>173</v>
      </c>
      <c r="D518" s="49" t="s">
        <v>62</v>
      </c>
      <c r="E518" s="167">
        <f>E515</f>
        <v>4.9999999999999998E-7</v>
      </c>
      <c r="F518" s="168">
        <f>F511</f>
        <v>215</v>
      </c>
      <c r="G518" s="48">
        <v>0.93030000000000002</v>
      </c>
      <c r="H518" s="50">
        <f t="shared" si="663"/>
        <v>1.0000725E-4</v>
      </c>
      <c r="I518" s="162">
        <f>0.15*I511</f>
        <v>0.55349999999999999</v>
      </c>
      <c r="J518" s="171">
        <v>0</v>
      </c>
      <c r="K518" s="175"/>
      <c r="L518" s="176"/>
      <c r="M518" s="92" t="str">
        <f t="shared" si="659"/>
        <v>С8</v>
      </c>
      <c r="N518" s="92" t="str">
        <f t="shared" si="660"/>
        <v>Трубопровод природный газ Рег.№ТТ-242</v>
      </c>
      <c r="O518" s="92" t="str">
        <f t="shared" si="661"/>
        <v>Частичное-ликвидация</v>
      </c>
      <c r="P518" s="92" t="s">
        <v>85</v>
      </c>
      <c r="Q518" s="92" t="s">
        <v>85</v>
      </c>
      <c r="R518" s="92" t="s">
        <v>85</v>
      </c>
      <c r="S518" s="92" t="s">
        <v>85</v>
      </c>
      <c r="T518" s="92" t="s">
        <v>85</v>
      </c>
      <c r="U518" s="92" t="s">
        <v>85</v>
      </c>
      <c r="V518" s="92" t="s">
        <v>85</v>
      </c>
      <c r="W518" s="92" t="s">
        <v>85</v>
      </c>
      <c r="X518" s="92" t="s">
        <v>85</v>
      </c>
      <c r="Y518" s="92" t="s">
        <v>85</v>
      </c>
      <c r="Z518" s="92" t="s">
        <v>85</v>
      </c>
      <c r="AA518" s="92" t="s">
        <v>85</v>
      </c>
      <c r="AB518" s="92" t="s">
        <v>85</v>
      </c>
      <c r="AC518" s="92" t="s">
        <v>85</v>
      </c>
      <c r="AD518" s="92" t="s">
        <v>85</v>
      </c>
      <c r="AE518" s="92" t="s">
        <v>85</v>
      </c>
      <c r="AF518" s="92" t="s">
        <v>85</v>
      </c>
      <c r="AG518" s="92" t="s">
        <v>85</v>
      </c>
      <c r="AH518" s="92">
        <v>0</v>
      </c>
      <c r="AI518" s="92">
        <v>0</v>
      </c>
      <c r="AJ518" s="92">
        <f>0.1*$AJ$2</f>
        <v>0.25</v>
      </c>
      <c r="AK518" s="92">
        <f>AK511</f>
        <v>2.7E-2</v>
      </c>
      <c r="AL518" s="92">
        <f>ROUNDUP(AL511/3,0)</f>
        <v>1</v>
      </c>
      <c r="AM518" s="92"/>
      <c r="AN518" s="92"/>
      <c r="AO518" s="93">
        <f>AK518*I518*0.1+AJ518</f>
        <v>0.25149444999999998</v>
      </c>
      <c r="AP518" s="93">
        <f t="shared" si="664"/>
        <v>2.5149444999999999E-2</v>
      </c>
      <c r="AQ518" s="94">
        <f t="shared" si="665"/>
        <v>0</v>
      </c>
      <c r="AR518" s="94">
        <f t="shared" si="666"/>
        <v>6.9160973749999993E-2</v>
      </c>
      <c r="AS518" s="93">
        <f>1333*J517*POWER(10,-6)</f>
        <v>7.3781550000000002E-4</v>
      </c>
      <c r="AT518" s="94">
        <f t="shared" si="662"/>
        <v>0.34654268425000001</v>
      </c>
      <c r="AU518" s="95">
        <f t="shared" si="667"/>
        <v>0</v>
      </c>
      <c r="AV518" s="95">
        <f t="shared" si="668"/>
        <v>0</v>
      </c>
      <c r="AW518" s="95">
        <f t="shared" si="669"/>
        <v>3.4656780859460813E-5</v>
      </c>
    </row>
    <row r="519" spans="1:49" x14ac:dyDescent="0.3">
      <c r="A519" s="52"/>
      <c r="B519" s="52"/>
      <c r="C519" s="92"/>
      <c r="D519" s="268"/>
      <c r="E519" s="269"/>
      <c r="F519" s="270"/>
      <c r="G519" s="52"/>
      <c r="H519" s="95"/>
      <c r="I519" s="94"/>
      <c r="J519" s="52"/>
      <c r="K519" s="52"/>
      <c r="L519" s="5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  <c r="AA519" s="92"/>
      <c r="AB519" s="92"/>
      <c r="AC519" s="92"/>
      <c r="AD519" s="92"/>
      <c r="AE519" s="92"/>
      <c r="AF519" s="92"/>
      <c r="AG519" s="92"/>
      <c r="AH519" s="92"/>
      <c r="AI519" s="92"/>
      <c r="AJ519" s="92"/>
      <c r="AK519" s="92"/>
      <c r="AL519" s="92"/>
      <c r="AM519" s="92"/>
      <c r="AN519" s="92"/>
      <c r="AO519" s="93"/>
      <c r="AP519" s="93"/>
      <c r="AQ519" s="94"/>
      <c r="AR519" s="94"/>
      <c r="AS519" s="93"/>
      <c r="AT519" s="94"/>
      <c r="AU519" s="95"/>
      <c r="AV519" s="95"/>
      <c r="AW519" s="95"/>
    </row>
    <row r="520" spans="1:49" ht="15" thickBot="1" x14ac:dyDescent="0.35"/>
    <row r="521" spans="1:49" ht="28.8" thickBot="1" x14ac:dyDescent="0.35">
      <c r="A521" s="48" t="s">
        <v>19</v>
      </c>
      <c r="B521" s="311" t="s">
        <v>389</v>
      </c>
      <c r="C521" s="179" t="s">
        <v>168</v>
      </c>
      <c r="D521" s="49" t="s">
        <v>60</v>
      </c>
      <c r="E521" s="166">
        <v>1.0000000000000001E-5</v>
      </c>
      <c r="F521" s="163">
        <v>156</v>
      </c>
      <c r="G521" s="48">
        <v>0.2</v>
      </c>
      <c r="H521" s="50">
        <f>E521*F521*G521</f>
        <v>3.1200000000000005E-4</v>
      </c>
      <c r="I521" s="164">
        <v>1.8</v>
      </c>
      <c r="J521" s="169">
        <f>I521</f>
        <v>1.8</v>
      </c>
      <c r="K521" s="172" t="s">
        <v>184</v>
      </c>
      <c r="L521" s="177">
        <f>I521*20</f>
        <v>36</v>
      </c>
      <c r="M521" s="92" t="str">
        <f t="shared" ref="M521:M526" si="671">A521</f>
        <v>С1</v>
      </c>
      <c r="N521" s="92" t="str">
        <f t="shared" ref="N521:N526" si="672">B521</f>
        <v>Трубопровод углеводородного конденсата Рег.№ТТ-107</v>
      </c>
      <c r="O521" s="92" t="str">
        <f t="shared" ref="O521:O526" si="673">D521</f>
        <v>Полное-пожар</v>
      </c>
      <c r="P521" s="92" t="s">
        <v>85</v>
      </c>
      <c r="Q521" s="92" t="s">
        <v>85</v>
      </c>
      <c r="R521" s="92" t="s">
        <v>85</v>
      </c>
      <c r="S521" s="92" t="s">
        <v>85</v>
      </c>
      <c r="T521" s="92" t="s">
        <v>85</v>
      </c>
      <c r="U521" s="92" t="s">
        <v>85</v>
      </c>
      <c r="V521" s="92" t="s">
        <v>85</v>
      </c>
      <c r="W521" s="92" t="s">
        <v>85</v>
      </c>
      <c r="X521" s="92" t="s">
        <v>85</v>
      </c>
      <c r="Y521" s="92" t="s">
        <v>85</v>
      </c>
      <c r="Z521" s="92" t="s">
        <v>85</v>
      </c>
      <c r="AA521" s="92" t="s">
        <v>85</v>
      </c>
      <c r="AB521" s="92" t="s">
        <v>85</v>
      </c>
      <c r="AC521" s="92" t="s">
        <v>85</v>
      </c>
      <c r="AD521" s="92" t="s">
        <v>85</v>
      </c>
      <c r="AE521" s="92" t="s">
        <v>85</v>
      </c>
      <c r="AF521" s="92" t="s">
        <v>85</v>
      </c>
      <c r="AG521" s="92" t="s">
        <v>85</v>
      </c>
      <c r="AH521" s="52">
        <v>1</v>
      </c>
      <c r="AI521" s="52">
        <v>2</v>
      </c>
      <c r="AJ521" s="165">
        <v>1.26</v>
      </c>
      <c r="AK521" s="165">
        <v>2.7E-2</v>
      </c>
      <c r="AL521" s="165">
        <v>3</v>
      </c>
      <c r="AM521" s="92"/>
      <c r="AN521" s="92"/>
      <c r="AO521" s="93">
        <f>AK521*I521+AJ521</f>
        <v>1.3086</v>
      </c>
      <c r="AP521" s="93">
        <f>0.1*AO521</f>
        <v>0.13086</v>
      </c>
      <c r="AQ521" s="94">
        <f>AH521*3+0.25*AI521</f>
        <v>3.5</v>
      </c>
      <c r="AR521" s="94">
        <f>SUM(AO521:AQ521)/4</f>
        <v>1.2348650000000001</v>
      </c>
      <c r="AS521" s="93">
        <f>10068.2*J521*POWER(10,-6)</f>
        <v>1.8122760000000002E-2</v>
      </c>
      <c r="AT521" s="94">
        <f t="shared" ref="AT521:AT526" si="674">AS521+AR521+AQ521+AP521+AO521</f>
        <v>6.1924477600000003</v>
      </c>
      <c r="AU521" s="95">
        <f>AH521*H521</f>
        <v>3.1200000000000005E-4</v>
      </c>
      <c r="AV521" s="95">
        <f>H521*AI521</f>
        <v>6.240000000000001E-4</v>
      </c>
      <c r="AW521" s="95">
        <f>H521*AT521</f>
        <v>1.9320437011200004E-3</v>
      </c>
    </row>
    <row r="522" spans="1:49" ht="15" thickBot="1" x14ac:dyDescent="0.35">
      <c r="A522" s="48" t="s">
        <v>20</v>
      </c>
      <c r="B522" s="48" t="str">
        <f>B521</f>
        <v>Трубопровод углеводородного конденсата Рег.№ТТ-107</v>
      </c>
      <c r="C522" s="179" t="s">
        <v>169</v>
      </c>
      <c r="D522" s="49" t="s">
        <v>63</v>
      </c>
      <c r="E522" s="167">
        <f>E521</f>
        <v>1.0000000000000001E-5</v>
      </c>
      <c r="F522" s="168">
        <f>F521</f>
        <v>156</v>
      </c>
      <c r="G522" s="48">
        <v>0.04</v>
      </c>
      <c r="H522" s="50">
        <f t="shared" ref="H522:H526" si="675">E522*F522*G522</f>
        <v>6.2400000000000012E-5</v>
      </c>
      <c r="I522" s="162">
        <f>I521</f>
        <v>1.8</v>
      </c>
      <c r="J522" s="170">
        <v>5.8000000000000003E-2</v>
      </c>
      <c r="K522" s="172" t="s">
        <v>185</v>
      </c>
      <c r="L522" s="177">
        <v>0</v>
      </c>
      <c r="M522" s="92" t="str">
        <f t="shared" si="671"/>
        <v>С2</v>
      </c>
      <c r="N522" s="92" t="str">
        <f t="shared" si="672"/>
        <v>Трубопровод углеводородного конденсата Рег.№ТТ-107</v>
      </c>
      <c r="O522" s="92" t="str">
        <f t="shared" si="673"/>
        <v>Полное-взрыв</v>
      </c>
      <c r="P522" s="92" t="s">
        <v>85</v>
      </c>
      <c r="Q522" s="92" t="s">
        <v>85</v>
      </c>
      <c r="R522" s="92" t="s">
        <v>85</v>
      </c>
      <c r="S522" s="92" t="s">
        <v>85</v>
      </c>
      <c r="T522" s="92" t="s">
        <v>85</v>
      </c>
      <c r="U522" s="92" t="s">
        <v>85</v>
      </c>
      <c r="V522" s="92" t="s">
        <v>85</v>
      </c>
      <c r="W522" s="92" t="s">
        <v>85</v>
      </c>
      <c r="X522" s="92" t="s">
        <v>85</v>
      </c>
      <c r="Y522" s="92" t="s">
        <v>85</v>
      </c>
      <c r="Z522" s="92" t="s">
        <v>85</v>
      </c>
      <c r="AA522" s="92" t="s">
        <v>85</v>
      </c>
      <c r="AB522" s="92" t="s">
        <v>85</v>
      </c>
      <c r="AC522" s="92" t="s">
        <v>85</v>
      </c>
      <c r="AD522" s="92" t="s">
        <v>85</v>
      </c>
      <c r="AE522" s="92" t="s">
        <v>85</v>
      </c>
      <c r="AF522" s="92" t="s">
        <v>85</v>
      </c>
      <c r="AG522" s="92" t="s">
        <v>85</v>
      </c>
      <c r="AH522" s="52">
        <v>2</v>
      </c>
      <c r="AI522" s="52">
        <v>2</v>
      </c>
      <c r="AJ522" s="92">
        <f>AJ521</f>
        <v>1.26</v>
      </c>
      <c r="AK522" s="92">
        <f>AK521</f>
        <v>2.7E-2</v>
      </c>
      <c r="AL522" s="92">
        <f>AL521</f>
        <v>3</v>
      </c>
      <c r="AM522" s="92"/>
      <c r="AN522" s="92"/>
      <c r="AO522" s="93">
        <f>AK522*I522+AJ522</f>
        <v>1.3086</v>
      </c>
      <c r="AP522" s="93">
        <f t="shared" ref="AP522:AP526" si="676">0.1*AO522</f>
        <v>0.13086</v>
      </c>
      <c r="AQ522" s="94">
        <f t="shared" ref="AQ522:AQ526" si="677">AH522*3+0.25*AI522</f>
        <v>6.5</v>
      </c>
      <c r="AR522" s="94">
        <f t="shared" ref="AR522:AR526" si="678">SUM(AO522:AQ522)/4</f>
        <v>1.9848650000000001</v>
      </c>
      <c r="AS522" s="93">
        <f>10068.2*J522*POWER(10,-6)*10</f>
        <v>5.839556000000001E-3</v>
      </c>
      <c r="AT522" s="94">
        <f t="shared" si="674"/>
        <v>9.9301645560000011</v>
      </c>
      <c r="AU522" s="95">
        <f t="shared" ref="AU522:AU526" si="679">AH522*H522</f>
        <v>1.2480000000000002E-4</v>
      </c>
      <c r="AV522" s="95">
        <f t="shared" ref="AV522:AV526" si="680">H522*AI522</f>
        <v>1.2480000000000002E-4</v>
      </c>
      <c r="AW522" s="95">
        <f t="shared" ref="AW522:AW526" si="681">H522*AT522</f>
        <v>6.1964226829440015E-4</v>
      </c>
    </row>
    <row r="523" spans="1:49" x14ac:dyDescent="0.3">
      <c r="A523" s="48" t="s">
        <v>21</v>
      </c>
      <c r="B523" s="48" t="str">
        <f>B521</f>
        <v>Трубопровод углеводородного конденсата Рег.№ТТ-107</v>
      </c>
      <c r="C523" s="179" t="s">
        <v>170</v>
      </c>
      <c r="D523" s="49" t="s">
        <v>61</v>
      </c>
      <c r="E523" s="167">
        <f>E521</f>
        <v>1.0000000000000001E-5</v>
      </c>
      <c r="F523" s="168">
        <f>F521</f>
        <v>156</v>
      </c>
      <c r="G523" s="48">
        <v>0.76</v>
      </c>
      <c r="H523" s="50">
        <f t="shared" si="675"/>
        <v>1.1856000000000002E-3</v>
      </c>
      <c r="I523" s="162">
        <f>I521</f>
        <v>1.8</v>
      </c>
      <c r="J523" s="171">
        <v>0</v>
      </c>
      <c r="K523" s="172" t="s">
        <v>186</v>
      </c>
      <c r="L523" s="177">
        <v>0</v>
      </c>
      <c r="M523" s="92" t="str">
        <f t="shared" si="671"/>
        <v>С3</v>
      </c>
      <c r="N523" s="92" t="str">
        <f t="shared" si="672"/>
        <v>Трубопровод углеводородного конденсата Рег.№ТТ-107</v>
      </c>
      <c r="O523" s="92" t="str">
        <f t="shared" si="673"/>
        <v>Полное-ликвидация</v>
      </c>
      <c r="P523" s="92" t="s">
        <v>85</v>
      </c>
      <c r="Q523" s="92" t="s">
        <v>85</v>
      </c>
      <c r="R523" s="92" t="s">
        <v>85</v>
      </c>
      <c r="S523" s="92" t="s">
        <v>85</v>
      </c>
      <c r="T523" s="92" t="s">
        <v>85</v>
      </c>
      <c r="U523" s="92" t="s">
        <v>85</v>
      </c>
      <c r="V523" s="92" t="s">
        <v>85</v>
      </c>
      <c r="W523" s="92" t="s">
        <v>85</v>
      </c>
      <c r="X523" s="92" t="s">
        <v>85</v>
      </c>
      <c r="Y523" s="92" t="s">
        <v>85</v>
      </c>
      <c r="Z523" s="92" t="s">
        <v>85</v>
      </c>
      <c r="AA523" s="92" t="s">
        <v>85</v>
      </c>
      <c r="AB523" s="92" t="s">
        <v>85</v>
      </c>
      <c r="AC523" s="92" t="s">
        <v>85</v>
      </c>
      <c r="AD523" s="92" t="s">
        <v>85</v>
      </c>
      <c r="AE523" s="92" t="s">
        <v>85</v>
      </c>
      <c r="AF523" s="92" t="s">
        <v>85</v>
      </c>
      <c r="AG523" s="92" t="s">
        <v>85</v>
      </c>
      <c r="AH523" s="92">
        <v>0</v>
      </c>
      <c r="AI523" s="92">
        <v>0</v>
      </c>
      <c r="AJ523" s="92">
        <f>AJ521</f>
        <v>1.26</v>
      </c>
      <c r="AK523" s="92">
        <f>AK521</f>
        <v>2.7E-2</v>
      </c>
      <c r="AL523" s="92">
        <f>AL521</f>
        <v>3</v>
      </c>
      <c r="AM523" s="92"/>
      <c r="AN523" s="92"/>
      <c r="AO523" s="93">
        <f>AK523*I523*0.1+AJ523</f>
        <v>1.2648600000000001</v>
      </c>
      <c r="AP523" s="93">
        <f t="shared" si="676"/>
        <v>0.12648600000000002</v>
      </c>
      <c r="AQ523" s="94">
        <f t="shared" si="677"/>
        <v>0</v>
      </c>
      <c r="AR523" s="94">
        <f t="shared" si="678"/>
        <v>0.34783650000000005</v>
      </c>
      <c r="AS523" s="93">
        <f>1333*J522*POWER(10,-6)</f>
        <v>7.7313999999999999E-5</v>
      </c>
      <c r="AT523" s="94">
        <f t="shared" si="674"/>
        <v>1.7392598140000002</v>
      </c>
      <c r="AU523" s="95">
        <f t="shared" si="679"/>
        <v>0</v>
      </c>
      <c r="AV523" s="95">
        <f t="shared" si="680"/>
        <v>0</v>
      </c>
      <c r="AW523" s="95">
        <f t="shared" si="681"/>
        <v>2.0620664354784007E-3</v>
      </c>
    </row>
    <row r="524" spans="1:49" x14ac:dyDescent="0.3">
      <c r="A524" s="48" t="s">
        <v>22</v>
      </c>
      <c r="B524" s="48" t="str">
        <f>B521</f>
        <v>Трубопровод углеводородного конденсата Рег.№ТТ-107</v>
      </c>
      <c r="C524" s="179" t="s">
        <v>171</v>
      </c>
      <c r="D524" s="49" t="s">
        <v>86</v>
      </c>
      <c r="E524" s="166">
        <v>1E-4</v>
      </c>
      <c r="F524" s="168">
        <f>F521</f>
        <v>156</v>
      </c>
      <c r="G524" s="48">
        <v>0.2</v>
      </c>
      <c r="H524" s="50">
        <f t="shared" si="675"/>
        <v>3.1200000000000004E-3</v>
      </c>
      <c r="I524" s="162">
        <f>0.15*I521</f>
        <v>0.27</v>
      </c>
      <c r="J524" s="169">
        <f>I524</f>
        <v>0.27</v>
      </c>
      <c r="K524" s="174" t="s">
        <v>188</v>
      </c>
      <c r="L524" s="178">
        <v>45390</v>
      </c>
      <c r="M524" s="92" t="str">
        <f t="shared" si="671"/>
        <v>С4</v>
      </c>
      <c r="N524" s="92" t="str">
        <f t="shared" si="672"/>
        <v>Трубопровод углеводородного конденсата Рег.№ТТ-107</v>
      </c>
      <c r="O524" s="92" t="str">
        <f t="shared" si="673"/>
        <v>Частичное-пожар</v>
      </c>
      <c r="P524" s="92" t="s">
        <v>85</v>
      </c>
      <c r="Q524" s="92" t="s">
        <v>85</v>
      </c>
      <c r="R524" s="92" t="s">
        <v>85</v>
      </c>
      <c r="S524" s="92" t="s">
        <v>85</v>
      </c>
      <c r="T524" s="92" t="s">
        <v>85</v>
      </c>
      <c r="U524" s="92" t="s">
        <v>85</v>
      </c>
      <c r="V524" s="92" t="s">
        <v>85</v>
      </c>
      <c r="W524" s="92" t="s">
        <v>85</v>
      </c>
      <c r="X524" s="92" t="s">
        <v>85</v>
      </c>
      <c r="Y524" s="92" t="s">
        <v>85</v>
      </c>
      <c r="Z524" s="92" t="s">
        <v>85</v>
      </c>
      <c r="AA524" s="92" t="s">
        <v>85</v>
      </c>
      <c r="AB524" s="92" t="s">
        <v>85</v>
      </c>
      <c r="AC524" s="92" t="s">
        <v>85</v>
      </c>
      <c r="AD524" s="92" t="s">
        <v>85</v>
      </c>
      <c r="AE524" s="92" t="s">
        <v>85</v>
      </c>
      <c r="AF524" s="92" t="s">
        <v>85</v>
      </c>
      <c r="AG524" s="92" t="s">
        <v>85</v>
      </c>
      <c r="AH524" s="92">
        <v>0</v>
      </c>
      <c r="AI524" s="92">
        <v>2</v>
      </c>
      <c r="AJ524" s="92">
        <f>0.1*$AJ$2</f>
        <v>0.25</v>
      </c>
      <c r="AK524" s="92">
        <f>AK521</f>
        <v>2.7E-2</v>
      </c>
      <c r="AL524" s="92">
        <f>ROUNDUP(AL521/3,0)</f>
        <v>1</v>
      </c>
      <c r="AM524" s="92"/>
      <c r="AN524" s="92"/>
      <c r="AO524" s="93">
        <f>AK524*I524+AJ524</f>
        <v>0.25729000000000002</v>
      </c>
      <c r="AP524" s="93">
        <f t="shared" si="676"/>
        <v>2.5729000000000002E-2</v>
      </c>
      <c r="AQ524" s="94">
        <f t="shared" si="677"/>
        <v>0.5</v>
      </c>
      <c r="AR524" s="94">
        <f t="shared" si="678"/>
        <v>0.19575475000000001</v>
      </c>
      <c r="AS524" s="93">
        <f>10068.2*J524*POWER(10,-6)</f>
        <v>2.7184140000000002E-3</v>
      </c>
      <c r="AT524" s="94">
        <f t="shared" si="674"/>
        <v>0.98149216400000006</v>
      </c>
      <c r="AU524" s="95">
        <f t="shared" si="679"/>
        <v>0</v>
      </c>
      <c r="AV524" s="95">
        <f t="shared" si="680"/>
        <v>6.2400000000000008E-3</v>
      </c>
      <c r="AW524" s="95">
        <f t="shared" si="681"/>
        <v>3.0622555516800006E-3</v>
      </c>
    </row>
    <row r="525" spans="1:49" x14ac:dyDescent="0.3">
      <c r="A525" s="48" t="s">
        <v>23</v>
      </c>
      <c r="B525" s="48" t="str">
        <f>B521</f>
        <v>Трубопровод углеводородного конденсата Рег.№ТТ-107</v>
      </c>
      <c r="C525" s="179" t="s">
        <v>172</v>
      </c>
      <c r="D525" s="49" t="s">
        <v>174</v>
      </c>
      <c r="E525" s="167">
        <f>E524</f>
        <v>1E-4</v>
      </c>
      <c r="F525" s="168">
        <f>F521</f>
        <v>156</v>
      </c>
      <c r="G525" s="48">
        <v>0.04</v>
      </c>
      <c r="H525" s="50">
        <f t="shared" si="675"/>
        <v>6.240000000000001E-4</v>
      </c>
      <c r="I525" s="162">
        <f>0.15*I521</f>
        <v>0.27</v>
      </c>
      <c r="J525" s="169">
        <f>0.15*J522</f>
        <v>8.6999999999999994E-3</v>
      </c>
      <c r="K525" s="174" t="s">
        <v>189</v>
      </c>
      <c r="L525" s="178">
        <v>3</v>
      </c>
      <c r="M525" s="92" t="str">
        <f t="shared" si="671"/>
        <v>С5</v>
      </c>
      <c r="N525" s="92" t="str">
        <f t="shared" si="672"/>
        <v>Трубопровод углеводородного конденсата Рег.№ТТ-107</v>
      </c>
      <c r="O525" s="92" t="str">
        <f t="shared" si="673"/>
        <v>Частичное-пожар-вспышка</v>
      </c>
      <c r="P525" s="92" t="s">
        <v>85</v>
      </c>
      <c r="Q525" s="92" t="s">
        <v>85</v>
      </c>
      <c r="R525" s="92" t="s">
        <v>85</v>
      </c>
      <c r="S525" s="92" t="s">
        <v>85</v>
      </c>
      <c r="T525" s="92" t="s">
        <v>85</v>
      </c>
      <c r="U525" s="92" t="s">
        <v>85</v>
      </c>
      <c r="V525" s="92" t="s">
        <v>85</v>
      </c>
      <c r="W525" s="92" t="s">
        <v>85</v>
      </c>
      <c r="X525" s="92" t="s">
        <v>85</v>
      </c>
      <c r="Y525" s="92" t="s">
        <v>85</v>
      </c>
      <c r="Z525" s="92" t="s">
        <v>85</v>
      </c>
      <c r="AA525" s="92" t="s">
        <v>85</v>
      </c>
      <c r="AB525" s="92" t="s">
        <v>85</v>
      </c>
      <c r="AC525" s="92" t="s">
        <v>85</v>
      </c>
      <c r="AD525" s="92" t="s">
        <v>85</v>
      </c>
      <c r="AE525" s="92" t="s">
        <v>85</v>
      </c>
      <c r="AF525" s="92" t="s">
        <v>85</v>
      </c>
      <c r="AG525" s="92" t="s">
        <v>85</v>
      </c>
      <c r="AH525" s="92">
        <v>0</v>
      </c>
      <c r="AI525" s="92">
        <v>1</v>
      </c>
      <c r="AJ525" s="92">
        <f>0.1*$AJ$2</f>
        <v>0.25</v>
      </c>
      <c r="AK525" s="92">
        <f>AK521</f>
        <v>2.7E-2</v>
      </c>
      <c r="AL525" s="92">
        <f>ROUNDUP(AL521/3,0)</f>
        <v>1</v>
      </c>
      <c r="AM525" s="92"/>
      <c r="AN525" s="92"/>
      <c r="AO525" s="93">
        <f t="shared" ref="AO525" si="682">AK525*I525+AJ525</f>
        <v>0.25729000000000002</v>
      </c>
      <c r="AP525" s="93">
        <f t="shared" si="676"/>
        <v>2.5729000000000002E-2</v>
      </c>
      <c r="AQ525" s="94">
        <f t="shared" si="677"/>
        <v>0.25</v>
      </c>
      <c r="AR525" s="94">
        <f t="shared" si="678"/>
        <v>0.13325475000000001</v>
      </c>
      <c r="AS525" s="93">
        <f>10068.2*J525*POWER(10,-6)*10</f>
        <v>8.7593339999999999E-4</v>
      </c>
      <c r="AT525" s="94">
        <f t="shared" si="674"/>
        <v>0.66714968340000003</v>
      </c>
      <c r="AU525" s="95">
        <f t="shared" si="679"/>
        <v>0</v>
      </c>
      <c r="AV525" s="95">
        <f t="shared" si="680"/>
        <v>6.240000000000001E-4</v>
      </c>
      <c r="AW525" s="95">
        <f t="shared" si="681"/>
        <v>4.1630140244160006E-4</v>
      </c>
    </row>
    <row r="526" spans="1:49" x14ac:dyDescent="0.3">
      <c r="A526" s="271" t="s">
        <v>24</v>
      </c>
      <c r="B526" s="271" t="str">
        <f>B521</f>
        <v>Трубопровод углеводородного конденсата Рег.№ТТ-107</v>
      </c>
      <c r="C526" s="272" t="s">
        <v>173</v>
      </c>
      <c r="D526" s="273" t="s">
        <v>62</v>
      </c>
      <c r="E526" s="274">
        <f>E524</f>
        <v>1E-4</v>
      </c>
      <c r="F526" s="275">
        <f>F521</f>
        <v>156</v>
      </c>
      <c r="G526" s="271">
        <v>0.76</v>
      </c>
      <c r="H526" s="276">
        <f t="shared" si="675"/>
        <v>1.1856E-2</v>
      </c>
      <c r="I526" s="277">
        <f>0.15*I521</f>
        <v>0.27</v>
      </c>
      <c r="J526" s="278">
        <v>0</v>
      </c>
      <c r="K526" s="279" t="s">
        <v>200</v>
      </c>
      <c r="L526" s="280">
        <v>1</v>
      </c>
      <c r="M526" s="92" t="str">
        <f t="shared" si="671"/>
        <v>С6</v>
      </c>
      <c r="N526" s="92" t="str">
        <f t="shared" si="672"/>
        <v>Трубопровод углеводородного конденсата Рег.№ТТ-107</v>
      </c>
      <c r="O526" s="92" t="str">
        <f t="shared" si="673"/>
        <v>Частичное-ликвидация</v>
      </c>
      <c r="P526" s="92" t="s">
        <v>85</v>
      </c>
      <c r="Q526" s="92" t="s">
        <v>85</v>
      </c>
      <c r="R526" s="92" t="s">
        <v>85</v>
      </c>
      <c r="S526" s="92" t="s">
        <v>85</v>
      </c>
      <c r="T526" s="92" t="s">
        <v>85</v>
      </c>
      <c r="U526" s="92" t="s">
        <v>85</v>
      </c>
      <c r="V526" s="92" t="s">
        <v>85</v>
      </c>
      <c r="W526" s="92" t="s">
        <v>85</v>
      </c>
      <c r="X526" s="92" t="s">
        <v>85</v>
      </c>
      <c r="Y526" s="92" t="s">
        <v>85</v>
      </c>
      <c r="Z526" s="92" t="s">
        <v>85</v>
      </c>
      <c r="AA526" s="92" t="s">
        <v>85</v>
      </c>
      <c r="AB526" s="92" t="s">
        <v>85</v>
      </c>
      <c r="AC526" s="92" t="s">
        <v>85</v>
      </c>
      <c r="AD526" s="92" t="s">
        <v>85</v>
      </c>
      <c r="AE526" s="92" t="s">
        <v>85</v>
      </c>
      <c r="AF526" s="92" t="s">
        <v>85</v>
      </c>
      <c r="AG526" s="92" t="s">
        <v>85</v>
      </c>
      <c r="AH526" s="92">
        <v>0</v>
      </c>
      <c r="AI526" s="92">
        <v>0</v>
      </c>
      <c r="AJ526" s="92">
        <f>0.1*$AJ$2</f>
        <v>0.25</v>
      </c>
      <c r="AK526" s="92">
        <f>AK521</f>
        <v>2.7E-2</v>
      </c>
      <c r="AL526" s="92">
        <f>ROUNDUP(AL521/3,0)</f>
        <v>1</v>
      </c>
      <c r="AM526" s="92"/>
      <c r="AN526" s="92"/>
      <c r="AO526" s="93">
        <f>AK526*I526*0.1+AJ526</f>
        <v>0.25072899999999998</v>
      </c>
      <c r="AP526" s="93">
        <f t="shared" si="676"/>
        <v>2.5072899999999999E-2</v>
      </c>
      <c r="AQ526" s="94">
        <f t="shared" si="677"/>
        <v>0</v>
      </c>
      <c r="AR526" s="94">
        <f t="shared" si="678"/>
        <v>6.8950474999999997E-2</v>
      </c>
      <c r="AS526" s="93">
        <f>1333*J525*POWER(10,-6)</f>
        <v>1.1597099999999999E-5</v>
      </c>
      <c r="AT526" s="94">
        <f t="shared" si="674"/>
        <v>0.34476397209999998</v>
      </c>
      <c r="AU526" s="95">
        <f t="shared" si="679"/>
        <v>0</v>
      </c>
      <c r="AV526" s="95">
        <f t="shared" si="680"/>
        <v>0</v>
      </c>
      <c r="AW526" s="95">
        <f t="shared" si="681"/>
        <v>4.0875216532176E-3</v>
      </c>
    </row>
    <row r="527" spans="1:49" s="281" customFormat="1" x14ac:dyDescent="0.3">
      <c r="A527" s="48" t="s">
        <v>85</v>
      </c>
      <c r="B527" s="48" t="s">
        <v>85</v>
      </c>
      <c r="C527" s="48" t="s">
        <v>85</v>
      </c>
      <c r="D527" s="48" t="s">
        <v>85</v>
      </c>
      <c r="E527" s="48" t="s">
        <v>85</v>
      </c>
      <c r="F527" s="48" t="s">
        <v>85</v>
      </c>
      <c r="G527" s="48" t="s">
        <v>85</v>
      </c>
      <c r="H527" s="48" t="s">
        <v>85</v>
      </c>
      <c r="I527" s="48" t="s">
        <v>85</v>
      </c>
      <c r="J527" s="48" t="s">
        <v>85</v>
      </c>
      <c r="K527" s="48" t="s">
        <v>85</v>
      </c>
      <c r="L527" s="48" t="s">
        <v>85</v>
      </c>
      <c r="M527" s="48" t="s">
        <v>85</v>
      </c>
      <c r="N527" s="48" t="s">
        <v>85</v>
      </c>
      <c r="O527" s="48" t="s">
        <v>85</v>
      </c>
      <c r="P527" s="48" t="s">
        <v>85</v>
      </c>
      <c r="Q527" s="48" t="s">
        <v>85</v>
      </c>
      <c r="R527" s="48" t="s">
        <v>85</v>
      </c>
      <c r="S527" s="48" t="s">
        <v>85</v>
      </c>
      <c r="T527" s="48" t="s">
        <v>85</v>
      </c>
      <c r="U527" s="48" t="s">
        <v>85</v>
      </c>
      <c r="V527" s="48" t="s">
        <v>85</v>
      </c>
      <c r="W527" s="48" t="s">
        <v>85</v>
      </c>
      <c r="X527" s="48" t="s">
        <v>85</v>
      </c>
      <c r="Y527" s="48" t="s">
        <v>85</v>
      </c>
      <c r="Z527" s="48" t="s">
        <v>85</v>
      </c>
      <c r="AA527" s="48" t="s">
        <v>85</v>
      </c>
      <c r="AB527" s="48" t="s">
        <v>85</v>
      </c>
      <c r="AC527" s="48" t="s">
        <v>85</v>
      </c>
      <c r="AD527" s="48" t="s">
        <v>85</v>
      </c>
      <c r="AE527" s="48" t="s">
        <v>85</v>
      </c>
      <c r="AF527" s="48" t="s">
        <v>85</v>
      </c>
      <c r="AG527" s="48" t="s">
        <v>85</v>
      </c>
      <c r="AH527" s="48" t="s">
        <v>85</v>
      </c>
      <c r="AI527" s="48" t="s">
        <v>85</v>
      </c>
      <c r="AJ527" s="48" t="s">
        <v>85</v>
      </c>
      <c r="AK527" s="48" t="s">
        <v>85</v>
      </c>
      <c r="AL527" s="48" t="s">
        <v>85</v>
      </c>
      <c r="AM527" s="48" t="s">
        <v>85</v>
      </c>
      <c r="AN527" s="48" t="s">
        <v>85</v>
      </c>
      <c r="AO527" s="48" t="s">
        <v>85</v>
      </c>
      <c r="AP527" s="48" t="s">
        <v>85</v>
      </c>
      <c r="AQ527" s="48" t="s">
        <v>85</v>
      </c>
      <c r="AR527" s="48" t="s">
        <v>85</v>
      </c>
      <c r="AS527" s="48" t="s">
        <v>85</v>
      </c>
      <c r="AT527" s="48" t="s">
        <v>85</v>
      </c>
      <c r="AU527" s="48" t="s">
        <v>85</v>
      </c>
      <c r="AV527" s="48" t="s">
        <v>85</v>
      </c>
      <c r="AW527" s="48" t="s">
        <v>85</v>
      </c>
    </row>
    <row r="528" spans="1:49" s="281" customFormat="1" x14ac:dyDescent="0.3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</row>
    <row r="529" spans="1:49" s="281" customFormat="1" x14ac:dyDescent="0.3">
      <c r="A529" s="48" t="s">
        <v>85</v>
      </c>
      <c r="B529" s="48" t="s">
        <v>85</v>
      </c>
      <c r="C529" s="48" t="s">
        <v>85</v>
      </c>
      <c r="D529" s="48" t="s">
        <v>85</v>
      </c>
      <c r="E529" s="48" t="s">
        <v>85</v>
      </c>
      <c r="F529" s="48" t="s">
        <v>85</v>
      </c>
      <c r="G529" s="48" t="s">
        <v>85</v>
      </c>
      <c r="H529" s="48" t="s">
        <v>85</v>
      </c>
      <c r="I529" s="48" t="s">
        <v>85</v>
      </c>
      <c r="J529" s="48" t="s">
        <v>85</v>
      </c>
      <c r="K529" s="48" t="s">
        <v>85</v>
      </c>
      <c r="L529" s="48" t="s">
        <v>85</v>
      </c>
      <c r="M529" s="48" t="s">
        <v>85</v>
      </c>
      <c r="N529" s="48" t="s">
        <v>85</v>
      </c>
      <c r="O529" s="48" t="s">
        <v>85</v>
      </c>
      <c r="P529" s="48" t="s">
        <v>85</v>
      </c>
      <c r="Q529" s="48" t="s">
        <v>85</v>
      </c>
      <c r="R529" s="48" t="s">
        <v>85</v>
      </c>
      <c r="S529" s="48" t="s">
        <v>85</v>
      </c>
      <c r="T529" s="48" t="s">
        <v>85</v>
      </c>
      <c r="U529" s="48" t="s">
        <v>85</v>
      </c>
      <c r="V529" s="48" t="s">
        <v>85</v>
      </c>
      <c r="W529" s="48" t="s">
        <v>85</v>
      </c>
      <c r="X529" s="48" t="s">
        <v>85</v>
      </c>
      <c r="Y529" s="48" t="s">
        <v>85</v>
      </c>
      <c r="Z529" s="48" t="s">
        <v>85</v>
      </c>
      <c r="AA529" s="48" t="s">
        <v>85</v>
      </c>
      <c r="AB529" s="48" t="s">
        <v>85</v>
      </c>
      <c r="AC529" s="48" t="s">
        <v>85</v>
      </c>
      <c r="AD529" s="48" t="s">
        <v>85</v>
      </c>
      <c r="AE529" s="48" t="s">
        <v>85</v>
      </c>
      <c r="AF529" s="48" t="s">
        <v>85</v>
      </c>
      <c r="AG529" s="48" t="s">
        <v>85</v>
      </c>
      <c r="AH529" s="48" t="s">
        <v>85</v>
      </c>
      <c r="AI529" s="48" t="s">
        <v>85</v>
      </c>
      <c r="AJ529" s="48" t="s">
        <v>85</v>
      </c>
      <c r="AK529" s="48" t="s">
        <v>85</v>
      </c>
      <c r="AL529" s="48" t="s">
        <v>85</v>
      </c>
      <c r="AM529" s="48" t="s">
        <v>85</v>
      </c>
      <c r="AN529" s="48" t="s">
        <v>85</v>
      </c>
      <c r="AO529" s="48" t="s">
        <v>85</v>
      </c>
      <c r="AP529" s="48" t="s">
        <v>85</v>
      </c>
      <c r="AQ529" s="48" t="s">
        <v>85</v>
      </c>
      <c r="AR529" s="48" t="s">
        <v>85</v>
      </c>
      <c r="AS529" s="48" t="s">
        <v>85</v>
      </c>
      <c r="AT529" s="48" t="s">
        <v>85</v>
      </c>
      <c r="AU529" s="48" t="s">
        <v>85</v>
      </c>
      <c r="AV529" s="48" t="s">
        <v>85</v>
      </c>
      <c r="AW529" s="48" t="s">
        <v>85</v>
      </c>
    </row>
    <row r="530" spans="1:49" ht="15" thickBot="1" x14ac:dyDescent="0.35"/>
    <row r="531" spans="1:49" ht="28.8" thickBot="1" x14ac:dyDescent="0.35">
      <c r="A531" s="48" t="s">
        <v>19</v>
      </c>
      <c r="B531" s="311" t="s">
        <v>388</v>
      </c>
      <c r="C531" s="179" t="s">
        <v>168</v>
      </c>
      <c r="D531" s="49" t="s">
        <v>60</v>
      </c>
      <c r="E531" s="166">
        <v>1.0000000000000001E-5</v>
      </c>
      <c r="F531" s="163">
        <v>325</v>
      </c>
      <c r="G531" s="48">
        <v>0.2</v>
      </c>
      <c r="H531" s="50">
        <f>E531*F531*G531</f>
        <v>6.5000000000000008E-4</v>
      </c>
      <c r="I531" s="164">
        <v>3.89</v>
      </c>
      <c r="J531" s="169">
        <f>I531</f>
        <v>3.89</v>
      </c>
      <c r="K531" s="172" t="s">
        <v>184</v>
      </c>
      <c r="L531" s="177">
        <f>I531*20</f>
        <v>77.8</v>
      </c>
      <c r="M531" s="92" t="str">
        <f t="shared" ref="M531:M536" si="683">A531</f>
        <v>С1</v>
      </c>
      <c r="N531" s="92" t="str">
        <f t="shared" ref="N531:N536" si="684">B531</f>
        <v>Трубопровод конденсата углеводородных сбросов Рег.№ТТ-302</v>
      </c>
      <c r="O531" s="92" t="str">
        <f t="shared" ref="O531:O536" si="685">D531</f>
        <v>Полное-пожар</v>
      </c>
      <c r="P531" s="92" t="s">
        <v>85</v>
      </c>
      <c r="Q531" s="92" t="s">
        <v>85</v>
      </c>
      <c r="R531" s="92" t="s">
        <v>85</v>
      </c>
      <c r="S531" s="92" t="s">
        <v>85</v>
      </c>
      <c r="T531" s="92" t="s">
        <v>85</v>
      </c>
      <c r="U531" s="92" t="s">
        <v>85</v>
      </c>
      <c r="V531" s="92" t="s">
        <v>85</v>
      </c>
      <c r="W531" s="92" t="s">
        <v>85</v>
      </c>
      <c r="X531" s="92" t="s">
        <v>85</v>
      </c>
      <c r="Y531" s="92" t="s">
        <v>85</v>
      </c>
      <c r="Z531" s="92" t="s">
        <v>85</v>
      </c>
      <c r="AA531" s="92" t="s">
        <v>85</v>
      </c>
      <c r="AB531" s="92" t="s">
        <v>85</v>
      </c>
      <c r="AC531" s="92" t="s">
        <v>85</v>
      </c>
      <c r="AD531" s="92" t="s">
        <v>85</v>
      </c>
      <c r="AE531" s="92" t="s">
        <v>85</v>
      </c>
      <c r="AF531" s="92" t="s">
        <v>85</v>
      </c>
      <c r="AG531" s="92" t="s">
        <v>85</v>
      </c>
      <c r="AH531" s="52">
        <v>1</v>
      </c>
      <c r="AI531" s="52">
        <v>2</v>
      </c>
      <c r="AJ531" s="165">
        <v>1.26</v>
      </c>
      <c r="AK531" s="165">
        <v>2.7E-2</v>
      </c>
      <c r="AL531" s="165">
        <v>3</v>
      </c>
      <c r="AM531" s="92"/>
      <c r="AN531" s="92"/>
      <c r="AO531" s="93">
        <f>AK531*I531+AJ531</f>
        <v>1.36503</v>
      </c>
      <c r="AP531" s="93">
        <f>0.1*AO531</f>
        <v>0.13650300000000001</v>
      </c>
      <c r="AQ531" s="94">
        <f>AH531*3+0.25*AI531</f>
        <v>3.5</v>
      </c>
      <c r="AR531" s="94">
        <f>SUM(AO531:AQ531)/4</f>
        <v>1.2503832500000001</v>
      </c>
      <c r="AS531" s="93">
        <f>10068.2*J531*POWER(10,-6)</f>
        <v>3.9165298000000001E-2</v>
      </c>
      <c r="AT531" s="94">
        <f t="shared" ref="AT531:AT536" si="686">AS531+AR531+AQ531+AP531+AO531</f>
        <v>6.2910815480000002</v>
      </c>
      <c r="AU531" s="95">
        <f>AH531*H531</f>
        <v>6.5000000000000008E-4</v>
      </c>
      <c r="AV531" s="95">
        <f>H531*AI531</f>
        <v>1.3000000000000002E-3</v>
      </c>
      <c r="AW531" s="95">
        <f>H531*AT531</f>
        <v>4.089203006200001E-3</v>
      </c>
    </row>
    <row r="532" spans="1:49" ht="15" thickBot="1" x14ac:dyDescent="0.35">
      <c r="A532" s="48" t="s">
        <v>20</v>
      </c>
      <c r="B532" s="48" t="str">
        <f>B531</f>
        <v>Трубопровод конденсата углеводородных сбросов Рег.№ТТ-302</v>
      </c>
      <c r="C532" s="179" t="s">
        <v>169</v>
      </c>
      <c r="D532" s="49" t="s">
        <v>63</v>
      </c>
      <c r="E532" s="167">
        <f>E531</f>
        <v>1.0000000000000001E-5</v>
      </c>
      <c r="F532" s="168">
        <f>F531</f>
        <v>325</v>
      </c>
      <c r="G532" s="48">
        <v>0.04</v>
      </c>
      <c r="H532" s="50">
        <f t="shared" ref="H532:H536" si="687">E532*F532*G532</f>
        <v>1.3000000000000002E-4</v>
      </c>
      <c r="I532" s="162">
        <f>I531</f>
        <v>3.89</v>
      </c>
      <c r="J532" s="170">
        <v>0.152</v>
      </c>
      <c r="K532" s="172" t="s">
        <v>185</v>
      </c>
      <c r="L532" s="177">
        <v>0</v>
      </c>
      <c r="M532" s="92" t="str">
        <f t="shared" si="683"/>
        <v>С2</v>
      </c>
      <c r="N532" s="92" t="str">
        <f t="shared" si="684"/>
        <v>Трубопровод конденсата углеводородных сбросов Рег.№ТТ-302</v>
      </c>
      <c r="O532" s="92" t="str">
        <f t="shared" si="685"/>
        <v>Полное-взрыв</v>
      </c>
      <c r="P532" s="92" t="s">
        <v>85</v>
      </c>
      <c r="Q532" s="92" t="s">
        <v>85</v>
      </c>
      <c r="R532" s="92" t="s">
        <v>85</v>
      </c>
      <c r="S532" s="92" t="s">
        <v>85</v>
      </c>
      <c r="T532" s="92" t="s">
        <v>85</v>
      </c>
      <c r="U532" s="92" t="s">
        <v>85</v>
      </c>
      <c r="V532" s="92" t="s">
        <v>85</v>
      </c>
      <c r="W532" s="92" t="s">
        <v>85</v>
      </c>
      <c r="X532" s="92" t="s">
        <v>85</v>
      </c>
      <c r="Y532" s="92" t="s">
        <v>85</v>
      </c>
      <c r="Z532" s="92" t="s">
        <v>85</v>
      </c>
      <c r="AA532" s="92" t="s">
        <v>85</v>
      </c>
      <c r="AB532" s="92" t="s">
        <v>85</v>
      </c>
      <c r="AC532" s="92" t="s">
        <v>85</v>
      </c>
      <c r="AD532" s="92" t="s">
        <v>85</v>
      </c>
      <c r="AE532" s="92" t="s">
        <v>85</v>
      </c>
      <c r="AF532" s="92" t="s">
        <v>85</v>
      </c>
      <c r="AG532" s="92" t="s">
        <v>85</v>
      </c>
      <c r="AH532" s="52">
        <v>2</v>
      </c>
      <c r="AI532" s="52">
        <v>2</v>
      </c>
      <c r="AJ532" s="92">
        <f>AJ531</f>
        <v>1.26</v>
      </c>
      <c r="AK532" s="92">
        <f>AK531</f>
        <v>2.7E-2</v>
      </c>
      <c r="AL532" s="92">
        <f>AL531</f>
        <v>3</v>
      </c>
      <c r="AM532" s="92"/>
      <c r="AN532" s="92"/>
      <c r="AO532" s="93">
        <f>AK532*I532+AJ532</f>
        <v>1.36503</v>
      </c>
      <c r="AP532" s="93">
        <f t="shared" ref="AP532:AP536" si="688">0.1*AO532</f>
        <v>0.13650300000000001</v>
      </c>
      <c r="AQ532" s="94">
        <f t="shared" ref="AQ532:AQ536" si="689">AH532*3+0.25*AI532</f>
        <v>6.5</v>
      </c>
      <c r="AR532" s="94">
        <f t="shared" ref="AR532:AR536" si="690">SUM(AO532:AQ532)/4</f>
        <v>2.0003832500000001</v>
      </c>
      <c r="AS532" s="93">
        <f>10068.2*J532*POWER(10,-6)*10</f>
        <v>1.5303664E-2</v>
      </c>
      <c r="AT532" s="94">
        <f t="shared" si="686"/>
        <v>10.017219913999998</v>
      </c>
      <c r="AU532" s="95">
        <f t="shared" ref="AU532:AU536" si="691">AH532*H532</f>
        <v>2.6000000000000003E-4</v>
      </c>
      <c r="AV532" s="95">
        <f t="shared" ref="AV532:AV536" si="692">H532*AI532</f>
        <v>2.6000000000000003E-4</v>
      </c>
      <c r="AW532" s="95">
        <f t="shared" ref="AW532:AW536" si="693">H532*AT532</f>
        <v>1.30223858882E-3</v>
      </c>
    </row>
    <row r="533" spans="1:49" x14ac:dyDescent="0.3">
      <c r="A533" s="48" t="s">
        <v>21</v>
      </c>
      <c r="B533" s="48" t="str">
        <f>B531</f>
        <v>Трубопровод конденсата углеводородных сбросов Рег.№ТТ-302</v>
      </c>
      <c r="C533" s="179" t="s">
        <v>170</v>
      </c>
      <c r="D533" s="49" t="s">
        <v>61</v>
      </c>
      <c r="E533" s="167">
        <f>E531</f>
        <v>1.0000000000000001E-5</v>
      </c>
      <c r="F533" s="168">
        <f>F531</f>
        <v>325</v>
      </c>
      <c r="G533" s="48">
        <v>0.76</v>
      </c>
      <c r="H533" s="50">
        <f t="shared" si="687"/>
        <v>2.4700000000000004E-3</v>
      </c>
      <c r="I533" s="162">
        <f>I531</f>
        <v>3.89</v>
      </c>
      <c r="J533" s="171">
        <v>0</v>
      </c>
      <c r="K533" s="172" t="s">
        <v>186</v>
      </c>
      <c r="L533" s="177">
        <v>0</v>
      </c>
      <c r="M533" s="92" t="str">
        <f t="shared" si="683"/>
        <v>С3</v>
      </c>
      <c r="N533" s="92" t="str">
        <f t="shared" si="684"/>
        <v>Трубопровод конденсата углеводородных сбросов Рег.№ТТ-302</v>
      </c>
      <c r="O533" s="92" t="str">
        <f t="shared" si="685"/>
        <v>Полное-ликвидация</v>
      </c>
      <c r="P533" s="92" t="s">
        <v>85</v>
      </c>
      <c r="Q533" s="92" t="s">
        <v>85</v>
      </c>
      <c r="R533" s="92" t="s">
        <v>85</v>
      </c>
      <c r="S533" s="92" t="s">
        <v>85</v>
      </c>
      <c r="T533" s="92" t="s">
        <v>85</v>
      </c>
      <c r="U533" s="92" t="s">
        <v>85</v>
      </c>
      <c r="V533" s="92" t="s">
        <v>85</v>
      </c>
      <c r="W533" s="92" t="s">
        <v>85</v>
      </c>
      <c r="X533" s="92" t="s">
        <v>85</v>
      </c>
      <c r="Y533" s="92" t="s">
        <v>85</v>
      </c>
      <c r="Z533" s="92" t="s">
        <v>85</v>
      </c>
      <c r="AA533" s="92" t="s">
        <v>85</v>
      </c>
      <c r="AB533" s="92" t="s">
        <v>85</v>
      </c>
      <c r="AC533" s="92" t="s">
        <v>85</v>
      </c>
      <c r="AD533" s="92" t="s">
        <v>85</v>
      </c>
      <c r="AE533" s="92" t="s">
        <v>85</v>
      </c>
      <c r="AF533" s="92" t="s">
        <v>85</v>
      </c>
      <c r="AG533" s="92" t="s">
        <v>85</v>
      </c>
      <c r="AH533" s="92">
        <v>0</v>
      </c>
      <c r="AI533" s="92">
        <v>0</v>
      </c>
      <c r="AJ533" s="92">
        <f>AJ531</f>
        <v>1.26</v>
      </c>
      <c r="AK533" s="92">
        <f>AK531</f>
        <v>2.7E-2</v>
      </c>
      <c r="AL533" s="92">
        <f>AL531</f>
        <v>3</v>
      </c>
      <c r="AM533" s="92"/>
      <c r="AN533" s="92"/>
      <c r="AO533" s="93">
        <f>AK533*I533*0.1+AJ533</f>
        <v>1.2705029999999999</v>
      </c>
      <c r="AP533" s="93">
        <f t="shared" si="688"/>
        <v>0.1270503</v>
      </c>
      <c r="AQ533" s="94">
        <f t="shared" si="689"/>
        <v>0</v>
      </c>
      <c r="AR533" s="94">
        <f t="shared" si="690"/>
        <v>0.349388325</v>
      </c>
      <c r="AS533" s="93">
        <f>1333*J532*POWER(10,-6)</f>
        <v>2.0261599999999997E-4</v>
      </c>
      <c r="AT533" s="94">
        <f t="shared" si="686"/>
        <v>1.747144241</v>
      </c>
      <c r="AU533" s="95">
        <f t="shared" si="691"/>
        <v>0</v>
      </c>
      <c r="AV533" s="95">
        <f t="shared" si="692"/>
        <v>0</v>
      </c>
      <c r="AW533" s="95">
        <f t="shared" si="693"/>
        <v>4.3154462752700009E-3</v>
      </c>
    </row>
    <row r="534" spans="1:49" x14ac:dyDescent="0.3">
      <c r="A534" s="48" t="s">
        <v>22</v>
      </c>
      <c r="B534" s="48" t="str">
        <f>B531</f>
        <v>Трубопровод конденсата углеводородных сбросов Рег.№ТТ-302</v>
      </c>
      <c r="C534" s="179" t="s">
        <v>171</v>
      </c>
      <c r="D534" s="49" t="s">
        <v>86</v>
      </c>
      <c r="E534" s="166">
        <v>1E-4</v>
      </c>
      <c r="F534" s="168">
        <f>F531</f>
        <v>325</v>
      </c>
      <c r="G534" s="48">
        <v>0.2</v>
      </c>
      <c r="H534" s="50">
        <f t="shared" si="687"/>
        <v>6.5000000000000006E-3</v>
      </c>
      <c r="I534" s="162">
        <f>0.15*I531</f>
        <v>0.58350000000000002</v>
      </c>
      <c r="J534" s="169">
        <f>I534</f>
        <v>0.58350000000000002</v>
      </c>
      <c r="K534" s="174" t="s">
        <v>188</v>
      </c>
      <c r="L534" s="178">
        <v>45390</v>
      </c>
      <c r="M534" s="92" t="str">
        <f t="shared" si="683"/>
        <v>С4</v>
      </c>
      <c r="N534" s="92" t="str">
        <f t="shared" si="684"/>
        <v>Трубопровод конденсата углеводородных сбросов Рег.№ТТ-302</v>
      </c>
      <c r="O534" s="92" t="str">
        <f t="shared" si="685"/>
        <v>Частичное-пожар</v>
      </c>
      <c r="P534" s="92" t="s">
        <v>85</v>
      </c>
      <c r="Q534" s="92" t="s">
        <v>85</v>
      </c>
      <c r="R534" s="92" t="s">
        <v>85</v>
      </c>
      <c r="S534" s="92" t="s">
        <v>85</v>
      </c>
      <c r="T534" s="92" t="s">
        <v>85</v>
      </c>
      <c r="U534" s="92" t="s">
        <v>85</v>
      </c>
      <c r="V534" s="92" t="s">
        <v>85</v>
      </c>
      <c r="W534" s="92" t="s">
        <v>85</v>
      </c>
      <c r="X534" s="92" t="s">
        <v>85</v>
      </c>
      <c r="Y534" s="92" t="s">
        <v>85</v>
      </c>
      <c r="Z534" s="92" t="s">
        <v>85</v>
      </c>
      <c r="AA534" s="92" t="s">
        <v>85</v>
      </c>
      <c r="AB534" s="92" t="s">
        <v>85</v>
      </c>
      <c r="AC534" s="92" t="s">
        <v>85</v>
      </c>
      <c r="AD534" s="92" t="s">
        <v>85</v>
      </c>
      <c r="AE534" s="92" t="s">
        <v>85</v>
      </c>
      <c r="AF534" s="92" t="s">
        <v>85</v>
      </c>
      <c r="AG534" s="92" t="s">
        <v>85</v>
      </c>
      <c r="AH534" s="92">
        <v>0</v>
      </c>
      <c r="AI534" s="92">
        <v>2</v>
      </c>
      <c r="AJ534" s="92">
        <f>0.1*$AJ$2</f>
        <v>0.25</v>
      </c>
      <c r="AK534" s="92">
        <f>AK531</f>
        <v>2.7E-2</v>
      </c>
      <c r="AL534" s="92">
        <f>ROUNDUP(AL531/3,0)</f>
        <v>1</v>
      </c>
      <c r="AM534" s="92"/>
      <c r="AN534" s="92"/>
      <c r="AO534" s="93">
        <f>AK534*I534+AJ534</f>
        <v>0.2657545</v>
      </c>
      <c r="AP534" s="93">
        <f t="shared" si="688"/>
        <v>2.657545E-2</v>
      </c>
      <c r="AQ534" s="94">
        <f t="shared" si="689"/>
        <v>0.5</v>
      </c>
      <c r="AR534" s="94">
        <f t="shared" si="690"/>
        <v>0.19808248750000002</v>
      </c>
      <c r="AS534" s="93">
        <f>10068.2*J534*POWER(10,-6)</f>
        <v>5.8747946999999998E-3</v>
      </c>
      <c r="AT534" s="94">
        <f t="shared" si="686"/>
        <v>0.99628723219999993</v>
      </c>
      <c r="AU534" s="95">
        <f t="shared" si="691"/>
        <v>0</v>
      </c>
      <c r="AV534" s="95">
        <f t="shared" si="692"/>
        <v>1.3000000000000001E-2</v>
      </c>
      <c r="AW534" s="95">
        <f t="shared" si="693"/>
        <v>6.4758670092999997E-3</v>
      </c>
    </row>
    <row r="535" spans="1:49" x14ac:dyDescent="0.3">
      <c r="A535" s="48" t="s">
        <v>23</v>
      </c>
      <c r="B535" s="48" t="str">
        <f>B531</f>
        <v>Трубопровод конденсата углеводородных сбросов Рег.№ТТ-302</v>
      </c>
      <c r="C535" s="179" t="s">
        <v>172</v>
      </c>
      <c r="D535" s="49" t="s">
        <v>174</v>
      </c>
      <c r="E535" s="167">
        <f>E534</f>
        <v>1E-4</v>
      </c>
      <c r="F535" s="168">
        <f>F531</f>
        <v>325</v>
      </c>
      <c r="G535" s="48">
        <v>0.04</v>
      </c>
      <c r="H535" s="50">
        <f t="shared" si="687"/>
        <v>1.3000000000000002E-3</v>
      </c>
      <c r="I535" s="162">
        <f>0.15*I531</f>
        <v>0.58350000000000002</v>
      </c>
      <c r="J535" s="169">
        <f>0.15*J532</f>
        <v>2.2799999999999997E-2</v>
      </c>
      <c r="K535" s="174" t="s">
        <v>189</v>
      </c>
      <c r="L535" s="178">
        <v>3</v>
      </c>
      <c r="M535" s="92" t="str">
        <f t="shared" si="683"/>
        <v>С5</v>
      </c>
      <c r="N535" s="92" t="str">
        <f t="shared" si="684"/>
        <v>Трубопровод конденсата углеводородных сбросов Рег.№ТТ-302</v>
      </c>
      <c r="O535" s="92" t="str">
        <f t="shared" si="685"/>
        <v>Частичное-пожар-вспышка</v>
      </c>
      <c r="P535" s="92" t="s">
        <v>85</v>
      </c>
      <c r="Q535" s="92" t="s">
        <v>85</v>
      </c>
      <c r="R535" s="92" t="s">
        <v>85</v>
      </c>
      <c r="S535" s="92" t="s">
        <v>85</v>
      </c>
      <c r="T535" s="92" t="s">
        <v>85</v>
      </c>
      <c r="U535" s="92" t="s">
        <v>85</v>
      </c>
      <c r="V535" s="92" t="s">
        <v>85</v>
      </c>
      <c r="W535" s="92" t="s">
        <v>85</v>
      </c>
      <c r="X535" s="92" t="s">
        <v>85</v>
      </c>
      <c r="Y535" s="92" t="s">
        <v>85</v>
      </c>
      <c r="Z535" s="92" t="s">
        <v>85</v>
      </c>
      <c r="AA535" s="92" t="s">
        <v>85</v>
      </c>
      <c r="AB535" s="92" t="s">
        <v>85</v>
      </c>
      <c r="AC535" s="92" t="s">
        <v>85</v>
      </c>
      <c r="AD535" s="92" t="s">
        <v>85</v>
      </c>
      <c r="AE535" s="92" t="s">
        <v>85</v>
      </c>
      <c r="AF535" s="92" t="s">
        <v>85</v>
      </c>
      <c r="AG535" s="92" t="s">
        <v>85</v>
      </c>
      <c r="AH535" s="92">
        <v>0</v>
      </c>
      <c r="AI535" s="92">
        <v>1</v>
      </c>
      <c r="AJ535" s="92">
        <f>0.1*$AJ$2</f>
        <v>0.25</v>
      </c>
      <c r="AK535" s="92">
        <f>AK531</f>
        <v>2.7E-2</v>
      </c>
      <c r="AL535" s="92">
        <f>ROUNDUP(AL531/3,0)</f>
        <v>1</v>
      </c>
      <c r="AM535" s="92"/>
      <c r="AN535" s="92"/>
      <c r="AO535" s="93">
        <f t="shared" ref="AO535" si="694">AK535*I535+AJ535</f>
        <v>0.2657545</v>
      </c>
      <c r="AP535" s="93">
        <f t="shared" si="688"/>
        <v>2.657545E-2</v>
      </c>
      <c r="AQ535" s="94">
        <f t="shared" si="689"/>
        <v>0.25</v>
      </c>
      <c r="AR535" s="94">
        <f t="shared" si="690"/>
        <v>0.13558248750000002</v>
      </c>
      <c r="AS535" s="93">
        <f>10068.2*J535*POWER(10,-6)*10</f>
        <v>2.2955495999999998E-3</v>
      </c>
      <c r="AT535" s="94">
        <f t="shared" si="686"/>
        <v>0.68020798709999997</v>
      </c>
      <c r="AU535" s="95">
        <f t="shared" si="691"/>
        <v>0</v>
      </c>
      <c r="AV535" s="95">
        <f t="shared" si="692"/>
        <v>1.3000000000000002E-3</v>
      </c>
      <c r="AW535" s="95">
        <f t="shared" si="693"/>
        <v>8.8427038323000008E-4</v>
      </c>
    </row>
    <row r="536" spans="1:49" x14ac:dyDescent="0.3">
      <c r="A536" s="271" t="s">
        <v>24</v>
      </c>
      <c r="B536" s="271" t="str">
        <f>B531</f>
        <v>Трубопровод конденсата углеводородных сбросов Рег.№ТТ-302</v>
      </c>
      <c r="C536" s="272" t="s">
        <v>173</v>
      </c>
      <c r="D536" s="273" t="s">
        <v>62</v>
      </c>
      <c r="E536" s="274">
        <f>E534</f>
        <v>1E-4</v>
      </c>
      <c r="F536" s="275">
        <f>F531</f>
        <v>325</v>
      </c>
      <c r="G536" s="271">
        <v>0.76</v>
      </c>
      <c r="H536" s="276">
        <f t="shared" si="687"/>
        <v>2.47E-2</v>
      </c>
      <c r="I536" s="277">
        <f>0.15*I531</f>
        <v>0.58350000000000002</v>
      </c>
      <c r="J536" s="278">
        <v>0</v>
      </c>
      <c r="K536" s="279" t="s">
        <v>200</v>
      </c>
      <c r="L536" s="280">
        <v>1</v>
      </c>
      <c r="M536" s="92" t="str">
        <f t="shared" si="683"/>
        <v>С6</v>
      </c>
      <c r="N536" s="92" t="str">
        <f t="shared" si="684"/>
        <v>Трубопровод конденсата углеводородных сбросов Рег.№ТТ-302</v>
      </c>
      <c r="O536" s="92" t="str">
        <f t="shared" si="685"/>
        <v>Частичное-ликвидация</v>
      </c>
      <c r="P536" s="92" t="s">
        <v>85</v>
      </c>
      <c r="Q536" s="92" t="s">
        <v>85</v>
      </c>
      <c r="R536" s="92" t="s">
        <v>85</v>
      </c>
      <c r="S536" s="92" t="s">
        <v>85</v>
      </c>
      <c r="T536" s="92" t="s">
        <v>85</v>
      </c>
      <c r="U536" s="92" t="s">
        <v>85</v>
      </c>
      <c r="V536" s="92" t="s">
        <v>85</v>
      </c>
      <c r="W536" s="92" t="s">
        <v>85</v>
      </c>
      <c r="X536" s="92" t="s">
        <v>85</v>
      </c>
      <c r="Y536" s="92" t="s">
        <v>85</v>
      </c>
      <c r="Z536" s="92" t="s">
        <v>85</v>
      </c>
      <c r="AA536" s="92" t="s">
        <v>85</v>
      </c>
      <c r="AB536" s="92" t="s">
        <v>85</v>
      </c>
      <c r="AC536" s="92" t="s">
        <v>85</v>
      </c>
      <c r="AD536" s="92" t="s">
        <v>85</v>
      </c>
      <c r="AE536" s="92" t="s">
        <v>85</v>
      </c>
      <c r="AF536" s="92" t="s">
        <v>85</v>
      </c>
      <c r="AG536" s="92" t="s">
        <v>85</v>
      </c>
      <c r="AH536" s="92">
        <v>0</v>
      </c>
      <c r="AI536" s="92">
        <v>0</v>
      </c>
      <c r="AJ536" s="92">
        <f>0.1*$AJ$2</f>
        <v>0.25</v>
      </c>
      <c r="AK536" s="92">
        <f>AK531</f>
        <v>2.7E-2</v>
      </c>
      <c r="AL536" s="92">
        <f>ROUNDUP(AL531/3,0)</f>
        <v>1</v>
      </c>
      <c r="AM536" s="92"/>
      <c r="AN536" s="92"/>
      <c r="AO536" s="93">
        <f>AK536*I536*0.1+AJ536</f>
        <v>0.25157544999999998</v>
      </c>
      <c r="AP536" s="93">
        <f t="shared" si="688"/>
        <v>2.5157545E-2</v>
      </c>
      <c r="AQ536" s="94">
        <f t="shared" si="689"/>
        <v>0</v>
      </c>
      <c r="AR536" s="94">
        <f t="shared" si="690"/>
        <v>6.9183248749999995E-2</v>
      </c>
      <c r="AS536" s="93">
        <f>1333*J535*POWER(10,-6)</f>
        <v>3.0392399999999994E-5</v>
      </c>
      <c r="AT536" s="94">
        <f t="shared" si="686"/>
        <v>0.34594663614999999</v>
      </c>
      <c r="AU536" s="95">
        <f t="shared" si="691"/>
        <v>0</v>
      </c>
      <c r="AV536" s="95">
        <f t="shared" si="692"/>
        <v>0</v>
      </c>
      <c r="AW536" s="95">
        <f t="shared" si="693"/>
        <v>8.5448819129049988E-3</v>
      </c>
    </row>
    <row r="537" spans="1:49" s="281" customFormat="1" x14ac:dyDescent="0.3">
      <c r="A537" s="48" t="s">
        <v>85</v>
      </c>
      <c r="B537" s="48" t="s">
        <v>85</v>
      </c>
      <c r="C537" s="48" t="s">
        <v>85</v>
      </c>
      <c r="D537" s="48" t="s">
        <v>85</v>
      </c>
      <c r="E537" s="48" t="s">
        <v>85</v>
      </c>
      <c r="F537" s="48" t="s">
        <v>85</v>
      </c>
      <c r="G537" s="48" t="s">
        <v>85</v>
      </c>
      <c r="H537" s="48" t="s">
        <v>85</v>
      </c>
      <c r="I537" s="48" t="s">
        <v>85</v>
      </c>
      <c r="J537" s="48" t="s">
        <v>85</v>
      </c>
      <c r="K537" s="48" t="s">
        <v>85</v>
      </c>
      <c r="L537" s="48" t="s">
        <v>85</v>
      </c>
      <c r="M537" s="48" t="s">
        <v>85</v>
      </c>
      <c r="N537" s="48" t="s">
        <v>85</v>
      </c>
      <c r="O537" s="48" t="s">
        <v>85</v>
      </c>
      <c r="P537" s="48" t="s">
        <v>85</v>
      </c>
      <c r="Q537" s="48" t="s">
        <v>85</v>
      </c>
      <c r="R537" s="48" t="s">
        <v>85</v>
      </c>
      <c r="S537" s="48" t="s">
        <v>85</v>
      </c>
      <c r="T537" s="48" t="s">
        <v>85</v>
      </c>
      <c r="U537" s="48" t="s">
        <v>85</v>
      </c>
      <c r="V537" s="48" t="s">
        <v>85</v>
      </c>
      <c r="W537" s="48" t="s">
        <v>85</v>
      </c>
      <c r="X537" s="48" t="s">
        <v>85</v>
      </c>
      <c r="Y537" s="48" t="s">
        <v>85</v>
      </c>
      <c r="Z537" s="48" t="s">
        <v>85</v>
      </c>
      <c r="AA537" s="48" t="s">
        <v>85</v>
      </c>
      <c r="AB537" s="48" t="s">
        <v>85</v>
      </c>
      <c r="AC537" s="48" t="s">
        <v>85</v>
      </c>
      <c r="AD537" s="48" t="s">
        <v>85</v>
      </c>
      <c r="AE537" s="48" t="s">
        <v>85</v>
      </c>
      <c r="AF537" s="48" t="s">
        <v>85</v>
      </c>
      <c r="AG537" s="48" t="s">
        <v>85</v>
      </c>
      <c r="AH537" s="48" t="s">
        <v>85</v>
      </c>
      <c r="AI537" s="48" t="s">
        <v>85</v>
      </c>
      <c r="AJ537" s="48" t="s">
        <v>85</v>
      </c>
      <c r="AK537" s="48" t="s">
        <v>85</v>
      </c>
      <c r="AL537" s="48" t="s">
        <v>85</v>
      </c>
      <c r="AM537" s="48" t="s">
        <v>85</v>
      </c>
      <c r="AN537" s="48" t="s">
        <v>85</v>
      </c>
      <c r="AO537" s="48" t="s">
        <v>85</v>
      </c>
      <c r="AP537" s="48" t="s">
        <v>85</v>
      </c>
      <c r="AQ537" s="48" t="s">
        <v>85</v>
      </c>
      <c r="AR537" s="48" t="s">
        <v>85</v>
      </c>
      <c r="AS537" s="48" t="s">
        <v>85</v>
      </c>
      <c r="AT537" s="48" t="s">
        <v>85</v>
      </c>
      <c r="AU537" s="48" t="s">
        <v>85</v>
      </c>
      <c r="AV537" s="48" t="s">
        <v>85</v>
      </c>
      <c r="AW537" s="48" t="s">
        <v>85</v>
      </c>
    </row>
    <row r="538" spans="1:49" s="281" customFormat="1" x14ac:dyDescent="0.3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</row>
    <row r="539" spans="1:49" s="281" customFormat="1" x14ac:dyDescent="0.3">
      <c r="A539" s="48" t="s">
        <v>85</v>
      </c>
      <c r="B539" s="48" t="s">
        <v>85</v>
      </c>
      <c r="C539" s="48" t="s">
        <v>85</v>
      </c>
      <c r="D539" s="48" t="s">
        <v>85</v>
      </c>
      <c r="E539" s="48" t="s">
        <v>85</v>
      </c>
      <c r="F539" s="48" t="s">
        <v>85</v>
      </c>
      <c r="G539" s="48" t="s">
        <v>85</v>
      </c>
      <c r="H539" s="48" t="s">
        <v>85</v>
      </c>
      <c r="I539" s="48" t="s">
        <v>85</v>
      </c>
      <c r="J539" s="48" t="s">
        <v>85</v>
      </c>
      <c r="K539" s="48" t="s">
        <v>85</v>
      </c>
      <c r="L539" s="48" t="s">
        <v>85</v>
      </c>
      <c r="M539" s="48" t="s">
        <v>85</v>
      </c>
      <c r="N539" s="48" t="s">
        <v>85</v>
      </c>
      <c r="O539" s="48" t="s">
        <v>85</v>
      </c>
      <c r="P539" s="48" t="s">
        <v>85</v>
      </c>
      <c r="Q539" s="48" t="s">
        <v>85</v>
      </c>
      <c r="R539" s="48" t="s">
        <v>85</v>
      </c>
      <c r="S539" s="48" t="s">
        <v>85</v>
      </c>
      <c r="T539" s="48" t="s">
        <v>85</v>
      </c>
      <c r="U539" s="48" t="s">
        <v>85</v>
      </c>
      <c r="V539" s="48" t="s">
        <v>85</v>
      </c>
      <c r="W539" s="48" t="s">
        <v>85</v>
      </c>
      <c r="X539" s="48" t="s">
        <v>85</v>
      </c>
      <c r="Y539" s="48" t="s">
        <v>85</v>
      </c>
      <c r="Z539" s="48" t="s">
        <v>85</v>
      </c>
      <c r="AA539" s="48" t="s">
        <v>85</v>
      </c>
      <c r="AB539" s="48" t="s">
        <v>85</v>
      </c>
      <c r="AC539" s="48" t="s">
        <v>85</v>
      </c>
      <c r="AD539" s="48" t="s">
        <v>85</v>
      </c>
      <c r="AE539" s="48" t="s">
        <v>85</v>
      </c>
      <c r="AF539" s="48" t="s">
        <v>85</v>
      </c>
      <c r="AG539" s="48" t="s">
        <v>85</v>
      </c>
      <c r="AH539" s="48" t="s">
        <v>85</v>
      </c>
      <c r="AI539" s="48" t="s">
        <v>85</v>
      </c>
      <c r="AJ539" s="48" t="s">
        <v>85</v>
      </c>
      <c r="AK539" s="48" t="s">
        <v>85</v>
      </c>
      <c r="AL539" s="48" t="s">
        <v>85</v>
      </c>
      <c r="AM539" s="48" t="s">
        <v>85</v>
      </c>
      <c r="AN539" s="48" t="s">
        <v>85</v>
      </c>
      <c r="AO539" s="48" t="s">
        <v>85</v>
      </c>
      <c r="AP539" s="48" t="s">
        <v>85</v>
      </c>
      <c r="AQ539" s="48" t="s">
        <v>85</v>
      </c>
      <c r="AR539" s="48" t="s">
        <v>85</v>
      </c>
      <c r="AS539" s="48" t="s">
        <v>85</v>
      </c>
      <c r="AT539" s="48" t="s">
        <v>85</v>
      </c>
      <c r="AU539" s="48" t="s">
        <v>85</v>
      </c>
      <c r="AV539" s="48" t="s">
        <v>85</v>
      </c>
      <c r="AW539" s="48" t="s">
        <v>85</v>
      </c>
    </row>
    <row r="540" spans="1:49" ht="15" thickBot="1" x14ac:dyDescent="0.35"/>
    <row r="541" spans="1:49" ht="28.8" thickBot="1" x14ac:dyDescent="0.35">
      <c r="A541" s="48" t="s">
        <v>19</v>
      </c>
      <c r="B541" s="311" t="s">
        <v>390</v>
      </c>
      <c r="C541" s="179" t="s">
        <v>168</v>
      </c>
      <c r="D541" s="49" t="s">
        <v>60</v>
      </c>
      <c r="E541" s="166">
        <v>9.9999999999999995E-8</v>
      </c>
      <c r="F541" s="163">
        <v>1</v>
      </c>
      <c r="G541" s="48">
        <v>0.2</v>
      </c>
      <c r="H541" s="50">
        <f>E541*F541*G541</f>
        <v>2E-8</v>
      </c>
      <c r="I541" s="164">
        <v>1.2</v>
      </c>
      <c r="J541" s="162">
        <f>I541</f>
        <v>1.2</v>
      </c>
      <c r="K541" s="172" t="s">
        <v>184</v>
      </c>
      <c r="L541" s="177">
        <f>I541*20</f>
        <v>24</v>
      </c>
      <c r="M541" s="92" t="str">
        <f t="shared" ref="M541:M546" si="695">A541</f>
        <v>С1</v>
      </c>
      <c r="N541" s="92" t="str">
        <f t="shared" ref="N541:N546" si="696">B541</f>
        <v>Трубопровод кислого углеводородного конденсата Рег.№ТТ-108</v>
      </c>
      <c r="O541" s="92" t="str">
        <f t="shared" ref="O541:O546" si="697">D541</f>
        <v>Полное-пожар</v>
      </c>
      <c r="P541" s="92" t="s">
        <v>85</v>
      </c>
      <c r="Q541" s="92" t="s">
        <v>85</v>
      </c>
      <c r="R541" s="92" t="s">
        <v>85</v>
      </c>
      <c r="S541" s="92" t="s">
        <v>85</v>
      </c>
      <c r="T541" s="92" t="s">
        <v>85</v>
      </c>
      <c r="U541" s="92" t="s">
        <v>85</v>
      </c>
      <c r="V541" s="92" t="s">
        <v>85</v>
      </c>
      <c r="W541" s="92" t="s">
        <v>85</v>
      </c>
      <c r="X541" s="92" t="s">
        <v>85</v>
      </c>
      <c r="Y541" s="92" t="s">
        <v>85</v>
      </c>
      <c r="Z541" s="92" t="s">
        <v>85</v>
      </c>
      <c r="AA541" s="92" t="s">
        <v>85</v>
      </c>
      <c r="AB541" s="92" t="s">
        <v>85</v>
      </c>
      <c r="AC541" s="92" t="s">
        <v>85</v>
      </c>
      <c r="AD541" s="92" t="s">
        <v>85</v>
      </c>
      <c r="AE541" s="92" t="s">
        <v>85</v>
      </c>
      <c r="AF541" s="92" t="s">
        <v>85</v>
      </c>
      <c r="AG541" s="92" t="s">
        <v>85</v>
      </c>
      <c r="AH541" s="52">
        <v>3</v>
      </c>
      <c r="AI541" s="52">
        <v>6</v>
      </c>
      <c r="AJ541" s="165">
        <v>2.5</v>
      </c>
      <c r="AK541" s="165">
        <v>2.7E-2</v>
      </c>
      <c r="AL541" s="165">
        <v>4</v>
      </c>
      <c r="AM541" s="92"/>
      <c r="AN541" s="92"/>
      <c r="AO541" s="93">
        <f>AK541*I541+AJ541</f>
        <v>2.5324</v>
      </c>
      <c r="AP541" s="93">
        <f>0.1*AO541</f>
        <v>0.25324000000000002</v>
      </c>
      <c r="AQ541" s="94">
        <f>AH541*3+0.25*AI541</f>
        <v>10.5</v>
      </c>
      <c r="AR541" s="94">
        <f>SUM(AO541:AQ541)/4</f>
        <v>3.3214100000000002</v>
      </c>
      <c r="AS541" s="93">
        <f>10068.2*J541*POWER(10,-6)</f>
        <v>1.208184E-2</v>
      </c>
      <c r="AT541" s="94">
        <f>AS541+AR541+AQ541+AP541+AO541</f>
        <v>16.619131840000001</v>
      </c>
      <c r="AU541" s="95">
        <f>AH541*H541</f>
        <v>6.0000000000000008E-8</v>
      </c>
      <c r="AV541" s="95">
        <f>H541*AI541</f>
        <v>1.2000000000000002E-7</v>
      </c>
      <c r="AW541" s="95">
        <f>H541*AT541</f>
        <v>3.3238263680000001E-7</v>
      </c>
    </row>
    <row r="542" spans="1:49" ht="15" thickBot="1" x14ac:dyDescent="0.35">
      <c r="A542" s="48" t="s">
        <v>20</v>
      </c>
      <c r="B542" s="48" t="str">
        <f>B541</f>
        <v>Трубопровод кислого углеводородного конденсата Рег.№ТТ-108</v>
      </c>
      <c r="C542" s="179" t="s">
        <v>169</v>
      </c>
      <c r="D542" s="49" t="s">
        <v>63</v>
      </c>
      <c r="E542" s="167">
        <f>E541</f>
        <v>9.9999999999999995E-8</v>
      </c>
      <c r="F542" s="168">
        <f>F541</f>
        <v>1</v>
      </c>
      <c r="G542" s="48">
        <v>0.04</v>
      </c>
      <c r="H542" s="50">
        <f t="shared" ref="H542:H546" si="698">E542*F542*G542</f>
        <v>4.0000000000000002E-9</v>
      </c>
      <c r="I542" s="162">
        <f>I541</f>
        <v>1.2</v>
      </c>
      <c r="J542" s="163">
        <v>0.36</v>
      </c>
      <c r="K542" s="172" t="s">
        <v>185</v>
      </c>
      <c r="L542" s="177">
        <v>0</v>
      </c>
      <c r="M542" s="92" t="str">
        <f t="shared" si="695"/>
        <v>С2</v>
      </c>
      <c r="N542" s="92" t="str">
        <f t="shared" si="696"/>
        <v>Трубопровод кислого углеводородного конденсата Рег.№ТТ-108</v>
      </c>
      <c r="O542" s="92" t="str">
        <f t="shared" si="697"/>
        <v>Полное-взрыв</v>
      </c>
      <c r="P542" s="92" t="s">
        <v>85</v>
      </c>
      <c r="Q542" s="92" t="s">
        <v>85</v>
      </c>
      <c r="R542" s="92" t="s">
        <v>85</v>
      </c>
      <c r="S542" s="92" t="s">
        <v>85</v>
      </c>
      <c r="T542" s="92" t="s">
        <v>85</v>
      </c>
      <c r="U542" s="92" t="s">
        <v>85</v>
      </c>
      <c r="V542" s="92" t="s">
        <v>85</v>
      </c>
      <c r="W542" s="92" t="s">
        <v>85</v>
      </c>
      <c r="X542" s="92" t="s">
        <v>85</v>
      </c>
      <c r="Y542" s="92" t="s">
        <v>85</v>
      </c>
      <c r="Z542" s="92" t="s">
        <v>85</v>
      </c>
      <c r="AA542" s="92" t="s">
        <v>85</v>
      </c>
      <c r="AB542" s="92" t="s">
        <v>85</v>
      </c>
      <c r="AC542" s="92" t="s">
        <v>85</v>
      </c>
      <c r="AD542" s="92" t="s">
        <v>85</v>
      </c>
      <c r="AE542" s="92" t="s">
        <v>85</v>
      </c>
      <c r="AF542" s="92" t="s">
        <v>85</v>
      </c>
      <c r="AG542" s="92" t="s">
        <v>85</v>
      </c>
      <c r="AH542" s="52">
        <v>2</v>
      </c>
      <c r="AI542" s="52">
        <v>8</v>
      </c>
      <c r="AJ542" s="92">
        <f>AJ541</f>
        <v>2.5</v>
      </c>
      <c r="AK542" s="92">
        <f>AK541</f>
        <v>2.7E-2</v>
      </c>
      <c r="AL542" s="92">
        <f>AL541</f>
        <v>4</v>
      </c>
      <c r="AM542" s="92"/>
      <c r="AN542" s="92"/>
      <c r="AO542" s="93">
        <f>AK542*I542+AJ542</f>
        <v>2.5324</v>
      </c>
      <c r="AP542" s="93">
        <f t="shared" ref="AP542:AP546" si="699">0.1*AO542</f>
        <v>0.25324000000000002</v>
      </c>
      <c r="AQ542" s="94">
        <f t="shared" ref="AQ542:AQ546" si="700">AH542*3+0.25*AI542</f>
        <v>8</v>
      </c>
      <c r="AR542" s="94">
        <f t="shared" ref="AR542:AR546" si="701">SUM(AO542:AQ542)/4</f>
        <v>2.6964100000000002</v>
      </c>
      <c r="AS542" s="93">
        <f>10068.2*J542*POWER(10,-6)*10</f>
        <v>3.6245520000000003E-2</v>
      </c>
      <c r="AT542" s="94">
        <f t="shared" ref="AT542:AT546" si="702">AS542+AR542+AQ542+AP542+AO542</f>
        <v>13.518295519999999</v>
      </c>
      <c r="AU542" s="95">
        <f t="shared" ref="AU542:AU546" si="703">AH542*H542</f>
        <v>8.0000000000000005E-9</v>
      </c>
      <c r="AV542" s="95">
        <f t="shared" ref="AV542:AV546" si="704">H542*AI542</f>
        <v>3.2000000000000002E-8</v>
      </c>
      <c r="AW542" s="95">
        <f t="shared" ref="AW542:AW546" si="705">H542*AT542</f>
        <v>5.4073182080000001E-8</v>
      </c>
    </row>
    <row r="543" spans="1:49" x14ac:dyDescent="0.3">
      <c r="A543" s="48" t="s">
        <v>21</v>
      </c>
      <c r="B543" s="48" t="str">
        <f>B541</f>
        <v>Трубопровод кислого углеводородного конденсата Рег.№ТТ-108</v>
      </c>
      <c r="C543" s="179" t="s">
        <v>178</v>
      </c>
      <c r="D543" s="49" t="s">
        <v>180</v>
      </c>
      <c r="E543" s="167">
        <f>E541</f>
        <v>9.9999999999999995E-8</v>
      </c>
      <c r="F543" s="168">
        <f>F541</f>
        <v>1</v>
      </c>
      <c r="G543" s="48">
        <v>0.76</v>
      </c>
      <c r="H543" s="50">
        <f t="shared" si="698"/>
        <v>7.5999999999999992E-8</v>
      </c>
      <c r="I543" s="162">
        <f>I541</f>
        <v>1.2</v>
      </c>
      <c r="J543" s="162">
        <f>J542</f>
        <v>0.36</v>
      </c>
      <c r="K543" s="172" t="s">
        <v>186</v>
      </c>
      <c r="L543" s="177">
        <v>0</v>
      </c>
      <c r="M543" s="92" t="str">
        <f t="shared" si="695"/>
        <v>С3</v>
      </c>
      <c r="N543" s="92" t="str">
        <f t="shared" si="696"/>
        <v>Трубопровод кислого углеводородного конденсата Рег.№ТТ-108</v>
      </c>
      <c r="O543" s="92" t="str">
        <f t="shared" si="697"/>
        <v>Полное-токси</v>
      </c>
      <c r="P543" s="92" t="s">
        <v>85</v>
      </c>
      <c r="Q543" s="92" t="s">
        <v>85</v>
      </c>
      <c r="R543" s="92" t="s">
        <v>85</v>
      </c>
      <c r="S543" s="92" t="s">
        <v>85</v>
      </c>
      <c r="T543" s="92" t="s">
        <v>85</v>
      </c>
      <c r="U543" s="92" t="s">
        <v>85</v>
      </c>
      <c r="V543" s="92" t="s">
        <v>85</v>
      </c>
      <c r="W543" s="92" t="s">
        <v>85</v>
      </c>
      <c r="X543" s="92" t="s">
        <v>85</v>
      </c>
      <c r="Y543" s="92" t="s">
        <v>85</v>
      </c>
      <c r="Z543" s="92" t="s">
        <v>85</v>
      </c>
      <c r="AA543" s="92" t="s">
        <v>85</v>
      </c>
      <c r="AB543" s="92" t="s">
        <v>85</v>
      </c>
      <c r="AC543" s="92" t="s">
        <v>85</v>
      </c>
      <c r="AD543" s="92" t="s">
        <v>85</v>
      </c>
      <c r="AE543" s="92" t="s">
        <v>85</v>
      </c>
      <c r="AF543" s="92" t="s">
        <v>85</v>
      </c>
      <c r="AG543" s="92" t="s">
        <v>85</v>
      </c>
      <c r="AH543" s="92">
        <v>0</v>
      </c>
      <c r="AI543" s="92">
        <v>1</v>
      </c>
      <c r="AJ543" s="92">
        <f>AJ541</f>
        <v>2.5</v>
      </c>
      <c r="AK543" s="92">
        <f>AK541</f>
        <v>2.7E-2</v>
      </c>
      <c r="AL543" s="92">
        <f>AL541</f>
        <v>4</v>
      </c>
      <c r="AM543" s="92"/>
      <c r="AN543" s="92"/>
      <c r="AO543" s="93">
        <f>AK543*I543*0.1+AJ543</f>
        <v>2.5032399999999999</v>
      </c>
      <c r="AP543" s="93">
        <f t="shared" si="699"/>
        <v>0.25032399999999999</v>
      </c>
      <c r="AQ543" s="94">
        <f t="shared" si="700"/>
        <v>0.25</v>
      </c>
      <c r="AR543" s="94">
        <f t="shared" si="701"/>
        <v>0.75089099999999998</v>
      </c>
      <c r="AS543" s="93">
        <f>1333*J542*POWER(10,-6)</f>
        <v>4.7987999999999997E-4</v>
      </c>
      <c r="AT543" s="94">
        <f t="shared" si="702"/>
        <v>3.75493488</v>
      </c>
      <c r="AU543" s="95">
        <f t="shared" si="703"/>
        <v>0</v>
      </c>
      <c r="AV543" s="95">
        <f t="shared" si="704"/>
        <v>7.5999999999999992E-8</v>
      </c>
      <c r="AW543" s="95">
        <f t="shared" si="705"/>
        <v>2.8537505087999997E-7</v>
      </c>
    </row>
    <row r="544" spans="1:49" x14ac:dyDescent="0.3">
      <c r="A544" s="48" t="s">
        <v>22</v>
      </c>
      <c r="B544" s="48" t="str">
        <f>B541</f>
        <v>Трубопровод кислого углеводородного конденсата Рег.№ТТ-108</v>
      </c>
      <c r="C544" s="179" t="s">
        <v>171</v>
      </c>
      <c r="D544" s="49" t="s">
        <v>86</v>
      </c>
      <c r="E544" s="166">
        <v>4.9999999999999998E-7</v>
      </c>
      <c r="F544" s="168">
        <f>F541</f>
        <v>1</v>
      </c>
      <c r="G544" s="48">
        <v>0.2</v>
      </c>
      <c r="H544" s="50">
        <f t="shared" si="698"/>
        <v>9.9999999999999995E-8</v>
      </c>
      <c r="I544" s="162">
        <f>0.15*I541</f>
        <v>0.18</v>
      </c>
      <c r="J544" s="162">
        <f>I544</f>
        <v>0.18</v>
      </c>
      <c r="K544" s="174" t="s">
        <v>188</v>
      </c>
      <c r="L544" s="178">
        <v>45390</v>
      </c>
      <c r="M544" s="92" t="str">
        <f t="shared" si="695"/>
        <v>С4</v>
      </c>
      <c r="N544" s="92" t="str">
        <f t="shared" si="696"/>
        <v>Трубопровод кислого углеводородного конденсата Рег.№ТТ-108</v>
      </c>
      <c r="O544" s="92" t="str">
        <f t="shared" si="697"/>
        <v>Частичное-пожар</v>
      </c>
      <c r="P544" s="92" t="s">
        <v>85</v>
      </c>
      <c r="Q544" s="92" t="s">
        <v>85</v>
      </c>
      <c r="R544" s="92" t="s">
        <v>85</v>
      </c>
      <c r="S544" s="92" t="s">
        <v>85</v>
      </c>
      <c r="T544" s="92" t="s">
        <v>85</v>
      </c>
      <c r="U544" s="92" t="s">
        <v>85</v>
      </c>
      <c r="V544" s="92" t="s">
        <v>85</v>
      </c>
      <c r="W544" s="92" t="s">
        <v>85</v>
      </c>
      <c r="X544" s="92" t="s">
        <v>85</v>
      </c>
      <c r="Y544" s="92" t="s">
        <v>85</v>
      </c>
      <c r="Z544" s="92" t="s">
        <v>85</v>
      </c>
      <c r="AA544" s="92" t="s">
        <v>85</v>
      </c>
      <c r="AB544" s="92" t="s">
        <v>85</v>
      </c>
      <c r="AC544" s="92" t="s">
        <v>85</v>
      </c>
      <c r="AD544" s="92" t="s">
        <v>85</v>
      </c>
      <c r="AE544" s="92" t="s">
        <v>85</v>
      </c>
      <c r="AF544" s="92" t="s">
        <v>85</v>
      </c>
      <c r="AG544" s="92" t="s">
        <v>85</v>
      </c>
      <c r="AH544" s="92">
        <v>0</v>
      </c>
      <c r="AI544" s="92">
        <v>2</v>
      </c>
      <c r="AJ544" s="92">
        <f>0.1*$AJ$2</f>
        <v>0.25</v>
      </c>
      <c r="AK544" s="92">
        <f>AK541</f>
        <v>2.7E-2</v>
      </c>
      <c r="AL544" s="92">
        <f>ROUNDUP(AL541/3,0)</f>
        <v>2</v>
      </c>
      <c r="AM544" s="92"/>
      <c r="AN544" s="92"/>
      <c r="AO544" s="93">
        <f>AK544*I544+AJ544</f>
        <v>0.25485999999999998</v>
      </c>
      <c r="AP544" s="93">
        <f t="shared" si="699"/>
        <v>2.5485999999999998E-2</v>
      </c>
      <c r="AQ544" s="94">
        <f t="shared" si="700"/>
        <v>0.5</v>
      </c>
      <c r="AR544" s="94">
        <f t="shared" si="701"/>
        <v>0.1950865</v>
      </c>
      <c r="AS544" s="93">
        <f>10068.2*J544*POWER(10,-6)</f>
        <v>1.812276E-3</v>
      </c>
      <c r="AT544" s="94">
        <f t="shared" si="702"/>
        <v>0.97724477600000004</v>
      </c>
      <c r="AU544" s="95">
        <f t="shared" si="703"/>
        <v>0</v>
      </c>
      <c r="AV544" s="95">
        <f t="shared" si="704"/>
        <v>1.9999999999999999E-7</v>
      </c>
      <c r="AW544" s="95">
        <f t="shared" si="705"/>
        <v>9.7724477600000002E-8</v>
      </c>
    </row>
    <row r="545" spans="1:49" x14ac:dyDescent="0.3">
      <c r="A545" s="48" t="s">
        <v>23</v>
      </c>
      <c r="B545" s="48" t="str">
        <f>B541</f>
        <v>Трубопровод кислого углеводородного конденсата Рег.№ТТ-108</v>
      </c>
      <c r="C545" s="179" t="s">
        <v>172</v>
      </c>
      <c r="D545" s="49" t="s">
        <v>174</v>
      </c>
      <c r="E545" s="167">
        <f>E544</f>
        <v>4.9999999999999998E-7</v>
      </c>
      <c r="F545" s="168">
        <f>F541</f>
        <v>1</v>
      </c>
      <c r="G545" s="48">
        <v>0.04</v>
      </c>
      <c r="H545" s="50">
        <f t="shared" si="698"/>
        <v>2E-8</v>
      </c>
      <c r="I545" s="162">
        <f>0.15*I541</f>
        <v>0.18</v>
      </c>
      <c r="J545" s="162">
        <f>0.15*J542</f>
        <v>5.3999999999999999E-2</v>
      </c>
      <c r="K545" s="174" t="s">
        <v>189</v>
      </c>
      <c r="L545" s="178">
        <v>3</v>
      </c>
      <c r="M545" s="92" t="str">
        <f t="shared" si="695"/>
        <v>С5</v>
      </c>
      <c r="N545" s="92" t="str">
        <f t="shared" si="696"/>
        <v>Трубопровод кислого углеводородного конденсата Рег.№ТТ-108</v>
      </c>
      <c r="O545" s="92" t="str">
        <f t="shared" si="697"/>
        <v>Частичное-пожар-вспышка</v>
      </c>
      <c r="P545" s="92" t="s">
        <v>85</v>
      </c>
      <c r="Q545" s="92" t="s">
        <v>85</v>
      </c>
      <c r="R545" s="92" t="s">
        <v>85</v>
      </c>
      <c r="S545" s="92" t="s">
        <v>85</v>
      </c>
      <c r="T545" s="92" t="s">
        <v>85</v>
      </c>
      <c r="U545" s="92" t="s">
        <v>85</v>
      </c>
      <c r="V545" s="92" t="s">
        <v>85</v>
      </c>
      <c r="W545" s="92" t="s">
        <v>85</v>
      </c>
      <c r="X545" s="92" t="s">
        <v>85</v>
      </c>
      <c r="Y545" s="92" t="s">
        <v>85</v>
      </c>
      <c r="Z545" s="92" t="s">
        <v>85</v>
      </c>
      <c r="AA545" s="92" t="s">
        <v>85</v>
      </c>
      <c r="AB545" s="92" t="s">
        <v>85</v>
      </c>
      <c r="AC545" s="92" t="s">
        <v>85</v>
      </c>
      <c r="AD545" s="92" t="s">
        <v>85</v>
      </c>
      <c r="AE545" s="92" t="s">
        <v>85</v>
      </c>
      <c r="AF545" s="92" t="s">
        <v>85</v>
      </c>
      <c r="AG545" s="92" t="s">
        <v>85</v>
      </c>
      <c r="AH545" s="92">
        <v>0</v>
      </c>
      <c r="AI545" s="92">
        <v>1</v>
      </c>
      <c r="AJ545" s="92">
        <f>0.1*$AJ$2</f>
        <v>0.25</v>
      </c>
      <c r="AK545" s="92">
        <f>AK541</f>
        <v>2.7E-2</v>
      </c>
      <c r="AL545" s="92">
        <f>ROUNDUP(AL541/3,0)</f>
        <v>2</v>
      </c>
      <c r="AM545" s="92"/>
      <c r="AN545" s="92"/>
      <c r="AO545" s="93">
        <f t="shared" ref="AO545" si="706">AK545*I545+AJ545</f>
        <v>0.25485999999999998</v>
      </c>
      <c r="AP545" s="93">
        <f t="shared" si="699"/>
        <v>2.5485999999999998E-2</v>
      </c>
      <c r="AQ545" s="94">
        <f t="shared" si="700"/>
        <v>0.25</v>
      </c>
      <c r="AR545" s="94">
        <f t="shared" si="701"/>
        <v>0.1325865</v>
      </c>
      <c r="AS545" s="93">
        <f>10068.2*J545*POWER(10,-6)*10</f>
        <v>5.4368280000000003E-3</v>
      </c>
      <c r="AT545" s="94">
        <f t="shared" si="702"/>
        <v>0.66836932800000004</v>
      </c>
      <c r="AU545" s="95">
        <f t="shared" si="703"/>
        <v>0</v>
      </c>
      <c r="AV545" s="95">
        <f t="shared" si="704"/>
        <v>2E-8</v>
      </c>
      <c r="AW545" s="95">
        <f t="shared" si="705"/>
        <v>1.3367386560000001E-8</v>
      </c>
    </row>
    <row r="546" spans="1:49" ht="15" thickBot="1" x14ac:dyDescent="0.35">
      <c r="A546" s="48" t="s">
        <v>24</v>
      </c>
      <c r="B546" s="48" t="str">
        <f>B541</f>
        <v>Трубопровод кислого углеводородного конденсата Рег.№ТТ-108</v>
      </c>
      <c r="C546" s="179" t="s">
        <v>179</v>
      </c>
      <c r="D546" s="49" t="s">
        <v>181</v>
      </c>
      <c r="E546" s="167">
        <f>E544</f>
        <v>4.9999999999999998E-7</v>
      </c>
      <c r="F546" s="168">
        <f>F541</f>
        <v>1</v>
      </c>
      <c r="G546" s="48">
        <v>0.76</v>
      </c>
      <c r="H546" s="50">
        <f t="shared" si="698"/>
        <v>3.7999999999999996E-7</v>
      </c>
      <c r="I546" s="162">
        <f>0.15*I541</f>
        <v>0.18</v>
      </c>
      <c r="J546" s="162">
        <f>J545</f>
        <v>5.3999999999999999E-2</v>
      </c>
      <c r="K546" s="175" t="s">
        <v>200</v>
      </c>
      <c r="L546" s="231">
        <v>2</v>
      </c>
      <c r="M546" s="92" t="str">
        <f t="shared" si="695"/>
        <v>С6</v>
      </c>
      <c r="N546" s="92" t="str">
        <f t="shared" si="696"/>
        <v>Трубопровод кислого углеводородного конденсата Рег.№ТТ-108</v>
      </c>
      <c r="O546" s="92" t="str">
        <f t="shared" si="697"/>
        <v>Частичное-токси</v>
      </c>
      <c r="P546" s="92" t="s">
        <v>85</v>
      </c>
      <c r="Q546" s="92" t="s">
        <v>85</v>
      </c>
      <c r="R546" s="92" t="s">
        <v>85</v>
      </c>
      <c r="S546" s="92" t="s">
        <v>85</v>
      </c>
      <c r="T546" s="92" t="s">
        <v>85</v>
      </c>
      <c r="U546" s="92" t="s">
        <v>85</v>
      </c>
      <c r="V546" s="92" t="s">
        <v>85</v>
      </c>
      <c r="W546" s="92" t="s">
        <v>85</v>
      </c>
      <c r="X546" s="92" t="s">
        <v>85</v>
      </c>
      <c r="Y546" s="92" t="s">
        <v>85</v>
      </c>
      <c r="Z546" s="92" t="s">
        <v>85</v>
      </c>
      <c r="AA546" s="92" t="s">
        <v>85</v>
      </c>
      <c r="AB546" s="92" t="s">
        <v>85</v>
      </c>
      <c r="AC546" s="92" t="s">
        <v>85</v>
      </c>
      <c r="AD546" s="92" t="s">
        <v>85</v>
      </c>
      <c r="AE546" s="92" t="s">
        <v>85</v>
      </c>
      <c r="AF546" s="92" t="s">
        <v>85</v>
      </c>
      <c r="AG546" s="92" t="s">
        <v>85</v>
      </c>
      <c r="AH546" s="92">
        <v>0</v>
      </c>
      <c r="AI546" s="92">
        <v>1</v>
      </c>
      <c r="AJ546" s="92">
        <f>0.1*$AJ$2</f>
        <v>0.25</v>
      </c>
      <c r="AK546" s="92">
        <f>AK541</f>
        <v>2.7E-2</v>
      </c>
      <c r="AL546" s="92">
        <f>ROUNDUP(AL541/3,0)</f>
        <v>2</v>
      </c>
      <c r="AM546" s="92"/>
      <c r="AN546" s="92"/>
      <c r="AO546" s="93">
        <f>AK546*I546*0.1+AJ546</f>
        <v>0.25048599999999999</v>
      </c>
      <c r="AP546" s="93">
        <f t="shared" si="699"/>
        <v>2.5048600000000001E-2</v>
      </c>
      <c r="AQ546" s="94">
        <f t="shared" si="700"/>
        <v>0.25</v>
      </c>
      <c r="AR546" s="94">
        <f t="shared" si="701"/>
        <v>0.13138364999999999</v>
      </c>
      <c r="AS546" s="93">
        <f>1333*J545*POWER(10,-6)</f>
        <v>7.1981999999999989E-5</v>
      </c>
      <c r="AT546" s="94">
        <f t="shared" si="702"/>
        <v>0.65699023199999995</v>
      </c>
      <c r="AU546" s="95">
        <f t="shared" si="703"/>
        <v>0</v>
      </c>
      <c r="AV546" s="95">
        <f t="shared" si="704"/>
        <v>3.7999999999999996E-7</v>
      </c>
      <c r="AW546" s="95">
        <f t="shared" si="705"/>
        <v>2.4965628815999998E-7</v>
      </c>
    </row>
    <row r="547" spans="1:49" x14ac:dyDescent="0.3">
      <c r="A547" s="48"/>
      <c r="B547" s="48"/>
      <c r="C547" s="179"/>
      <c r="D547" s="49"/>
      <c r="E547" s="167"/>
      <c r="F547" s="168"/>
      <c r="G547" s="48"/>
      <c r="H547" s="50"/>
      <c r="I547" s="162"/>
      <c r="J547" s="48"/>
      <c r="K547" s="292"/>
      <c r="L547" s="293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  <c r="AB547" s="92"/>
      <c r="AC547" s="92"/>
      <c r="AD547" s="92"/>
      <c r="AE547" s="92"/>
      <c r="AF547" s="92"/>
      <c r="AG547" s="92"/>
      <c r="AH547" s="92"/>
      <c r="AI547" s="92"/>
      <c r="AJ547" s="92"/>
      <c r="AK547" s="92"/>
      <c r="AL547" s="92"/>
      <c r="AM547" s="92"/>
      <c r="AN547" s="92"/>
      <c r="AO547" s="93"/>
      <c r="AP547" s="93"/>
      <c r="AQ547" s="94"/>
      <c r="AR547" s="94"/>
      <c r="AS547" s="93"/>
      <c r="AT547" s="94"/>
      <c r="AU547" s="95"/>
      <c r="AV547" s="95"/>
      <c r="AW547" s="95"/>
    </row>
    <row r="548" spans="1:49" s="281" customFormat="1" x14ac:dyDescent="0.3">
      <c r="A548" s="48" t="s">
        <v>85</v>
      </c>
      <c r="B548" s="48" t="s">
        <v>85</v>
      </c>
      <c r="C548" s="48" t="s">
        <v>85</v>
      </c>
      <c r="D548" s="48" t="s">
        <v>85</v>
      </c>
      <c r="E548" s="48" t="s">
        <v>85</v>
      </c>
      <c r="F548" s="48" t="s">
        <v>85</v>
      </c>
      <c r="G548" s="48" t="s">
        <v>85</v>
      </c>
      <c r="H548" s="48" t="s">
        <v>85</v>
      </c>
      <c r="I548" s="48" t="s">
        <v>85</v>
      </c>
      <c r="J548" s="48" t="s">
        <v>85</v>
      </c>
      <c r="K548" s="48" t="s">
        <v>85</v>
      </c>
      <c r="L548" s="48" t="s">
        <v>85</v>
      </c>
      <c r="M548" s="48" t="s">
        <v>85</v>
      </c>
      <c r="N548" s="48" t="s">
        <v>85</v>
      </c>
      <c r="O548" s="48" t="s">
        <v>85</v>
      </c>
      <c r="P548" s="48" t="s">
        <v>85</v>
      </c>
      <c r="Q548" s="48" t="s">
        <v>85</v>
      </c>
      <c r="R548" s="48" t="s">
        <v>85</v>
      </c>
      <c r="S548" s="48" t="s">
        <v>85</v>
      </c>
      <c r="T548" s="48" t="s">
        <v>85</v>
      </c>
      <c r="U548" s="48" t="s">
        <v>85</v>
      </c>
      <c r="V548" s="48" t="s">
        <v>85</v>
      </c>
      <c r="W548" s="48" t="s">
        <v>85</v>
      </c>
      <c r="X548" s="48" t="s">
        <v>85</v>
      </c>
      <c r="Y548" s="48" t="s">
        <v>85</v>
      </c>
      <c r="Z548" s="48" t="s">
        <v>85</v>
      </c>
      <c r="AA548" s="48" t="s">
        <v>85</v>
      </c>
      <c r="AB548" s="48" t="s">
        <v>85</v>
      </c>
      <c r="AC548" s="48" t="s">
        <v>85</v>
      </c>
      <c r="AD548" s="48" t="s">
        <v>85</v>
      </c>
      <c r="AE548" s="48" t="s">
        <v>85</v>
      </c>
      <c r="AF548" s="48" t="s">
        <v>85</v>
      </c>
      <c r="AG548" s="48" t="s">
        <v>85</v>
      </c>
      <c r="AH548" s="48" t="s">
        <v>85</v>
      </c>
      <c r="AI548" s="48" t="s">
        <v>85</v>
      </c>
      <c r="AJ548" s="48" t="s">
        <v>85</v>
      </c>
      <c r="AK548" s="48" t="s">
        <v>85</v>
      </c>
      <c r="AL548" s="48" t="s">
        <v>85</v>
      </c>
      <c r="AM548" s="48" t="s">
        <v>85</v>
      </c>
      <c r="AN548" s="48" t="s">
        <v>85</v>
      </c>
      <c r="AO548" s="48" t="s">
        <v>85</v>
      </c>
      <c r="AP548" s="48" t="s">
        <v>85</v>
      </c>
      <c r="AQ548" s="48" t="s">
        <v>85</v>
      </c>
      <c r="AR548" s="48" t="s">
        <v>85</v>
      </c>
      <c r="AS548" s="48" t="s">
        <v>85</v>
      </c>
      <c r="AT548" s="48" t="s">
        <v>85</v>
      </c>
      <c r="AU548" s="48" t="s">
        <v>85</v>
      </c>
      <c r="AV548" s="48" t="s">
        <v>85</v>
      </c>
      <c r="AW548" s="48" t="s">
        <v>85</v>
      </c>
    </row>
    <row r="549" spans="1:49" s="281" customFormat="1" x14ac:dyDescent="0.3">
      <c r="A549" s="48" t="s">
        <v>85</v>
      </c>
      <c r="B549" s="48" t="s">
        <v>85</v>
      </c>
      <c r="C549" s="48" t="s">
        <v>85</v>
      </c>
      <c r="D549" s="48" t="s">
        <v>85</v>
      </c>
      <c r="E549" s="48" t="s">
        <v>85</v>
      </c>
      <c r="F549" s="48" t="s">
        <v>85</v>
      </c>
      <c r="G549" s="48" t="s">
        <v>85</v>
      </c>
      <c r="H549" s="48" t="s">
        <v>85</v>
      </c>
      <c r="I549" s="48" t="s">
        <v>85</v>
      </c>
      <c r="J549" s="48" t="s">
        <v>85</v>
      </c>
      <c r="K549" s="48" t="s">
        <v>85</v>
      </c>
      <c r="L549" s="48" t="s">
        <v>85</v>
      </c>
      <c r="M549" s="48" t="s">
        <v>85</v>
      </c>
      <c r="N549" s="48" t="s">
        <v>85</v>
      </c>
      <c r="O549" s="48" t="s">
        <v>85</v>
      </c>
      <c r="P549" s="48" t="s">
        <v>85</v>
      </c>
      <c r="Q549" s="48" t="s">
        <v>85</v>
      </c>
      <c r="R549" s="48" t="s">
        <v>85</v>
      </c>
      <c r="S549" s="48" t="s">
        <v>85</v>
      </c>
      <c r="T549" s="48" t="s">
        <v>85</v>
      </c>
      <c r="U549" s="48" t="s">
        <v>85</v>
      </c>
      <c r="V549" s="48" t="s">
        <v>85</v>
      </c>
      <c r="W549" s="48" t="s">
        <v>85</v>
      </c>
      <c r="X549" s="48" t="s">
        <v>85</v>
      </c>
      <c r="Y549" s="48" t="s">
        <v>85</v>
      </c>
      <c r="Z549" s="48" t="s">
        <v>85</v>
      </c>
      <c r="AA549" s="48" t="s">
        <v>85</v>
      </c>
      <c r="AB549" s="48" t="s">
        <v>85</v>
      </c>
      <c r="AC549" s="48" t="s">
        <v>85</v>
      </c>
      <c r="AD549" s="48" t="s">
        <v>85</v>
      </c>
      <c r="AE549" s="48" t="s">
        <v>85</v>
      </c>
      <c r="AF549" s="48" t="s">
        <v>85</v>
      </c>
      <c r="AG549" s="48" t="s">
        <v>85</v>
      </c>
      <c r="AH549" s="48" t="s">
        <v>85</v>
      </c>
      <c r="AI549" s="48" t="s">
        <v>85</v>
      </c>
      <c r="AJ549" s="48" t="s">
        <v>85</v>
      </c>
      <c r="AK549" s="48" t="s">
        <v>85</v>
      </c>
      <c r="AL549" s="48" t="s">
        <v>85</v>
      </c>
      <c r="AM549" s="48" t="s">
        <v>85</v>
      </c>
      <c r="AN549" s="48" t="s">
        <v>85</v>
      </c>
      <c r="AO549" s="48" t="s">
        <v>85</v>
      </c>
      <c r="AP549" s="48" t="s">
        <v>85</v>
      </c>
      <c r="AQ549" s="48" t="s">
        <v>85</v>
      </c>
      <c r="AR549" s="48" t="s">
        <v>85</v>
      </c>
      <c r="AS549" s="48" t="s">
        <v>85</v>
      </c>
      <c r="AT549" s="48" t="s">
        <v>85</v>
      </c>
      <c r="AU549" s="48" t="s">
        <v>85</v>
      </c>
      <c r="AV549" s="48" t="s">
        <v>85</v>
      </c>
      <c r="AW549" s="48" t="s">
        <v>85</v>
      </c>
    </row>
    <row r="550" spans="1:49" ht="15" thickBot="1" x14ac:dyDescent="0.35"/>
    <row r="551" spans="1:49" s="322" customFormat="1" ht="18" customHeight="1" x14ac:dyDescent="0.3">
      <c r="A551" s="312" t="s">
        <v>19</v>
      </c>
      <c r="B551" s="356" t="s">
        <v>391</v>
      </c>
      <c r="C551" s="313" t="s">
        <v>349</v>
      </c>
      <c r="D551" s="314" t="s">
        <v>350</v>
      </c>
      <c r="E551" s="357">
        <v>9.9999999999999995E-7</v>
      </c>
      <c r="F551" s="358">
        <v>1</v>
      </c>
      <c r="G551" s="312">
        <v>0.05</v>
      </c>
      <c r="H551" s="317">
        <f>E551*F551*G551</f>
        <v>4.9999999999999998E-8</v>
      </c>
      <c r="I551" s="359">
        <v>5.63</v>
      </c>
      <c r="J551" s="360">
        <f>0.13*I551</f>
        <v>0.7319</v>
      </c>
      <c r="K551" s="361" t="s">
        <v>184</v>
      </c>
      <c r="L551" s="362">
        <f>15*I551</f>
        <v>84.45</v>
      </c>
      <c r="M551" s="322" t="str">
        <f t="shared" ref="M551:M559" si="707">A551</f>
        <v>С1</v>
      </c>
      <c r="N551" s="322" t="str">
        <f t="shared" ref="N551:N558" si="708">B551</f>
        <v>Перегреватель сырья поз. 6А-Т203, Заводской № 6250-101/6А-Т203 ( 6В-Т203, Заводской № 6250-501)</v>
      </c>
      <c r="O551" s="322" t="str">
        <f t="shared" ref="O551:O558" si="709">D551</f>
        <v>Полное-огенный шар</v>
      </c>
      <c r="P551" s="322" t="s">
        <v>85</v>
      </c>
      <c r="Q551" s="322" t="s">
        <v>85</v>
      </c>
      <c r="R551" s="322" t="s">
        <v>85</v>
      </c>
      <c r="S551" s="322" t="s">
        <v>85</v>
      </c>
      <c r="T551" s="322" t="s">
        <v>85</v>
      </c>
      <c r="U551" s="322" t="s">
        <v>85</v>
      </c>
      <c r="V551" s="322" t="s">
        <v>85</v>
      </c>
      <c r="W551" s="322" t="s">
        <v>85</v>
      </c>
      <c r="X551" s="322" t="s">
        <v>85</v>
      </c>
      <c r="Y551" s="322" t="s">
        <v>85</v>
      </c>
      <c r="Z551" s="322" t="s">
        <v>85</v>
      </c>
      <c r="AA551" s="322" t="s">
        <v>85</v>
      </c>
      <c r="AB551" s="322" t="s">
        <v>85</v>
      </c>
      <c r="AC551" s="322" t="s">
        <v>85</v>
      </c>
      <c r="AD551" s="322" t="s">
        <v>85</v>
      </c>
      <c r="AE551" s="322" t="s">
        <v>85</v>
      </c>
      <c r="AF551" s="322" t="s">
        <v>85</v>
      </c>
      <c r="AG551" s="322" t="s">
        <v>85</v>
      </c>
      <c r="AH551" s="323">
        <v>2</v>
      </c>
      <c r="AI551" s="323">
        <v>5</v>
      </c>
      <c r="AJ551" s="363">
        <v>7.96</v>
      </c>
      <c r="AK551" s="363">
        <v>0.158</v>
      </c>
      <c r="AL551" s="363">
        <v>10</v>
      </c>
      <c r="AO551" s="324">
        <f>AK551*I551+AJ551</f>
        <v>8.8495399999999993</v>
      </c>
      <c r="AP551" s="324">
        <f>0.1*AO551</f>
        <v>0.88495400000000002</v>
      </c>
      <c r="AQ551" s="325">
        <f>AH551*3+0.25*AI551</f>
        <v>7.25</v>
      </c>
      <c r="AR551" s="325">
        <f>SUM(AO551:AQ551)/4</f>
        <v>4.2461234999999995</v>
      </c>
      <c r="AS551" s="324">
        <f>10068.2*J551*POWER(10,-6)</f>
        <v>7.3689155800000005E-3</v>
      </c>
      <c r="AT551" s="325">
        <f t="shared" ref="AT551:AT559" si="710">AS551+AR551+AQ551+AP551+AO551</f>
        <v>21.237986415579996</v>
      </c>
      <c r="AU551" s="326">
        <f>AH551*H551</f>
        <v>9.9999999999999995E-8</v>
      </c>
      <c r="AV551" s="326">
        <f>H551*AI551</f>
        <v>2.4999999999999999E-7</v>
      </c>
      <c r="AW551" s="326">
        <f>H551*AT551</f>
        <v>1.0618993207789997E-6</v>
      </c>
    </row>
    <row r="552" spans="1:49" s="241" customFormat="1" x14ac:dyDescent="0.3">
      <c r="A552" s="232" t="s">
        <v>20</v>
      </c>
      <c r="B552" s="232" t="str">
        <f>B551</f>
        <v>Перегреватель сырья поз. 6А-Т203, Заводской № 6250-101/6А-Т203 ( 6В-Т203, Заводской № 6250-501)</v>
      </c>
      <c r="C552" s="53" t="s">
        <v>211</v>
      </c>
      <c r="D552" s="234" t="s">
        <v>63</v>
      </c>
      <c r="E552" s="247">
        <f>E551</f>
        <v>9.9999999999999995E-7</v>
      </c>
      <c r="F552" s="248">
        <f>F551</f>
        <v>1</v>
      </c>
      <c r="G552" s="232">
        <v>0.19</v>
      </c>
      <c r="H552" s="236">
        <f t="shared" ref="H552:H559" si="711">E552*F552*G552</f>
        <v>1.8999999999999998E-7</v>
      </c>
      <c r="I552" s="249">
        <f>I551</f>
        <v>5.63</v>
      </c>
      <c r="J552" s="257">
        <v>0.69</v>
      </c>
      <c r="K552" s="250" t="s">
        <v>185</v>
      </c>
      <c r="L552" s="251">
        <v>2</v>
      </c>
      <c r="M552" s="241" t="str">
        <f t="shared" si="707"/>
        <v>С2</v>
      </c>
      <c r="N552" s="241" t="str">
        <f t="shared" si="708"/>
        <v>Перегреватель сырья поз. 6А-Т203, Заводской № 6250-101/6А-Т203 ( 6В-Т203, Заводской № 6250-501)</v>
      </c>
      <c r="O552" s="241" t="str">
        <f t="shared" si="709"/>
        <v>Полное-взрыв</v>
      </c>
      <c r="P552" s="241" t="s">
        <v>85</v>
      </c>
      <c r="Q552" s="241" t="s">
        <v>85</v>
      </c>
      <c r="R552" s="241" t="s">
        <v>85</v>
      </c>
      <c r="S552" s="241" t="s">
        <v>85</v>
      </c>
      <c r="T552" s="241" t="s">
        <v>85</v>
      </c>
      <c r="U552" s="241" t="s">
        <v>85</v>
      </c>
      <c r="V552" s="241" t="s">
        <v>85</v>
      </c>
      <c r="W552" s="241" t="s">
        <v>85</v>
      </c>
      <c r="X552" s="241" t="s">
        <v>85</v>
      </c>
      <c r="Y552" s="241" t="s">
        <v>85</v>
      </c>
      <c r="Z552" s="241" t="s">
        <v>85</v>
      </c>
      <c r="AA552" s="241" t="s">
        <v>85</v>
      </c>
      <c r="AB552" s="241" t="s">
        <v>85</v>
      </c>
      <c r="AC552" s="241" t="s">
        <v>85</v>
      </c>
      <c r="AD552" s="241" t="s">
        <v>85</v>
      </c>
      <c r="AE552" s="241" t="s">
        <v>85</v>
      </c>
      <c r="AF552" s="241" t="s">
        <v>85</v>
      </c>
      <c r="AG552" s="241" t="s">
        <v>85</v>
      </c>
      <c r="AH552" s="242">
        <v>3</v>
      </c>
      <c r="AI552" s="242">
        <v>8</v>
      </c>
      <c r="AJ552" s="241">
        <f>AJ551</f>
        <v>7.96</v>
      </c>
      <c r="AK552" s="241">
        <f>AK551</f>
        <v>0.158</v>
      </c>
      <c r="AL552" s="241">
        <f>AL551</f>
        <v>10</v>
      </c>
      <c r="AO552" s="244">
        <f>AK552*I552+AJ552</f>
        <v>8.8495399999999993</v>
      </c>
      <c r="AP552" s="244">
        <f t="shared" ref="AP552:AP558" si="712">0.1*AO552</f>
        <v>0.88495400000000002</v>
      </c>
      <c r="AQ552" s="245">
        <f t="shared" ref="AQ552:AQ558" si="713">AH552*3+0.25*AI552</f>
        <v>11</v>
      </c>
      <c r="AR552" s="245">
        <f t="shared" ref="AR552:AR558" si="714">SUM(AO552:AQ552)/4</f>
        <v>5.1836234999999995</v>
      </c>
      <c r="AS552" s="244">
        <f>10068.2*J552*POWER(10,-6)*10</f>
        <v>6.9470580000000004E-2</v>
      </c>
      <c r="AT552" s="245">
        <f t="shared" si="710"/>
        <v>25.987588080000002</v>
      </c>
      <c r="AU552" s="246">
        <f t="shared" ref="AU552:AU558" si="715">AH552*H552</f>
        <v>5.6999999999999994E-7</v>
      </c>
      <c r="AV552" s="246">
        <f t="shared" ref="AV552:AV558" si="716">H552*AI552</f>
        <v>1.5199999999999998E-6</v>
      </c>
      <c r="AW552" s="246">
        <f t="shared" ref="AW552" si="717">H552*AT552</f>
        <v>4.9376417352E-6</v>
      </c>
    </row>
    <row r="553" spans="1:49" s="241" customFormat="1" x14ac:dyDescent="0.3">
      <c r="A553" s="232" t="s">
        <v>21</v>
      </c>
      <c r="B553" s="232" t="str">
        <f>B551</f>
        <v>Перегреватель сырья поз. 6А-Т203, Заводской № 6250-101/6А-Т203 ( 6В-Т203, Заводской № 6250-501)</v>
      </c>
      <c r="C553" s="53" t="s">
        <v>254</v>
      </c>
      <c r="D553" s="234" t="s">
        <v>61</v>
      </c>
      <c r="E553" s="247">
        <f>E551</f>
        <v>9.9999999999999995E-7</v>
      </c>
      <c r="F553" s="248">
        <f t="shared" ref="F553:F559" si="718">F552</f>
        <v>1</v>
      </c>
      <c r="G553" s="232">
        <v>0.76</v>
      </c>
      <c r="H553" s="236">
        <f t="shared" si="711"/>
        <v>7.5999999999999992E-7</v>
      </c>
      <c r="I553" s="249">
        <f>I551</f>
        <v>5.63</v>
      </c>
      <c r="J553" s="238">
        <v>0</v>
      </c>
      <c r="K553" s="250" t="s">
        <v>186</v>
      </c>
      <c r="L553" s="251">
        <v>10</v>
      </c>
      <c r="M553" s="241" t="str">
        <f t="shared" si="707"/>
        <v>С3</v>
      </c>
      <c r="N553" s="241" t="str">
        <f t="shared" si="708"/>
        <v>Перегреватель сырья поз. 6А-Т203, Заводской № 6250-101/6А-Т203 ( 6В-Т203, Заводской № 6250-501)</v>
      </c>
      <c r="O553" s="241" t="str">
        <f t="shared" si="709"/>
        <v>Полное-ликвидация</v>
      </c>
      <c r="P553" s="241" t="s">
        <v>85</v>
      </c>
      <c r="Q553" s="241" t="s">
        <v>85</v>
      </c>
      <c r="R553" s="241" t="s">
        <v>85</v>
      </c>
      <c r="S553" s="241" t="s">
        <v>85</v>
      </c>
      <c r="T553" s="241" t="s">
        <v>85</v>
      </c>
      <c r="U553" s="241" t="s">
        <v>85</v>
      </c>
      <c r="V553" s="241" t="s">
        <v>85</v>
      </c>
      <c r="W553" s="241" t="s">
        <v>85</v>
      </c>
      <c r="X553" s="241" t="s">
        <v>85</v>
      </c>
      <c r="Y553" s="241" t="s">
        <v>85</v>
      </c>
      <c r="Z553" s="241" t="s">
        <v>85</v>
      </c>
      <c r="AA553" s="241" t="s">
        <v>85</v>
      </c>
      <c r="AB553" s="241" t="s">
        <v>85</v>
      </c>
      <c r="AC553" s="241" t="s">
        <v>85</v>
      </c>
      <c r="AD553" s="241" t="s">
        <v>85</v>
      </c>
      <c r="AE553" s="241" t="s">
        <v>85</v>
      </c>
      <c r="AF553" s="241" t="s">
        <v>85</v>
      </c>
      <c r="AG553" s="241" t="s">
        <v>85</v>
      </c>
      <c r="AH553" s="241">
        <v>0</v>
      </c>
      <c r="AI553" s="241">
        <v>0</v>
      </c>
      <c r="AJ553" s="241">
        <f>AJ551</f>
        <v>7.96</v>
      </c>
      <c r="AK553" s="241">
        <f>AK551</f>
        <v>0.158</v>
      </c>
      <c r="AL553" s="241">
        <f>AL551</f>
        <v>10</v>
      </c>
      <c r="AO553" s="244">
        <f>AK553*I553*0.1+AJ553</f>
        <v>8.0489540000000002</v>
      </c>
      <c r="AP553" s="244">
        <f t="shared" si="712"/>
        <v>0.80489540000000004</v>
      </c>
      <c r="AQ553" s="245">
        <f t="shared" si="713"/>
        <v>0</v>
      </c>
      <c r="AR553" s="245">
        <f t="shared" si="714"/>
        <v>2.2134623499999999</v>
      </c>
      <c r="AS553" s="244">
        <f>1333*J551*POWER(10,-6)</f>
        <v>9.7562270000000001E-4</v>
      </c>
      <c r="AT553" s="245">
        <f t="shared" si="710"/>
        <v>11.0682873727</v>
      </c>
      <c r="AU553" s="246">
        <f t="shared" si="715"/>
        <v>0</v>
      </c>
      <c r="AV553" s="246">
        <f t="shared" si="716"/>
        <v>0</v>
      </c>
      <c r="AW553" s="246">
        <f>H553*AT553</f>
        <v>8.4118984032519992E-6</v>
      </c>
    </row>
    <row r="554" spans="1:49" s="241" customFormat="1" x14ac:dyDescent="0.3">
      <c r="A554" s="232" t="s">
        <v>22</v>
      </c>
      <c r="B554" s="232" t="str">
        <f>B551</f>
        <v>Перегреватель сырья поз. 6А-Т203, Заводской № 6250-101/6А-Т203 ( 6В-Т203, Заводской № 6250-501)</v>
      </c>
      <c r="C554" s="53" t="s">
        <v>222</v>
      </c>
      <c r="D554" s="234" t="s">
        <v>223</v>
      </c>
      <c r="E554" s="235">
        <v>1.0000000000000001E-5</v>
      </c>
      <c r="F554" s="248">
        <f t="shared" si="718"/>
        <v>1</v>
      </c>
      <c r="G554" s="232">
        <v>4.0000000000000008E-2</v>
      </c>
      <c r="H554" s="236">
        <f t="shared" si="711"/>
        <v>4.0000000000000009E-7</v>
      </c>
      <c r="I554" s="249">
        <f>0.15*I551</f>
        <v>0.84449999999999992</v>
      </c>
      <c r="J554" s="238">
        <f>I554</f>
        <v>0.84449999999999992</v>
      </c>
      <c r="K554" s="250" t="s">
        <v>188</v>
      </c>
      <c r="L554" s="251">
        <v>45390</v>
      </c>
      <c r="M554" s="241" t="str">
        <f t="shared" si="707"/>
        <v>С4</v>
      </c>
      <c r="N554" s="241" t="str">
        <f t="shared" si="708"/>
        <v>Перегреватель сырья поз. 6А-Т203, Заводской № 6250-101/6А-Т203 ( 6В-Т203, Заводской № 6250-501)</v>
      </c>
      <c r="O554" s="241" t="str">
        <f t="shared" si="709"/>
        <v>Частичное факел</v>
      </c>
      <c r="P554" s="241" t="s">
        <v>85</v>
      </c>
      <c r="Q554" s="241" t="s">
        <v>85</v>
      </c>
      <c r="R554" s="241" t="s">
        <v>85</v>
      </c>
      <c r="S554" s="241" t="s">
        <v>85</v>
      </c>
      <c r="T554" s="241" t="s">
        <v>85</v>
      </c>
      <c r="U554" s="241" t="s">
        <v>85</v>
      </c>
      <c r="V554" s="241" t="s">
        <v>85</v>
      </c>
      <c r="W554" s="241" t="s">
        <v>85</v>
      </c>
      <c r="X554" s="241" t="s">
        <v>85</v>
      </c>
      <c r="Y554" s="241" t="s">
        <v>85</v>
      </c>
      <c r="Z554" s="241" t="s">
        <v>85</v>
      </c>
      <c r="AA554" s="241" t="s">
        <v>85</v>
      </c>
      <c r="AB554" s="241" t="s">
        <v>85</v>
      </c>
      <c r="AC554" s="241" t="s">
        <v>85</v>
      </c>
      <c r="AD554" s="241" t="s">
        <v>85</v>
      </c>
      <c r="AE554" s="241" t="s">
        <v>85</v>
      </c>
      <c r="AF554" s="241" t="s">
        <v>85</v>
      </c>
      <c r="AG554" s="241" t="s">
        <v>85</v>
      </c>
      <c r="AH554" s="241">
        <v>1</v>
      </c>
      <c r="AI554" s="241">
        <v>1</v>
      </c>
      <c r="AJ554" s="241">
        <f>0.1*$AJ551</f>
        <v>0.79600000000000004</v>
      </c>
      <c r="AK554" s="241">
        <f>AK552</f>
        <v>0.158</v>
      </c>
      <c r="AL554" s="241">
        <f>AL551</f>
        <v>10</v>
      </c>
      <c r="AO554" s="244">
        <f>AK554*I554*0.1+AJ554</f>
        <v>0.80934310000000009</v>
      </c>
      <c r="AP554" s="244">
        <f t="shared" si="712"/>
        <v>8.0934310000000009E-2</v>
      </c>
      <c r="AQ554" s="245">
        <f t="shared" si="713"/>
        <v>3.25</v>
      </c>
      <c r="AR554" s="245">
        <f t="shared" si="714"/>
        <v>1.0350693525000001</v>
      </c>
      <c r="AS554" s="244">
        <f>10068.2*J554*POWER(10,-6)</f>
        <v>8.5025949000000003E-3</v>
      </c>
      <c r="AT554" s="245">
        <f t="shared" si="710"/>
        <v>5.1838493574000006</v>
      </c>
      <c r="AU554" s="246">
        <f t="shared" si="715"/>
        <v>4.0000000000000009E-7</v>
      </c>
      <c r="AV554" s="246">
        <f t="shared" si="716"/>
        <v>4.0000000000000009E-7</v>
      </c>
      <c r="AW554" s="246">
        <f t="shared" ref="AW554:AW558" si="719">H554*AT554</f>
        <v>2.0735397429600006E-6</v>
      </c>
    </row>
    <row r="555" spans="1:49" s="241" customFormat="1" x14ac:dyDescent="0.3">
      <c r="A555" s="232" t="s">
        <v>23</v>
      </c>
      <c r="B555" s="232" t="str">
        <f>B551</f>
        <v>Перегреватель сырья поз. 6А-Т203, Заводской № 6250-101/6А-Т203 ( 6В-Т203, Заводской № 6250-501)</v>
      </c>
      <c r="C555" s="53" t="s">
        <v>255</v>
      </c>
      <c r="D555" s="234" t="s">
        <v>62</v>
      </c>
      <c r="E555" s="247">
        <f>E554</f>
        <v>1.0000000000000001E-5</v>
      </c>
      <c r="F555" s="248">
        <f t="shared" si="718"/>
        <v>1</v>
      </c>
      <c r="G555" s="232">
        <v>0.16000000000000003</v>
      </c>
      <c r="H555" s="236">
        <f t="shared" si="711"/>
        <v>1.6000000000000004E-6</v>
      </c>
      <c r="I555" s="249">
        <f>0.15*I551</f>
        <v>0.84449999999999992</v>
      </c>
      <c r="J555" s="238">
        <v>0</v>
      </c>
      <c r="K555" s="250" t="s">
        <v>189</v>
      </c>
      <c r="L555" s="251">
        <v>3</v>
      </c>
      <c r="M555" s="241" t="str">
        <f t="shared" si="707"/>
        <v>С5</v>
      </c>
      <c r="N555" s="241" t="str">
        <f t="shared" si="708"/>
        <v>Перегреватель сырья поз. 6А-Т203, Заводской № 6250-101/6А-Т203 ( 6В-Т203, Заводской № 6250-501)</v>
      </c>
      <c r="O555" s="241" t="str">
        <f t="shared" si="709"/>
        <v>Частичное-ликвидация</v>
      </c>
      <c r="P555" s="241" t="s">
        <v>85</v>
      </c>
      <c r="Q555" s="241" t="s">
        <v>85</v>
      </c>
      <c r="R555" s="241" t="s">
        <v>85</v>
      </c>
      <c r="S555" s="241" t="s">
        <v>85</v>
      </c>
      <c r="T555" s="241" t="s">
        <v>85</v>
      </c>
      <c r="U555" s="241" t="s">
        <v>85</v>
      </c>
      <c r="V555" s="241" t="s">
        <v>85</v>
      </c>
      <c r="W555" s="241" t="s">
        <v>85</v>
      </c>
      <c r="X555" s="241" t="s">
        <v>85</v>
      </c>
      <c r="Y555" s="241" t="s">
        <v>85</v>
      </c>
      <c r="Z555" s="241" t="s">
        <v>85</v>
      </c>
      <c r="AA555" s="241" t="s">
        <v>85</v>
      </c>
      <c r="AB555" s="241" t="s">
        <v>85</v>
      </c>
      <c r="AC555" s="241" t="s">
        <v>85</v>
      </c>
      <c r="AD555" s="241" t="s">
        <v>85</v>
      </c>
      <c r="AE555" s="241" t="s">
        <v>85</v>
      </c>
      <c r="AF555" s="241" t="s">
        <v>85</v>
      </c>
      <c r="AG555" s="241" t="s">
        <v>85</v>
      </c>
      <c r="AH555" s="241">
        <v>0</v>
      </c>
      <c r="AI555" s="241">
        <v>1</v>
      </c>
      <c r="AJ555" s="241">
        <f t="shared" ref="AJ555:AJ558" si="720">0.1*$AJ552</f>
        <v>0.79600000000000004</v>
      </c>
      <c r="AK555" s="241">
        <f>AK551</f>
        <v>0.158</v>
      </c>
      <c r="AL555" s="241">
        <f>ROUNDUP(AL551/3,0)</f>
        <v>4</v>
      </c>
      <c r="AO555" s="244">
        <f>AK555*I555+AJ555</f>
        <v>0.92943100000000001</v>
      </c>
      <c r="AP555" s="244">
        <f t="shared" si="712"/>
        <v>9.2943100000000001E-2</v>
      </c>
      <c r="AQ555" s="245">
        <f t="shared" si="713"/>
        <v>0.25</v>
      </c>
      <c r="AR555" s="245">
        <f t="shared" si="714"/>
        <v>0.31809352499999999</v>
      </c>
      <c r="AS555" s="244">
        <f>1333*J552*POWER(10,-6)*10</f>
        <v>9.1976999999999996E-3</v>
      </c>
      <c r="AT555" s="245">
        <f t="shared" si="710"/>
        <v>1.5996653250000001</v>
      </c>
      <c r="AU555" s="246">
        <f t="shared" si="715"/>
        <v>0</v>
      </c>
      <c r="AV555" s="246">
        <f t="shared" si="716"/>
        <v>1.6000000000000004E-6</v>
      </c>
      <c r="AW555" s="246">
        <f t="shared" si="719"/>
        <v>2.5594645200000007E-6</v>
      </c>
    </row>
    <row r="556" spans="1:49" s="241" customFormat="1" x14ac:dyDescent="0.3">
      <c r="A556" s="232" t="s">
        <v>24</v>
      </c>
      <c r="B556" s="232" t="str">
        <f>B551</f>
        <v>Перегреватель сырья поз. 6А-Т203, Заводской № 6250-101/6А-Т203 ( 6В-Т203, Заводской № 6250-501)</v>
      </c>
      <c r="C556" s="53" t="s">
        <v>224</v>
      </c>
      <c r="D556" s="234" t="s">
        <v>223</v>
      </c>
      <c r="E556" s="247">
        <f>E555</f>
        <v>1.0000000000000001E-5</v>
      </c>
      <c r="F556" s="248">
        <f t="shared" si="718"/>
        <v>1</v>
      </c>
      <c r="G556" s="232">
        <v>4.0000000000000008E-2</v>
      </c>
      <c r="H556" s="236">
        <f t="shared" si="711"/>
        <v>4.0000000000000009E-7</v>
      </c>
      <c r="I556" s="249">
        <f>I554*0.15</f>
        <v>0.12667499999999998</v>
      </c>
      <c r="J556" s="238">
        <f>I556</f>
        <v>0.12667499999999998</v>
      </c>
      <c r="K556" s="253" t="s">
        <v>200</v>
      </c>
      <c r="L556" s="254">
        <v>21</v>
      </c>
      <c r="M556" s="241" t="str">
        <f t="shared" si="707"/>
        <v>С6</v>
      </c>
      <c r="N556" s="241" t="str">
        <f t="shared" si="708"/>
        <v>Перегреватель сырья поз. 6А-Т203, Заводской № 6250-101/6А-Т203 ( 6В-Т203, Заводской № 6250-501)</v>
      </c>
      <c r="O556" s="241" t="str">
        <f t="shared" si="709"/>
        <v>Частичное факел</v>
      </c>
      <c r="P556" s="241" t="s">
        <v>85</v>
      </c>
      <c r="Q556" s="241" t="s">
        <v>85</v>
      </c>
      <c r="R556" s="241" t="s">
        <v>85</v>
      </c>
      <c r="S556" s="241" t="s">
        <v>85</v>
      </c>
      <c r="T556" s="241" t="s">
        <v>85</v>
      </c>
      <c r="U556" s="241" t="s">
        <v>85</v>
      </c>
      <c r="V556" s="241" t="s">
        <v>85</v>
      </c>
      <c r="W556" s="241" t="s">
        <v>85</v>
      </c>
      <c r="X556" s="241" t="s">
        <v>85</v>
      </c>
      <c r="Y556" s="241" t="s">
        <v>85</v>
      </c>
      <c r="Z556" s="241" t="s">
        <v>85</v>
      </c>
      <c r="AA556" s="241" t="s">
        <v>85</v>
      </c>
      <c r="AB556" s="241" t="s">
        <v>85</v>
      </c>
      <c r="AC556" s="241" t="s">
        <v>85</v>
      </c>
      <c r="AD556" s="241" t="s">
        <v>85</v>
      </c>
      <c r="AE556" s="241" t="s">
        <v>85</v>
      </c>
      <c r="AF556" s="241" t="s">
        <v>85</v>
      </c>
      <c r="AG556" s="241" t="s">
        <v>85</v>
      </c>
      <c r="AH556" s="241">
        <v>1</v>
      </c>
      <c r="AI556" s="241">
        <v>1</v>
      </c>
      <c r="AJ556" s="241">
        <f t="shared" si="720"/>
        <v>0.79600000000000004</v>
      </c>
      <c r="AK556" s="241">
        <f>AK551</f>
        <v>0.158</v>
      </c>
      <c r="AL556" s="241">
        <f>AL555</f>
        <v>4</v>
      </c>
      <c r="AO556" s="244">
        <f t="shared" ref="AO556:AO557" si="721">AK556*I556+AJ556</f>
        <v>0.81601465000000006</v>
      </c>
      <c r="AP556" s="244">
        <f t="shared" si="712"/>
        <v>8.1601465000000012E-2</v>
      </c>
      <c r="AQ556" s="245">
        <f t="shared" si="713"/>
        <v>3.25</v>
      </c>
      <c r="AR556" s="245">
        <f t="shared" si="714"/>
        <v>1.03690402875</v>
      </c>
      <c r="AS556" s="244">
        <f>10068.2*J556*POWER(10,-6)</f>
        <v>1.2753892349999997E-3</v>
      </c>
      <c r="AT556" s="245">
        <f t="shared" si="710"/>
        <v>5.1857955329850007</v>
      </c>
      <c r="AU556" s="246">
        <f t="shared" si="715"/>
        <v>4.0000000000000009E-7</v>
      </c>
      <c r="AV556" s="246">
        <f t="shared" si="716"/>
        <v>4.0000000000000009E-7</v>
      </c>
      <c r="AW556" s="246">
        <f t="shared" si="719"/>
        <v>2.0743182131940007E-6</v>
      </c>
    </row>
    <row r="557" spans="1:49" s="241" customFormat="1" x14ac:dyDescent="0.3">
      <c r="A557" s="232" t="s">
        <v>219</v>
      </c>
      <c r="B557" s="232" t="str">
        <f>B551</f>
        <v>Перегреватель сырья поз. 6А-Т203, Заводской № 6250-101/6А-Т203 ( 6В-Т203, Заводской № 6250-501)</v>
      </c>
      <c r="C557" s="53" t="s">
        <v>225</v>
      </c>
      <c r="D557" s="234" t="s">
        <v>174</v>
      </c>
      <c r="E557" s="247">
        <f>E555</f>
        <v>1.0000000000000001E-5</v>
      </c>
      <c r="F557" s="248">
        <f t="shared" si="718"/>
        <v>1</v>
      </c>
      <c r="G557" s="232">
        <v>0.15200000000000002</v>
      </c>
      <c r="H557" s="236">
        <f t="shared" si="711"/>
        <v>1.5200000000000003E-6</v>
      </c>
      <c r="I557" s="249">
        <f>I554*0.15</f>
        <v>0.12667499999999998</v>
      </c>
      <c r="J557" s="238">
        <f>I557</f>
        <v>0.12667499999999998</v>
      </c>
      <c r="K557" s="250"/>
      <c r="L557" s="251"/>
      <c r="M557" s="241" t="str">
        <f t="shared" si="707"/>
        <v>С7</v>
      </c>
      <c r="N557" s="241" t="str">
        <f t="shared" si="708"/>
        <v>Перегреватель сырья поз. 6А-Т203, Заводской № 6250-101/6А-Т203 ( 6В-Т203, Заводской № 6250-501)</v>
      </c>
      <c r="O557" s="241" t="str">
        <f t="shared" si="709"/>
        <v>Частичное-пожар-вспышка</v>
      </c>
      <c r="P557" s="241" t="s">
        <v>85</v>
      </c>
      <c r="Q557" s="241" t="s">
        <v>85</v>
      </c>
      <c r="R557" s="241" t="s">
        <v>85</v>
      </c>
      <c r="S557" s="241" t="s">
        <v>85</v>
      </c>
      <c r="T557" s="241" t="s">
        <v>85</v>
      </c>
      <c r="U557" s="241" t="s">
        <v>85</v>
      </c>
      <c r="V557" s="241" t="s">
        <v>85</v>
      </c>
      <c r="W557" s="241" t="s">
        <v>85</v>
      </c>
      <c r="X557" s="241" t="s">
        <v>85</v>
      </c>
      <c r="Y557" s="241" t="s">
        <v>85</v>
      </c>
      <c r="Z557" s="241" t="s">
        <v>85</v>
      </c>
      <c r="AA557" s="241" t="s">
        <v>85</v>
      </c>
      <c r="AB557" s="241" t="s">
        <v>85</v>
      </c>
      <c r="AC557" s="241" t="s">
        <v>85</v>
      </c>
      <c r="AD557" s="241" t="s">
        <v>85</v>
      </c>
      <c r="AE557" s="241" t="s">
        <v>85</v>
      </c>
      <c r="AF557" s="241" t="s">
        <v>85</v>
      </c>
      <c r="AG557" s="241" t="s">
        <v>85</v>
      </c>
      <c r="AH557" s="241">
        <v>1</v>
      </c>
      <c r="AI557" s="241">
        <v>1</v>
      </c>
      <c r="AJ557" s="241">
        <f t="shared" si="720"/>
        <v>7.9600000000000004E-2</v>
      </c>
      <c r="AK557" s="241">
        <f>AK551</f>
        <v>0.158</v>
      </c>
      <c r="AL557" s="241">
        <f>ROUNDUP(AL551/3,0)</f>
        <v>4</v>
      </c>
      <c r="AO557" s="244">
        <f t="shared" si="721"/>
        <v>9.9614649999999999E-2</v>
      </c>
      <c r="AP557" s="244">
        <f t="shared" si="712"/>
        <v>9.9614650000000009E-3</v>
      </c>
      <c r="AQ557" s="245">
        <f t="shared" si="713"/>
        <v>3.25</v>
      </c>
      <c r="AR557" s="245">
        <f t="shared" si="714"/>
        <v>0.83989402874999997</v>
      </c>
      <c r="AS557" s="244">
        <f>10068.2*J557*POWER(10,-6)</f>
        <v>1.2753892349999997E-3</v>
      </c>
      <c r="AT557" s="245">
        <f t="shared" si="710"/>
        <v>4.2007455329850005</v>
      </c>
      <c r="AU557" s="246">
        <f t="shared" si="715"/>
        <v>1.5200000000000003E-6</v>
      </c>
      <c r="AV557" s="246">
        <f t="shared" si="716"/>
        <v>1.5200000000000003E-6</v>
      </c>
      <c r="AW557" s="246">
        <f t="shared" si="719"/>
        <v>6.3851332101372016E-6</v>
      </c>
    </row>
    <row r="558" spans="1:49" s="241" customFormat="1" ht="15" thickBot="1" x14ac:dyDescent="0.35">
      <c r="A558" s="232" t="s">
        <v>220</v>
      </c>
      <c r="B558" s="232" t="str">
        <f>B551</f>
        <v>Перегреватель сырья поз. 6А-Т203, Заводской № 6250-101/6А-Т203 ( 6В-Т203, Заводской № 6250-501)</v>
      </c>
      <c r="C558" s="53" t="s">
        <v>226</v>
      </c>
      <c r="D558" s="234" t="s">
        <v>62</v>
      </c>
      <c r="E558" s="247">
        <f>E555</f>
        <v>1.0000000000000001E-5</v>
      </c>
      <c r="F558" s="248">
        <f t="shared" si="718"/>
        <v>1</v>
      </c>
      <c r="G558" s="232">
        <v>0.6080000000000001</v>
      </c>
      <c r="H558" s="236">
        <f t="shared" si="711"/>
        <v>6.0800000000000011E-6</v>
      </c>
      <c r="I558" s="249">
        <f>I554*0.15</f>
        <v>0.12667499999999998</v>
      </c>
      <c r="J558" s="238">
        <v>0</v>
      </c>
      <c r="K558" s="255"/>
      <c r="L558" s="256"/>
      <c r="M558" s="241" t="str">
        <f t="shared" si="707"/>
        <v>С8</v>
      </c>
      <c r="N558" s="241" t="str">
        <f t="shared" si="708"/>
        <v>Перегреватель сырья поз. 6А-Т203, Заводской № 6250-101/6А-Т203 ( 6В-Т203, Заводской № 6250-501)</v>
      </c>
      <c r="O558" s="241" t="str">
        <f t="shared" si="709"/>
        <v>Частичное-ликвидация</v>
      </c>
      <c r="P558" s="241" t="s">
        <v>85</v>
      </c>
      <c r="Q558" s="241" t="s">
        <v>85</v>
      </c>
      <c r="R558" s="241" t="s">
        <v>85</v>
      </c>
      <c r="S558" s="241" t="s">
        <v>85</v>
      </c>
      <c r="T558" s="241" t="s">
        <v>85</v>
      </c>
      <c r="U558" s="241" t="s">
        <v>85</v>
      </c>
      <c r="V558" s="241" t="s">
        <v>85</v>
      </c>
      <c r="W558" s="241" t="s">
        <v>85</v>
      </c>
      <c r="X558" s="241" t="s">
        <v>85</v>
      </c>
      <c r="Y558" s="241" t="s">
        <v>85</v>
      </c>
      <c r="Z558" s="241" t="s">
        <v>85</v>
      </c>
      <c r="AA558" s="241" t="s">
        <v>85</v>
      </c>
      <c r="AB558" s="241" t="s">
        <v>85</v>
      </c>
      <c r="AC558" s="241" t="s">
        <v>85</v>
      </c>
      <c r="AD558" s="241" t="s">
        <v>85</v>
      </c>
      <c r="AE558" s="241" t="s">
        <v>85</v>
      </c>
      <c r="AF558" s="241" t="s">
        <v>85</v>
      </c>
      <c r="AG558" s="241" t="s">
        <v>85</v>
      </c>
      <c r="AH558" s="241">
        <v>0</v>
      </c>
      <c r="AI558" s="241">
        <v>0</v>
      </c>
      <c r="AJ558" s="241">
        <f t="shared" si="720"/>
        <v>7.9600000000000004E-2</v>
      </c>
      <c r="AK558" s="241">
        <f>AK551</f>
        <v>0.158</v>
      </c>
      <c r="AL558" s="241">
        <f>ROUNDUP(AL551/3,0)</f>
        <v>4</v>
      </c>
      <c r="AO558" s="244">
        <f>AK558*I558*0.1+AJ558</f>
        <v>8.1601464999999998E-2</v>
      </c>
      <c r="AP558" s="244">
        <f t="shared" si="712"/>
        <v>8.1601464999999998E-3</v>
      </c>
      <c r="AQ558" s="245">
        <f t="shared" si="713"/>
        <v>0</v>
      </c>
      <c r="AR558" s="245">
        <f t="shared" si="714"/>
        <v>2.2440402875000001E-2</v>
      </c>
      <c r="AS558" s="244">
        <f>1333*J556*POWER(10,-6)</f>
        <v>1.6885777499999998E-4</v>
      </c>
      <c r="AT558" s="245">
        <f t="shared" si="710"/>
        <v>0.11237087215</v>
      </c>
      <c r="AU558" s="246">
        <f t="shared" si="715"/>
        <v>0</v>
      </c>
      <c r="AV558" s="246">
        <f t="shared" si="716"/>
        <v>0</v>
      </c>
      <c r="AW558" s="246">
        <f t="shared" si="719"/>
        <v>6.8321490267200008E-7</v>
      </c>
    </row>
    <row r="559" spans="1:49" s="241" customFormat="1" x14ac:dyDescent="0.3">
      <c r="A559" s="296" t="s">
        <v>251</v>
      </c>
      <c r="B559" s="296" t="str">
        <f>B551</f>
        <v>Перегреватель сырья поз. 6А-Т203, Заводской № 6250-101/6А-Т203 ( 6В-Т203, Заводской № 6250-501)</v>
      </c>
      <c r="C559" s="296" t="s">
        <v>354</v>
      </c>
      <c r="D559" s="296" t="s">
        <v>355</v>
      </c>
      <c r="E559" s="297">
        <v>2.5000000000000001E-5</v>
      </c>
      <c r="F559" s="248">
        <f t="shared" si="718"/>
        <v>1</v>
      </c>
      <c r="G559" s="296">
        <v>1</v>
      </c>
      <c r="H559" s="298">
        <f t="shared" si="711"/>
        <v>2.5000000000000001E-5</v>
      </c>
      <c r="I559" s="299">
        <f>I551</f>
        <v>5.63</v>
      </c>
      <c r="J559" s="299">
        <f>I559*0.2</f>
        <v>1.1260000000000001</v>
      </c>
      <c r="K559" s="296"/>
      <c r="L559" s="296"/>
      <c r="M559" s="300" t="str">
        <f t="shared" si="707"/>
        <v>С9</v>
      </c>
      <c r="N559" s="300"/>
      <c r="O559" s="300"/>
      <c r="P559" s="300"/>
      <c r="Q559" s="300"/>
      <c r="R559" s="300"/>
      <c r="S559" s="300"/>
      <c r="T559" s="300"/>
      <c r="U559" s="300"/>
      <c r="V559" s="300"/>
      <c r="W559" s="300"/>
      <c r="X559" s="300"/>
      <c r="Y559" s="300"/>
      <c r="Z559" s="300"/>
      <c r="AA559" s="300"/>
      <c r="AB559" s="300"/>
      <c r="AC559" s="300"/>
      <c r="AD559" s="300"/>
      <c r="AE559" s="300"/>
      <c r="AF559" s="300"/>
      <c r="AG559" s="300"/>
      <c r="AH559" s="300">
        <v>1</v>
      </c>
      <c r="AI559" s="300">
        <v>2</v>
      </c>
      <c r="AJ559" s="300">
        <f>AJ551</f>
        <v>7.96</v>
      </c>
      <c r="AK559" s="300">
        <f>AK551</f>
        <v>0.158</v>
      </c>
      <c r="AL559" s="300">
        <v>5</v>
      </c>
      <c r="AM559" s="300"/>
      <c r="AN559" s="300"/>
      <c r="AO559" s="301">
        <f>AK559*I559+AJ559</f>
        <v>8.8495399999999993</v>
      </c>
      <c r="AP559" s="301">
        <f>0.1*AO559</f>
        <v>0.88495400000000002</v>
      </c>
      <c r="AQ559" s="302">
        <f>AH559*3+0.25*AI559</f>
        <v>3.5</v>
      </c>
      <c r="AR559" s="302">
        <f>SUM(AO559:AQ559)/4</f>
        <v>3.3086234999999999</v>
      </c>
      <c r="AS559" s="301">
        <f>10068.2*J559*POWER(10,-6)</f>
        <v>1.1336793200000002E-2</v>
      </c>
      <c r="AT559" s="302">
        <f t="shared" si="710"/>
        <v>16.554454293199999</v>
      </c>
      <c r="AU559" s="303">
        <f>AH559*H559</f>
        <v>2.5000000000000001E-5</v>
      </c>
      <c r="AV559" s="303">
        <f>H559*AI559</f>
        <v>5.0000000000000002E-5</v>
      </c>
      <c r="AW559" s="303">
        <f>H559*AT559</f>
        <v>4.1386135733000002E-4</v>
      </c>
    </row>
    <row r="560" spans="1:49" ht="15" thickBot="1" x14ac:dyDescent="0.35"/>
    <row r="561" spans="1:49" ht="18" customHeight="1" x14ac:dyDescent="0.3">
      <c r="A561" s="48" t="s">
        <v>19</v>
      </c>
      <c r="B561" s="311" t="s">
        <v>392</v>
      </c>
      <c r="C561" s="179" t="s">
        <v>191</v>
      </c>
      <c r="D561" s="49" t="s">
        <v>192</v>
      </c>
      <c r="E561" s="166">
        <v>1.0000000000000001E-5</v>
      </c>
      <c r="F561" s="163">
        <v>1</v>
      </c>
      <c r="G561" s="48">
        <v>0.2</v>
      </c>
      <c r="H561" s="50">
        <f>E561*F561*G561</f>
        <v>2.0000000000000003E-6</v>
      </c>
      <c r="I561" s="164">
        <v>6.37</v>
      </c>
      <c r="J561" s="169">
        <f>I561</f>
        <v>6.37</v>
      </c>
      <c r="K561" s="172" t="s">
        <v>184</v>
      </c>
      <c r="L561" s="177">
        <v>0</v>
      </c>
      <c r="M561" s="92" t="str">
        <f t="shared" ref="M561:N568" si="722">A561</f>
        <v>С1</v>
      </c>
      <c r="N561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1" s="92" t="str">
        <f t="shared" ref="O561:O568" si="723">D561</f>
        <v>Полное-факел</v>
      </c>
      <c r="P561" s="92" t="s">
        <v>85</v>
      </c>
      <c r="Q561" s="92" t="s">
        <v>85</v>
      </c>
      <c r="R561" s="92" t="s">
        <v>85</v>
      </c>
      <c r="S561" s="92" t="s">
        <v>85</v>
      </c>
      <c r="T561" s="92" t="s">
        <v>85</v>
      </c>
      <c r="U561" s="92" t="s">
        <v>85</v>
      </c>
      <c r="V561" s="92" t="s">
        <v>85</v>
      </c>
      <c r="W561" s="92" t="s">
        <v>85</v>
      </c>
      <c r="X561" s="92" t="s">
        <v>85</v>
      </c>
      <c r="Y561" s="92" t="s">
        <v>85</v>
      </c>
      <c r="Z561" s="92" t="s">
        <v>85</v>
      </c>
      <c r="AA561" s="92" t="s">
        <v>85</v>
      </c>
      <c r="AB561" s="92" t="s">
        <v>85</v>
      </c>
      <c r="AC561" s="92" t="s">
        <v>85</v>
      </c>
      <c r="AD561" s="92" t="s">
        <v>85</v>
      </c>
      <c r="AE561" s="92" t="s">
        <v>85</v>
      </c>
      <c r="AF561" s="92" t="s">
        <v>85</v>
      </c>
      <c r="AG561" s="92" t="s">
        <v>85</v>
      </c>
      <c r="AH561" s="52">
        <v>1</v>
      </c>
      <c r="AI561" s="52">
        <v>2</v>
      </c>
      <c r="AJ561" s="165">
        <v>2.36</v>
      </c>
      <c r="AK561" s="165">
        <v>8.8999999999999996E-2</v>
      </c>
      <c r="AL561" s="165">
        <v>3</v>
      </c>
      <c r="AM561" s="92"/>
      <c r="AN561" s="92"/>
      <c r="AO561" s="93">
        <f>AK561*I561+AJ561</f>
        <v>2.9269299999999996</v>
      </c>
      <c r="AP561" s="93">
        <f>0.1*AO561</f>
        <v>0.29269299999999998</v>
      </c>
      <c r="AQ561" s="94">
        <f>AH561*3+0.25*AI561</f>
        <v>3.5</v>
      </c>
      <c r="AR561" s="94">
        <f>SUM(AO561:AQ561)/4</f>
        <v>1.6799057499999999</v>
      </c>
      <c r="AS561" s="93">
        <f>10068.2*J561*POWER(10,-6)</f>
        <v>6.4134434000000004E-2</v>
      </c>
      <c r="AT561" s="94">
        <f t="shared" ref="AT561:AT568" si="724">AS561+AR561+AQ561+AP561+AO561</f>
        <v>8.4636631839999996</v>
      </c>
      <c r="AU561" s="95">
        <f>AH561*H561</f>
        <v>2.0000000000000003E-6</v>
      </c>
      <c r="AV561" s="95">
        <f>H561*AI561</f>
        <v>4.0000000000000007E-6</v>
      </c>
      <c r="AW561" s="95">
        <f>H561*AT561</f>
        <v>1.6927326368E-5</v>
      </c>
    </row>
    <row r="562" spans="1:49" x14ac:dyDescent="0.3">
      <c r="A562" s="48" t="s">
        <v>20</v>
      </c>
      <c r="B562" s="48" t="str">
        <f>B561</f>
        <v>Ствол факельной системы поз.Ф1, Рег. №ТО-309 (Ствол факельной системы поз.Ф2, Рег. №ТО-308)
Заводской № 22518)
Заводской № 22518,</v>
      </c>
      <c r="C562" s="179" t="s">
        <v>169</v>
      </c>
      <c r="D562" s="49" t="s">
        <v>63</v>
      </c>
      <c r="E562" s="167">
        <f>E561</f>
        <v>1.0000000000000001E-5</v>
      </c>
      <c r="F562" s="168">
        <f>F561</f>
        <v>1</v>
      </c>
      <c r="G562" s="48">
        <v>0.1152</v>
      </c>
      <c r="H562" s="50">
        <f t="shared" ref="H562:H568" si="725">E562*F562*G562</f>
        <v>1.1520000000000002E-6</v>
      </c>
      <c r="I562" s="162">
        <f>I561</f>
        <v>6.37</v>
      </c>
      <c r="J562" s="180">
        <f>0.1*I561</f>
        <v>0.63700000000000001</v>
      </c>
      <c r="K562" s="174" t="s">
        <v>185</v>
      </c>
      <c r="L562" s="178">
        <v>2</v>
      </c>
      <c r="M562" s="92" t="str">
        <f t="shared" si="722"/>
        <v>С2</v>
      </c>
      <c r="N562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2" s="92" t="str">
        <f t="shared" si="723"/>
        <v>Полное-взрыв</v>
      </c>
      <c r="P562" s="92" t="s">
        <v>85</v>
      </c>
      <c r="Q562" s="92" t="s">
        <v>85</v>
      </c>
      <c r="R562" s="92" t="s">
        <v>85</v>
      </c>
      <c r="S562" s="92" t="s">
        <v>85</v>
      </c>
      <c r="T562" s="92" t="s">
        <v>85</v>
      </c>
      <c r="U562" s="92" t="s">
        <v>85</v>
      </c>
      <c r="V562" s="92" t="s">
        <v>85</v>
      </c>
      <c r="W562" s="92" t="s">
        <v>85</v>
      </c>
      <c r="X562" s="92" t="s">
        <v>85</v>
      </c>
      <c r="Y562" s="92" t="s">
        <v>85</v>
      </c>
      <c r="Z562" s="92" t="s">
        <v>85</v>
      </c>
      <c r="AA562" s="92" t="s">
        <v>85</v>
      </c>
      <c r="AB562" s="92" t="s">
        <v>85</v>
      </c>
      <c r="AC562" s="92" t="s">
        <v>85</v>
      </c>
      <c r="AD562" s="92" t="s">
        <v>85</v>
      </c>
      <c r="AE562" s="92" t="s">
        <v>85</v>
      </c>
      <c r="AF562" s="92" t="s">
        <v>85</v>
      </c>
      <c r="AG562" s="92" t="s">
        <v>85</v>
      </c>
      <c r="AH562" s="52">
        <v>2</v>
      </c>
      <c r="AI562" s="52">
        <v>2</v>
      </c>
      <c r="AJ562" s="92">
        <f>AJ561</f>
        <v>2.36</v>
      </c>
      <c r="AK562" s="92">
        <f>AK561</f>
        <v>8.8999999999999996E-2</v>
      </c>
      <c r="AL562" s="92">
        <f>AL561</f>
        <v>3</v>
      </c>
      <c r="AM562" s="92"/>
      <c r="AN562" s="92"/>
      <c r="AO562" s="93">
        <f>AK562*I562+AJ562</f>
        <v>2.9269299999999996</v>
      </c>
      <c r="AP562" s="93">
        <f t="shared" ref="AP562:AP568" si="726">0.1*AO562</f>
        <v>0.29269299999999998</v>
      </c>
      <c r="AQ562" s="94">
        <f t="shared" ref="AQ562:AQ568" si="727">AH562*3+0.25*AI562</f>
        <v>6.5</v>
      </c>
      <c r="AR562" s="94">
        <f t="shared" ref="AR562:AR568" si="728">SUM(AO562:AQ562)/4</f>
        <v>2.4299057499999996</v>
      </c>
      <c r="AS562" s="93">
        <f>10068.2*J562*POWER(10,-6)*10</f>
        <v>6.4134434000000004E-2</v>
      </c>
      <c r="AT562" s="94">
        <f t="shared" si="724"/>
        <v>12.213663183999998</v>
      </c>
      <c r="AU562" s="95">
        <f t="shared" ref="AU562:AU568" si="729">AH562*H562</f>
        <v>2.3040000000000003E-6</v>
      </c>
      <c r="AV562" s="95">
        <f t="shared" ref="AV562:AV568" si="730">H562*AI562</f>
        <v>2.3040000000000003E-6</v>
      </c>
      <c r="AW562" s="95">
        <f t="shared" ref="AW562:AW568" si="731">H562*AT562</f>
        <v>1.4070139987967999E-5</v>
      </c>
    </row>
    <row r="563" spans="1:49" x14ac:dyDescent="0.3">
      <c r="A563" s="48" t="s">
        <v>21</v>
      </c>
      <c r="B563" s="48" t="str">
        <f>B561</f>
        <v>Ствол факельной системы поз.Ф1, Рег. №ТО-309 (Ствол факельной системы поз.Ф2, Рег. №ТО-308)
Заводской № 22518)
Заводской № 22518,</v>
      </c>
      <c r="C563" s="179" t="s">
        <v>193</v>
      </c>
      <c r="D563" s="49" t="s">
        <v>194</v>
      </c>
      <c r="E563" s="167">
        <f>E561</f>
        <v>1.0000000000000001E-5</v>
      </c>
      <c r="F563" s="168">
        <f>F561</f>
        <v>1</v>
      </c>
      <c r="G563" s="48">
        <v>7.6799999999999993E-2</v>
      </c>
      <c r="H563" s="50">
        <f t="shared" si="725"/>
        <v>7.6799999999999999E-7</v>
      </c>
      <c r="I563" s="162">
        <f>I561</f>
        <v>6.37</v>
      </c>
      <c r="J563" s="169">
        <f>J562</f>
        <v>0.63700000000000001</v>
      </c>
      <c r="K563" s="174" t="s">
        <v>186</v>
      </c>
      <c r="L563" s="178">
        <v>0</v>
      </c>
      <c r="M563" s="92" t="str">
        <f t="shared" si="722"/>
        <v>С3</v>
      </c>
      <c r="N563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3" s="92" t="str">
        <f t="shared" si="723"/>
        <v>Полное-вспышка</v>
      </c>
      <c r="P563" s="92" t="s">
        <v>85</v>
      </c>
      <c r="Q563" s="92" t="s">
        <v>85</v>
      </c>
      <c r="R563" s="92" t="s">
        <v>85</v>
      </c>
      <c r="S563" s="92" t="s">
        <v>85</v>
      </c>
      <c r="T563" s="92" t="s">
        <v>85</v>
      </c>
      <c r="U563" s="92" t="s">
        <v>85</v>
      </c>
      <c r="V563" s="92" t="s">
        <v>85</v>
      </c>
      <c r="W563" s="92" t="s">
        <v>85</v>
      </c>
      <c r="X563" s="92" t="s">
        <v>85</v>
      </c>
      <c r="Y563" s="92" t="s">
        <v>85</v>
      </c>
      <c r="Z563" s="92" t="s">
        <v>85</v>
      </c>
      <c r="AA563" s="92" t="s">
        <v>85</v>
      </c>
      <c r="AB563" s="92" t="s">
        <v>85</v>
      </c>
      <c r="AC563" s="92" t="s">
        <v>85</v>
      </c>
      <c r="AD563" s="92" t="s">
        <v>85</v>
      </c>
      <c r="AE563" s="92" t="s">
        <v>85</v>
      </c>
      <c r="AF563" s="92" t="s">
        <v>85</v>
      </c>
      <c r="AG563" s="92" t="s">
        <v>85</v>
      </c>
      <c r="AH563" s="92">
        <v>0</v>
      </c>
      <c r="AI563" s="92">
        <v>0</v>
      </c>
      <c r="AJ563" s="92">
        <f>AJ561</f>
        <v>2.36</v>
      </c>
      <c r="AK563" s="92">
        <f>AK561</f>
        <v>8.8999999999999996E-2</v>
      </c>
      <c r="AL563" s="92">
        <f>AL561</f>
        <v>3</v>
      </c>
      <c r="AM563" s="92"/>
      <c r="AN563" s="92"/>
      <c r="AO563" s="93">
        <f>AK563*I563*0.1+AJ563</f>
        <v>2.416693</v>
      </c>
      <c r="AP563" s="93">
        <f t="shared" si="726"/>
        <v>0.2416693</v>
      </c>
      <c r="AQ563" s="94">
        <f t="shared" si="727"/>
        <v>0</v>
      </c>
      <c r="AR563" s="94">
        <f t="shared" si="728"/>
        <v>0.66459057499999996</v>
      </c>
      <c r="AS563" s="93">
        <f>1333*J561*POWER(10,-6)</f>
        <v>8.4912100000000008E-3</v>
      </c>
      <c r="AT563" s="94">
        <f t="shared" si="724"/>
        <v>3.3314440849999998</v>
      </c>
      <c r="AU563" s="95">
        <f t="shared" si="729"/>
        <v>0</v>
      </c>
      <c r="AV563" s="95">
        <f t="shared" si="730"/>
        <v>0</v>
      </c>
      <c r="AW563" s="95">
        <f t="shared" si="731"/>
        <v>2.55854905728E-6</v>
      </c>
    </row>
    <row r="564" spans="1:49" x14ac:dyDescent="0.3">
      <c r="A564" s="48" t="s">
        <v>22</v>
      </c>
      <c r="B564" s="48" t="str">
        <f>B561</f>
        <v>Ствол факельной системы поз.Ф1, Рег. №ТО-309 (Ствол факельной системы поз.Ф2, Рег. №ТО-308)
Заводской № 22518)
Заводской № 22518,</v>
      </c>
      <c r="C564" s="179" t="s">
        <v>178</v>
      </c>
      <c r="D564" s="49" t="s">
        <v>180</v>
      </c>
      <c r="E564" s="167">
        <f>E561</f>
        <v>1.0000000000000001E-5</v>
      </c>
      <c r="F564" s="168">
        <f>F561</f>
        <v>1</v>
      </c>
      <c r="G564" s="48">
        <v>0.60799999999999998</v>
      </c>
      <c r="H564" s="50">
        <f t="shared" si="725"/>
        <v>6.0800000000000002E-6</v>
      </c>
      <c r="I564" s="162">
        <f>I561</f>
        <v>6.37</v>
      </c>
      <c r="J564" s="169">
        <f>J562</f>
        <v>0.63700000000000001</v>
      </c>
      <c r="K564" s="174" t="s">
        <v>188</v>
      </c>
      <c r="L564" s="178">
        <v>45390</v>
      </c>
      <c r="M564" s="92" t="str">
        <f t="shared" si="722"/>
        <v>С4</v>
      </c>
      <c r="N564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4" s="92" t="str">
        <f t="shared" si="723"/>
        <v>Полное-токси</v>
      </c>
      <c r="P564" s="92" t="s">
        <v>85</v>
      </c>
      <c r="Q564" s="92" t="s">
        <v>85</v>
      </c>
      <c r="R564" s="92" t="s">
        <v>85</v>
      </c>
      <c r="S564" s="92" t="s">
        <v>85</v>
      </c>
      <c r="T564" s="92" t="s">
        <v>85</v>
      </c>
      <c r="U564" s="92" t="s">
        <v>85</v>
      </c>
      <c r="V564" s="92" t="s">
        <v>85</v>
      </c>
      <c r="W564" s="92" t="s">
        <v>85</v>
      </c>
      <c r="X564" s="92" t="s">
        <v>85</v>
      </c>
      <c r="Y564" s="92" t="s">
        <v>85</v>
      </c>
      <c r="Z564" s="92" t="s">
        <v>85</v>
      </c>
      <c r="AA564" s="92" t="s">
        <v>85</v>
      </c>
      <c r="AB564" s="92" t="s">
        <v>85</v>
      </c>
      <c r="AC564" s="92" t="s">
        <v>85</v>
      </c>
      <c r="AD564" s="92" t="s">
        <v>85</v>
      </c>
      <c r="AE564" s="92" t="s">
        <v>85</v>
      </c>
      <c r="AF564" s="92" t="s">
        <v>85</v>
      </c>
      <c r="AG564" s="92" t="s">
        <v>85</v>
      </c>
      <c r="AH564" s="92">
        <v>1</v>
      </c>
      <c r="AI564" s="92">
        <v>1</v>
      </c>
      <c r="AJ564" s="92">
        <f>AJ561</f>
        <v>2.36</v>
      </c>
      <c r="AK564" s="92">
        <f>AK561</f>
        <v>8.8999999999999996E-2</v>
      </c>
      <c r="AL564" s="92">
        <f>AL561</f>
        <v>3</v>
      </c>
      <c r="AM564" s="92"/>
      <c r="AN564" s="92"/>
      <c r="AO564" s="93">
        <f>AK564*I564*0.1+AJ564</f>
        <v>2.416693</v>
      </c>
      <c r="AP564" s="93">
        <f t="shared" si="726"/>
        <v>0.2416693</v>
      </c>
      <c r="AQ564" s="94">
        <f t="shared" si="727"/>
        <v>3.25</v>
      </c>
      <c r="AR564" s="94">
        <f t="shared" si="728"/>
        <v>1.4770905750000001</v>
      </c>
      <c r="AS564" s="93">
        <f>1333*J562*POWER(10,-6)</f>
        <v>8.4912099999999999E-4</v>
      </c>
      <c r="AT564" s="94">
        <f t="shared" si="724"/>
        <v>7.3863019960000003</v>
      </c>
      <c r="AU564" s="95">
        <f t="shared" si="729"/>
        <v>6.0800000000000002E-6</v>
      </c>
      <c r="AV564" s="95">
        <f t="shared" si="730"/>
        <v>6.0800000000000002E-6</v>
      </c>
      <c r="AW564" s="95">
        <f t="shared" si="731"/>
        <v>4.4908716135680004E-5</v>
      </c>
    </row>
    <row r="565" spans="1:49" x14ac:dyDescent="0.3">
      <c r="A565" s="48" t="s">
        <v>23</v>
      </c>
      <c r="B565" s="48" t="str">
        <f>B561</f>
        <v>Ствол факельной системы поз.Ф1, Рег. №ТО-309 (Ствол факельной системы поз.Ф2, Рег. №ТО-308)
Заводской № 22518)
Заводской № 22518,</v>
      </c>
      <c r="C565" s="179" t="s">
        <v>195</v>
      </c>
      <c r="D565" s="49" t="s">
        <v>196</v>
      </c>
      <c r="E565" s="166">
        <v>1E-4</v>
      </c>
      <c r="F565" s="168">
        <f>F561</f>
        <v>1</v>
      </c>
      <c r="G565" s="48">
        <v>3.5000000000000003E-2</v>
      </c>
      <c r="H565" s="50">
        <f t="shared" si="725"/>
        <v>3.5000000000000004E-6</v>
      </c>
      <c r="I565" s="162">
        <f>0.15*I561</f>
        <v>0.95550000000000002</v>
      </c>
      <c r="J565" s="169">
        <f>I565</f>
        <v>0.95550000000000002</v>
      </c>
      <c r="K565" s="174" t="s">
        <v>189</v>
      </c>
      <c r="L565" s="178">
        <v>3</v>
      </c>
      <c r="M565" s="92" t="str">
        <f t="shared" si="722"/>
        <v>С5</v>
      </c>
      <c r="N565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5" s="92" t="str">
        <f t="shared" si="723"/>
        <v>Частичное-факел</v>
      </c>
      <c r="P565" s="92" t="s">
        <v>85</v>
      </c>
      <c r="Q565" s="92" t="s">
        <v>85</v>
      </c>
      <c r="R565" s="92" t="s">
        <v>85</v>
      </c>
      <c r="S565" s="92" t="s">
        <v>85</v>
      </c>
      <c r="T565" s="92" t="s">
        <v>85</v>
      </c>
      <c r="U565" s="92" t="s">
        <v>85</v>
      </c>
      <c r="V565" s="92" t="s">
        <v>85</v>
      </c>
      <c r="W565" s="92" t="s">
        <v>85</v>
      </c>
      <c r="X565" s="92" t="s">
        <v>85</v>
      </c>
      <c r="Y565" s="92" t="s">
        <v>85</v>
      </c>
      <c r="Z565" s="92" t="s">
        <v>85</v>
      </c>
      <c r="AA565" s="92" t="s">
        <v>85</v>
      </c>
      <c r="AB565" s="92" t="s">
        <v>85</v>
      </c>
      <c r="AC565" s="92" t="s">
        <v>85</v>
      </c>
      <c r="AD565" s="92" t="s">
        <v>85</v>
      </c>
      <c r="AE565" s="92" t="s">
        <v>85</v>
      </c>
      <c r="AF565" s="92" t="s">
        <v>85</v>
      </c>
      <c r="AG565" s="92" t="s">
        <v>85</v>
      </c>
      <c r="AH565" s="92">
        <v>0</v>
      </c>
      <c r="AI565" s="92">
        <v>2</v>
      </c>
      <c r="AJ565" s="92">
        <f>0.1*$AJ$2</f>
        <v>0.25</v>
      </c>
      <c r="AK565" s="92">
        <f>AK561</f>
        <v>8.8999999999999996E-2</v>
      </c>
      <c r="AL565" s="92">
        <f>ROUNDUP(AL561/3,0)</f>
        <v>1</v>
      </c>
      <c r="AM565" s="92"/>
      <c r="AN565" s="92"/>
      <c r="AO565" s="93">
        <f>AK565*I565+AJ565</f>
        <v>0.33503949999999999</v>
      </c>
      <c r="AP565" s="93">
        <f t="shared" si="726"/>
        <v>3.3503949999999998E-2</v>
      </c>
      <c r="AQ565" s="94">
        <f t="shared" si="727"/>
        <v>0.5</v>
      </c>
      <c r="AR565" s="94">
        <f t="shared" si="728"/>
        <v>0.2171358625</v>
      </c>
      <c r="AS565" s="93">
        <f>10068.2*J565*POWER(10,-6)</f>
        <v>9.6201650999999996E-3</v>
      </c>
      <c r="AT565" s="94">
        <f t="shared" si="724"/>
        <v>1.0952994776</v>
      </c>
      <c r="AU565" s="95">
        <f t="shared" si="729"/>
        <v>0</v>
      </c>
      <c r="AV565" s="95">
        <f t="shared" si="730"/>
        <v>7.0000000000000007E-6</v>
      </c>
      <c r="AW565" s="95">
        <f t="shared" si="731"/>
        <v>3.8335481716000002E-6</v>
      </c>
    </row>
    <row r="566" spans="1:49" x14ac:dyDescent="0.3">
      <c r="A566" s="48" t="s">
        <v>24</v>
      </c>
      <c r="B566" s="48" t="str">
        <f>B561</f>
        <v>Ствол факельной системы поз.Ф1, Рег. №ТО-309 (Ствол факельной системы поз.Ф2, Рег. №ТО-308)
Заводской № 22518)
Заводской № 22518,</v>
      </c>
      <c r="C566" s="179" t="s">
        <v>197</v>
      </c>
      <c r="D566" s="49" t="s">
        <v>198</v>
      </c>
      <c r="E566" s="167">
        <f>E565</f>
        <v>1E-4</v>
      </c>
      <c r="F566" s="168">
        <v>1</v>
      </c>
      <c r="G566" s="48">
        <v>8.3000000000000001E-3</v>
      </c>
      <c r="H566" s="50">
        <f t="shared" si="725"/>
        <v>8.300000000000001E-7</v>
      </c>
      <c r="I566" s="162">
        <f>I565</f>
        <v>0.95550000000000002</v>
      </c>
      <c r="J566" s="169">
        <f>J562*0.15</f>
        <v>9.5549999999999996E-2</v>
      </c>
      <c r="K566" s="173" t="s">
        <v>200</v>
      </c>
      <c r="L566" s="230">
        <v>5</v>
      </c>
      <c r="M566" s="92" t="str">
        <f t="shared" si="722"/>
        <v>С6</v>
      </c>
      <c r="N566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6" s="92" t="str">
        <f t="shared" si="723"/>
        <v>Частичное-взрыв</v>
      </c>
      <c r="P566" s="92" t="s">
        <v>85</v>
      </c>
      <c r="Q566" s="92" t="s">
        <v>85</v>
      </c>
      <c r="R566" s="92" t="s">
        <v>85</v>
      </c>
      <c r="S566" s="92" t="s">
        <v>85</v>
      </c>
      <c r="T566" s="92" t="s">
        <v>85</v>
      </c>
      <c r="U566" s="92" t="s">
        <v>85</v>
      </c>
      <c r="V566" s="92" t="s">
        <v>85</v>
      </c>
      <c r="W566" s="92" t="s">
        <v>85</v>
      </c>
      <c r="X566" s="92" t="s">
        <v>85</v>
      </c>
      <c r="Y566" s="92" t="s">
        <v>85</v>
      </c>
      <c r="Z566" s="92" t="s">
        <v>85</v>
      </c>
      <c r="AA566" s="92" t="s">
        <v>85</v>
      </c>
      <c r="AB566" s="92" t="s">
        <v>85</v>
      </c>
      <c r="AC566" s="92" t="s">
        <v>85</v>
      </c>
      <c r="AD566" s="92" t="s">
        <v>85</v>
      </c>
      <c r="AE566" s="92" t="s">
        <v>85</v>
      </c>
      <c r="AF566" s="92" t="s">
        <v>85</v>
      </c>
      <c r="AG566" s="92" t="s">
        <v>85</v>
      </c>
      <c r="AH566" s="92">
        <v>0</v>
      </c>
      <c r="AI566" s="92">
        <v>2</v>
      </c>
      <c r="AJ566" s="92">
        <f>0.1*$AJ$2</f>
        <v>0.25</v>
      </c>
      <c r="AK566" s="92">
        <f>AK561</f>
        <v>8.8999999999999996E-2</v>
      </c>
      <c r="AL566" s="92">
        <f>AL565</f>
        <v>1</v>
      </c>
      <c r="AM566" s="92"/>
      <c r="AN566" s="92"/>
      <c r="AO566" s="93">
        <f t="shared" ref="AO566:AO567" si="732">AK566*I566+AJ566</f>
        <v>0.33503949999999999</v>
      </c>
      <c r="AP566" s="93">
        <f t="shared" si="726"/>
        <v>3.3503949999999998E-2</v>
      </c>
      <c r="AQ566" s="94">
        <f t="shared" si="727"/>
        <v>0.5</v>
      </c>
      <c r="AR566" s="94">
        <f t="shared" si="728"/>
        <v>0.2171358625</v>
      </c>
      <c r="AS566" s="93">
        <f>10068.2*J566*POWER(10,-6)*10</f>
        <v>9.6201650999999996E-3</v>
      </c>
      <c r="AT566" s="94">
        <f t="shared" si="724"/>
        <v>1.0952994776</v>
      </c>
      <c r="AU566" s="95">
        <f t="shared" si="729"/>
        <v>0</v>
      </c>
      <c r="AV566" s="95">
        <f t="shared" si="730"/>
        <v>1.6600000000000002E-6</v>
      </c>
      <c r="AW566" s="95">
        <f t="shared" si="731"/>
        <v>9.0909856640800009E-7</v>
      </c>
    </row>
    <row r="567" spans="1:49" x14ac:dyDescent="0.3">
      <c r="A567" s="48" t="s">
        <v>219</v>
      </c>
      <c r="B567" s="48" t="str">
        <f>B561</f>
        <v>Ствол факельной системы поз.Ф1, Рег. №ТО-309 (Ствол факельной системы поз.Ф2, Рег. №ТО-308)
Заводской № 22518)
Заводской № 22518,</v>
      </c>
      <c r="C567" s="179" t="s">
        <v>172</v>
      </c>
      <c r="D567" s="49" t="s">
        <v>174</v>
      </c>
      <c r="E567" s="167">
        <f>E565</f>
        <v>1E-4</v>
      </c>
      <c r="F567" s="168">
        <f>F561</f>
        <v>1</v>
      </c>
      <c r="G567" s="48">
        <v>2.64E-2</v>
      </c>
      <c r="H567" s="50">
        <f t="shared" si="725"/>
        <v>2.6400000000000001E-6</v>
      </c>
      <c r="I567" s="162">
        <f>0.15*I561</f>
        <v>0.95550000000000002</v>
      </c>
      <c r="J567" s="169">
        <f>J563*0.15</f>
        <v>9.5549999999999996E-2</v>
      </c>
      <c r="K567" s="174"/>
      <c r="L567" s="178"/>
      <c r="M567" s="92" t="str">
        <f t="shared" si="722"/>
        <v>С7</v>
      </c>
      <c r="N567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7" s="92" t="str">
        <f t="shared" si="723"/>
        <v>Частичное-пожар-вспышка</v>
      </c>
      <c r="P567" s="92" t="s">
        <v>85</v>
      </c>
      <c r="Q567" s="92" t="s">
        <v>85</v>
      </c>
      <c r="R567" s="92" t="s">
        <v>85</v>
      </c>
      <c r="S567" s="92" t="s">
        <v>85</v>
      </c>
      <c r="T567" s="92" t="s">
        <v>85</v>
      </c>
      <c r="U567" s="92" t="s">
        <v>85</v>
      </c>
      <c r="V567" s="92" t="s">
        <v>85</v>
      </c>
      <c r="W567" s="92" t="s">
        <v>85</v>
      </c>
      <c r="X567" s="92" t="s">
        <v>85</v>
      </c>
      <c r="Y567" s="92" t="s">
        <v>85</v>
      </c>
      <c r="Z567" s="92" t="s">
        <v>85</v>
      </c>
      <c r="AA567" s="92" t="s">
        <v>85</v>
      </c>
      <c r="AB567" s="92" t="s">
        <v>85</v>
      </c>
      <c r="AC567" s="92" t="s">
        <v>85</v>
      </c>
      <c r="AD567" s="92" t="s">
        <v>85</v>
      </c>
      <c r="AE567" s="92" t="s">
        <v>85</v>
      </c>
      <c r="AF567" s="92" t="s">
        <v>85</v>
      </c>
      <c r="AG567" s="92" t="s">
        <v>85</v>
      </c>
      <c r="AH567" s="92">
        <v>0</v>
      </c>
      <c r="AI567" s="92">
        <v>1</v>
      </c>
      <c r="AJ567" s="92">
        <f>0.1*$AJ$2</f>
        <v>0.25</v>
      </c>
      <c r="AK567" s="92">
        <f>AK561</f>
        <v>8.8999999999999996E-2</v>
      </c>
      <c r="AL567" s="92">
        <f>ROUNDUP(AL561/3,0)</f>
        <v>1</v>
      </c>
      <c r="AM567" s="92"/>
      <c r="AN567" s="92"/>
      <c r="AO567" s="93">
        <f t="shared" si="732"/>
        <v>0.33503949999999999</v>
      </c>
      <c r="AP567" s="93">
        <f t="shared" si="726"/>
        <v>3.3503949999999998E-2</v>
      </c>
      <c r="AQ567" s="94">
        <f t="shared" si="727"/>
        <v>0.25</v>
      </c>
      <c r="AR567" s="94">
        <f t="shared" si="728"/>
        <v>0.1546358625</v>
      </c>
      <c r="AS567" s="93">
        <f>10068.2*J567*POWER(10,-6)*10</f>
        <v>9.6201650999999996E-3</v>
      </c>
      <c r="AT567" s="94">
        <f t="shared" si="724"/>
        <v>0.78279947760000002</v>
      </c>
      <c r="AU567" s="95">
        <f t="shared" si="729"/>
        <v>0</v>
      </c>
      <c r="AV567" s="95">
        <f t="shared" si="730"/>
        <v>2.6400000000000001E-6</v>
      </c>
      <c r="AW567" s="95">
        <f t="shared" si="731"/>
        <v>2.066590620864E-6</v>
      </c>
    </row>
    <row r="568" spans="1:49" ht="15" thickBot="1" x14ac:dyDescent="0.35">
      <c r="A568" s="48" t="s">
        <v>220</v>
      </c>
      <c r="B568" s="48" t="str">
        <f>B561</f>
        <v>Ствол факельной системы поз.Ф1, Рег. №ТО-309 (Ствол факельной системы поз.Ф2, Рег. №ТО-308)
Заводской № 22518)
Заводской № 22518,</v>
      </c>
      <c r="C568" s="179" t="s">
        <v>179</v>
      </c>
      <c r="D568" s="49" t="s">
        <v>181</v>
      </c>
      <c r="E568" s="167">
        <f>E565</f>
        <v>1E-4</v>
      </c>
      <c r="F568" s="168">
        <f>F561</f>
        <v>1</v>
      </c>
      <c r="G568" s="48">
        <v>0.93030000000000002</v>
      </c>
      <c r="H568" s="50">
        <f t="shared" si="725"/>
        <v>9.3030000000000009E-5</v>
      </c>
      <c r="I568" s="162">
        <f>0.15*I561</f>
        <v>0.95550000000000002</v>
      </c>
      <c r="J568" s="169">
        <f>J567</f>
        <v>9.5549999999999996E-2</v>
      </c>
      <c r="K568" s="175"/>
      <c r="L568" s="176"/>
      <c r="M568" s="92" t="str">
        <f t="shared" si="722"/>
        <v>С8</v>
      </c>
      <c r="N568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8" s="92" t="str">
        <f t="shared" si="723"/>
        <v>Частичное-токси</v>
      </c>
      <c r="P568" s="92" t="s">
        <v>85</v>
      </c>
      <c r="Q568" s="92" t="s">
        <v>85</v>
      </c>
      <c r="R568" s="92" t="s">
        <v>85</v>
      </c>
      <c r="S568" s="92" t="s">
        <v>85</v>
      </c>
      <c r="T568" s="92" t="s">
        <v>85</v>
      </c>
      <c r="U568" s="92" t="s">
        <v>85</v>
      </c>
      <c r="V568" s="92" t="s">
        <v>85</v>
      </c>
      <c r="W568" s="92" t="s">
        <v>85</v>
      </c>
      <c r="X568" s="92" t="s">
        <v>85</v>
      </c>
      <c r="Y568" s="92" t="s">
        <v>85</v>
      </c>
      <c r="Z568" s="92" t="s">
        <v>85</v>
      </c>
      <c r="AA568" s="92" t="s">
        <v>85</v>
      </c>
      <c r="AB568" s="92" t="s">
        <v>85</v>
      </c>
      <c r="AC568" s="92" t="s">
        <v>85</v>
      </c>
      <c r="AD568" s="92" t="s">
        <v>85</v>
      </c>
      <c r="AE568" s="92" t="s">
        <v>85</v>
      </c>
      <c r="AF568" s="92" t="s">
        <v>85</v>
      </c>
      <c r="AG568" s="92" t="s">
        <v>85</v>
      </c>
      <c r="AH568" s="92">
        <v>0</v>
      </c>
      <c r="AI568" s="92">
        <v>1</v>
      </c>
      <c r="AJ568" s="92">
        <f>0.1*$AJ$2</f>
        <v>0.25</v>
      </c>
      <c r="AK568" s="92">
        <f>AK561</f>
        <v>8.8999999999999996E-2</v>
      </c>
      <c r="AL568" s="92">
        <f>ROUNDUP(AL561/3,0)</f>
        <v>1</v>
      </c>
      <c r="AM568" s="92"/>
      <c r="AN568" s="92"/>
      <c r="AO568" s="93">
        <f>AK568*I568*0.1+AJ568</f>
        <v>0.25850394999999998</v>
      </c>
      <c r="AP568" s="93">
        <f t="shared" si="726"/>
        <v>2.5850394999999998E-2</v>
      </c>
      <c r="AQ568" s="94">
        <f t="shared" si="727"/>
        <v>0.25</v>
      </c>
      <c r="AR568" s="94">
        <f t="shared" si="728"/>
        <v>0.13358858625</v>
      </c>
      <c r="AS568" s="93">
        <f>1333*J567*POWER(10,-6)</f>
        <v>1.2736814999999999E-4</v>
      </c>
      <c r="AT568" s="94">
        <f t="shared" si="724"/>
        <v>0.66807029940000007</v>
      </c>
      <c r="AU568" s="95">
        <f t="shared" si="729"/>
        <v>0</v>
      </c>
      <c r="AV568" s="95">
        <f t="shared" si="730"/>
        <v>9.3030000000000009E-5</v>
      </c>
      <c r="AW568" s="95">
        <f t="shared" si="731"/>
        <v>6.2150579953182015E-5</v>
      </c>
    </row>
    <row r="569" spans="1:49" x14ac:dyDescent="0.3">
      <c r="A569" s="52"/>
      <c r="B569" s="52"/>
      <c r="C569" s="92"/>
      <c r="D569" s="268"/>
      <c r="E569" s="269"/>
      <c r="F569" s="270"/>
      <c r="G569" s="52"/>
      <c r="H569" s="95"/>
      <c r="I569" s="94"/>
      <c r="J569" s="52"/>
      <c r="K569" s="52"/>
      <c r="L569" s="5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  <c r="AB569" s="92"/>
      <c r="AC569" s="92"/>
      <c r="AD569" s="92"/>
      <c r="AE569" s="92"/>
      <c r="AF569" s="92"/>
      <c r="AG569" s="92"/>
      <c r="AH569" s="92"/>
      <c r="AI569" s="92"/>
      <c r="AJ569" s="92"/>
      <c r="AK569" s="92"/>
      <c r="AL569" s="92"/>
      <c r="AM569" s="92"/>
      <c r="AN569" s="92"/>
      <c r="AO569" s="93"/>
      <c r="AP569" s="93"/>
      <c r="AQ569" s="94"/>
      <c r="AR569" s="94"/>
      <c r="AS569" s="93"/>
      <c r="AT569" s="94"/>
      <c r="AU569" s="95"/>
      <c r="AV569" s="95"/>
      <c r="AW569" s="95"/>
    </row>
    <row r="570" spans="1:49" s="328" customFormat="1" ht="15" thickBot="1" x14ac:dyDescent="0.35">
      <c r="A570" s="327"/>
      <c r="B570" s="327"/>
      <c r="D570" s="329"/>
      <c r="E570" s="327"/>
      <c r="F570" s="327"/>
      <c r="G570" s="327"/>
      <c r="H570" s="327"/>
      <c r="I570" s="327"/>
      <c r="J570" s="327"/>
      <c r="K570" s="327"/>
    </row>
    <row r="571" spans="1:49" ht="28.8" thickBot="1" x14ac:dyDescent="0.35">
      <c r="A571" s="48" t="s">
        <v>19</v>
      </c>
      <c r="B571" s="311" t="s">
        <v>393</v>
      </c>
      <c r="C571" s="179" t="s">
        <v>168</v>
      </c>
      <c r="D571" s="49" t="s">
        <v>60</v>
      </c>
      <c r="E571" s="166">
        <v>9.9999999999999995E-8</v>
      </c>
      <c r="F571" s="163">
        <v>125</v>
      </c>
      <c r="G571" s="48">
        <v>0.2</v>
      </c>
      <c r="H571" s="50">
        <f>E571*F571*G571</f>
        <v>2.4999999999999998E-6</v>
      </c>
      <c r="I571" s="164">
        <v>2.89</v>
      </c>
      <c r="J571" s="169">
        <f>I571</f>
        <v>2.89</v>
      </c>
      <c r="K571" s="172" t="s">
        <v>184</v>
      </c>
      <c r="L571" s="177">
        <f>I571*20</f>
        <v>57.800000000000004</v>
      </c>
      <c r="M571" s="92" t="str">
        <f t="shared" ref="M571:M576" si="733">A571</f>
        <v>С1</v>
      </c>
      <c r="N571" s="92" t="str">
        <f t="shared" ref="N571:N576" si="734">B571</f>
        <v>Трубопровод некондиционной нефти Рег. № ТТ-369</v>
      </c>
      <c r="O571" s="92" t="str">
        <f t="shared" ref="O571:O576" si="735">D571</f>
        <v>Полное-пожар</v>
      </c>
      <c r="P571" s="92" t="s">
        <v>85</v>
      </c>
      <c r="Q571" s="92" t="s">
        <v>85</v>
      </c>
      <c r="R571" s="92" t="s">
        <v>85</v>
      </c>
      <c r="S571" s="92" t="s">
        <v>85</v>
      </c>
      <c r="T571" s="92" t="s">
        <v>85</v>
      </c>
      <c r="U571" s="92" t="s">
        <v>85</v>
      </c>
      <c r="V571" s="92" t="s">
        <v>85</v>
      </c>
      <c r="W571" s="92" t="s">
        <v>85</v>
      </c>
      <c r="X571" s="92" t="s">
        <v>85</v>
      </c>
      <c r="Y571" s="92" t="s">
        <v>85</v>
      </c>
      <c r="Z571" s="92" t="s">
        <v>85</v>
      </c>
      <c r="AA571" s="92" t="s">
        <v>85</v>
      </c>
      <c r="AB571" s="92" t="s">
        <v>85</v>
      </c>
      <c r="AC571" s="92" t="s">
        <v>85</v>
      </c>
      <c r="AD571" s="92" t="s">
        <v>85</v>
      </c>
      <c r="AE571" s="92" t="s">
        <v>85</v>
      </c>
      <c r="AF571" s="92" t="s">
        <v>85</v>
      </c>
      <c r="AG571" s="92" t="s">
        <v>85</v>
      </c>
      <c r="AH571" s="52">
        <v>1</v>
      </c>
      <c r="AI571" s="52">
        <v>2</v>
      </c>
      <c r="AJ571" s="165">
        <v>0.35</v>
      </c>
      <c r="AK571" s="165">
        <v>0.09</v>
      </c>
      <c r="AL571" s="165">
        <v>7</v>
      </c>
      <c r="AM571" s="92"/>
      <c r="AN571" s="92"/>
      <c r="AO571" s="93">
        <f>AK571*I571+AJ571</f>
        <v>0.61009999999999998</v>
      </c>
      <c r="AP571" s="93">
        <f>0.1*AO571</f>
        <v>6.1010000000000002E-2</v>
      </c>
      <c r="AQ571" s="94">
        <f>AH571*3+0.25*AI571</f>
        <v>3.5</v>
      </c>
      <c r="AR571" s="94">
        <f>SUM(AO571:AQ571)/4</f>
        <v>1.0427774999999999</v>
      </c>
      <c r="AS571" s="93">
        <f>10068.2*J571*POWER(10,-6)</f>
        <v>2.9097098000000002E-2</v>
      </c>
      <c r="AT571" s="94">
        <f t="shared" ref="AT571:AT576" si="736">AS571+AR571+AQ571+AP571+AO571</f>
        <v>5.2429845979999996</v>
      </c>
      <c r="AU571" s="95">
        <f>AH571*H571</f>
        <v>2.4999999999999998E-6</v>
      </c>
      <c r="AV571" s="95">
        <f>H571*AI571</f>
        <v>4.9999999999999996E-6</v>
      </c>
      <c r="AW571" s="95">
        <f>H571*AT571</f>
        <v>1.3107461494999998E-5</v>
      </c>
    </row>
    <row r="572" spans="1:49" ht="15" thickBot="1" x14ac:dyDescent="0.35">
      <c r="A572" s="48" t="s">
        <v>20</v>
      </c>
      <c r="B572" s="48" t="str">
        <f>B571</f>
        <v>Трубопровод некондиционной нефти Рег. № ТТ-369</v>
      </c>
      <c r="C572" s="179" t="s">
        <v>169</v>
      </c>
      <c r="D572" s="49" t="s">
        <v>63</v>
      </c>
      <c r="E572" s="167">
        <f>E571</f>
        <v>9.9999999999999995E-8</v>
      </c>
      <c r="F572" s="168">
        <f>F571</f>
        <v>125</v>
      </c>
      <c r="G572" s="48">
        <v>0.04</v>
      </c>
      <c r="H572" s="50">
        <f t="shared" ref="H572:H576" si="737">E572*F572*G572</f>
        <v>4.9999999999999998E-7</v>
      </c>
      <c r="I572" s="162">
        <f>I571</f>
        <v>2.89</v>
      </c>
      <c r="J572" s="170">
        <v>0.12</v>
      </c>
      <c r="K572" s="172" t="s">
        <v>185</v>
      </c>
      <c r="L572" s="177">
        <v>0</v>
      </c>
      <c r="M572" s="92" t="str">
        <f t="shared" si="733"/>
        <v>С2</v>
      </c>
      <c r="N572" s="92" t="str">
        <f t="shared" si="734"/>
        <v>Трубопровод некондиционной нефти Рег. № ТТ-369</v>
      </c>
      <c r="O572" s="92" t="str">
        <f t="shared" si="735"/>
        <v>Полное-взрыв</v>
      </c>
      <c r="P572" s="92" t="s">
        <v>85</v>
      </c>
      <c r="Q572" s="92" t="s">
        <v>85</v>
      </c>
      <c r="R572" s="92" t="s">
        <v>85</v>
      </c>
      <c r="S572" s="92" t="s">
        <v>85</v>
      </c>
      <c r="T572" s="92" t="s">
        <v>85</v>
      </c>
      <c r="U572" s="92" t="s">
        <v>85</v>
      </c>
      <c r="V572" s="92" t="s">
        <v>85</v>
      </c>
      <c r="W572" s="92" t="s">
        <v>85</v>
      </c>
      <c r="X572" s="92" t="s">
        <v>85</v>
      </c>
      <c r="Y572" s="92" t="s">
        <v>85</v>
      </c>
      <c r="Z572" s="92" t="s">
        <v>85</v>
      </c>
      <c r="AA572" s="92" t="s">
        <v>85</v>
      </c>
      <c r="AB572" s="92" t="s">
        <v>85</v>
      </c>
      <c r="AC572" s="92" t="s">
        <v>85</v>
      </c>
      <c r="AD572" s="92" t="s">
        <v>85</v>
      </c>
      <c r="AE572" s="92" t="s">
        <v>85</v>
      </c>
      <c r="AF572" s="92" t="s">
        <v>85</v>
      </c>
      <c r="AG572" s="92" t="s">
        <v>85</v>
      </c>
      <c r="AH572" s="52">
        <v>2</v>
      </c>
      <c r="AI572" s="52">
        <v>2</v>
      </c>
      <c r="AJ572" s="92">
        <f>AJ571</f>
        <v>0.35</v>
      </c>
      <c r="AK572" s="92">
        <f>AK571</f>
        <v>0.09</v>
      </c>
      <c r="AL572" s="92">
        <f>AL571</f>
        <v>7</v>
      </c>
      <c r="AM572" s="92"/>
      <c r="AN572" s="92"/>
      <c r="AO572" s="93">
        <f>AK572*I572+AJ572</f>
        <v>0.61009999999999998</v>
      </c>
      <c r="AP572" s="93">
        <f t="shared" ref="AP572:AP576" si="738">0.1*AO572</f>
        <v>6.1010000000000002E-2</v>
      </c>
      <c r="AQ572" s="94">
        <f t="shared" ref="AQ572:AQ576" si="739">AH572*3+0.25*AI572</f>
        <v>6.5</v>
      </c>
      <c r="AR572" s="94">
        <f t="shared" ref="AR572:AR576" si="740">SUM(AO572:AQ572)/4</f>
        <v>1.7927774999999999</v>
      </c>
      <c r="AS572" s="93">
        <f>10068.2*J572*POWER(10,-6)*10</f>
        <v>1.208184E-2</v>
      </c>
      <c r="AT572" s="94">
        <f t="shared" si="736"/>
        <v>8.9759693399999989</v>
      </c>
      <c r="AU572" s="95">
        <f t="shared" ref="AU572:AU576" si="741">AH572*H572</f>
        <v>9.9999999999999995E-7</v>
      </c>
      <c r="AV572" s="95">
        <f t="shared" ref="AV572:AV576" si="742">H572*AI572</f>
        <v>9.9999999999999995E-7</v>
      </c>
      <c r="AW572" s="95">
        <f t="shared" ref="AW572:AW576" si="743">H572*AT572</f>
        <v>4.4879846699999989E-6</v>
      </c>
    </row>
    <row r="573" spans="1:49" x14ac:dyDescent="0.3">
      <c r="A573" s="48" t="s">
        <v>21</v>
      </c>
      <c r="B573" s="48" t="str">
        <f>B571</f>
        <v>Трубопровод некондиционной нефти Рег. № ТТ-369</v>
      </c>
      <c r="C573" s="179" t="s">
        <v>170</v>
      </c>
      <c r="D573" s="49" t="s">
        <v>61</v>
      </c>
      <c r="E573" s="167">
        <f>E571</f>
        <v>9.9999999999999995E-8</v>
      </c>
      <c r="F573" s="168">
        <f>F571</f>
        <v>125</v>
      </c>
      <c r="G573" s="48">
        <v>0.76</v>
      </c>
      <c r="H573" s="50">
        <f t="shared" si="737"/>
        <v>9.4999999999999988E-6</v>
      </c>
      <c r="I573" s="162">
        <f>I571</f>
        <v>2.89</v>
      </c>
      <c r="J573" s="171">
        <v>0</v>
      </c>
      <c r="K573" s="172" t="s">
        <v>186</v>
      </c>
      <c r="L573" s="177">
        <v>0</v>
      </c>
      <c r="M573" s="92" t="str">
        <f t="shared" si="733"/>
        <v>С3</v>
      </c>
      <c r="N573" s="92" t="str">
        <f t="shared" si="734"/>
        <v>Трубопровод некондиционной нефти Рег. № ТТ-369</v>
      </c>
      <c r="O573" s="92" t="str">
        <f t="shared" si="735"/>
        <v>Полное-ликвидация</v>
      </c>
      <c r="P573" s="92" t="s">
        <v>85</v>
      </c>
      <c r="Q573" s="92" t="s">
        <v>85</v>
      </c>
      <c r="R573" s="92" t="s">
        <v>85</v>
      </c>
      <c r="S573" s="92" t="s">
        <v>85</v>
      </c>
      <c r="T573" s="92" t="s">
        <v>85</v>
      </c>
      <c r="U573" s="92" t="s">
        <v>85</v>
      </c>
      <c r="V573" s="92" t="s">
        <v>85</v>
      </c>
      <c r="W573" s="92" t="s">
        <v>85</v>
      </c>
      <c r="X573" s="92" t="s">
        <v>85</v>
      </c>
      <c r="Y573" s="92" t="s">
        <v>85</v>
      </c>
      <c r="Z573" s="92" t="s">
        <v>85</v>
      </c>
      <c r="AA573" s="92" t="s">
        <v>85</v>
      </c>
      <c r="AB573" s="92" t="s">
        <v>85</v>
      </c>
      <c r="AC573" s="92" t="s">
        <v>85</v>
      </c>
      <c r="AD573" s="92" t="s">
        <v>85</v>
      </c>
      <c r="AE573" s="92" t="s">
        <v>85</v>
      </c>
      <c r="AF573" s="92" t="s">
        <v>85</v>
      </c>
      <c r="AG573" s="92" t="s">
        <v>85</v>
      </c>
      <c r="AH573" s="92">
        <v>0</v>
      </c>
      <c r="AI573" s="92">
        <v>0</v>
      </c>
      <c r="AJ573" s="92">
        <f>AJ571</f>
        <v>0.35</v>
      </c>
      <c r="AK573" s="92">
        <f>AK571</f>
        <v>0.09</v>
      </c>
      <c r="AL573" s="92">
        <f>AL571</f>
        <v>7</v>
      </c>
      <c r="AM573" s="92"/>
      <c r="AN573" s="92"/>
      <c r="AO573" s="93">
        <f>AK573*I573*0.1+AJ573</f>
        <v>0.37600999999999996</v>
      </c>
      <c r="AP573" s="93">
        <f t="shared" si="738"/>
        <v>3.7600999999999996E-2</v>
      </c>
      <c r="AQ573" s="94">
        <f t="shared" si="739"/>
        <v>0</v>
      </c>
      <c r="AR573" s="94">
        <f t="shared" si="740"/>
        <v>0.10340274999999999</v>
      </c>
      <c r="AS573" s="93">
        <f>1333*J572*POWER(10,-6)</f>
        <v>1.5996000000000001E-4</v>
      </c>
      <c r="AT573" s="94">
        <f t="shared" si="736"/>
        <v>0.51717371000000001</v>
      </c>
      <c r="AU573" s="95">
        <f t="shared" si="741"/>
        <v>0</v>
      </c>
      <c r="AV573" s="95">
        <f t="shared" si="742"/>
        <v>0</v>
      </c>
      <c r="AW573" s="95">
        <f t="shared" si="743"/>
        <v>4.9131502449999996E-6</v>
      </c>
    </row>
    <row r="574" spans="1:49" x14ac:dyDescent="0.3">
      <c r="A574" s="48" t="s">
        <v>22</v>
      </c>
      <c r="B574" s="48" t="str">
        <f>B571</f>
        <v>Трубопровод некондиционной нефти Рег. № ТТ-369</v>
      </c>
      <c r="C574" s="179" t="s">
        <v>171</v>
      </c>
      <c r="D574" s="49" t="s">
        <v>86</v>
      </c>
      <c r="E574" s="166">
        <v>4.9999999999999998E-7</v>
      </c>
      <c r="F574" s="168">
        <f>F571</f>
        <v>125</v>
      </c>
      <c r="G574" s="48">
        <v>0.2</v>
      </c>
      <c r="H574" s="50">
        <f t="shared" si="737"/>
        <v>1.2500000000000001E-5</v>
      </c>
      <c r="I574" s="162">
        <f>0.15*I571</f>
        <v>0.4335</v>
      </c>
      <c r="J574" s="169">
        <f>I574</f>
        <v>0.4335</v>
      </c>
      <c r="K574" s="174" t="s">
        <v>188</v>
      </c>
      <c r="L574" s="178">
        <v>45390</v>
      </c>
      <c r="M574" s="92" t="str">
        <f t="shared" si="733"/>
        <v>С4</v>
      </c>
      <c r="N574" s="92" t="str">
        <f t="shared" si="734"/>
        <v>Трубопровод некондиционной нефти Рег. № ТТ-369</v>
      </c>
      <c r="O574" s="92" t="str">
        <f t="shared" si="735"/>
        <v>Частичное-пожар</v>
      </c>
      <c r="P574" s="92" t="s">
        <v>85</v>
      </c>
      <c r="Q574" s="92" t="s">
        <v>85</v>
      </c>
      <c r="R574" s="92" t="s">
        <v>85</v>
      </c>
      <c r="S574" s="92" t="s">
        <v>85</v>
      </c>
      <c r="T574" s="92" t="s">
        <v>85</v>
      </c>
      <c r="U574" s="92" t="s">
        <v>85</v>
      </c>
      <c r="V574" s="92" t="s">
        <v>85</v>
      </c>
      <c r="W574" s="92" t="s">
        <v>85</v>
      </c>
      <c r="X574" s="92" t="s">
        <v>85</v>
      </c>
      <c r="Y574" s="92" t="s">
        <v>85</v>
      </c>
      <c r="Z574" s="92" t="s">
        <v>85</v>
      </c>
      <c r="AA574" s="92" t="s">
        <v>85</v>
      </c>
      <c r="AB574" s="92" t="s">
        <v>85</v>
      </c>
      <c r="AC574" s="92" t="s">
        <v>85</v>
      </c>
      <c r="AD574" s="92" t="s">
        <v>85</v>
      </c>
      <c r="AE574" s="92" t="s">
        <v>85</v>
      </c>
      <c r="AF574" s="92" t="s">
        <v>85</v>
      </c>
      <c r="AG574" s="92" t="s">
        <v>85</v>
      </c>
      <c r="AH574" s="92">
        <v>0</v>
      </c>
      <c r="AI574" s="92">
        <v>2</v>
      </c>
      <c r="AJ574" s="92">
        <f>0.1*AJ571</f>
        <v>3.4999999999999996E-2</v>
      </c>
      <c r="AK574" s="92">
        <f>AK571</f>
        <v>0.09</v>
      </c>
      <c r="AL574" s="92">
        <f>ROUNDUP(AL571/3,0)</f>
        <v>3</v>
      </c>
      <c r="AM574" s="92"/>
      <c r="AN574" s="92"/>
      <c r="AO574" s="93">
        <f>AK574*I574+AJ574</f>
        <v>7.4014999999999997E-2</v>
      </c>
      <c r="AP574" s="93">
        <f t="shared" si="738"/>
        <v>7.4015000000000001E-3</v>
      </c>
      <c r="AQ574" s="94">
        <f t="shared" si="739"/>
        <v>0.5</v>
      </c>
      <c r="AR574" s="94">
        <f t="shared" si="740"/>
        <v>0.145354125</v>
      </c>
      <c r="AS574" s="93">
        <f>10068.2*J574*POWER(10,-6)</f>
        <v>4.3645646999999994E-3</v>
      </c>
      <c r="AT574" s="94">
        <f t="shared" si="736"/>
        <v>0.73113518970000002</v>
      </c>
      <c r="AU574" s="95">
        <f t="shared" si="741"/>
        <v>0</v>
      </c>
      <c r="AV574" s="95">
        <f t="shared" si="742"/>
        <v>2.5000000000000001E-5</v>
      </c>
      <c r="AW574" s="95">
        <f t="shared" si="743"/>
        <v>9.1391898712500008E-6</v>
      </c>
    </row>
    <row r="575" spans="1:49" x14ac:dyDescent="0.3">
      <c r="A575" s="48" t="s">
        <v>23</v>
      </c>
      <c r="B575" s="48" t="str">
        <f>B571</f>
        <v>Трубопровод некондиционной нефти Рег. № ТТ-369</v>
      </c>
      <c r="C575" s="179" t="s">
        <v>172</v>
      </c>
      <c r="D575" s="49" t="s">
        <v>174</v>
      </c>
      <c r="E575" s="167">
        <f>E574</f>
        <v>4.9999999999999998E-7</v>
      </c>
      <c r="F575" s="168">
        <f>F571</f>
        <v>125</v>
      </c>
      <c r="G575" s="48">
        <v>0.04</v>
      </c>
      <c r="H575" s="50">
        <f t="shared" si="737"/>
        <v>2.5000000000000002E-6</v>
      </c>
      <c r="I575" s="162">
        <f>0.15*I571</f>
        <v>0.4335</v>
      </c>
      <c r="J575" s="169">
        <f>0.15*J572</f>
        <v>1.7999999999999999E-2</v>
      </c>
      <c r="K575" s="174" t="s">
        <v>189</v>
      </c>
      <c r="L575" s="178">
        <v>3</v>
      </c>
      <c r="M575" s="92" t="str">
        <f t="shared" si="733"/>
        <v>С5</v>
      </c>
      <c r="N575" s="92" t="str">
        <f t="shared" si="734"/>
        <v>Трубопровод некондиционной нефти Рег. № ТТ-369</v>
      </c>
      <c r="O575" s="92" t="str">
        <f t="shared" si="735"/>
        <v>Частичное-пожар-вспышка</v>
      </c>
      <c r="P575" s="92" t="s">
        <v>85</v>
      </c>
      <c r="Q575" s="92" t="s">
        <v>85</v>
      </c>
      <c r="R575" s="92" t="s">
        <v>85</v>
      </c>
      <c r="S575" s="92" t="s">
        <v>85</v>
      </c>
      <c r="T575" s="92" t="s">
        <v>85</v>
      </c>
      <c r="U575" s="92" t="s">
        <v>85</v>
      </c>
      <c r="V575" s="92" t="s">
        <v>85</v>
      </c>
      <c r="W575" s="92" t="s">
        <v>85</v>
      </c>
      <c r="X575" s="92" t="s">
        <v>85</v>
      </c>
      <c r="Y575" s="92" t="s">
        <v>85</v>
      </c>
      <c r="Z575" s="92" t="s">
        <v>85</v>
      </c>
      <c r="AA575" s="92" t="s">
        <v>85</v>
      </c>
      <c r="AB575" s="92" t="s">
        <v>85</v>
      </c>
      <c r="AC575" s="92" t="s">
        <v>85</v>
      </c>
      <c r="AD575" s="92" t="s">
        <v>85</v>
      </c>
      <c r="AE575" s="92" t="s">
        <v>85</v>
      </c>
      <c r="AF575" s="92" t="s">
        <v>85</v>
      </c>
      <c r="AG575" s="92" t="s">
        <v>85</v>
      </c>
      <c r="AH575" s="92">
        <v>0</v>
      </c>
      <c r="AI575" s="92">
        <v>1</v>
      </c>
      <c r="AJ575" s="92">
        <f t="shared" ref="AJ575:AJ576" si="744">0.1*AJ572</f>
        <v>3.4999999999999996E-2</v>
      </c>
      <c r="AK575" s="92">
        <f>AK571</f>
        <v>0.09</v>
      </c>
      <c r="AL575" s="92">
        <f>ROUNDUP(AL571/3,0)</f>
        <v>3</v>
      </c>
      <c r="AM575" s="92"/>
      <c r="AN575" s="92"/>
      <c r="AO575" s="93">
        <f t="shared" ref="AO575" si="745">AK575*I575+AJ575</f>
        <v>7.4014999999999997E-2</v>
      </c>
      <c r="AP575" s="93">
        <f t="shared" si="738"/>
        <v>7.4015000000000001E-3</v>
      </c>
      <c r="AQ575" s="94">
        <f t="shared" si="739"/>
        <v>0.25</v>
      </c>
      <c r="AR575" s="94">
        <f t="shared" si="740"/>
        <v>8.2854125000000001E-2</v>
      </c>
      <c r="AS575" s="93">
        <f>10068.2*J575*POWER(10,-6)*10</f>
        <v>1.8122759999999998E-3</v>
      </c>
      <c r="AT575" s="94">
        <f t="shared" si="736"/>
        <v>0.416082901</v>
      </c>
      <c r="AU575" s="95">
        <f t="shared" si="741"/>
        <v>0</v>
      </c>
      <c r="AV575" s="95">
        <f t="shared" si="742"/>
        <v>2.5000000000000002E-6</v>
      </c>
      <c r="AW575" s="95">
        <f t="shared" si="743"/>
        <v>1.0402072525E-6</v>
      </c>
    </row>
    <row r="576" spans="1:49" x14ac:dyDescent="0.3">
      <c r="A576" s="271" t="s">
        <v>24</v>
      </c>
      <c r="B576" s="271" t="str">
        <f>B571</f>
        <v>Трубопровод некондиционной нефти Рег. № ТТ-369</v>
      </c>
      <c r="C576" s="272" t="s">
        <v>173</v>
      </c>
      <c r="D576" s="273" t="s">
        <v>62</v>
      </c>
      <c r="E576" s="274">
        <f>E574</f>
        <v>4.9999999999999998E-7</v>
      </c>
      <c r="F576" s="275">
        <f>F571</f>
        <v>125</v>
      </c>
      <c r="G576" s="271">
        <v>0.76</v>
      </c>
      <c r="H576" s="276">
        <f t="shared" si="737"/>
        <v>4.7500000000000003E-5</v>
      </c>
      <c r="I576" s="277">
        <f>0.15*I571</f>
        <v>0.4335</v>
      </c>
      <c r="J576" s="278">
        <v>0</v>
      </c>
      <c r="K576" s="279" t="s">
        <v>200</v>
      </c>
      <c r="L576" s="280">
        <v>1</v>
      </c>
      <c r="M576" s="92" t="str">
        <f t="shared" si="733"/>
        <v>С6</v>
      </c>
      <c r="N576" s="92" t="str">
        <f t="shared" si="734"/>
        <v>Трубопровод некондиционной нефти Рег. № ТТ-369</v>
      </c>
      <c r="O576" s="92" t="str">
        <f t="shared" si="735"/>
        <v>Частичное-ликвидация</v>
      </c>
      <c r="P576" s="92" t="s">
        <v>85</v>
      </c>
      <c r="Q576" s="92" t="s">
        <v>85</v>
      </c>
      <c r="R576" s="92" t="s">
        <v>85</v>
      </c>
      <c r="S576" s="92" t="s">
        <v>85</v>
      </c>
      <c r="T576" s="92" t="s">
        <v>85</v>
      </c>
      <c r="U576" s="92" t="s">
        <v>85</v>
      </c>
      <c r="V576" s="92" t="s">
        <v>85</v>
      </c>
      <c r="W576" s="92" t="s">
        <v>85</v>
      </c>
      <c r="X576" s="92" t="s">
        <v>85</v>
      </c>
      <c r="Y576" s="92" t="s">
        <v>85</v>
      </c>
      <c r="Z576" s="92" t="s">
        <v>85</v>
      </c>
      <c r="AA576" s="92" t="s">
        <v>85</v>
      </c>
      <c r="AB576" s="92" t="s">
        <v>85</v>
      </c>
      <c r="AC576" s="92" t="s">
        <v>85</v>
      </c>
      <c r="AD576" s="92" t="s">
        <v>85</v>
      </c>
      <c r="AE576" s="92" t="s">
        <v>85</v>
      </c>
      <c r="AF576" s="92" t="s">
        <v>85</v>
      </c>
      <c r="AG576" s="92" t="s">
        <v>85</v>
      </c>
      <c r="AH576" s="92">
        <v>0</v>
      </c>
      <c r="AI576" s="92">
        <v>0</v>
      </c>
      <c r="AJ576" s="92">
        <f t="shared" si="744"/>
        <v>3.4999999999999996E-2</v>
      </c>
      <c r="AK576" s="92">
        <f>AK571</f>
        <v>0.09</v>
      </c>
      <c r="AL576" s="92">
        <f>ROUNDUP(AL571/3,0)</f>
        <v>3</v>
      </c>
      <c r="AM576" s="92"/>
      <c r="AN576" s="92"/>
      <c r="AO576" s="93">
        <f>AK576*I576*0.1+AJ576</f>
        <v>3.8901499999999999E-2</v>
      </c>
      <c r="AP576" s="93">
        <f t="shared" si="738"/>
        <v>3.8901500000000002E-3</v>
      </c>
      <c r="AQ576" s="94">
        <f t="shared" si="739"/>
        <v>0</v>
      </c>
      <c r="AR576" s="94">
        <f t="shared" si="740"/>
        <v>1.06979125E-2</v>
      </c>
      <c r="AS576" s="93">
        <f>1333*J575*POWER(10,-6)</f>
        <v>2.3993999999999998E-5</v>
      </c>
      <c r="AT576" s="94">
        <f t="shared" si="736"/>
        <v>5.3513556499999997E-2</v>
      </c>
      <c r="AU576" s="95">
        <f t="shared" si="741"/>
        <v>0</v>
      </c>
      <c r="AV576" s="95">
        <f t="shared" si="742"/>
        <v>0</v>
      </c>
      <c r="AW576" s="95">
        <f t="shared" si="743"/>
        <v>2.5418939337499999E-6</v>
      </c>
    </row>
    <row r="577" spans="1:49" s="281" customFormat="1" x14ac:dyDescent="0.3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  <c r="AJ577" s="48"/>
      <c r="AK577" s="48"/>
      <c r="AL577" s="48"/>
      <c r="AM577" s="48"/>
      <c r="AN577" s="48"/>
      <c r="AO577" s="48"/>
      <c r="AP577" s="48"/>
      <c r="AQ577" s="48"/>
      <c r="AR577" s="48"/>
      <c r="AS577" s="48"/>
      <c r="AT577" s="48"/>
      <c r="AU577" s="48"/>
      <c r="AV577" s="48"/>
      <c r="AW577" s="48"/>
    </row>
    <row r="578" spans="1:49" s="281" customFormat="1" x14ac:dyDescent="0.3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</row>
    <row r="579" spans="1:49" s="281" customFormat="1" x14ac:dyDescent="0.3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</row>
    <row r="580" spans="1:49" ht="15" thickBot="1" x14ac:dyDescent="0.35"/>
    <row r="581" spans="1:49" ht="15" thickBot="1" x14ac:dyDescent="0.35">
      <c r="A581" s="48" t="s">
        <v>19</v>
      </c>
      <c r="B581" s="163" t="s">
        <v>394</v>
      </c>
      <c r="C581" s="179" t="s">
        <v>168</v>
      </c>
      <c r="D581" s="49" t="s">
        <v>60</v>
      </c>
      <c r="E581" s="166">
        <v>9.9999999999999995E-8</v>
      </c>
      <c r="F581" s="163">
        <v>189</v>
      </c>
      <c r="G581" s="48">
        <v>0.2</v>
      </c>
      <c r="H581" s="50">
        <f>E581*F581*G581</f>
        <v>3.7799999999999998E-6</v>
      </c>
      <c r="I581" s="164">
        <v>22.03</v>
      </c>
      <c r="J581" s="162">
        <f>I581</f>
        <v>22.03</v>
      </c>
      <c r="K581" s="172" t="s">
        <v>184</v>
      </c>
      <c r="L581" s="177">
        <f>I581*20</f>
        <v>440.6</v>
      </c>
      <c r="M581" s="92" t="str">
        <f t="shared" ref="M581:M586" si="746">A581</f>
        <v>С1</v>
      </c>
      <c r="N581" s="92" t="str">
        <f t="shared" ref="N581:N586" si="747">B581</f>
        <v>Трубоппровод насыщенного амина Рег. № ТТ-364</v>
      </c>
      <c r="O581" s="92" t="str">
        <f t="shared" ref="O581:O586" si="748">D581</f>
        <v>Полное-пожар</v>
      </c>
      <c r="P581" s="92" t="s">
        <v>85</v>
      </c>
      <c r="Q581" s="92" t="s">
        <v>85</v>
      </c>
      <c r="R581" s="92" t="s">
        <v>85</v>
      </c>
      <c r="S581" s="92" t="s">
        <v>85</v>
      </c>
      <c r="T581" s="92" t="s">
        <v>85</v>
      </c>
      <c r="U581" s="92" t="s">
        <v>85</v>
      </c>
      <c r="V581" s="92" t="s">
        <v>85</v>
      </c>
      <c r="W581" s="92" t="s">
        <v>85</v>
      </c>
      <c r="X581" s="92" t="s">
        <v>85</v>
      </c>
      <c r="Y581" s="92" t="s">
        <v>85</v>
      </c>
      <c r="Z581" s="92" t="s">
        <v>85</v>
      </c>
      <c r="AA581" s="92" t="s">
        <v>85</v>
      </c>
      <c r="AB581" s="92" t="s">
        <v>85</v>
      </c>
      <c r="AC581" s="92" t="s">
        <v>85</v>
      </c>
      <c r="AD581" s="92" t="s">
        <v>85</v>
      </c>
      <c r="AE581" s="92" t="s">
        <v>85</v>
      </c>
      <c r="AF581" s="92" t="s">
        <v>85</v>
      </c>
      <c r="AG581" s="92" t="s">
        <v>85</v>
      </c>
      <c r="AH581" s="52">
        <v>3</v>
      </c>
      <c r="AI581" s="52">
        <v>6</v>
      </c>
      <c r="AJ581" s="165">
        <v>1.9</v>
      </c>
      <c r="AK581" s="165">
        <v>0.15</v>
      </c>
      <c r="AL581" s="165">
        <v>7</v>
      </c>
      <c r="AM581" s="92"/>
      <c r="AN581" s="92"/>
      <c r="AO581" s="93">
        <f>AK581*I581+AJ581</f>
        <v>5.2044999999999995</v>
      </c>
      <c r="AP581" s="93">
        <f>0.1*AO581</f>
        <v>0.52044999999999997</v>
      </c>
      <c r="AQ581" s="94">
        <f>AH581*3+0.25*AI581</f>
        <v>10.5</v>
      </c>
      <c r="AR581" s="94">
        <f>SUM(AO581:AQ581)/4</f>
        <v>4.0562374999999999</v>
      </c>
      <c r="AS581" s="93">
        <f>10068.2*J581*POWER(10,-6)</f>
        <v>0.22180244600000001</v>
      </c>
      <c r="AT581" s="94">
        <f>AS581+AR581+AQ581+AP581+AO581</f>
        <v>20.502989946</v>
      </c>
      <c r="AU581" s="95">
        <f>AH581*H581</f>
        <v>1.134E-5</v>
      </c>
      <c r="AV581" s="95">
        <f>H581*AI581</f>
        <v>2.268E-5</v>
      </c>
      <c r="AW581" s="95">
        <f>H581*AT581</f>
        <v>7.7501301995879993E-5</v>
      </c>
    </row>
    <row r="582" spans="1:49" ht="15" thickBot="1" x14ac:dyDescent="0.35">
      <c r="A582" s="48" t="s">
        <v>20</v>
      </c>
      <c r="B582" s="48" t="str">
        <f>B581</f>
        <v>Трубоппровод насыщенного амина Рег. № ТТ-364</v>
      </c>
      <c r="C582" s="179" t="s">
        <v>169</v>
      </c>
      <c r="D582" s="49" t="s">
        <v>63</v>
      </c>
      <c r="E582" s="167">
        <f>E581</f>
        <v>9.9999999999999995E-8</v>
      </c>
      <c r="F582" s="168">
        <f>F581</f>
        <v>189</v>
      </c>
      <c r="G582" s="48">
        <v>0.04</v>
      </c>
      <c r="H582" s="50">
        <f t="shared" ref="H582:H586" si="749">E582*F582*G582</f>
        <v>7.5599999999999994E-7</v>
      </c>
      <c r="I582" s="162">
        <f>I581</f>
        <v>22.03</v>
      </c>
      <c r="J582" s="163">
        <v>0.25</v>
      </c>
      <c r="K582" s="172" t="s">
        <v>185</v>
      </c>
      <c r="L582" s="177">
        <v>0</v>
      </c>
      <c r="M582" s="92" t="str">
        <f t="shared" si="746"/>
        <v>С2</v>
      </c>
      <c r="N582" s="92" t="str">
        <f t="shared" si="747"/>
        <v>Трубоппровод насыщенного амина Рег. № ТТ-364</v>
      </c>
      <c r="O582" s="92" t="str">
        <f t="shared" si="748"/>
        <v>Полное-взрыв</v>
      </c>
      <c r="P582" s="92" t="s">
        <v>85</v>
      </c>
      <c r="Q582" s="92" t="s">
        <v>85</v>
      </c>
      <c r="R582" s="92" t="s">
        <v>85</v>
      </c>
      <c r="S582" s="92" t="s">
        <v>85</v>
      </c>
      <c r="T582" s="92" t="s">
        <v>85</v>
      </c>
      <c r="U582" s="92" t="s">
        <v>85</v>
      </c>
      <c r="V582" s="92" t="s">
        <v>85</v>
      </c>
      <c r="W582" s="92" t="s">
        <v>85</v>
      </c>
      <c r="X582" s="92" t="s">
        <v>85</v>
      </c>
      <c r="Y582" s="92" t="s">
        <v>85</v>
      </c>
      <c r="Z582" s="92" t="s">
        <v>85</v>
      </c>
      <c r="AA582" s="92" t="s">
        <v>85</v>
      </c>
      <c r="AB582" s="92" t="s">
        <v>85</v>
      </c>
      <c r="AC582" s="92" t="s">
        <v>85</v>
      </c>
      <c r="AD582" s="92" t="s">
        <v>85</v>
      </c>
      <c r="AE582" s="92" t="s">
        <v>85</v>
      </c>
      <c r="AF582" s="92" t="s">
        <v>85</v>
      </c>
      <c r="AG582" s="92" t="s">
        <v>85</v>
      </c>
      <c r="AH582" s="52">
        <v>2</v>
      </c>
      <c r="AI582" s="52">
        <v>8</v>
      </c>
      <c r="AJ582" s="92">
        <f>AJ581</f>
        <v>1.9</v>
      </c>
      <c r="AK582" s="92">
        <f>AK581</f>
        <v>0.15</v>
      </c>
      <c r="AL582" s="92">
        <f>AL581</f>
        <v>7</v>
      </c>
      <c r="AM582" s="92"/>
      <c r="AN582" s="92"/>
      <c r="AO582" s="93">
        <f>AK582*I582+AJ582</f>
        <v>5.2044999999999995</v>
      </c>
      <c r="AP582" s="93">
        <f t="shared" ref="AP582:AP586" si="750">0.1*AO582</f>
        <v>0.52044999999999997</v>
      </c>
      <c r="AQ582" s="94">
        <f t="shared" ref="AQ582:AQ586" si="751">AH582*3+0.25*AI582</f>
        <v>8</v>
      </c>
      <c r="AR582" s="94">
        <f t="shared" ref="AR582:AR586" si="752">SUM(AO582:AQ582)/4</f>
        <v>3.4312374999999999</v>
      </c>
      <c r="AS582" s="93">
        <f>10068.2*J582*POWER(10,-6)*10</f>
        <v>2.5170500000000002E-2</v>
      </c>
      <c r="AT582" s="94">
        <f t="shared" ref="AT582:AT586" si="753">AS582+AR582+AQ582+AP582+AO582</f>
        <v>17.181357999999999</v>
      </c>
      <c r="AU582" s="95">
        <f t="shared" ref="AU582:AU586" si="754">AH582*H582</f>
        <v>1.5119999999999999E-6</v>
      </c>
      <c r="AV582" s="95">
        <f t="shared" ref="AV582:AV586" si="755">H582*AI582</f>
        <v>6.0479999999999995E-6</v>
      </c>
      <c r="AW582" s="95">
        <f t="shared" ref="AW582:AW586" si="756">H582*AT582</f>
        <v>1.2989106647999999E-5</v>
      </c>
    </row>
    <row r="583" spans="1:49" x14ac:dyDescent="0.3">
      <c r="A583" s="48" t="s">
        <v>21</v>
      </c>
      <c r="B583" s="48" t="str">
        <f>B581</f>
        <v>Трубоппровод насыщенного амина Рег. № ТТ-364</v>
      </c>
      <c r="C583" s="179" t="s">
        <v>178</v>
      </c>
      <c r="D583" s="49" t="s">
        <v>180</v>
      </c>
      <c r="E583" s="167">
        <f>E581</f>
        <v>9.9999999999999995E-8</v>
      </c>
      <c r="F583" s="168">
        <f>F581</f>
        <v>189</v>
      </c>
      <c r="G583" s="48">
        <v>0.76</v>
      </c>
      <c r="H583" s="50">
        <f t="shared" si="749"/>
        <v>1.4363999999999998E-5</v>
      </c>
      <c r="I583" s="162">
        <f>I581</f>
        <v>22.03</v>
      </c>
      <c r="J583" s="162">
        <f>J582</f>
        <v>0.25</v>
      </c>
      <c r="K583" s="172" t="s">
        <v>186</v>
      </c>
      <c r="L583" s="177">
        <v>0</v>
      </c>
      <c r="M583" s="92" t="str">
        <f t="shared" si="746"/>
        <v>С3</v>
      </c>
      <c r="N583" s="92" t="str">
        <f t="shared" si="747"/>
        <v>Трубоппровод насыщенного амина Рег. № ТТ-364</v>
      </c>
      <c r="O583" s="92" t="str">
        <f t="shared" si="748"/>
        <v>Полное-токси</v>
      </c>
      <c r="P583" s="92" t="s">
        <v>85</v>
      </c>
      <c r="Q583" s="92" t="s">
        <v>85</v>
      </c>
      <c r="R583" s="92" t="s">
        <v>85</v>
      </c>
      <c r="S583" s="92" t="s">
        <v>85</v>
      </c>
      <c r="T583" s="92" t="s">
        <v>85</v>
      </c>
      <c r="U583" s="92" t="s">
        <v>85</v>
      </c>
      <c r="V583" s="92" t="s">
        <v>85</v>
      </c>
      <c r="W583" s="92" t="s">
        <v>85</v>
      </c>
      <c r="X583" s="92" t="s">
        <v>85</v>
      </c>
      <c r="Y583" s="92" t="s">
        <v>85</v>
      </c>
      <c r="Z583" s="92" t="s">
        <v>85</v>
      </c>
      <c r="AA583" s="92" t="s">
        <v>85</v>
      </c>
      <c r="AB583" s="92" t="s">
        <v>85</v>
      </c>
      <c r="AC583" s="92" t="s">
        <v>85</v>
      </c>
      <c r="AD583" s="92" t="s">
        <v>85</v>
      </c>
      <c r="AE583" s="92" t="s">
        <v>85</v>
      </c>
      <c r="AF583" s="92" t="s">
        <v>85</v>
      </c>
      <c r="AG583" s="92" t="s">
        <v>85</v>
      </c>
      <c r="AH583" s="92">
        <v>0</v>
      </c>
      <c r="AI583" s="92">
        <v>1</v>
      </c>
      <c r="AJ583" s="92">
        <f>AJ581</f>
        <v>1.9</v>
      </c>
      <c r="AK583" s="92">
        <f>AK581</f>
        <v>0.15</v>
      </c>
      <c r="AL583" s="92">
        <f>AL581</f>
        <v>7</v>
      </c>
      <c r="AM583" s="92"/>
      <c r="AN583" s="92"/>
      <c r="AO583" s="93">
        <f>AK583*I583*0.1+AJ583</f>
        <v>2.2304499999999998</v>
      </c>
      <c r="AP583" s="93">
        <f t="shared" si="750"/>
        <v>0.22304499999999999</v>
      </c>
      <c r="AQ583" s="94">
        <f t="shared" si="751"/>
        <v>0.25</v>
      </c>
      <c r="AR583" s="94">
        <f t="shared" si="752"/>
        <v>0.67587374999999994</v>
      </c>
      <c r="AS583" s="93">
        <f>1333*J582*POWER(10,-6)</f>
        <v>3.3325E-4</v>
      </c>
      <c r="AT583" s="94">
        <f t="shared" si="753"/>
        <v>3.379702</v>
      </c>
      <c r="AU583" s="95">
        <f t="shared" si="754"/>
        <v>0</v>
      </c>
      <c r="AV583" s="95">
        <f t="shared" si="755"/>
        <v>1.4363999999999998E-5</v>
      </c>
      <c r="AW583" s="95">
        <f t="shared" si="756"/>
        <v>4.8546039527999993E-5</v>
      </c>
    </row>
    <row r="584" spans="1:49" x14ac:dyDescent="0.3">
      <c r="A584" s="48" t="s">
        <v>22</v>
      </c>
      <c r="B584" s="48" t="str">
        <f>B581</f>
        <v>Трубоппровод насыщенного амина Рег. № ТТ-364</v>
      </c>
      <c r="C584" s="179" t="s">
        <v>171</v>
      </c>
      <c r="D584" s="49" t="s">
        <v>86</v>
      </c>
      <c r="E584" s="166">
        <v>4.9999999999999998E-7</v>
      </c>
      <c r="F584" s="168">
        <f>F581</f>
        <v>189</v>
      </c>
      <c r="G584" s="48">
        <v>0.2</v>
      </c>
      <c r="H584" s="50">
        <f t="shared" si="749"/>
        <v>1.8899999999999999E-5</v>
      </c>
      <c r="I584" s="162">
        <f>0.15*I581</f>
        <v>3.3045</v>
      </c>
      <c r="J584" s="162">
        <f>I584</f>
        <v>3.3045</v>
      </c>
      <c r="K584" s="174" t="s">
        <v>188</v>
      </c>
      <c r="L584" s="178">
        <v>45390</v>
      </c>
      <c r="M584" s="92" t="str">
        <f t="shared" si="746"/>
        <v>С4</v>
      </c>
      <c r="N584" s="92" t="str">
        <f t="shared" si="747"/>
        <v>Трубоппровод насыщенного амина Рег. № ТТ-364</v>
      </c>
      <c r="O584" s="92" t="str">
        <f t="shared" si="748"/>
        <v>Частичное-пожар</v>
      </c>
      <c r="P584" s="92" t="s">
        <v>85</v>
      </c>
      <c r="Q584" s="92" t="s">
        <v>85</v>
      </c>
      <c r="R584" s="92" t="s">
        <v>85</v>
      </c>
      <c r="S584" s="92" t="s">
        <v>85</v>
      </c>
      <c r="T584" s="92" t="s">
        <v>85</v>
      </c>
      <c r="U584" s="92" t="s">
        <v>85</v>
      </c>
      <c r="V584" s="92" t="s">
        <v>85</v>
      </c>
      <c r="W584" s="92" t="s">
        <v>85</v>
      </c>
      <c r="X584" s="92" t="s">
        <v>85</v>
      </c>
      <c r="Y584" s="92" t="s">
        <v>85</v>
      </c>
      <c r="Z584" s="92" t="s">
        <v>85</v>
      </c>
      <c r="AA584" s="92" t="s">
        <v>85</v>
      </c>
      <c r="AB584" s="92" t="s">
        <v>85</v>
      </c>
      <c r="AC584" s="92" t="s">
        <v>85</v>
      </c>
      <c r="AD584" s="92" t="s">
        <v>85</v>
      </c>
      <c r="AE584" s="92" t="s">
        <v>85</v>
      </c>
      <c r="AF584" s="92" t="s">
        <v>85</v>
      </c>
      <c r="AG584" s="92" t="s">
        <v>85</v>
      </c>
      <c r="AH584" s="92">
        <v>0</v>
      </c>
      <c r="AI584" s="92">
        <v>2</v>
      </c>
      <c r="AJ584" s="92">
        <f>0.1*$AJ$2</f>
        <v>0.25</v>
      </c>
      <c r="AK584" s="92">
        <f>AK581</f>
        <v>0.15</v>
      </c>
      <c r="AL584" s="92">
        <f>ROUNDUP(AL581/3,0)</f>
        <v>3</v>
      </c>
      <c r="AM584" s="92"/>
      <c r="AN584" s="92"/>
      <c r="AO584" s="93">
        <f>AK584*I584+AJ584</f>
        <v>0.74567499999999998</v>
      </c>
      <c r="AP584" s="93">
        <f t="shared" si="750"/>
        <v>7.4567499999999995E-2</v>
      </c>
      <c r="AQ584" s="94">
        <f t="shared" si="751"/>
        <v>0.5</v>
      </c>
      <c r="AR584" s="94">
        <f t="shared" si="752"/>
        <v>0.330060625</v>
      </c>
      <c r="AS584" s="93">
        <f>10068.2*J584*POWER(10,-6)</f>
        <v>3.3270366900000001E-2</v>
      </c>
      <c r="AT584" s="94">
        <f t="shared" si="753"/>
        <v>1.6835734919000001</v>
      </c>
      <c r="AU584" s="95">
        <f t="shared" si="754"/>
        <v>0</v>
      </c>
      <c r="AV584" s="95">
        <f t="shared" si="755"/>
        <v>3.7799999999999997E-5</v>
      </c>
      <c r="AW584" s="95">
        <f t="shared" si="756"/>
        <v>3.1819538996909999E-5</v>
      </c>
    </row>
    <row r="585" spans="1:49" x14ac:dyDescent="0.3">
      <c r="A585" s="48" t="s">
        <v>23</v>
      </c>
      <c r="B585" s="48" t="str">
        <f>B581</f>
        <v>Трубоппровод насыщенного амина Рег. № ТТ-364</v>
      </c>
      <c r="C585" s="179" t="s">
        <v>172</v>
      </c>
      <c r="D585" s="49" t="s">
        <v>174</v>
      </c>
      <c r="E585" s="167">
        <f>E584</f>
        <v>4.9999999999999998E-7</v>
      </c>
      <c r="F585" s="168">
        <f>F581</f>
        <v>189</v>
      </c>
      <c r="G585" s="48">
        <v>0.04</v>
      </c>
      <c r="H585" s="50">
        <f t="shared" si="749"/>
        <v>3.7799999999999998E-6</v>
      </c>
      <c r="I585" s="162">
        <f>0.15*I581</f>
        <v>3.3045</v>
      </c>
      <c r="J585" s="162">
        <f>0.15*J582</f>
        <v>3.7499999999999999E-2</v>
      </c>
      <c r="K585" s="174" t="s">
        <v>189</v>
      </c>
      <c r="L585" s="178">
        <v>3</v>
      </c>
      <c r="M585" s="92" t="str">
        <f t="shared" si="746"/>
        <v>С5</v>
      </c>
      <c r="N585" s="92" t="str">
        <f t="shared" si="747"/>
        <v>Трубоппровод насыщенного амина Рег. № ТТ-364</v>
      </c>
      <c r="O585" s="92" t="str">
        <f t="shared" si="748"/>
        <v>Частичное-пожар-вспышка</v>
      </c>
      <c r="P585" s="92" t="s">
        <v>85</v>
      </c>
      <c r="Q585" s="92" t="s">
        <v>85</v>
      </c>
      <c r="R585" s="92" t="s">
        <v>85</v>
      </c>
      <c r="S585" s="92" t="s">
        <v>85</v>
      </c>
      <c r="T585" s="92" t="s">
        <v>85</v>
      </c>
      <c r="U585" s="92" t="s">
        <v>85</v>
      </c>
      <c r="V585" s="92" t="s">
        <v>85</v>
      </c>
      <c r="W585" s="92" t="s">
        <v>85</v>
      </c>
      <c r="X585" s="92" t="s">
        <v>85</v>
      </c>
      <c r="Y585" s="92" t="s">
        <v>85</v>
      </c>
      <c r="Z585" s="92" t="s">
        <v>85</v>
      </c>
      <c r="AA585" s="92" t="s">
        <v>85</v>
      </c>
      <c r="AB585" s="92" t="s">
        <v>85</v>
      </c>
      <c r="AC585" s="92" t="s">
        <v>85</v>
      </c>
      <c r="AD585" s="92" t="s">
        <v>85</v>
      </c>
      <c r="AE585" s="92" t="s">
        <v>85</v>
      </c>
      <c r="AF585" s="92" t="s">
        <v>85</v>
      </c>
      <c r="AG585" s="92" t="s">
        <v>85</v>
      </c>
      <c r="AH585" s="92">
        <v>0</v>
      </c>
      <c r="AI585" s="92">
        <v>1</v>
      </c>
      <c r="AJ585" s="92">
        <f>0.1*$AJ$2</f>
        <v>0.25</v>
      </c>
      <c r="AK585" s="92">
        <f>AK581</f>
        <v>0.15</v>
      </c>
      <c r="AL585" s="92">
        <f>ROUNDUP(AL581/3,0)</f>
        <v>3</v>
      </c>
      <c r="AM585" s="92"/>
      <c r="AN585" s="92"/>
      <c r="AO585" s="93">
        <f t="shared" ref="AO585" si="757">AK585*I585+AJ585</f>
        <v>0.74567499999999998</v>
      </c>
      <c r="AP585" s="93">
        <f t="shared" si="750"/>
        <v>7.4567499999999995E-2</v>
      </c>
      <c r="AQ585" s="94">
        <f t="shared" si="751"/>
        <v>0.25</v>
      </c>
      <c r="AR585" s="94">
        <f t="shared" si="752"/>
        <v>0.267560625</v>
      </c>
      <c r="AS585" s="93">
        <f>10068.2*J585*POWER(10,-6)*10</f>
        <v>3.7755749999999998E-3</v>
      </c>
      <c r="AT585" s="94">
        <f t="shared" si="753"/>
        <v>1.3415786999999999</v>
      </c>
      <c r="AU585" s="95">
        <f t="shared" si="754"/>
        <v>0</v>
      </c>
      <c r="AV585" s="95">
        <f t="shared" si="755"/>
        <v>3.7799999999999998E-6</v>
      </c>
      <c r="AW585" s="95">
        <f t="shared" si="756"/>
        <v>5.071167485999999E-6</v>
      </c>
    </row>
    <row r="586" spans="1:49" ht="15" thickBot="1" x14ac:dyDescent="0.35">
      <c r="A586" s="48" t="s">
        <v>24</v>
      </c>
      <c r="B586" s="48" t="str">
        <f>B581</f>
        <v>Трубоппровод насыщенного амина Рег. № ТТ-364</v>
      </c>
      <c r="C586" s="179" t="s">
        <v>179</v>
      </c>
      <c r="D586" s="49" t="s">
        <v>181</v>
      </c>
      <c r="E586" s="167">
        <f>E584</f>
        <v>4.9999999999999998E-7</v>
      </c>
      <c r="F586" s="168">
        <f>F581</f>
        <v>189</v>
      </c>
      <c r="G586" s="48">
        <v>0.76</v>
      </c>
      <c r="H586" s="50">
        <f t="shared" si="749"/>
        <v>7.182E-5</v>
      </c>
      <c r="I586" s="162">
        <f>0.15*I581</f>
        <v>3.3045</v>
      </c>
      <c r="J586" s="162">
        <f>J585</f>
        <v>3.7499999999999999E-2</v>
      </c>
      <c r="K586" s="175" t="s">
        <v>200</v>
      </c>
      <c r="L586" s="231">
        <v>2</v>
      </c>
      <c r="M586" s="92" t="str">
        <f t="shared" si="746"/>
        <v>С6</v>
      </c>
      <c r="N586" s="92" t="str">
        <f t="shared" si="747"/>
        <v>Трубоппровод насыщенного амина Рег. № ТТ-364</v>
      </c>
      <c r="O586" s="92" t="str">
        <f t="shared" si="748"/>
        <v>Частичное-токси</v>
      </c>
      <c r="P586" s="92" t="s">
        <v>85</v>
      </c>
      <c r="Q586" s="92" t="s">
        <v>85</v>
      </c>
      <c r="R586" s="92" t="s">
        <v>85</v>
      </c>
      <c r="S586" s="92" t="s">
        <v>85</v>
      </c>
      <c r="T586" s="92" t="s">
        <v>85</v>
      </c>
      <c r="U586" s="92" t="s">
        <v>85</v>
      </c>
      <c r="V586" s="92" t="s">
        <v>85</v>
      </c>
      <c r="W586" s="92" t="s">
        <v>85</v>
      </c>
      <c r="X586" s="92" t="s">
        <v>85</v>
      </c>
      <c r="Y586" s="92" t="s">
        <v>85</v>
      </c>
      <c r="Z586" s="92" t="s">
        <v>85</v>
      </c>
      <c r="AA586" s="92" t="s">
        <v>85</v>
      </c>
      <c r="AB586" s="92" t="s">
        <v>85</v>
      </c>
      <c r="AC586" s="92" t="s">
        <v>85</v>
      </c>
      <c r="AD586" s="92" t="s">
        <v>85</v>
      </c>
      <c r="AE586" s="92" t="s">
        <v>85</v>
      </c>
      <c r="AF586" s="92" t="s">
        <v>85</v>
      </c>
      <c r="AG586" s="92" t="s">
        <v>85</v>
      </c>
      <c r="AH586" s="92">
        <v>0</v>
      </c>
      <c r="AI586" s="92">
        <v>1</v>
      </c>
      <c r="AJ586" s="92">
        <f>0.1*$AJ$2</f>
        <v>0.25</v>
      </c>
      <c r="AK586" s="92">
        <f>AK581</f>
        <v>0.15</v>
      </c>
      <c r="AL586" s="92">
        <f>ROUNDUP(AL581/3,0)</f>
        <v>3</v>
      </c>
      <c r="AM586" s="92"/>
      <c r="AN586" s="92"/>
      <c r="AO586" s="93">
        <f>AK586*I586*0.1+AJ586</f>
        <v>0.29956749999999999</v>
      </c>
      <c r="AP586" s="93">
        <f t="shared" si="750"/>
        <v>2.9956750000000001E-2</v>
      </c>
      <c r="AQ586" s="94">
        <f t="shared" si="751"/>
        <v>0.25</v>
      </c>
      <c r="AR586" s="94">
        <f t="shared" si="752"/>
        <v>0.14488106249999999</v>
      </c>
      <c r="AS586" s="93">
        <f>1333*J585*POWER(10,-6)</f>
        <v>4.9987499999999995E-5</v>
      </c>
      <c r="AT586" s="94">
        <f t="shared" si="753"/>
        <v>0.72445529999999991</v>
      </c>
      <c r="AU586" s="95">
        <f t="shared" si="754"/>
        <v>0</v>
      </c>
      <c r="AV586" s="95">
        <f t="shared" si="755"/>
        <v>7.182E-5</v>
      </c>
      <c r="AW586" s="95">
        <f t="shared" si="756"/>
        <v>5.2030379645999996E-5</v>
      </c>
    </row>
    <row r="587" spans="1:49" x14ac:dyDescent="0.3">
      <c r="A587" s="48"/>
      <c r="B587" s="48"/>
      <c r="C587" s="179"/>
      <c r="D587" s="49"/>
      <c r="E587" s="167"/>
      <c r="F587" s="168"/>
      <c r="G587" s="48"/>
      <c r="H587" s="50"/>
      <c r="I587" s="162"/>
      <c r="J587" s="48"/>
      <c r="K587" s="292"/>
      <c r="L587" s="293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  <c r="AA587" s="92"/>
      <c r="AB587" s="92"/>
      <c r="AC587" s="92"/>
      <c r="AD587" s="92"/>
      <c r="AE587" s="92"/>
      <c r="AF587" s="92"/>
      <c r="AG587" s="92"/>
      <c r="AH587" s="92"/>
      <c r="AI587" s="92"/>
      <c r="AJ587" s="92"/>
      <c r="AK587" s="92"/>
      <c r="AL587" s="92"/>
      <c r="AM587" s="92"/>
      <c r="AN587" s="92"/>
      <c r="AO587" s="93"/>
      <c r="AP587" s="93"/>
      <c r="AQ587" s="94"/>
      <c r="AR587" s="94"/>
      <c r="AS587" s="93"/>
      <c r="AT587" s="94"/>
      <c r="AU587" s="95"/>
      <c r="AV587" s="95"/>
      <c r="AW587" s="95"/>
    </row>
    <row r="588" spans="1:49" s="281" customFormat="1" x14ac:dyDescent="0.3">
      <c r="A588" s="48" t="s">
        <v>85</v>
      </c>
      <c r="B588" s="48" t="s">
        <v>85</v>
      </c>
      <c r="C588" s="48" t="s">
        <v>85</v>
      </c>
      <c r="D588" s="48" t="s">
        <v>85</v>
      </c>
      <c r="E588" s="48" t="s">
        <v>85</v>
      </c>
      <c r="F588" s="48" t="s">
        <v>85</v>
      </c>
      <c r="G588" s="48" t="s">
        <v>85</v>
      </c>
      <c r="H588" s="48" t="s">
        <v>85</v>
      </c>
      <c r="I588" s="48" t="s">
        <v>85</v>
      </c>
      <c r="J588" s="48" t="s">
        <v>85</v>
      </c>
      <c r="K588" s="48" t="s">
        <v>85</v>
      </c>
      <c r="L588" s="48" t="s">
        <v>85</v>
      </c>
      <c r="M588" s="48" t="s">
        <v>85</v>
      </c>
      <c r="N588" s="48" t="s">
        <v>85</v>
      </c>
      <c r="O588" s="48" t="s">
        <v>85</v>
      </c>
      <c r="P588" s="48" t="s">
        <v>85</v>
      </c>
      <c r="Q588" s="48" t="s">
        <v>85</v>
      </c>
      <c r="R588" s="48" t="s">
        <v>85</v>
      </c>
      <c r="S588" s="48" t="s">
        <v>85</v>
      </c>
      <c r="T588" s="48" t="s">
        <v>85</v>
      </c>
      <c r="U588" s="48" t="s">
        <v>85</v>
      </c>
      <c r="V588" s="48" t="s">
        <v>85</v>
      </c>
      <c r="W588" s="48" t="s">
        <v>85</v>
      </c>
      <c r="X588" s="48" t="s">
        <v>85</v>
      </c>
      <c r="Y588" s="48" t="s">
        <v>85</v>
      </c>
      <c r="Z588" s="48" t="s">
        <v>85</v>
      </c>
      <c r="AA588" s="48" t="s">
        <v>85</v>
      </c>
      <c r="AB588" s="48" t="s">
        <v>85</v>
      </c>
      <c r="AC588" s="48" t="s">
        <v>85</v>
      </c>
      <c r="AD588" s="48" t="s">
        <v>85</v>
      </c>
      <c r="AE588" s="48" t="s">
        <v>85</v>
      </c>
      <c r="AF588" s="48" t="s">
        <v>85</v>
      </c>
      <c r="AG588" s="48" t="s">
        <v>85</v>
      </c>
      <c r="AH588" s="48" t="s">
        <v>85</v>
      </c>
      <c r="AI588" s="48" t="s">
        <v>85</v>
      </c>
      <c r="AJ588" s="48" t="s">
        <v>85</v>
      </c>
      <c r="AK588" s="48" t="s">
        <v>85</v>
      </c>
      <c r="AL588" s="48" t="s">
        <v>85</v>
      </c>
      <c r="AM588" s="48" t="s">
        <v>85</v>
      </c>
      <c r="AN588" s="48" t="s">
        <v>85</v>
      </c>
      <c r="AO588" s="48" t="s">
        <v>85</v>
      </c>
      <c r="AP588" s="48" t="s">
        <v>85</v>
      </c>
      <c r="AQ588" s="48" t="s">
        <v>85</v>
      </c>
      <c r="AR588" s="48" t="s">
        <v>85</v>
      </c>
      <c r="AS588" s="48" t="s">
        <v>85</v>
      </c>
      <c r="AT588" s="48" t="s">
        <v>85</v>
      </c>
      <c r="AU588" s="48" t="s">
        <v>85</v>
      </c>
      <c r="AV588" s="48" t="s">
        <v>85</v>
      </c>
      <c r="AW588" s="48" t="s">
        <v>85</v>
      </c>
    </row>
    <row r="589" spans="1:49" s="281" customFormat="1" x14ac:dyDescent="0.3">
      <c r="A589" s="48" t="s">
        <v>85</v>
      </c>
      <c r="B589" s="48" t="s">
        <v>85</v>
      </c>
      <c r="C589" s="48" t="s">
        <v>85</v>
      </c>
      <c r="D589" s="48" t="s">
        <v>85</v>
      </c>
      <c r="E589" s="48" t="s">
        <v>85</v>
      </c>
      <c r="F589" s="48" t="s">
        <v>85</v>
      </c>
      <c r="G589" s="48" t="s">
        <v>85</v>
      </c>
      <c r="H589" s="48" t="s">
        <v>85</v>
      </c>
      <c r="I589" s="48" t="s">
        <v>85</v>
      </c>
      <c r="J589" s="48" t="s">
        <v>85</v>
      </c>
      <c r="K589" s="48" t="s">
        <v>85</v>
      </c>
      <c r="L589" s="48" t="s">
        <v>85</v>
      </c>
      <c r="M589" s="48" t="s">
        <v>85</v>
      </c>
      <c r="N589" s="48" t="s">
        <v>85</v>
      </c>
      <c r="O589" s="48" t="s">
        <v>85</v>
      </c>
      <c r="P589" s="48" t="s">
        <v>85</v>
      </c>
      <c r="Q589" s="48" t="s">
        <v>85</v>
      </c>
      <c r="R589" s="48" t="s">
        <v>85</v>
      </c>
      <c r="S589" s="48" t="s">
        <v>85</v>
      </c>
      <c r="T589" s="48" t="s">
        <v>85</v>
      </c>
      <c r="U589" s="48" t="s">
        <v>85</v>
      </c>
      <c r="V589" s="48" t="s">
        <v>85</v>
      </c>
      <c r="W589" s="48" t="s">
        <v>85</v>
      </c>
      <c r="X589" s="48" t="s">
        <v>85</v>
      </c>
      <c r="Y589" s="48" t="s">
        <v>85</v>
      </c>
      <c r="Z589" s="48" t="s">
        <v>85</v>
      </c>
      <c r="AA589" s="48" t="s">
        <v>85</v>
      </c>
      <c r="AB589" s="48" t="s">
        <v>85</v>
      </c>
      <c r="AC589" s="48" t="s">
        <v>85</v>
      </c>
      <c r="AD589" s="48" t="s">
        <v>85</v>
      </c>
      <c r="AE589" s="48" t="s">
        <v>85</v>
      </c>
      <c r="AF589" s="48" t="s">
        <v>85</v>
      </c>
      <c r="AG589" s="48" t="s">
        <v>85</v>
      </c>
      <c r="AH589" s="48" t="s">
        <v>85</v>
      </c>
      <c r="AI589" s="48" t="s">
        <v>85</v>
      </c>
      <c r="AJ589" s="48" t="s">
        <v>85</v>
      </c>
      <c r="AK589" s="48" t="s">
        <v>85</v>
      </c>
      <c r="AL589" s="48" t="s">
        <v>85</v>
      </c>
      <c r="AM589" s="48" t="s">
        <v>85</v>
      </c>
      <c r="AN589" s="48" t="s">
        <v>85</v>
      </c>
      <c r="AO589" s="48" t="s">
        <v>85</v>
      </c>
      <c r="AP589" s="48" t="s">
        <v>85</v>
      </c>
      <c r="AQ589" s="48" t="s">
        <v>85</v>
      </c>
      <c r="AR589" s="48" t="s">
        <v>85</v>
      </c>
      <c r="AS589" s="48" t="s">
        <v>85</v>
      </c>
      <c r="AT589" s="48" t="s">
        <v>85</v>
      </c>
      <c r="AU589" s="48" t="s">
        <v>85</v>
      </c>
      <c r="AV589" s="48" t="s">
        <v>85</v>
      </c>
      <c r="AW589" s="48" t="s">
        <v>85</v>
      </c>
    </row>
    <row r="590" spans="1:49" ht="15" thickBot="1" x14ac:dyDescent="0.35"/>
    <row r="591" spans="1:49" ht="15" thickBot="1" x14ac:dyDescent="0.35">
      <c r="A591" s="48" t="s">
        <v>19</v>
      </c>
      <c r="B591" s="163" t="s">
        <v>395</v>
      </c>
      <c r="C591" s="179" t="s">
        <v>168</v>
      </c>
      <c r="D591" s="49" t="s">
        <v>60</v>
      </c>
      <c r="E591" s="166">
        <v>9.9999999999999995E-8</v>
      </c>
      <c r="F591" s="163">
        <v>258</v>
      </c>
      <c r="G591" s="48">
        <v>0.2</v>
      </c>
      <c r="H591" s="50">
        <f>E591*F591*G591</f>
        <v>5.1600000000000006E-6</v>
      </c>
      <c r="I591" s="164">
        <v>8.9600000000000009</v>
      </c>
      <c r="J591" s="162">
        <f>I591</f>
        <v>8.9600000000000009</v>
      </c>
      <c r="K591" s="172" t="s">
        <v>184</v>
      </c>
      <c r="L591" s="177">
        <f>I591*20</f>
        <v>179.20000000000002</v>
      </c>
      <c r="M591" s="92" t="str">
        <f t="shared" ref="M591:M596" si="758">A591</f>
        <v>С1</v>
      </c>
      <c r="N591" s="92" t="str">
        <f t="shared" ref="N591:N596" si="759">B591</f>
        <v>Трубопровод насыщенного амина Рег. №ТТ-336</v>
      </c>
      <c r="O591" s="92" t="str">
        <f t="shared" ref="O591:O596" si="760">D591</f>
        <v>Полное-пожар</v>
      </c>
      <c r="P591" s="92" t="s">
        <v>85</v>
      </c>
      <c r="Q591" s="92" t="s">
        <v>85</v>
      </c>
      <c r="R591" s="92" t="s">
        <v>85</v>
      </c>
      <c r="S591" s="92" t="s">
        <v>85</v>
      </c>
      <c r="T591" s="92" t="s">
        <v>85</v>
      </c>
      <c r="U591" s="92" t="s">
        <v>85</v>
      </c>
      <c r="V591" s="92" t="s">
        <v>85</v>
      </c>
      <c r="W591" s="92" t="s">
        <v>85</v>
      </c>
      <c r="X591" s="92" t="s">
        <v>85</v>
      </c>
      <c r="Y591" s="92" t="s">
        <v>85</v>
      </c>
      <c r="Z591" s="92" t="s">
        <v>85</v>
      </c>
      <c r="AA591" s="92" t="s">
        <v>85</v>
      </c>
      <c r="AB591" s="92" t="s">
        <v>85</v>
      </c>
      <c r="AC591" s="92" t="s">
        <v>85</v>
      </c>
      <c r="AD591" s="92" t="s">
        <v>85</v>
      </c>
      <c r="AE591" s="92" t="s">
        <v>85</v>
      </c>
      <c r="AF591" s="92" t="s">
        <v>85</v>
      </c>
      <c r="AG591" s="92" t="s">
        <v>85</v>
      </c>
      <c r="AH591" s="52">
        <v>3</v>
      </c>
      <c r="AI591" s="52">
        <v>6</v>
      </c>
      <c r="AJ591" s="165">
        <v>2.2999999999999998</v>
      </c>
      <c r="AK591" s="165">
        <v>5.8000000000000003E-2</v>
      </c>
      <c r="AL591" s="165">
        <v>7</v>
      </c>
      <c r="AM591" s="92"/>
      <c r="AN591" s="92"/>
      <c r="AO591" s="93">
        <f>AK591*I591+AJ591</f>
        <v>2.81968</v>
      </c>
      <c r="AP591" s="93">
        <f>0.1*AO591</f>
        <v>0.281968</v>
      </c>
      <c r="AQ591" s="94">
        <f>AH591*3+0.25*AI591</f>
        <v>10.5</v>
      </c>
      <c r="AR591" s="94">
        <f>SUM(AO591:AQ591)/4</f>
        <v>3.4004120000000002</v>
      </c>
      <c r="AS591" s="93">
        <f>10068.2*J591*POWER(10,-6)</f>
        <v>9.0211072000000017E-2</v>
      </c>
      <c r="AT591" s="94">
        <f>AS591+AR591+AQ591+AP591+AO591</f>
        <v>17.092271072000003</v>
      </c>
      <c r="AU591" s="95">
        <f>AH591*H591</f>
        <v>1.5480000000000001E-5</v>
      </c>
      <c r="AV591" s="95">
        <f>H591*AI591</f>
        <v>3.0960000000000002E-5</v>
      </c>
      <c r="AW591" s="95">
        <f>H591*AT591</f>
        <v>8.8196118731520025E-5</v>
      </c>
    </row>
    <row r="592" spans="1:49" ht="15" thickBot="1" x14ac:dyDescent="0.35">
      <c r="A592" s="48" t="s">
        <v>20</v>
      </c>
      <c r="B592" s="48" t="str">
        <f>B591</f>
        <v>Трубопровод насыщенного амина Рег. №ТТ-336</v>
      </c>
      <c r="C592" s="179" t="s">
        <v>169</v>
      </c>
      <c r="D592" s="49" t="s">
        <v>63</v>
      </c>
      <c r="E592" s="167">
        <f>E591</f>
        <v>9.9999999999999995E-8</v>
      </c>
      <c r="F592" s="168">
        <f>F591</f>
        <v>258</v>
      </c>
      <c r="G592" s="48">
        <v>0.04</v>
      </c>
      <c r="H592" s="50">
        <f t="shared" ref="H592:H596" si="761">E592*F592*G592</f>
        <v>1.032E-6</v>
      </c>
      <c r="I592" s="162">
        <f>I591</f>
        <v>8.9600000000000009</v>
      </c>
      <c r="J592" s="163">
        <v>0.12</v>
      </c>
      <c r="K592" s="172" t="s">
        <v>185</v>
      </c>
      <c r="L592" s="177">
        <v>0</v>
      </c>
      <c r="M592" s="92" t="str">
        <f t="shared" si="758"/>
        <v>С2</v>
      </c>
      <c r="N592" s="92" t="str">
        <f t="shared" si="759"/>
        <v>Трубопровод насыщенного амина Рег. №ТТ-336</v>
      </c>
      <c r="O592" s="92" t="str">
        <f t="shared" si="760"/>
        <v>Полное-взрыв</v>
      </c>
      <c r="P592" s="92" t="s">
        <v>85</v>
      </c>
      <c r="Q592" s="92" t="s">
        <v>85</v>
      </c>
      <c r="R592" s="92" t="s">
        <v>85</v>
      </c>
      <c r="S592" s="92" t="s">
        <v>85</v>
      </c>
      <c r="T592" s="92" t="s">
        <v>85</v>
      </c>
      <c r="U592" s="92" t="s">
        <v>85</v>
      </c>
      <c r="V592" s="92" t="s">
        <v>85</v>
      </c>
      <c r="W592" s="92" t="s">
        <v>85</v>
      </c>
      <c r="X592" s="92" t="s">
        <v>85</v>
      </c>
      <c r="Y592" s="92" t="s">
        <v>85</v>
      </c>
      <c r="Z592" s="92" t="s">
        <v>85</v>
      </c>
      <c r="AA592" s="92" t="s">
        <v>85</v>
      </c>
      <c r="AB592" s="92" t="s">
        <v>85</v>
      </c>
      <c r="AC592" s="92" t="s">
        <v>85</v>
      </c>
      <c r="AD592" s="92" t="s">
        <v>85</v>
      </c>
      <c r="AE592" s="92" t="s">
        <v>85</v>
      </c>
      <c r="AF592" s="92" t="s">
        <v>85</v>
      </c>
      <c r="AG592" s="92" t="s">
        <v>85</v>
      </c>
      <c r="AH592" s="52">
        <v>2</v>
      </c>
      <c r="AI592" s="52">
        <v>8</v>
      </c>
      <c r="AJ592" s="92">
        <f>AJ591</f>
        <v>2.2999999999999998</v>
      </c>
      <c r="AK592" s="92">
        <f>AK591</f>
        <v>5.8000000000000003E-2</v>
      </c>
      <c r="AL592" s="92">
        <f>AL591</f>
        <v>7</v>
      </c>
      <c r="AM592" s="92"/>
      <c r="AN592" s="92"/>
      <c r="AO592" s="93">
        <f>AK592*I592+AJ592</f>
        <v>2.81968</v>
      </c>
      <c r="AP592" s="93">
        <f t="shared" ref="AP592:AP596" si="762">0.1*AO592</f>
        <v>0.281968</v>
      </c>
      <c r="AQ592" s="94">
        <f t="shared" ref="AQ592:AQ596" si="763">AH592*3+0.25*AI592</f>
        <v>8</v>
      </c>
      <c r="AR592" s="94">
        <f t="shared" ref="AR592:AR596" si="764">SUM(AO592:AQ592)/4</f>
        <v>2.7754120000000002</v>
      </c>
      <c r="AS592" s="93">
        <f>10068.2*J592*POWER(10,-6)*10</f>
        <v>1.208184E-2</v>
      </c>
      <c r="AT592" s="94">
        <f t="shared" ref="AT592:AT596" si="765">AS592+AR592+AQ592+AP592+AO592</f>
        <v>13.889141839999999</v>
      </c>
      <c r="AU592" s="95">
        <f t="shared" ref="AU592:AU596" si="766">AH592*H592</f>
        <v>2.0640000000000001E-6</v>
      </c>
      <c r="AV592" s="95">
        <f t="shared" ref="AV592:AV596" si="767">H592*AI592</f>
        <v>8.2560000000000002E-6</v>
      </c>
      <c r="AW592" s="95">
        <f t="shared" ref="AW592:AW596" si="768">H592*AT592</f>
        <v>1.4333594378879999E-5</v>
      </c>
    </row>
    <row r="593" spans="1:49" x14ac:dyDescent="0.3">
      <c r="A593" s="48" t="s">
        <v>21</v>
      </c>
      <c r="B593" s="48" t="str">
        <f>B591</f>
        <v>Трубопровод насыщенного амина Рег. №ТТ-336</v>
      </c>
      <c r="C593" s="179" t="s">
        <v>178</v>
      </c>
      <c r="D593" s="49" t="s">
        <v>180</v>
      </c>
      <c r="E593" s="167">
        <f>E591</f>
        <v>9.9999999999999995E-8</v>
      </c>
      <c r="F593" s="168">
        <f>F591</f>
        <v>258</v>
      </c>
      <c r="G593" s="48">
        <v>0.76</v>
      </c>
      <c r="H593" s="50">
        <f t="shared" si="761"/>
        <v>1.9607999999999999E-5</v>
      </c>
      <c r="I593" s="162">
        <f>I591</f>
        <v>8.9600000000000009</v>
      </c>
      <c r="J593" s="162">
        <f>J592</f>
        <v>0.12</v>
      </c>
      <c r="K593" s="172" t="s">
        <v>186</v>
      </c>
      <c r="L593" s="177">
        <v>0</v>
      </c>
      <c r="M593" s="92" t="str">
        <f t="shared" si="758"/>
        <v>С3</v>
      </c>
      <c r="N593" s="92" t="str">
        <f t="shared" si="759"/>
        <v>Трубопровод насыщенного амина Рег. №ТТ-336</v>
      </c>
      <c r="O593" s="92" t="str">
        <f t="shared" si="760"/>
        <v>Полное-токси</v>
      </c>
      <c r="P593" s="92" t="s">
        <v>85</v>
      </c>
      <c r="Q593" s="92" t="s">
        <v>85</v>
      </c>
      <c r="R593" s="92" t="s">
        <v>85</v>
      </c>
      <c r="S593" s="92" t="s">
        <v>85</v>
      </c>
      <c r="T593" s="92" t="s">
        <v>85</v>
      </c>
      <c r="U593" s="92" t="s">
        <v>85</v>
      </c>
      <c r="V593" s="92" t="s">
        <v>85</v>
      </c>
      <c r="W593" s="92" t="s">
        <v>85</v>
      </c>
      <c r="X593" s="92" t="s">
        <v>85</v>
      </c>
      <c r="Y593" s="92" t="s">
        <v>85</v>
      </c>
      <c r="Z593" s="92" t="s">
        <v>85</v>
      </c>
      <c r="AA593" s="92" t="s">
        <v>85</v>
      </c>
      <c r="AB593" s="92" t="s">
        <v>85</v>
      </c>
      <c r="AC593" s="92" t="s">
        <v>85</v>
      </c>
      <c r="AD593" s="92" t="s">
        <v>85</v>
      </c>
      <c r="AE593" s="92" t="s">
        <v>85</v>
      </c>
      <c r="AF593" s="92" t="s">
        <v>85</v>
      </c>
      <c r="AG593" s="92" t="s">
        <v>85</v>
      </c>
      <c r="AH593" s="92">
        <v>0</v>
      </c>
      <c r="AI593" s="92">
        <v>1</v>
      </c>
      <c r="AJ593" s="92">
        <f>AJ591</f>
        <v>2.2999999999999998</v>
      </c>
      <c r="AK593" s="92">
        <f>AK591</f>
        <v>5.8000000000000003E-2</v>
      </c>
      <c r="AL593" s="92">
        <f>AL591</f>
        <v>7</v>
      </c>
      <c r="AM593" s="92"/>
      <c r="AN593" s="92"/>
      <c r="AO593" s="93">
        <f>AK593*I593*0.1+AJ593</f>
        <v>2.3519679999999998</v>
      </c>
      <c r="AP593" s="93">
        <f t="shared" si="762"/>
        <v>0.23519679999999998</v>
      </c>
      <c r="AQ593" s="94">
        <f t="shared" si="763"/>
        <v>0.25</v>
      </c>
      <c r="AR593" s="94">
        <f t="shared" si="764"/>
        <v>0.70929120000000001</v>
      </c>
      <c r="AS593" s="93">
        <f>1333*J592*POWER(10,-6)</f>
        <v>1.5996000000000001E-4</v>
      </c>
      <c r="AT593" s="94">
        <f t="shared" si="765"/>
        <v>3.5466159599999996</v>
      </c>
      <c r="AU593" s="95">
        <f t="shared" si="766"/>
        <v>0</v>
      </c>
      <c r="AV593" s="95">
        <f t="shared" si="767"/>
        <v>1.9607999999999999E-5</v>
      </c>
      <c r="AW593" s="95">
        <f t="shared" si="768"/>
        <v>6.9542045743679995E-5</v>
      </c>
    </row>
    <row r="594" spans="1:49" x14ac:dyDescent="0.3">
      <c r="A594" s="48" t="s">
        <v>22</v>
      </c>
      <c r="B594" s="48" t="str">
        <f>B591</f>
        <v>Трубопровод насыщенного амина Рег. №ТТ-336</v>
      </c>
      <c r="C594" s="179" t="s">
        <v>171</v>
      </c>
      <c r="D594" s="49" t="s">
        <v>86</v>
      </c>
      <c r="E594" s="166">
        <v>4.9999999999999998E-7</v>
      </c>
      <c r="F594" s="168">
        <f>F591</f>
        <v>258</v>
      </c>
      <c r="G594" s="48">
        <v>0.2</v>
      </c>
      <c r="H594" s="50">
        <f t="shared" si="761"/>
        <v>2.58E-5</v>
      </c>
      <c r="I594" s="162">
        <f>0.15*I591</f>
        <v>1.3440000000000001</v>
      </c>
      <c r="J594" s="162">
        <f>I594</f>
        <v>1.3440000000000001</v>
      </c>
      <c r="K594" s="174" t="s">
        <v>188</v>
      </c>
      <c r="L594" s="178">
        <v>45390</v>
      </c>
      <c r="M594" s="92" t="str">
        <f t="shared" si="758"/>
        <v>С4</v>
      </c>
      <c r="N594" s="92" t="str">
        <f t="shared" si="759"/>
        <v>Трубопровод насыщенного амина Рег. №ТТ-336</v>
      </c>
      <c r="O594" s="92" t="str">
        <f t="shared" si="760"/>
        <v>Частичное-пожар</v>
      </c>
      <c r="P594" s="92" t="s">
        <v>85</v>
      </c>
      <c r="Q594" s="92" t="s">
        <v>85</v>
      </c>
      <c r="R594" s="92" t="s">
        <v>85</v>
      </c>
      <c r="S594" s="92" t="s">
        <v>85</v>
      </c>
      <c r="T594" s="92" t="s">
        <v>85</v>
      </c>
      <c r="U594" s="92" t="s">
        <v>85</v>
      </c>
      <c r="V594" s="92" t="s">
        <v>85</v>
      </c>
      <c r="W594" s="92" t="s">
        <v>85</v>
      </c>
      <c r="X594" s="92" t="s">
        <v>85</v>
      </c>
      <c r="Y594" s="92" t="s">
        <v>85</v>
      </c>
      <c r="Z594" s="92" t="s">
        <v>85</v>
      </c>
      <c r="AA594" s="92" t="s">
        <v>85</v>
      </c>
      <c r="AB594" s="92" t="s">
        <v>85</v>
      </c>
      <c r="AC594" s="92" t="s">
        <v>85</v>
      </c>
      <c r="AD594" s="92" t="s">
        <v>85</v>
      </c>
      <c r="AE594" s="92" t="s">
        <v>85</v>
      </c>
      <c r="AF594" s="92" t="s">
        <v>85</v>
      </c>
      <c r="AG594" s="92" t="s">
        <v>85</v>
      </c>
      <c r="AH594" s="92">
        <v>0</v>
      </c>
      <c r="AI594" s="92">
        <v>2</v>
      </c>
      <c r="AJ594" s="92">
        <f>0.1*$AJ$2</f>
        <v>0.25</v>
      </c>
      <c r="AK594" s="92">
        <f>AK591</f>
        <v>5.8000000000000003E-2</v>
      </c>
      <c r="AL594" s="92">
        <f>ROUNDUP(AL591/3,0)</f>
        <v>3</v>
      </c>
      <c r="AM594" s="92"/>
      <c r="AN594" s="92"/>
      <c r="AO594" s="93">
        <f>AK594*I594+AJ594</f>
        <v>0.32795200000000002</v>
      </c>
      <c r="AP594" s="93">
        <f t="shared" si="762"/>
        <v>3.2795200000000004E-2</v>
      </c>
      <c r="AQ594" s="94">
        <f t="shared" si="763"/>
        <v>0.5</v>
      </c>
      <c r="AR594" s="94">
        <f t="shared" si="764"/>
        <v>0.21518680000000001</v>
      </c>
      <c r="AS594" s="93">
        <f>10068.2*J594*POWER(10,-6)</f>
        <v>1.3531660800000001E-2</v>
      </c>
      <c r="AT594" s="94">
        <f t="shared" si="765"/>
        <v>1.0894656608000002</v>
      </c>
      <c r="AU594" s="95">
        <f t="shared" si="766"/>
        <v>0</v>
      </c>
      <c r="AV594" s="95">
        <f t="shared" si="767"/>
        <v>5.1600000000000001E-5</v>
      </c>
      <c r="AW594" s="95">
        <f t="shared" si="768"/>
        <v>2.8108214048640004E-5</v>
      </c>
    </row>
    <row r="595" spans="1:49" x14ac:dyDescent="0.3">
      <c r="A595" s="48" t="s">
        <v>23</v>
      </c>
      <c r="B595" s="48" t="str">
        <f>B591</f>
        <v>Трубопровод насыщенного амина Рег. №ТТ-336</v>
      </c>
      <c r="C595" s="179" t="s">
        <v>172</v>
      </c>
      <c r="D595" s="49" t="s">
        <v>174</v>
      </c>
      <c r="E595" s="167">
        <f>E594</f>
        <v>4.9999999999999998E-7</v>
      </c>
      <c r="F595" s="168">
        <f>F591</f>
        <v>258</v>
      </c>
      <c r="G595" s="48">
        <v>0.04</v>
      </c>
      <c r="H595" s="50">
        <f t="shared" si="761"/>
        <v>5.1599999999999997E-6</v>
      </c>
      <c r="I595" s="162">
        <f>0.15*I591</f>
        <v>1.3440000000000001</v>
      </c>
      <c r="J595" s="162">
        <f>0.15*J592</f>
        <v>1.7999999999999999E-2</v>
      </c>
      <c r="K595" s="174" t="s">
        <v>189</v>
      </c>
      <c r="L595" s="178">
        <v>3</v>
      </c>
      <c r="M595" s="92" t="str">
        <f t="shared" si="758"/>
        <v>С5</v>
      </c>
      <c r="N595" s="92" t="str">
        <f t="shared" si="759"/>
        <v>Трубопровод насыщенного амина Рег. №ТТ-336</v>
      </c>
      <c r="O595" s="92" t="str">
        <f t="shared" si="760"/>
        <v>Частичное-пожар-вспышка</v>
      </c>
      <c r="P595" s="92" t="s">
        <v>85</v>
      </c>
      <c r="Q595" s="92" t="s">
        <v>85</v>
      </c>
      <c r="R595" s="92" t="s">
        <v>85</v>
      </c>
      <c r="S595" s="92" t="s">
        <v>85</v>
      </c>
      <c r="T595" s="92" t="s">
        <v>85</v>
      </c>
      <c r="U595" s="92" t="s">
        <v>85</v>
      </c>
      <c r="V595" s="92" t="s">
        <v>85</v>
      </c>
      <c r="W595" s="92" t="s">
        <v>85</v>
      </c>
      <c r="X595" s="92" t="s">
        <v>85</v>
      </c>
      <c r="Y595" s="92" t="s">
        <v>85</v>
      </c>
      <c r="Z595" s="92" t="s">
        <v>85</v>
      </c>
      <c r="AA595" s="92" t="s">
        <v>85</v>
      </c>
      <c r="AB595" s="92" t="s">
        <v>85</v>
      </c>
      <c r="AC595" s="92" t="s">
        <v>85</v>
      </c>
      <c r="AD595" s="92" t="s">
        <v>85</v>
      </c>
      <c r="AE595" s="92" t="s">
        <v>85</v>
      </c>
      <c r="AF595" s="92" t="s">
        <v>85</v>
      </c>
      <c r="AG595" s="92" t="s">
        <v>85</v>
      </c>
      <c r="AH595" s="92">
        <v>0</v>
      </c>
      <c r="AI595" s="92">
        <v>1</v>
      </c>
      <c r="AJ595" s="92">
        <f>0.1*$AJ$2</f>
        <v>0.25</v>
      </c>
      <c r="AK595" s="92">
        <f>AK591</f>
        <v>5.8000000000000003E-2</v>
      </c>
      <c r="AL595" s="92">
        <f>ROUNDUP(AL591/3,0)</f>
        <v>3</v>
      </c>
      <c r="AM595" s="92"/>
      <c r="AN595" s="92"/>
      <c r="AO595" s="93">
        <f t="shared" ref="AO595" si="769">AK595*I595+AJ595</f>
        <v>0.32795200000000002</v>
      </c>
      <c r="AP595" s="93">
        <f t="shared" si="762"/>
        <v>3.2795200000000004E-2</v>
      </c>
      <c r="AQ595" s="94">
        <f t="shared" si="763"/>
        <v>0.25</v>
      </c>
      <c r="AR595" s="94">
        <f t="shared" si="764"/>
        <v>0.15268680000000001</v>
      </c>
      <c r="AS595" s="93">
        <f>10068.2*J595*POWER(10,-6)*10</f>
        <v>1.8122759999999998E-3</v>
      </c>
      <c r="AT595" s="94">
        <f t="shared" si="765"/>
        <v>0.76524627600000006</v>
      </c>
      <c r="AU595" s="95">
        <f t="shared" si="766"/>
        <v>0</v>
      </c>
      <c r="AV595" s="95">
        <f t="shared" si="767"/>
        <v>5.1599999999999997E-6</v>
      </c>
      <c r="AW595" s="95">
        <f t="shared" si="768"/>
        <v>3.9486707841600002E-6</v>
      </c>
    </row>
    <row r="596" spans="1:49" ht="15" thickBot="1" x14ac:dyDescent="0.35">
      <c r="A596" s="48" t="s">
        <v>24</v>
      </c>
      <c r="B596" s="48" t="str">
        <f>B591</f>
        <v>Трубопровод насыщенного амина Рег. №ТТ-336</v>
      </c>
      <c r="C596" s="179" t="s">
        <v>179</v>
      </c>
      <c r="D596" s="49" t="s">
        <v>181</v>
      </c>
      <c r="E596" s="167">
        <f>E594</f>
        <v>4.9999999999999998E-7</v>
      </c>
      <c r="F596" s="168">
        <f>F591</f>
        <v>258</v>
      </c>
      <c r="G596" s="48">
        <v>0.76</v>
      </c>
      <c r="H596" s="50">
        <f t="shared" si="761"/>
        <v>9.803999999999999E-5</v>
      </c>
      <c r="I596" s="162">
        <f>0.15*I591</f>
        <v>1.3440000000000001</v>
      </c>
      <c r="J596" s="162">
        <f>J595</f>
        <v>1.7999999999999999E-2</v>
      </c>
      <c r="K596" s="175" t="s">
        <v>200</v>
      </c>
      <c r="L596" s="231">
        <v>2</v>
      </c>
      <c r="M596" s="92" t="str">
        <f t="shared" si="758"/>
        <v>С6</v>
      </c>
      <c r="N596" s="92" t="str">
        <f t="shared" si="759"/>
        <v>Трубопровод насыщенного амина Рег. №ТТ-336</v>
      </c>
      <c r="O596" s="92" t="str">
        <f t="shared" si="760"/>
        <v>Частичное-токси</v>
      </c>
      <c r="P596" s="92" t="s">
        <v>85</v>
      </c>
      <c r="Q596" s="92" t="s">
        <v>85</v>
      </c>
      <c r="R596" s="92" t="s">
        <v>85</v>
      </c>
      <c r="S596" s="92" t="s">
        <v>85</v>
      </c>
      <c r="T596" s="92" t="s">
        <v>85</v>
      </c>
      <c r="U596" s="92" t="s">
        <v>85</v>
      </c>
      <c r="V596" s="92" t="s">
        <v>85</v>
      </c>
      <c r="W596" s="92" t="s">
        <v>85</v>
      </c>
      <c r="X596" s="92" t="s">
        <v>85</v>
      </c>
      <c r="Y596" s="92" t="s">
        <v>85</v>
      </c>
      <c r="Z596" s="92" t="s">
        <v>85</v>
      </c>
      <c r="AA596" s="92" t="s">
        <v>85</v>
      </c>
      <c r="AB596" s="92" t="s">
        <v>85</v>
      </c>
      <c r="AC596" s="92" t="s">
        <v>85</v>
      </c>
      <c r="AD596" s="92" t="s">
        <v>85</v>
      </c>
      <c r="AE596" s="92" t="s">
        <v>85</v>
      </c>
      <c r="AF596" s="92" t="s">
        <v>85</v>
      </c>
      <c r="AG596" s="92" t="s">
        <v>85</v>
      </c>
      <c r="AH596" s="92">
        <v>0</v>
      </c>
      <c r="AI596" s="92">
        <v>1</v>
      </c>
      <c r="AJ596" s="92">
        <f>0.1*$AJ$2</f>
        <v>0.25</v>
      </c>
      <c r="AK596" s="92">
        <f>AK591</f>
        <v>5.8000000000000003E-2</v>
      </c>
      <c r="AL596" s="92">
        <f>ROUNDUP(AL591/3,0)</f>
        <v>3</v>
      </c>
      <c r="AM596" s="92"/>
      <c r="AN596" s="92"/>
      <c r="AO596" s="93">
        <f>AK596*I596*0.1+AJ596</f>
        <v>0.2577952</v>
      </c>
      <c r="AP596" s="93">
        <f t="shared" si="762"/>
        <v>2.577952E-2</v>
      </c>
      <c r="AQ596" s="94">
        <f t="shared" si="763"/>
        <v>0.25</v>
      </c>
      <c r="AR596" s="94">
        <f t="shared" si="764"/>
        <v>0.13339368000000001</v>
      </c>
      <c r="AS596" s="93">
        <f>1333*J595*POWER(10,-6)</f>
        <v>2.3993999999999998E-5</v>
      </c>
      <c r="AT596" s="94">
        <f t="shared" si="765"/>
        <v>0.66699239399999999</v>
      </c>
      <c r="AU596" s="95">
        <f t="shared" si="766"/>
        <v>0</v>
      </c>
      <c r="AV596" s="95">
        <f t="shared" si="767"/>
        <v>9.803999999999999E-5</v>
      </c>
      <c r="AW596" s="95">
        <f t="shared" si="768"/>
        <v>6.5391934307759995E-5</v>
      </c>
    </row>
    <row r="597" spans="1:49" x14ac:dyDescent="0.3">
      <c r="A597" s="48"/>
      <c r="B597" s="48"/>
      <c r="C597" s="179"/>
      <c r="D597" s="49"/>
      <c r="E597" s="167"/>
      <c r="F597" s="168"/>
      <c r="G597" s="48"/>
      <c r="H597" s="50"/>
      <c r="I597" s="162"/>
      <c r="J597" s="48"/>
      <c r="K597" s="292"/>
      <c r="L597" s="293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  <c r="AA597" s="92"/>
      <c r="AB597" s="92"/>
      <c r="AC597" s="92"/>
      <c r="AD597" s="92"/>
      <c r="AE597" s="92"/>
      <c r="AF597" s="92"/>
      <c r="AG597" s="92"/>
      <c r="AH597" s="92"/>
      <c r="AI597" s="92"/>
      <c r="AJ597" s="92"/>
      <c r="AK597" s="92"/>
      <c r="AL597" s="92"/>
      <c r="AM597" s="92"/>
      <c r="AN597" s="92"/>
      <c r="AO597" s="93"/>
      <c r="AP597" s="93"/>
      <c r="AQ597" s="94"/>
      <c r="AR597" s="94"/>
      <c r="AS597" s="93"/>
      <c r="AT597" s="94"/>
      <c r="AU597" s="95"/>
      <c r="AV597" s="95"/>
      <c r="AW597" s="95"/>
    </row>
    <row r="598" spans="1:49" s="281" customFormat="1" x14ac:dyDescent="0.3">
      <c r="A598" s="48" t="s">
        <v>85</v>
      </c>
      <c r="B598" s="48" t="s">
        <v>85</v>
      </c>
      <c r="C598" s="48" t="s">
        <v>85</v>
      </c>
      <c r="D598" s="48" t="s">
        <v>85</v>
      </c>
      <c r="E598" s="48" t="s">
        <v>85</v>
      </c>
      <c r="F598" s="48" t="s">
        <v>85</v>
      </c>
      <c r="G598" s="48" t="s">
        <v>85</v>
      </c>
      <c r="H598" s="48" t="s">
        <v>85</v>
      </c>
      <c r="I598" s="48" t="s">
        <v>85</v>
      </c>
      <c r="J598" s="48" t="s">
        <v>85</v>
      </c>
      <c r="K598" s="48" t="s">
        <v>85</v>
      </c>
      <c r="L598" s="48" t="s">
        <v>85</v>
      </c>
      <c r="M598" s="48" t="s">
        <v>85</v>
      </c>
      <c r="N598" s="48" t="s">
        <v>85</v>
      </c>
      <c r="O598" s="48" t="s">
        <v>85</v>
      </c>
      <c r="P598" s="48" t="s">
        <v>85</v>
      </c>
      <c r="Q598" s="48" t="s">
        <v>85</v>
      </c>
      <c r="R598" s="48" t="s">
        <v>85</v>
      </c>
      <c r="S598" s="48" t="s">
        <v>85</v>
      </c>
      <c r="T598" s="48" t="s">
        <v>85</v>
      </c>
      <c r="U598" s="48" t="s">
        <v>85</v>
      </c>
      <c r="V598" s="48" t="s">
        <v>85</v>
      </c>
      <c r="W598" s="48" t="s">
        <v>85</v>
      </c>
      <c r="X598" s="48" t="s">
        <v>85</v>
      </c>
      <c r="Y598" s="48" t="s">
        <v>85</v>
      </c>
      <c r="Z598" s="48" t="s">
        <v>85</v>
      </c>
      <c r="AA598" s="48" t="s">
        <v>85</v>
      </c>
      <c r="AB598" s="48" t="s">
        <v>85</v>
      </c>
      <c r="AC598" s="48" t="s">
        <v>85</v>
      </c>
      <c r="AD598" s="48" t="s">
        <v>85</v>
      </c>
      <c r="AE598" s="48" t="s">
        <v>85</v>
      </c>
      <c r="AF598" s="48" t="s">
        <v>85</v>
      </c>
      <c r="AG598" s="48" t="s">
        <v>85</v>
      </c>
      <c r="AH598" s="48" t="s">
        <v>85</v>
      </c>
      <c r="AI598" s="48" t="s">
        <v>85</v>
      </c>
      <c r="AJ598" s="48" t="s">
        <v>85</v>
      </c>
      <c r="AK598" s="48" t="s">
        <v>85</v>
      </c>
      <c r="AL598" s="48" t="s">
        <v>85</v>
      </c>
      <c r="AM598" s="48" t="s">
        <v>85</v>
      </c>
      <c r="AN598" s="48" t="s">
        <v>85</v>
      </c>
      <c r="AO598" s="48" t="s">
        <v>85</v>
      </c>
      <c r="AP598" s="48" t="s">
        <v>85</v>
      </c>
      <c r="AQ598" s="48" t="s">
        <v>85</v>
      </c>
      <c r="AR598" s="48" t="s">
        <v>85</v>
      </c>
      <c r="AS598" s="48" t="s">
        <v>85</v>
      </c>
      <c r="AT598" s="48" t="s">
        <v>85</v>
      </c>
      <c r="AU598" s="48" t="s">
        <v>85</v>
      </c>
      <c r="AV598" s="48" t="s">
        <v>85</v>
      </c>
      <c r="AW598" s="48" t="s">
        <v>85</v>
      </c>
    </row>
    <row r="599" spans="1:49" s="281" customFormat="1" x14ac:dyDescent="0.3">
      <c r="A599" s="48" t="s">
        <v>85</v>
      </c>
      <c r="B599" s="48" t="s">
        <v>85</v>
      </c>
      <c r="C599" s="48" t="s">
        <v>85</v>
      </c>
      <c r="D599" s="48" t="s">
        <v>85</v>
      </c>
      <c r="E599" s="48" t="s">
        <v>85</v>
      </c>
      <c r="F599" s="48" t="s">
        <v>85</v>
      </c>
      <c r="G599" s="48" t="s">
        <v>85</v>
      </c>
      <c r="H599" s="48" t="s">
        <v>85</v>
      </c>
      <c r="I599" s="48" t="s">
        <v>85</v>
      </c>
      <c r="J599" s="48" t="s">
        <v>85</v>
      </c>
      <c r="K599" s="48" t="s">
        <v>85</v>
      </c>
      <c r="L599" s="48" t="s">
        <v>85</v>
      </c>
      <c r="M599" s="48" t="s">
        <v>85</v>
      </c>
      <c r="N599" s="48" t="s">
        <v>85</v>
      </c>
      <c r="O599" s="48" t="s">
        <v>85</v>
      </c>
      <c r="P599" s="48" t="s">
        <v>85</v>
      </c>
      <c r="Q599" s="48" t="s">
        <v>85</v>
      </c>
      <c r="R599" s="48" t="s">
        <v>85</v>
      </c>
      <c r="S599" s="48" t="s">
        <v>85</v>
      </c>
      <c r="T599" s="48" t="s">
        <v>85</v>
      </c>
      <c r="U599" s="48" t="s">
        <v>85</v>
      </c>
      <c r="V599" s="48" t="s">
        <v>85</v>
      </c>
      <c r="W599" s="48" t="s">
        <v>85</v>
      </c>
      <c r="X599" s="48" t="s">
        <v>85</v>
      </c>
      <c r="Y599" s="48" t="s">
        <v>85</v>
      </c>
      <c r="Z599" s="48" t="s">
        <v>85</v>
      </c>
      <c r="AA599" s="48" t="s">
        <v>85</v>
      </c>
      <c r="AB599" s="48" t="s">
        <v>85</v>
      </c>
      <c r="AC599" s="48" t="s">
        <v>85</v>
      </c>
      <c r="AD599" s="48" t="s">
        <v>85</v>
      </c>
      <c r="AE599" s="48" t="s">
        <v>85</v>
      </c>
      <c r="AF599" s="48" t="s">
        <v>85</v>
      </c>
      <c r="AG599" s="48" t="s">
        <v>85</v>
      </c>
      <c r="AH599" s="48" t="s">
        <v>85</v>
      </c>
      <c r="AI599" s="48" t="s">
        <v>85</v>
      </c>
      <c r="AJ599" s="48" t="s">
        <v>85</v>
      </c>
      <c r="AK599" s="48" t="s">
        <v>85</v>
      </c>
      <c r="AL599" s="48" t="s">
        <v>85</v>
      </c>
      <c r="AM599" s="48" t="s">
        <v>85</v>
      </c>
      <c r="AN599" s="48" t="s">
        <v>85</v>
      </c>
      <c r="AO599" s="48" t="s">
        <v>85</v>
      </c>
      <c r="AP599" s="48" t="s">
        <v>85</v>
      </c>
      <c r="AQ599" s="48" t="s">
        <v>85</v>
      </c>
      <c r="AR599" s="48" t="s">
        <v>85</v>
      </c>
      <c r="AS599" s="48" t="s">
        <v>85</v>
      </c>
      <c r="AT599" s="48" t="s">
        <v>85</v>
      </c>
      <c r="AU599" s="48" t="s">
        <v>85</v>
      </c>
      <c r="AV599" s="48" t="s">
        <v>85</v>
      </c>
      <c r="AW599" s="48" t="s">
        <v>85</v>
      </c>
    </row>
    <row r="600" spans="1:49" ht="15" thickBot="1" x14ac:dyDescent="0.35"/>
    <row r="601" spans="1:49" ht="15" thickBot="1" x14ac:dyDescent="0.35">
      <c r="A601" s="48" t="s">
        <v>19</v>
      </c>
      <c r="B601" s="311" t="s">
        <v>396</v>
      </c>
      <c r="C601" s="179" t="s">
        <v>168</v>
      </c>
      <c r="D601" s="49" t="s">
        <v>60</v>
      </c>
      <c r="E601" s="166">
        <v>9.9999999999999995E-8</v>
      </c>
      <c r="F601" s="163">
        <v>187</v>
      </c>
      <c r="G601" s="48">
        <v>0.2</v>
      </c>
      <c r="H601" s="50">
        <f>E601*F601*G601</f>
        <v>3.7400000000000002E-6</v>
      </c>
      <c r="I601" s="164">
        <v>6.12</v>
      </c>
      <c r="J601" s="169">
        <f>I601</f>
        <v>6.12</v>
      </c>
      <c r="K601" s="172" t="s">
        <v>184</v>
      </c>
      <c r="L601" s="177">
        <f>I601*20</f>
        <v>122.4</v>
      </c>
      <c r="M601" s="92" t="str">
        <f t="shared" ref="M601:M606" si="770">A601</f>
        <v>С1</v>
      </c>
      <c r="N601" s="92" t="str">
        <f t="shared" ref="N601:N606" si="771">B601</f>
        <v>Трубопровод дренажа Рег. №ТТ-417</v>
      </c>
      <c r="O601" s="92" t="str">
        <f t="shared" ref="O601:O606" si="772">D601</f>
        <v>Полное-пожар</v>
      </c>
      <c r="P601" s="92" t="s">
        <v>85</v>
      </c>
      <c r="Q601" s="92" t="s">
        <v>85</v>
      </c>
      <c r="R601" s="92" t="s">
        <v>85</v>
      </c>
      <c r="S601" s="92" t="s">
        <v>85</v>
      </c>
      <c r="T601" s="92" t="s">
        <v>85</v>
      </c>
      <c r="U601" s="92" t="s">
        <v>85</v>
      </c>
      <c r="V601" s="92" t="s">
        <v>85</v>
      </c>
      <c r="W601" s="92" t="s">
        <v>85</v>
      </c>
      <c r="X601" s="92" t="s">
        <v>85</v>
      </c>
      <c r="Y601" s="92" t="s">
        <v>85</v>
      </c>
      <c r="Z601" s="92" t="s">
        <v>85</v>
      </c>
      <c r="AA601" s="92" t="s">
        <v>85</v>
      </c>
      <c r="AB601" s="92" t="s">
        <v>85</v>
      </c>
      <c r="AC601" s="92" t="s">
        <v>85</v>
      </c>
      <c r="AD601" s="92" t="s">
        <v>85</v>
      </c>
      <c r="AE601" s="92" t="s">
        <v>85</v>
      </c>
      <c r="AF601" s="92" t="s">
        <v>85</v>
      </c>
      <c r="AG601" s="92" t="s">
        <v>85</v>
      </c>
      <c r="AH601" s="52">
        <v>1</v>
      </c>
      <c r="AI601" s="52">
        <v>2</v>
      </c>
      <c r="AJ601" s="165">
        <v>0.35</v>
      </c>
      <c r="AK601" s="165">
        <v>0.09</v>
      </c>
      <c r="AL601" s="165">
        <v>7</v>
      </c>
      <c r="AM601" s="92"/>
      <c r="AN601" s="92"/>
      <c r="AO601" s="93">
        <f>AK601*I601+AJ601</f>
        <v>0.90079999999999993</v>
      </c>
      <c r="AP601" s="93">
        <f>0.1*AO601</f>
        <v>9.0079999999999993E-2</v>
      </c>
      <c r="AQ601" s="94">
        <f>AH601*3+0.25*AI601</f>
        <v>3.5</v>
      </c>
      <c r="AR601" s="94">
        <f>SUM(AO601:AQ601)/4</f>
        <v>1.1227199999999999</v>
      </c>
      <c r="AS601" s="93">
        <f>10068.2*J601*POWER(10,-6)</f>
        <v>6.1617384000000004E-2</v>
      </c>
      <c r="AT601" s="94">
        <f t="shared" ref="AT601:AT606" si="773">AS601+AR601+AQ601+AP601+AO601</f>
        <v>5.6752173840000006</v>
      </c>
      <c r="AU601" s="95">
        <f>AH601*H601</f>
        <v>3.7400000000000002E-6</v>
      </c>
      <c r="AV601" s="95">
        <f>H601*AI601</f>
        <v>7.4800000000000004E-6</v>
      </c>
      <c r="AW601" s="95">
        <f>H601*AT601</f>
        <v>2.1225313016160003E-5</v>
      </c>
    </row>
    <row r="602" spans="1:49" ht="15" thickBot="1" x14ac:dyDescent="0.35">
      <c r="A602" s="48" t="s">
        <v>20</v>
      </c>
      <c r="B602" s="48" t="str">
        <f>B601</f>
        <v>Трубопровод дренажа Рег. №ТТ-417</v>
      </c>
      <c r="C602" s="179" t="s">
        <v>169</v>
      </c>
      <c r="D602" s="49" t="s">
        <v>63</v>
      </c>
      <c r="E602" s="167">
        <f>E601</f>
        <v>9.9999999999999995E-8</v>
      </c>
      <c r="F602" s="168">
        <f>F601</f>
        <v>187</v>
      </c>
      <c r="G602" s="48">
        <v>0.04</v>
      </c>
      <c r="H602" s="50">
        <f t="shared" ref="H602:H606" si="774">E602*F602*G602</f>
        <v>7.4800000000000008E-7</v>
      </c>
      <c r="I602" s="162">
        <f>I601</f>
        <v>6.12</v>
      </c>
      <c r="J602" s="170">
        <v>0.21</v>
      </c>
      <c r="K602" s="172" t="s">
        <v>185</v>
      </c>
      <c r="L602" s="177">
        <v>0</v>
      </c>
      <c r="M602" s="92" t="str">
        <f t="shared" si="770"/>
        <v>С2</v>
      </c>
      <c r="N602" s="92" t="str">
        <f t="shared" si="771"/>
        <v>Трубопровод дренажа Рег. №ТТ-417</v>
      </c>
      <c r="O602" s="92" t="str">
        <f t="shared" si="772"/>
        <v>Полное-взрыв</v>
      </c>
      <c r="P602" s="92" t="s">
        <v>85</v>
      </c>
      <c r="Q602" s="92" t="s">
        <v>85</v>
      </c>
      <c r="R602" s="92" t="s">
        <v>85</v>
      </c>
      <c r="S602" s="92" t="s">
        <v>85</v>
      </c>
      <c r="T602" s="92" t="s">
        <v>85</v>
      </c>
      <c r="U602" s="92" t="s">
        <v>85</v>
      </c>
      <c r="V602" s="92" t="s">
        <v>85</v>
      </c>
      <c r="W602" s="92" t="s">
        <v>85</v>
      </c>
      <c r="X602" s="92" t="s">
        <v>85</v>
      </c>
      <c r="Y602" s="92" t="s">
        <v>85</v>
      </c>
      <c r="Z602" s="92" t="s">
        <v>85</v>
      </c>
      <c r="AA602" s="92" t="s">
        <v>85</v>
      </c>
      <c r="AB602" s="92" t="s">
        <v>85</v>
      </c>
      <c r="AC602" s="92" t="s">
        <v>85</v>
      </c>
      <c r="AD602" s="92" t="s">
        <v>85</v>
      </c>
      <c r="AE602" s="92" t="s">
        <v>85</v>
      </c>
      <c r="AF602" s="92" t="s">
        <v>85</v>
      </c>
      <c r="AG602" s="92" t="s">
        <v>85</v>
      </c>
      <c r="AH602" s="52">
        <v>2</v>
      </c>
      <c r="AI602" s="52">
        <v>2</v>
      </c>
      <c r="AJ602" s="92">
        <f>AJ601</f>
        <v>0.35</v>
      </c>
      <c r="AK602" s="92">
        <f>AK601</f>
        <v>0.09</v>
      </c>
      <c r="AL602" s="92">
        <f>AL601</f>
        <v>7</v>
      </c>
      <c r="AM602" s="92"/>
      <c r="AN602" s="92"/>
      <c r="AO602" s="93">
        <f>AK602*I602+AJ602</f>
        <v>0.90079999999999993</v>
      </c>
      <c r="AP602" s="93">
        <f t="shared" ref="AP602:AP606" si="775">0.1*AO602</f>
        <v>9.0079999999999993E-2</v>
      </c>
      <c r="AQ602" s="94">
        <f t="shared" ref="AQ602:AQ606" si="776">AH602*3+0.25*AI602</f>
        <v>6.5</v>
      </c>
      <c r="AR602" s="94">
        <f t="shared" ref="AR602:AR606" si="777">SUM(AO602:AQ602)/4</f>
        <v>1.8727199999999999</v>
      </c>
      <c r="AS602" s="93">
        <f>10068.2*J602*POWER(10,-6)*10</f>
        <v>2.1143220000000001E-2</v>
      </c>
      <c r="AT602" s="94">
        <f t="shared" si="773"/>
        <v>9.3847432200000007</v>
      </c>
      <c r="AU602" s="95">
        <f t="shared" ref="AU602:AU606" si="778">AH602*H602</f>
        <v>1.4960000000000002E-6</v>
      </c>
      <c r="AV602" s="95">
        <f t="shared" ref="AV602:AV606" si="779">H602*AI602</f>
        <v>1.4960000000000002E-6</v>
      </c>
      <c r="AW602" s="95">
        <f t="shared" ref="AW602:AW606" si="780">H602*AT602</f>
        <v>7.019787928560001E-6</v>
      </c>
    </row>
    <row r="603" spans="1:49" x14ac:dyDescent="0.3">
      <c r="A603" s="48" t="s">
        <v>21</v>
      </c>
      <c r="B603" s="48" t="str">
        <f>B601</f>
        <v>Трубопровод дренажа Рег. №ТТ-417</v>
      </c>
      <c r="C603" s="179" t="s">
        <v>170</v>
      </c>
      <c r="D603" s="49" t="s">
        <v>61</v>
      </c>
      <c r="E603" s="167">
        <f>E601</f>
        <v>9.9999999999999995E-8</v>
      </c>
      <c r="F603" s="168">
        <f>F601</f>
        <v>187</v>
      </c>
      <c r="G603" s="48">
        <v>0.76</v>
      </c>
      <c r="H603" s="50">
        <f t="shared" si="774"/>
        <v>1.4212E-5</v>
      </c>
      <c r="I603" s="162">
        <f>I601</f>
        <v>6.12</v>
      </c>
      <c r="J603" s="171">
        <v>0</v>
      </c>
      <c r="K603" s="172" t="s">
        <v>186</v>
      </c>
      <c r="L603" s="177">
        <v>0</v>
      </c>
      <c r="M603" s="92" t="str">
        <f t="shared" si="770"/>
        <v>С3</v>
      </c>
      <c r="N603" s="92" t="str">
        <f t="shared" si="771"/>
        <v>Трубопровод дренажа Рег. №ТТ-417</v>
      </c>
      <c r="O603" s="92" t="str">
        <f t="shared" si="772"/>
        <v>Полное-ликвидация</v>
      </c>
      <c r="P603" s="92" t="s">
        <v>85</v>
      </c>
      <c r="Q603" s="92" t="s">
        <v>85</v>
      </c>
      <c r="R603" s="92" t="s">
        <v>85</v>
      </c>
      <c r="S603" s="92" t="s">
        <v>85</v>
      </c>
      <c r="T603" s="92" t="s">
        <v>85</v>
      </c>
      <c r="U603" s="92" t="s">
        <v>85</v>
      </c>
      <c r="V603" s="92" t="s">
        <v>85</v>
      </c>
      <c r="W603" s="92" t="s">
        <v>85</v>
      </c>
      <c r="X603" s="92" t="s">
        <v>85</v>
      </c>
      <c r="Y603" s="92" t="s">
        <v>85</v>
      </c>
      <c r="Z603" s="92" t="s">
        <v>85</v>
      </c>
      <c r="AA603" s="92" t="s">
        <v>85</v>
      </c>
      <c r="AB603" s="92" t="s">
        <v>85</v>
      </c>
      <c r="AC603" s="92" t="s">
        <v>85</v>
      </c>
      <c r="AD603" s="92" t="s">
        <v>85</v>
      </c>
      <c r="AE603" s="92" t="s">
        <v>85</v>
      </c>
      <c r="AF603" s="92" t="s">
        <v>85</v>
      </c>
      <c r="AG603" s="92" t="s">
        <v>85</v>
      </c>
      <c r="AH603" s="92">
        <v>0</v>
      </c>
      <c r="AI603" s="92">
        <v>0</v>
      </c>
      <c r="AJ603" s="92">
        <f>AJ601</f>
        <v>0.35</v>
      </c>
      <c r="AK603" s="92">
        <f>AK601</f>
        <v>0.09</v>
      </c>
      <c r="AL603" s="92">
        <f>AL601</f>
        <v>7</v>
      </c>
      <c r="AM603" s="92"/>
      <c r="AN603" s="92"/>
      <c r="AO603" s="93">
        <f>AK603*I603*0.1+AJ603</f>
        <v>0.40508</v>
      </c>
      <c r="AP603" s="93">
        <f t="shared" si="775"/>
        <v>4.0508000000000002E-2</v>
      </c>
      <c r="AQ603" s="94">
        <f t="shared" si="776"/>
        <v>0</v>
      </c>
      <c r="AR603" s="94">
        <f t="shared" si="777"/>
        <v>0.111397</v>
      </c>
      <c r="AS603" s="93">
        <f>1333*J602*POWER(10,-6)</f>
        <v>2.7993000000000001E-4</v>
      </c>
      <c r="AT603" s="94">
        <f t="shared" si="773"/>
        <v>0.55726492999999999</v>
      </c>
      <c r="AU603" s="95">
        <f t="shared" si="778"/>
        <v>0</v>
      </c>
      <c r="AV603" s="95">
        <f t="shared" si="779"/>
        <v>0</v>
      </c>
      <c r="AW603" s="95">
        <f t="shared" si="780"/>
        <v>7.9198491851600003E-6</v>
      </c>
    </row>
    <row r="604" spans="1:49" x14ac:dyDescent="0.3">
      <c r="A604" s="48" t="s">
        <v>22</v>
      </c>
      <c r="B604" s="48" t="str">
        <f>B601</f>
        <v>Трубопровод дренажа Рег. №ТТ-417</v>
      </c>
      <c r="C604" s="179" t="s">
        <v>171</v>
      </c>
      <c r="D604" s="49" t="s">
        <v>86</v>
      </c>
      <c r="E604" s="166">
        <v>4.9999999999999998E-7</v>
      </c>
      <c r="F604" s="168">
        <f>F601</f>
        <v>187</v>
      </c>
      <c r="G604" s="48">
        <v>0.2</v>
      </c>
      <c r="H604" s="50">
        <f t="shared" si="774"/>
        <v>1.8700000000000001E-5</v>
      </c>
      <c r="I604" s="162">
        <f>0.15*I601</f>
        <v>0.91799999999999993</v>
      </c>
      <c r="J604" s="169">
        <f>I604</f>
        <v>0.91799999999999993</v>
      </c>
      <c r="K604" s="174" t="s">
        <v>188</v>
      </c>
      <c r="L604" s="178">
        <v>45390</v>
      </c>
      <c r="M604" s="92" t="str">
        <f t="shared" si="770"/>
        <v>С4</v>
      </c>
      <c r="N604" s="92" t="str">
        <f t="shared" si="771"/>
        <v>Трубопровод дренажа Рег. №ТТ-417</v>
      </c>
      <c r="O604" s="92" t="str">
        <f t="shared" si="772"/>
        <v>Частичное-пожар</v>
      </c>
      <c r="P604" s="92" t="s">
        <v>85</v>
      </c>
      <c r="Q604" s="92" t="s">
        <v>85</v>
      </c>
      <c r="R604" s="92" t="s">
        <v>85</v>
      </c>
      <c r="S604" s="92" t="s">
        <v>85</v>
      </c>
      <c r="T604" s="92" t="s">
        <v>85</v>
      </c>
      <c r="U604" s="92" t="s">
        <v>85</v>
      </c>
      <c r="V604" s="92" t="s">
        <v>85</v>
      </c>
      <c r="W604" s="92" t="s">
        <v>85</v>
      </c>
      <c r="X604" s="92" t="s">
        <v>85</v>
      </c>
      <c r="Y604" s="92" t="s">
        <v>85</v>
      </c>
      <c r="Z604" s="92" t="s">
        <v>85</v>
      </c>
      <c r="AA604" s="92" t="s">
        <v>85</v>
      </c>
      <c r="AB604" s="92" t="s">
        <v>85</v>
      </c>
      <c r="AC604" s="92" t="s">
        <v>85</v>
      </c>
      <c r="AD604" s="92" t="s">
        <v>85</v>
      </c>
      <c r="AE604" s="92" t="s">
        <v>85</v>
      </c>
      <c r="AF604" s="92" t="s">
        <v>85</v>
      </c>
      <c r="AG604" s="92" t="s">
        <v>85</v>
      </c>
      <c r="AH604" s="92">
        <v>0</v>
      </c>
      <c r="AI604" s="92">
        <v>2</v>
      </c>
      <c r="AJ604" s="92">
        <f>0.1*AJ601</f>
        <v>3.4999999999999996E-2</v>
      </c>
      <c r="AK604" s="92">
        <f>AK601</f>
        <v>0.09</v>
      </c>
      <c r="AL604" s="92">
        <f>ROUNDUP(AL601/3,0)</f>
        <v>3</v>
      </c>
      <c r="AM604" s="92"/>
      <c r="AN604" s="92"/>
      <c r="AO604" s="93">
        <f>AK604*I604+AJ604</f>
        <v>0.11761999999999997</v>
      </c>
      <c r="AP604" s="93">
        <f t="shared" si="775"/>
        <v>1.1761999999999998E-2</v>
      </c>
      <c r="AQ604" s="94">
        <f t="shared" si="776"/>
        <v>0.5</v>
      </c>
      <c r="AR604" s="94">
        <f t="shared" si="777"/>
        <v>0.1573455</v>
      </c>
      <c r="AS604" s="93">
        <f>10068.2*J604*POWER(10,-6)</f>
        <v>9.2426075999999992E-3</v>
      </c>
      <c r="AT604" s="94">
        <f t="shared" si="773"/>
        <v>0.79597010759999998</v>
      </c>
      <c r="AU604" s="95">
        <f t="shared" si="778"/>
        <v>0</v>
      </c>
      <c r="AV604" s="95">
        <f t="shared" si="779"/>
        <v>3.7400000000000001E-5</v>
      </c>
      <c r="AW604" s="95">
        <f t="shared" si="780"/>
        <v>1.488464101212E-5</v>
      </c>
    </row>
    <row r="605" spans="1:49" x14ac:dyDescent="0.3">
      <c r="A605" s="48" t="s">
        <v>23</v>
      </c>
      <c r="B605" s="48" t="str">
        <f>B601</f>
        <v>Трубопровод дренажа Рег. №ТТ-417</v>
      </c>
      <c r="C605" s="179" t="s">
        <v>172</v>
      </c>
      <c r="D605" s="49" t="s">
        <v>174</v>
      </c>
      <c r="E605" s="167">
        <f>E604</f>
        <v>4.9999999999999998E-7</v>
      </c>
      <c r="F605" s="168">
        <f>F601</f>
        <v>187</v>
      </c>
      <c r="G605" s="48">
        <v>0.04</v>
      </c>
      <c r="H605" s="50">
        <f t="shared" si="774"/>
        <v>3.7399999999999998E-6</v>
      </c>
      <c r="I605" s="162">
        <f>0.15*I601</f>
        <v>0.91799999999999993</v>
      </c>
      <c r="J605" s="169">
        <f>0.15*J602</f>
        <v>3.15E-2</v>
      </c>
      <c r="K605" s="174" t="s">
        <v>189</v>
      </c>
      <c r="L605" s="178">
        <v>3</v>
      </c>
      <c r="M605" s="92" t="str">
        <f t="shared" si="770"/>
        <v>С5</v>
      </c>
      <c r="N605" s="92" t="str">
        <f t="shared" si="771"/>
        <v>Трубопровод дренажа Рег. №ТТ-417</v>
      </c>
      <c r="O605" s="92" t="str">
        <f t="shared" si="772"/>
        <v>Частичное-пожар-вспышка</v>
      </c>
      <c r="P605" s="92" t="s">
        <v>85</v>
      </c>
      <c r="Q605" s="92" t="s">
        <v>85</v>
      </c>
      <c r="R605" s="92" t="s">
        <v>85</v>
      </c>
      <c r="S605" s="92" t="s">
        <v>85</v>
      </c>
      <c r="T605" s="92" t="s">
        <v>85</v>
      </c>
      <c r="U605" s="92" t="s">
        <v>85</v>
      </c>
      <c r="V605" s="92" t="s">
        <v>85</v>
      </c>
      <c r="W605" s="92" t="s">
        <v>85</v>
      </c>
      <c r="X605" s="92" t="s">
        <v>85</v>
      </c>
      <c r="Y605" s="92" t="s">
        <v>85</v>
      </c>
      <c r="Z605" s="92" t="s">
        <v>85</v>
      </c>
      <c r="AA605" s="92" t="s">
        <v>85</v>
      </c>
      <c r="AB605" s="92" t="s">
        <v>85</v>
      </c>
      <c r="AC605" s="92" t="s">
        <v>85</v>
      </c>
      <c r="AD605" s="92" t="s">
        <v>85</v>
      </c>
      <c r="AE605" s="92" t="s">
        <v>85</v>
      </c>
      <c r="AF605" s="92" t="s">
        <v>85</v>
      </c>
      <c r="AG605" s="92" t="s">
        <v>85</v>
      </c>
      <c r="AH605" s="92">
        <v>0</v>
      </c>
      <c r="AI605" s="92">
        <v>1</v>
      </c>
      <c r="AJ605" s="92">
        <f t="shared" ref="AJ605:AJ606" si="781">0.1*AJ602</f>
        <v>3.4999999999999996E-2</v>
      </c>
      <c r="AK605" s="92">
        <f>AK601</f>
        <v>0.09</v>
      </c>
      <c r="AL605" s="92">
        <f>ROUNDUP(AL601/3,0)</f>
        <v>3</v>
      </c>
      <c r="AM605" s="92"/>
      <c r="AN605" s="92"/>
      <c r="AO605" s="93">
        <f t="shared" ref="AO605" si="782">AK605*I605+AJ605</f>
        <v>0.11761999999999997</v>
      </c>
      <c r="AP605" s="93">
        <f t="shared" si="775"/>
        <v>1.1761999999999998E-2</v>
      </c>
      <c r="AQ605" s="94">
        <f t="shared" si="776"/>
        <v>0.25</v>
      </c>
      <c r="AR605" s="94">
        <f t="shared" si="777"/>
        <v>9.4845499999999999E-2</v>
      </c>
      <c r="AS605" s="93">
        <f>10068.2*J605*POWER(10,-6)*10</f>
        <v>3.1714830000000001E-3</v>
      </c>
      <c r="AT605" s="94">
        <f t="shared" si="773"/>
        <v>0.47739898299999994</v>
      </c>
      <c r="AU605" s="95">
        <f t="shared" si="778"/>
        <v>0</v>
      </c>
      <c r="AV605" s="95">
        <f t="shared" si="779"/>
        <v>3.7399999999999998E-6</v>
      </c>
      <c r="AW605" s="95">
        <f t="shared" si="780"/>
        <v>1.7854721964199996E-6</v>
      </c>
    </row>
    <row r="606" spans="1:49" x14ac:dyDescent="0.3">
      <c r="A606" s="271" t="s">
        <v>24</v>
      </c>
      <c r="B606" s="271" t="str">
        <f>B601</f>
        <v>Трубопровод дренажа Рег. №ТТ-417</v>
      </c>
      <c r="C606" s="272" t="s">
        <v>173</v>
      </c>
      <c r="D606" s="273" t="s">
        <v>62</v>
      </c>
      <c r="E606" s="274">
        <f>E604</f>
        <v>4.9999999999999998E-7</v>
      </c>
      <c r="F606" s="275">
        <f>F601</f>
        <v>187</v>
      </c>
      <c r="G606" s="271">
        <v>0.76</v>
      </c>
      <c r="H606" s="276">
        <f t="shared" si="774"/>
        <v>7.1060000000000001E-5</v>
      </c>
      <c r="I606" s="277">
        <f>0.15*I601</f>
        <v>0.91799999999999993</v>
      </c>
      <c r="J606" s="278">
        <v>0</v>
      </c>
      <c r="K606" s="279" t="s">
        <v>200</v>
      </c>
      <c r="L606" s="280">
        <v>1</v>
      </c>
      <c r="M606" s="92" t="str">
        <f t="shared" si="770"/>
        <v>С6</v>
      </c>
      <c r="N606" s="92" t="str">
        <f t="shared" si="771"/>
        <v>Трубопровод дренажа Рег. №ТТ-417</v>
      </c>
      <c r="O606" s="92" t="str">
        <f t="shared" si="772"/>
        <v>Частичное-ликвидация</v>
      </c>
      <c r="P606" s="92" t="s">
        <v>85</v>
      </c>
      <c r="Q606" s="92" t="s">
        <v>85</v>
      </c>
      <c r="R606" s="92" t="s">
        <v>85</v>
      </c>
      <c r="S606" s="92" t="s">
        <v>85</v>
      </c>
      <c r="T606" s="92" t="s">
        <v>85</v>
      </c>
      <c r="U606" s="92" t="s">
        <v>85</v>
      </c>
      <c r="V606" s="92" t="s">
        <v>85</v>
      </c>
      <c r="W606" s="92" t="s">
        <v>85</v>
      </c>
      <c r="X606" s="92" t="s">
        <v>85</v>
      </c>
      <c r="Y606" s="92" t="s">
        <v>85</v>
      </c>
      <c r="Z606" s="92" t="s">
        <v>85</v>
      </c>
      <c r="AA606" s="92" t="s">
        <v>85</v>
      </c>
      <c r="AB606" s="92" t="s">
        <v>85</v>
      </c>
      <c r="AC606" s="92" t="s">
        <v>85</v>
      </c>
      <c r="AD606" s="92" t="s">
        <v>85</v>
      </c>
      <c r="AE606" s="92" t="s">
        <v>85</v>
      </c>
      <c r="AF606" s="92" t="s">
        <v>85</v>
      </c>
      <c r="AG606" s="92" t="s">
        <v>85</v>
      </c>
      <c r="AH606" s="92">
        <v>0</v>
      </c>
      <c r="AI606" s="92">
        <v>0</v>
      </c>
      <c r="AJ606" s="92">
        <f t="shared" si="781"/>
        <v>3.4999999999999996E-2</v>
      </c>
      <c r="AK606" s="92">
        <f>AK601</f>
        <v>0.09</v>
      </c>
      <c r="AL606" s="92">
        <f>ROUNDUP(AL601/3,0)</f>
        <v>3</v>
      </c>
      <c r="AM606" s="92"/>
      <c r="AN606" s="92"/>
      <c r="AO606" s="93">
        <f>AK606*I606*0.1+AJ606</f>
        <v>4.3261999999999995E-2</v>
      </c>
      <c r="AP606" s="93">
        <f t="shared" si="775"/>
        <v>4.3261999999999997E-3</v>
      </c>
      <c r="AQ606" s="94">
        <f t="shared" si="776"/>
        <v>0</v>
      </c>
      <c r="AR606" s="94">
        <f t="shared" si="777"/>
        <v>1.1897049999999999E-2</v>
      </c>
      <c r="AS606" s="93">
        <f>1333*J605*POWER(10,-6)</f>
        <v>4.1989499999999995E-5</v>
      </c>
      <c r="AT606" s="94">
        <f t="shared" si="773"/>
        <v>5.9527239499999995E-2</v>
      </c>
      <c r="AU606" s="95">
        <f t="shared" si="778"/>
        <v>0</v>
      </c>
      <c r="AV606" s="95">
        <f t="shared" si="779"/>
        <v>0</v>
      </c>
      <c r="AW606" s="95">
        <f t="shared" si="780"/>
        <v>4.2300056388699999E-6</v>
      </c>
    </row>
    <row r="607" spans="1:49" s="281" customFormat="1" x14ac:dyDescent="0.3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  <c r="AM607" s="48"/>
      <c r="AN607" s="48"/>
      <c r="AO607" s="48"/>
      <c r="AP607" s="48"/>
      <c r="AQ607" s="48"/>
      <c r="AR607" s="48"/>
      <c r="AS607" s="48"/>
      <c r="AT607" s="48"/>
      <c r="AU607" s="48"/>
      <c r="AV607" s="48"/>
      <c r="AW607" s="48"/>
    </row>
    <row r="608" spans="1:49" s="281" customFormat="1" x14ac:dyDescent="0.3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</row>
    <row r="609" spans="1:49" s="281" customFormat="1" x14ac:dyDescent="0.3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</row>
    <row r="610" spans="1:49" ht="15" thickBot="1" x14ac:dyDescent="0.35"/>
    <row r="611" spans="1:49" ht="15" thickBot="1" x14ac:dyDescent="0.35">
      <c r="A611" s="48" t="s">
        <v>19</v>
      </c>
      <c r="B611" s="163" t="s">
        <v>397</v>
      </c>
      <c r="C611" s="179" t="s">
        <v>168</v>
      </c>
      <c r="D611" s="49" t="s">
        <v>60</v>
      </c>
      <c r="E611" s="166">
        <v>9.9999999999999995E-8</v>
      </c>
      <c r="F611" s="163">
        <v>541</v>
      </c>
      <c r="G611" s="48">
        <v>0.2</v>
      </c>
      <c r="H611" s="50">
        <f>E611*F611*G611</f>
        <v>1.0820000000000001E-5</v>
      </c>
      <c r="I611" s="164">
        <v>8.9600000000000009</v>
      </c>
      <c r="J611" s="162">
        <f>I611</f>
        <v>8.9600000000000009</v>
      </c>
      <c r="K611" s="172" t="s">
        <v>184</v>
      </c>
      <c r="L611" s="177">
        <f>I611*20</f>
        <v>179.20000000000002</v>
      </c>
      <c r="M611" s="92" t="str">
        <f t="shared" ref="M611:M616" si="783">A611</f>
        <v>С1</v>
      </c>
      <c r="N611" s="92" t="str">
        <f t="shared" ref="N611:N616" si="784">B611</f>
        <v>Трубопровод насыщенного амина Рег. №ТТ-359</v>
      </c>
      <c r="O611" s="92" t="str">
        <f t="shared" ref="O611:O616" si="785">D611</f>
        <v>Полное-пожар</v>
      </c>
      <c r="P611" s="92" t="s">
        <v>85</v>
      </c>
      <c r="Q611" s="92" t="s">
        <v>85</v>
      </c>
      <c r="R611" s="92" t="s">
        <v>85</v>
      </c>
      <c r="S611" s="92" t="s">
        <v>85</v>
      </c>
      <c r="T611" s="92" t="s">
        <v>85</v>
      </c>
      <c r="U611" s="92" t="s">
        <v>85</v>
      </c>
      <c r="V611" s="92" t="s">
        <v>85</v>
      </c>
      <c r="W611" s="92" t="s">
        <v>85</v>
      </c>
      <c r="X611" s="92" t="s">
        <v>85</v>
      </c>
      <c r="Y611" s="92" t="s">
        <v>85</v>
      </c>
      <c r="Z611" s="92" t="s">
        <v>85</v>
      </c>
      <c r="AA611" s="92" t="s">
        <v>85</v>
      </c>
      <c r="AB611" s="92" t="s">
        <v>85</v>
      </c>
      <c r="AC611" s="92" t="s">
        <v>85</v>
      </c>
      <c r="AD611" s="92" t="s">
        <v>85</v>
      </c>
      <c r="AE611" s="92" t="s">
        <v>85</v>
      </c>
      <c r="AF611" s="92" t="s">
        <v>85</v>
      </c>
      <c r="AG611" s="92" t="s">
        <v>85</v>
      </c>
      <c r="AH611" s="52">
        <v>3</v>
      </c>
      <c r="AI611" s="52">
        <v>6</v>
      </c>
      <c r="AJ611" s="165">
        <v>1.9</v>
      </c>
      <c r="AK611" s="165">
        <v>0.15</v>
      </c>
      <c r="AL611" s="165">
        <v>7</v>
      </c>
      <c r="AM611" s="92"/>
      <c r="AN611" s="92"/>
      <c r="AO611" s="93">
        <f>AK611*I611+AJ611</f>
        <v>3.2439999999999998</v>
      </c>
      <c r="AP611" s="93">
        <f>0.1*AO611</f>
        <v>0.32440000000000002</v>
      </c>
      <c r="AQ611" s="94">
        <f>AH611*3+0.25*AI611</f>
        <v>10.5</v>
      </c>
      <c r="AR611" s="94">
        <f>SUM(AO611:AQ611)/4</f>
        <v>3.5171000000000001</v>
      </c>
      <c r="AS611" s="93">
        <f>10068.2*J611*POWER(10,-6)</f>
        <v>9.0211072000000017E-2</v>
      </c>
      <c r="AT611" s="94">
        <f>AS611+AR611+AQ611+AP611+AO611</f>
        <v>17.675711071999999</v>
      </c>
      <c r="AU611" s="95">
        <f>AH611*H611</f>
        <v>3.2460000000000004E-5</v>
      </c>
      <c r="AV611" s="95">
        <f>H611*AI611</f>
        <v>6.4920000000000009E-5</v>
      </c>
      <c r="AW611" s="95">
        <f>H611*AT611</f>
        <v>1.9125119379904002E-4</v>
      </c>
    </row>
    <row r="612" spans="1:49" ht="15" thickBot="1" x14ac:dyDescent="0.35">
      <c r="A612" s="48" t="s">
        <v>20</v>
      </c>
      <c r="B612" s="48" t="str">
        <f>B611</f>
        <v>Трубопровод насыщенного амина Рег. №ТТ-359</v>
      </c>
      <c r="C612" s="179" t="s">
        <v>169</v>
      </c>
      <c r="D612" s="49" t="s">
        <v>63</v>
      </c>
      <c r="E612" s="167">
        <f>E611</f>
        <v>9.9999999999999995E-8</v>
      </c>
      <c r="F612" s="168">
        <f>F611</f>
        <v>541</v>
      </c>
      <c r="G612" s="48">
        <v>0.04</v>
      </c>
      <c r="H612" s="50">
        <f t="shared" ref="H612:H616" si="786">E612*F612*G612</f>
        <v>2.1639999999999999E-6</v>
      </c>
      <c r="I612" s="162">
        <f>I611</f>
        <v>8.9600000000000009</v>
      </c>
      <c r="J612" s="163">
        <v>0.15</v>
      </c>
      <c r="K612" s="172" t="s">
        <v>185</v>
      </c>
      <c r="L612" s="177">
        <v>0</v>
      </c>
      <c r="M612" s="92" t="str">
        <f t="shared" si="783"/>
        <v>С2</v>
      </c>
      <c r="N612" s="92" t="str">
        <f t="shared" si="784"/>
        <v>Трубопровод насыщенного амина Рег. №ТТ-359</v>
      </c>
      <c r="O612" s="92" t="str">
        <f t="shared" si="785"/>
        <v>Полное-взрыв</v>
      </c>
      <c r="P612" s="92" t="s">
        <v>85</v>
      </c>
      <c r="Q612" s="92" t="s">
        <v>85</v>
      </c>
      <c r="R612" s="92" t="s">
        <v>85</v>
      </c>
      <c r="S612" s="92" t="s">
        <v>85</v>
      </c>
      <c r="T612" s="92" t="s">
        <v>85</v>
      </c>
      <c r="U612" s="92" t="s">
        <v>85</v>
      </c>
      <c r="V612" s="92" t="s">
        <v>85</v>
      </c>
      <c r="W612" s="92" t="s">
        <v>85</v>
      </c>
      <c r="X612" s="92" t="s">
        <v>85</v>
      </c>
      <c r="Y612" s="92" t="s">
        <v>85</v>
      </c>
      <c r="Z612" s="92" t="s">
        <v>85</v>
      </c>
      <c r="AA612" s="92" t="s">
        <v>85</v>
      </c>
      <c r="AB612" s="92" t="s">
        <v>85</v>
      </c>
      <c r="AC612" s="92" t="s">
        <v>85</v>
      </c>
      <c r="AD612" s="92" t="s">
        <v>85</v>
      </c>
      <c r="AE612" s="92" t="s">
        <v>85</v>
      </c>
      <c r="AF612" s="92" t="s">
        <v>85</v>
      </c>
      <c r="AG612" s="92" t="s">
        <v>85</v>
      </c>
      <c r="AH612" s="52">
        <v>2</v>
      </c>
      <c r="AI612" s="52">
        <v>8</v>
      </c>
      <c r="AJ612" s="92">
        <f>AJ611</f>
        <v>1.9</v>
      </c>
      <c r="AK612" s="92">
        <f>AK611</f>
        <v>0.15</v>
      </c>
      <c r="AL612" s="92">
        <f>AL611</f>
        <v>7</v>
      </c>
      <c r="AM612" s="92"/>
      <c r="AN612" s="92"/>
      <c r="AO612" s="93">
        <f>AK612*I612+AJ612</f>
        <v>3.2439999999999998</v>
      </c>
      <c r="AP612" s="93">
        <f t="shared" ref="AP612:AP616" si="787">0.1*AO612</f>
        <v>0.32440000000000002</v>
      </c>
      <c r="AQ612" s="94">
        <f t="shared" ref="AQ612:AQ616" si="788">AH612*3+0.25*AI612</f>
        <v>8</v>
      </c>
      <c r="AR612" s="94">
        <f t="shared" ref="AR612:AR616" si="789">SUM(AO612:AQ612)/4</f>
        <v>2.8921000000000001</v>
      </c>
      <c r="AS612" s="93">
        <f>10068.2*J612*POWER(10,-6)*10</f>
        <v>1.5102299999999999E-2</v>
      </c>
      <c r="AT612" s="94">
        <f t="shared" ref="AT612:AT616" si="790">AS612+AR612+AQ612+AP612+AO612</f>
        <v>14.4756023</v>
      </c>
      <c r="AU612" s="95">
        <f t="shared" ref="AU612:AU616" si="791">AH612*H612</f>
        <v>4.3279999999999999E-6</v>
      </c>
      <c r="AV612" s="95">
        <f t="shared" ref="AV612:AV616" si="792">H612*AI612</f>
        <v>1.7312E-5</v>
      </c>
      <c r="AW612" s="95">
        <f t="shared" ref="AW612:AW616" si="793">H612*AT612</f>
        <v>3.1325203377199998E-5</v>
      </c>
    </row>
    <row r="613" spans="1:49" x14ac:dyDescent="0.3">
      <c r="A613" s="48" t="s">
        <v>21</v>
      </c>
      <c r="B613" s="48" t="str">
        <f>B611</f>
        <v>Трубопровод насыщенного амина Рег. №ТТ-359</v>
      </c>
      <c r="C613" s="179" t="s">
        <v>178</v>
      </c>
      <c r="D613" s="49" t="s">
        <v>180</v>
      </c>
      <c r="E613" s="167">
        <f>E611</f>
        <v>9.9999999999999995E-8</v>
      </c>
      <c r="F613" s="168">
        <f>F611</f>
        <v>541</v>
      </c>
      <c r="G613" s="48">
        <v>0.76</v>
      </c>
      <c r="H613" s="50">
        <f t="shared" si="786"/>
        <v>4.1116000000000004E-5</v>
      </c>
      <c r="I613" s="162">
        <f>I611</f>
        <v>8.9600000000000009</v>
      </c>
      <c r="J613" s="162">
        <f>J612</f>
        <v>0.15</v>
      </c>
      <c r="K613" s="172" t="s">
        <v>186</v>
      </c>
      <c r="L613" s="177">
        <v>0</v>
      </c>
      <c r="M613" s="92" t="str">
        <f t="shared" si="783"/>
        <v>С3</v>
      </c>
      <c r="N613" s="92" t="str">
        <f t="shared" si="784"/>
        <v>Трубопровод насыщенного амина Рег. №ТТ-359</v>
      </c>
      <c r="O613" s="92" t="str">
        <f t="shared" si="785"/>
        <v>Полное-токси</v>
      </c>
      <c r="P613" s="92" t="s">
        <v>85</v>
      </c>
      <c r="Q613" s="92" t="s">
        <v>85</v>
      </c>
      <c r="R613" s="92" t="s">
        <v>85</v>
      </c>
      <c r="S613" s="92" t="s">
        <v>85</v>
      </c>
      <c r="T613" s="92" t="s">
        <v>85</v>
      </c>
      <c r="U613" s="92" t="s">
        <v>85</v>
      </c>
      <c r="V613" s="92" t="s">
        <v>85</v>
      </c>
      <c r="W613" s="92" t="s">
        <v>85</v>
      </c>
      <c r="X613" s="92" t="s">
        <v>85</v>
      </c>
      <c r="Y613" s="92" t="s">
        <v>85</v>
      </c>
      <c r="Z613" s="92" t="s">
        <v>85</v>
      </c>
      <c r="AA613" s="92" t="s">
        <v>85</v>
      </c>
      <c r="AB613" s="92" t="s">
        <v>85</v>
      </c>
      <c r="AC613" s="92" t="s">
        <v>85</v>
      </c>
      <c r="AD613" s="92" t="s">
        <v>85</v>
      </c>
      <c r="AE613" s="92" t="s">
        <v>85</v>
      </c>
      <c r="AF613" s="92" t="s">
        <v>85</v>
      </c>
      <c r="AG613" s="92" t="s">
        <v>85</v>
      </c>
      <c r="AH613" s="92">
        <v>0</v>
      </c>
      <c r="AI613" s="92">
        <v>1</v>
      </c>
      <c r="AJ613" s="92">
        <f>AJ611</f>
        <v>1.9</v>
      </c>
      <c r="AK613" s="92">
        <f>AK611</f>
        <v>0.15</v>
      </c>
      <c r="AL613" s="92">
        <f>AL611</f>
        <v>7</v>
      </c>
      <c r="AM613" s="92"/>
      <c r="AN613" s="92"/>
      <c r="AO613" s="93">
        <f>AK613*I613*0.1+AJ613</f>
        <v>2.0343999999999998</v>
      </c>
      <c r="AP613" s="93">
        <f t="shared" si="787"/>
        <v>0.20343999999999998</v>
      </c>
      <c r="AQ613" s="94">
        <f t="shared" si="788"/>
        <v>0.25</v>
      </c>
      <c r="AR613" s="94">
        <f t="shared" si="789"/>
        <v>0.62195999999999996</v>
      </c>
      <c r="AS613" s="93">
        <f>1333*J612*POWER(10,-6)</f>
        <v>1.9994999999999998E-4</v>
      </c>
      <c r="AT613" s="94">
        <f t="shared" si="790"/>
        <v>3.1099999499999997</v>
      </c>
      <c r="AU613" s="95">
        <f t="shared" si="791"/>
        <v>0</v>
      </c>
      <c r="AV613" s="95">
        <f t="shared" si="792"/>
        <v>4.1116000000000004E-5</v>
      </c>
      <c r="AW613" s="95">
        <f t="shared" si="793"/>
        <v>1.278707579442E-4</v>
      </c>
    </row>
    <row r="614" spans="1:49" x14ac:dyDescent="0.3">
      <c r="A614" s="48" t="s">
        <v>22</v>
      </c>
      <c r="B614" s="48" t="str">
        <f>B611</f>
        <v>Трубопровод насыщенного амина Рег. №ТТ-359</v>
      </c>
      <c r="C614" s="179" t="s">
        <v>171</v>
      </c>
      <c r="D614" s="49" t="s">
        <v>86</v>
      </c>
      <c r="E614" s="166">
        <v>4.9999999999999998E-7</v>
      </c>
      <c r="F614" s="168">
        <f>F611</f>
        <v>541</v>
      </c>
      <c r="G614" s="48">
        <v>0.2</v>
      </c>
      <c r="H614" s="50">
        <f t="shared" si="786"/>
        <v>5.4099999999999994E-5</v>
      </c>
      <c r="I614" s="162">
        <f>0.15*I611</f>
        <v>1.3440000000000001</v>
      </c>
      <c r="J614" s="162">
        <f>I614</f>
        <v>1.3440000000000001</v>
      </c>
      <c r="K614" s="174" t="s">
        <v>188</v>
      </c>
      <c r="L614" s="178">
        <v>45390</v>
      </c>
      <c r="M614" s="92" t="str">
        <f t="shared" si="783"/>
        <v>С4</v>
      </c>
      <c r="N614" s="92" t="str">
        <f t="shared" si="784"/>
        <v>Трубопровод насыщенного амина Рег. №ТТ-359</v>
      </c>
      <c r="O614" s="92" t="str">
        <f t="shared" si="785"/>
        <v>Частичное-пожар</v>
      </c>
      <c r="P614" s="92" t="s">
        <v>85</v>
      </c>
      <c r="Q614" s="92" t="s">
        <v>85</v>
      </c>
      <c r="R614" s="92" t="s">
        <v>85</v>
      </c>
      <c r="S614" s="92" t="s">
        <v>85</v>
      </c>
      <c r="T614" s="92" t="s">
        <v>85</v>
      </c>
      <c r="U614" s="92" t="s">
        <v>85</v>
      </c>
      <c r="V614" s="92" t="s">
        <v>85</v>
      </c>
      <c r="W614" s="92" t="s">
        <v>85</v>
      </c>
      <c r="X614" s="92" t="s">
        <v>85</v>
      </c>
      <c r="Y614" s="92" t="s">
        <v>85</v>
      </c>
      <c r="Z614" s="92" t="s">
        <v>85</v>
      </c>
      <c r="AA614" s="92" t="s">
        <v>85</v>
      </c>
      <c r="AB614" s="92" t="s">
        <v>85</v>
      </c>
      <c r="AC614" s="92" t="s">
        <v>85</v>
      </c>
      <c r="AD614" s="92" t="s">
        <v>85</v>
      </c>
      <c r="AE614" s="92" t="s">
        <v>85</v>
      </c>
      <c r="AF614" s="92" t="s">
        <v>85</v>
      </c>
      <c r="AG614" s="92" t="s">
        <v>85</v>
      </c>
      <c r="AH614" s="92">
        <v>0</v>
      </c>
      <c r="AI614" s="92">
        <v>2</v>
      </c>
      <c r="AJ614" s="92">
        <f>0.1*$AJ$2</f>
        <v>0.25</v>
      </c>
      <c r="AK614" s="92">
        <f>AK611</f>
        <v>0.15</v>
      </c>
      <c r="AL614" s="92">
        <f>ROUNDUP(AL611/3,0)</f>
        <v>3</v>
      </c>
      <c r="AM614" s="92"/>
      <c r="AN614" s="92"/>
      <c r="AO614" s="93">
        <f>AK614*I614+AJ614</f>
        <v>0.4516</v>
      </c>
      <c r="AP614" s="93">
        <f t="shared" si="787"/>
        <v>4.5160000000000006E-2</v>
      </c>
      <c r="AQ614" s="94">
        <f t="shared" si="788"/>
        <v>0.5</v>
      </c>
      <c r="AR614" s="94">
        <f t="shared" si="789"/>
        <v>0.24918999999999999</v>
      </c>
      <c r="AS614" s="93">
        <f>10068.2*J614*POWER(10,-6)</f>
        <v>1.3531660800000001E-2</v>
      </c>
      <c r="AT614" s="94">
        <f t="shared" si="790"/>
        <v>1.2594816608000001</v>
      </c>
      <c r="AU614" s="95">
        <f t="shared" si="791"/>
        <v>0</v>
      </c>
      <c r="AV614" s="95">
        <f t="shared" si="792"/>
        <v>1.0819999999999999E-4</v>
      </c>
      <c r="AW614" s="95">
        <f t="shared" si="793"/>
        <v>6.8137957849279996E-5</v>
      </c>
    </row>
    <row r="615" spans="1:49" x14ac:dyDescent="0.3">
      <c r="A615" s="48" t="s">
        <v>23</v>
      </c>
      <c r="B615" s="48" t="str">
        <f>B611</f>
        <v>Трубопровод насыщенного амина Рег. №ТТ-359</v>
      </c>
      <c r="C615" s="179" t="s">
        <v>172</v>
      </c>
      <c r="D615" s="49" t="s">
        <v>174</v>
      </c>
      <c r="E615" s="167">
        <f>E614</f>
        <v>4.9999999999999998E-7</v>
      </c>
      <c r="F615" s="168">
        <f>F611</f>
        <v>541</v>
      </c>
      <c r="G615" s="48">
        <v>0.04</v>
      </c>
      <c r="H615" s="50">
        <f t="shared" si="786"/>
        <v>1.0819999999999998E-5</v>
      </c>
      <c r="I615" s="162">
        <f>0.15*I611</f>
        <v>1.3440000000000001</v>
      </c>
      <c r="J615" s="162">
        <f>0.15*J612</f>
        <v>2.2499999999999999E-2</v>
      </c>
      <c r="K615" s="174" t="s">
        <v>189</v>
      </c>
      <c r="L615" s="178">
        <v>3</v>
      </c>
      <c r="M615" s="92" t="str">
        <f t="shared" si="783"/>
        <v>С5</v>
      </c>
      <c r="N615" s="92" t="str">
        <f t="shared" si="784"/>
        <v>Трубопровод насыщенного амина Рег. №ТТ-359</v>
      </c>
      <c r="O615" s="92" t="str">
        <f t="shared" si="785"/>
        <v>Частичное-пожар-вспышка</v>
      </c>
      <c r="P615" s="92" t="s">
        <v>85</v>
      </c>
      <c r="Q615" s="92" t="s">
        <v>85</v>
      </c>
      <c r="R615" s="92" t="s">
        <v>85</v>
      </c>
      <c r="S615" s="92" t="s">
        <v>85</v>
      </c>
      <c r="T615" s="92" t="s">
        <v>85</v>
      </c>
      <c r="U615" s="92" t="s">
        <v>85</v>
      </c>
      <c r="V615" s="92" t="s">
        <v>85</v>
      </c>
      <c r="W615" s="92" t="s">
        <v>85</v>
      </c>
      <c r="X615" s="92" t="s">
        <v>85</v>
      </c>
      <c r="Y615" s="92" t="s">
        <v>85</v>
      </c>
      <c r="Z615" s="92" t="s">
        <v>85</v>
      </c>
      <c r="AA615" s="92" t="s">
        <v>85</v>
      </c>
      <c r="AB615" s="92" t="s">
        <v>85</v>
      </c>
      <c r="AC615" s="92" t="s">
        <v>85</v>
      </c>
      <c r="AD615" s="92" t="s">
        <v>85</v>
      </c>
      <c r="AE615" s="92" t="s">
        <v>85</v>
      </c>
      <c r="AF615" s="92" t="s">
        <v>85</v>
      </c>
      <c r="AG615" s="92" t="s">
        <v>85</v>
      </c>
      <c r="AH615" s="92">
        <v>0</v>
      </c>
      <c r="AI615" s="92">
        <v>1</v>
      </c>
      <c r="AJ615" s="92">
        <f>0.1*$AJ$2</f>
        <v>0.25</v>
      </c>
      <c r="AK615" s="92">
        <f>AK611</f>
        <v>0.15</v>
      </c>
      <c r="AL615" s="92">
        <f>ROUNDUP(AL611/3,0)</f>
        <v>3</v>
      </c>
      <c r="AM615" s="92"/>
      <c r="AN615" s="92"/>
      <c r="AO615" s="93">
        <f t="shared" ref="AO615" si="794">AK615*I615+AJ615</f>
        <v>0.4516</v>
      </c>
      <c r="AP615" s="93">
        <f t="shared" si="787"/>
        <v>4.5160000000000006E-2</v>
      </c>
      <c r="AQ615" s="94">
        <f t="shared" si="788"/>
        <v>0.25</v>
      </c>
      <c r="AR615" s="94">
        <f t="shared" si="789"/>
        <v>0.18668999999999999</v>
      </c>
      <c r="AS615" s="93">
        <f>10068.2*J615*POWER(10,-6)*10</f>
        <v>2.2653450000000002E-3</v>
      </c>
      <c r="AT615" s="94">
        <f t="shared" si="790"/>
        <v>0.93571534499999998</v>
      </c>
      <c r="AU615" s="95">
        <f t="shared" si="791"/>
        <v>0</v>
      </c>
      <c r="AV615" s="95">
        <f t="shared" si="792"/>
        <v>1.0819999999999998E-5</v>
      </c>
      <c r="AW615" s="95">
        <f t="shared" si="793"/>
        <v>1.0124440032899998E-5</v>
      </c>
    </row>
    <row r="616" spans="1:49" ht="15" thickBot="1" x14ac:dyDescent="0.35">
      <c r="A616" s="48" t="s">
        <v>24</v>
      </c>
      <c r="B616" s="48" t="str">
        <f>B611</f>
        <v>Трубопровод насыщенного амина Рег. №ТТ-359</v>
      </c>
      <c r="C616" s="179" t="s">
        <v>179</v>
      </c>
      <c r="D616" s="49" t="s">
        <v>181</v>
      </c>
      <c r="E616" s="167">
        <f>E614</f>
        <v>4.9999999999999998E-7</v>
      </c>
      <c r="F616" s="168">
        <f>F611</f>
        <v>541</v>
      </c>
      <c r="G616" s="48">
        <v>0.76</v>
      </c>
      <c r="H616" s="50">
        <f t="shared" si="786"/>
        <v>2.0557999999999997E-4</v>
      </c>
      <c r="I616" s="162">
        <f>0.15*I611</f>
        <v>1.3440000000000001</v>
      </c>
      <c r="J616" s="162">
        <f>J615</f>
        <v>2.2499999999999999E-2</v>
      </c>
      <c r="K616" s="175" t="s">
        <v>200</v>
      </c>
      <c r="L616" s="231">
        <v>2</v>
      </c>
      <c r="M616" s="92" t="str">
        <f t="shared" si="783"/>
        <v>С6</v>
      </c>
      <c r="N616" s="92" t="str">
        <f t="shared" si="784"/>
        <v>Трубопровод насыщенного амина Рег. №ТТ-359</v>
      </c>
      <c r="O616" s="92" t="str">
        <f t="shared" si="785"/>
        <v>Частичное-токси</v>
      </c>
      <c r="P616" s="92" t="s">
        <v>85</v>
      </c>
      <c r="Q616" s="92" t="s">
        <v>85</v>
      </c>
      <c r="R616" s="92" t="s">
        <v>85</v>
      </c>
      <c r="S616" s="92" t="s">
        <v>85</v>
      </c>
      <c r="T616" s="92" t="s">
        <v>85</v>
      </c>
      <c r="U616" s="92" t="s">
        <v>85</v>
      </c>
      <c r="V616" s="92" t="s">
        <v>85</v>
      </c>
      <c r="W616" s="92" t="s">
        <v>85</v>
      </c>
      <c r="X616" s="92" t="s">
        <v>85</v>
      </c>
      <c r="Y616" s="92" t="s">
        <v>85</v>
      </c>
      <c r="Z616" s="92" t="s">
        <v>85</v>
      </c>
      <c r="AA616" s="92" t="s">
        <v>85</v>
      </c>
      <c r="AB616" s="92" t="s">
        <v>85</v>
      </c>
      <c r="AC616" s="92" t="s">
        <v>85</v>
      </c>
      <c r="AD616" s="92" t="s">
        <v>85</v>
      </c>
      <c r="AE616" s="92" t="s">
        <v>85</v>
      </c>
      <c r="AF616" s="92" t="s">
        <v>85</v>
      </c>
      <c r="AG616" s="92" t="s">
        <v>85</v>
      </c>
      <c r="AH616" s="92">
        <v>0</v>
      </c>
      <c r="AI616" s="92">
        <v>1</v>
      </c>
      <c r="AJ616" s="92">
        <f>0.1*$AJ$2</f>
        <v>0.25</v>
      </c>
      <c r="AK616" s="92">
        <f>AK611</f>
        <v>0.15</v>
      </c>
      <c r="AL616" s="92">
        <f>ROUNDUP(AL611/3,0)</f>
        <v>3</v>
      </c>
      <c r="AM616" s="92"/>
      <c r="AN616" s="92"/>
      <c r="AO616" s="93">
        <f>AK616*I616*0.1+AJ616</f>
        <v>0.27016000000000001</v>
      </c>
      <c r="AP616" s="93">
        <f t="shared" si="787"/>
        <v>2.7016000000000002E-2</v>
      </c>
      <c r="AQ616" s="94">
        <f t="shared" si="788"/>
        <v>0.25</v>
      </c>
      <c r="AR616" s="94">
        <f t="shared" si="789"/>
        <v>0.136794</v>
      </c>
      <c r="AS616" s="93">
        <f>1333*J615*POWER(10,-6)</f>
        <v>2.9992499999999998E-5</v>
      </c>
      <c r="AT616" s="94">
        <f t="shared" si="790"/>
        <v>0.68399999249999999</v>
      </c>
      <c r="AU616" s="95">
        <f t="shared" si="791"/>
        <v>0</v>
      </c>
      <c r="AV616" s="95">
        <f t="shared" si="792"/>
        <v>2.0557999999999997E-4</v>
      </c>
      <c r="AW616" s="95">
        <f t="shared" si="793"/>
        <v>1.4061671845814997E-4</v>
      </c>
    </row>
    <row r="617" spans="1:49" x14ac:dyDescent="0.3">
      <c r="A617" s="48"/>
      <c r="B617" s="48"/>
      <c r="C617" s="179"/>
      <c r="D617" s="49"/>
      <c r="E617" s="167"/>
      <c r="F617" s="168"/>
      <c r="G617" s="48"/>
      <c r="H617" s="50"/>
      <c r="I617" s="162"/>
      <c r="J617" s="48"/>
      <c r="K617" s="292"/>
      <c r="L617" s="293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  <c r="AA617" s="92"/>
      <c r="AB617" s="92"/>
      <c r="AC617" s="92"/>
      <c r="AD617" s="92"/>
      <c r="AE617" s="92"/>
      <c r="AF617" s="92"/>
      <c r="AG617" s="92"/>
      <c r="AH617" s="92"/>
      <c r="AI617" s="92"/>
      <c r="AJ617" s="92"/>
      <c r="AK617" s="92"/>
      <c r="AL617" s="92"/>
      <c r="AM617" s="92"/>
      <c r="AN617" s="92"/>
      <c r="AO617" s="93"/>
      <c r="AP617" s="93"/>
      <c r="AQ617" s="94"/>
      <c r="AR617" s="94"/>
      <c r="AS617" s="93"/>
      <c r="AT617" s="94"/>
      <c r="AU617" s="95"/>
      <c r="AV617" s="95"/>
      <c r="AW617" s="95"/>
    </row>
    <row r="618" spans="1:49" s="281" customFormat="1" x14ac:dyDescent="0.3">
      <c r="A618" s="48" t="s">
        <v>85</v>
      </c>
      <c r="B618" s="48" t="s">
        <v>85</v>
      </c>
      <c r="C618" s="48" t="s">
        <v>85</v>
      </c>
      <c r="D618" s="48" t="s">
        <v>85</v>
      </c>
      <c r="E618" s="48" t="s">
        <v>85</v>
      </c>
      <c r="F618" s="48" t="s">
        <v>85</v>
      </c>
      <c r="G618" s="48" t="s">
        <v>85</v>
      </c>
      <c r="H618" s="48" t="s">
        <v>85</v>
      </c>
      <c r="I618" s="48" t="s">
        <v>85</v>
      </c>
      <c r="J618" s="48" t="s">
        <v>85</v>
      </c>
      <c r="K618" s="48" t="s">
        <v>85</v>
      </c>
      <c r="L618" s="48" t="s">
        <v>85</v>
      </c>
      <c r="M618" s="48" t="s">
        <v>85</v>
      </c>
      <c r="N618" s="48" t="s">
        <v>85</v>
      </c>
      <c r="O618" s="48" t="s">
        <v>85</v>
      </c>
      <c r="P618" s="48" t="s">
        <v>85</v>
      </c>
      <c r="Q618" s="48" t="s">
        <v>85</v>
      </c>
      <c r="R618" s="48" t="s">
        <v>85</v>
      </c>
      <c r="S618" s="48" t="s">
        <v>85</v>
      </c>
      <c r="T618" s="48" t="s">
        <v>85</v>
      </c>
      <c r="U618" s="48" t="s">
        <v>85</v>
      </c>
      <c r="V618" s="48" t="s">
        <v>85</v>
      </c>
      <c r="W618" s="48" t="s">
        <v>85</v>
      </c>
      <c r="X618" s="48" t="s">
        <v>85</v>
      </c>
      <c r="Y618" s="48" t="s">
        <v>85</v>
      </c>
      <c r="Z618" s="48" t="s">
        <v>85</v>
      </c>
      <c r="AA618" s="48" t="s">
        <v>85</v>
      </c>
      <c r="AB618" s="48" t="s">
        <v>85</v>
      </c>
      <c r="AC618" s="48" t="s">
        <v>85</v>
      </c>
      <c r="AD618" s="48" t="s">
        <v>85</v>
      </c>
      <c r="AE618" s="48" t="s">
        <v>85</v>
      </c>
      <c r="AF618" s="48" t="s">
        <v>85</v>
      </c>
      <c r="AG618" s="48" t="s">
        <v>85</v>
      </c>
      <c r="AH618" s="48" t="s">
        <v>85</v>
      </c>
      <c r="AI618" s="48" t="s">
        <v>85</v>
      </c>
      <c r="AJ618" s="48" t="s">
        <v>85</v>
      </c>
      <c r="AK618" s="48" t="s">
        <v>85</v>
      </c>
      <c r="AL618" s="48" t="s">
        <v>85</v>
      </c>
      <c r="AM618" s="48" t="s">
        <v>85</v>
      </c>
      <c r="AN618" s="48" t="s">
        <v>85</v>
      </c>
      <c r="AO618" s="48" t="s">
        <v>85</v>
      </c>
      <c r="AP618" s="48" t="s">
        <v>85</v>
      </c>
      <c r="AQ618" s="48" t="s">
        <v>85</v>
      </c>
      <c r="AR618" s="48" t="s">
        <v>85</v>
      </c>
      <c r="AS618" s="48" t="s">
        <v>85</v>
      </c>
      <c r="AT618" s="48" t="s">
        <v>85</v>
      </c>
      <c r="AU618" s="48" t="s">
        <v>85</v>
      </c>
      <c r="AV618" s="48" t="s">
        <v>85</v>
      </c>
      <c r="AW618" s="48" t="s">
        <v>85</v>
      </c>
    </row>
    <row r="619" spans="1:49" s="281" customFormat="1" x14ac:dyDescent="0.3">
      <c r="A619" s="48" t="s">
        <v>85</v>
      </c>
      <c r="B619" s="48" t="s">
        <v>85</v>
      </c>
      <c r="C619" s="48" t="s">
        <v>85</v>
      </c>
      <c r="D619" s="48" t="s">
        <v>85</v>
      </c>
      <c r="E619" s="48" t="s">
        <v>85</v>
      </c>
      <c r="F619" s="48" t="s">
        <v>85</v>
      </c>
      <c r="G619" s="48" t="s">
        <v>85</v>
      </c>
      <c r="H619" s="48" t="s">
        <v>85</v>
      </c>
      <c r="I619" s="48" t="s">
        <v>85</v>
      </c>
      <c r="J619" s="48" t="s">
        <v>85</v>
      </c>
      <c r="K619" s="48" t="s">
        <v>85</v>
      </c>
      <c r="L619" s="48" t="s">
        <v>85</v>
      </c>
      <c r="M619" s="48" t="s">
        <v>85</v>
      </c>
      <c r="N619" s="48" t="s">
        <v>85</v>
      </c>
      <c r="O619" s="48" t="s">
        <v>85</v>
      </c>
      <c r="P619" s="48" t="s">
        <v>85</v>
      </c>
      <c r="Q619" s="48" t="s">
        <v>85</v>
      </c>
      <c r="R619" s="48" t="s">
        <v>85</v>
      </c>
      <c r="S619" s="48" t="s">
        <v>85</v>
      </c>
      <c r="T619" s="48" t="s">
        <v>85</v>
      </c>
      <c r="U619" s="48" t="s">
        <v>85</v>
      </c>
      <c r="V619" s="48" t="s">
        <v>85</v>
      </c>
      <c r="W619" s="48" t="s">
        <v>85</v>
      </c>
      <c r="X619" s="48" t="s">
        <v>85</v>
      </c>
      <c r="Y619" s="48" t="s">
        <v>85</v>
      </c>
      <c r="Z619" s="48" t="s">
        <v>85</v>
      </c>
      <c r="AA619" s="48" t="s">
        <v>85</v>
      </c>
      <c r="AB619" s="48" t="s">
        <v>85</v>
      </c>
      <c r="AC619" s="48" t="s">
        <v>85</v>
      </c>
      <c r="AD619" s="48" t="s">
        <v>85</v>
      </c>
      <c r="AE619" s="48" t="s">
        <v>85</v>
      </c>
      <c r="AF619" s="48" t="s">
        <v>85</v>
      </c>
      <c r="AG619" s="48" t="s">
        <v>85</v>
      </c>
      <c r="AH619" s="48" t="s">
        <v>85</v>
      </c>
      <c r="AI619" s="48" t="s">
        <v>85</v>
      </c>
      <c r="AJ619" s="48" t="s">
        <v>85</v>
      </c>
      <c r="AK619" s="48" t="s">
        <v>85</v>
      </c>
      <c r="AL619" s="48" t="s">
        <v>85</v>
      </c>
      <c r="AM619" s="48" t="s">
        <v>85</v>
      </c>
      <c r="AN619" s="48" t="s">
        <v>85</v>
      </c>
      <c r="AO619" s="48" t="s">
        <v>85</v>
      </c>
      <c r="AP619" s="48" t="s">
        <v>85</v>
      </c>
      <c r="AQ619" s="48" t="s">
        <v>85</v>
      </c>
      <c r="AR619" s="48" t="s">
        <v>85</v>
      </c>
      <c r="AS619" s="48" t="s">
        <v>85</v>
      </c>
      <c r="AT619" s="48" t="s">
        <v>85</v>
      </c>
      <c r="AU619" s="48" t="s">
        <v>85</v>
      </c>
      <c r="AV619" s="48" t="s">
        <v>85</v>
      </c>
      <c r="AW619" s="48" t="s">
        <v>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35"/>
  <sheetViews>
    <sheetView workbookViewId="0">
      <pane ySplit="1" topLeftCell="A2" activePane="bottomLeft" state="frozen"/>
      <selection pane="bottomLeft" activeCell="F5" sqref="F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3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88</v>
      </c>
      <c r="C1" s="71" t="s">
        <v>27</v>
      </c>
      <c r="D1" s="8" t="s">
        <v>120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119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119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91" priority="10" operator="greaterThan">
      <formula>0</formula>
    </cfRule>
  </conditionalFormatting>
  <conditionalFormatting sqref="H5">
    <cfRule type="cellIs" dxfId="190" priority="9" operator="greaterThan">
      <formula>0</formula>
    </cfRule>
  </conditionalFormatting>
  <conditionalFormatting sqref="H9">
    <cfRule type="cellIs" dxfId="189" priority="8" operator="greaterThan">
      <formula>0</formula>
    </cfRule>
  </conditionalFormatting>
  <conditionalFormatting sqref="H13">
    <cfRule type="cellIs" dxfId="188" priority="7" operator="greaterThan">
      <formula>0</formula>
    </cfRule>
  </conditionalFormatting>
  <conditionalFormatting sqref="H17">
    <cfRule type="cellIs" dxfId="187" priority="6" operator="greaterThan">
      <formula>0</formula>
    </cfRule>
  </conditionalFormatting>
  <conditionalFormatting sqref="H20">
    <cfRule type="cellIs" dxfId="186" priority="5" operator="greaterThan">
      <formula>0</formula>
    </cfRule>
  </conditionalFormatting>
  <conditionalFormatting sqref="H22">
    <cfRule type="cellIs" dxfId="185" priority="4" operator="greaterThan">
      <formula>0</formula>
    </cfRule>
  </conditionalFormatting>
  <conditionalFormatting sqref="H26">
    <cfRule type="cellIs" dxfId="184" priority="3" operator="greaterThan">
      <formula>0</formula>
    </cfRule>
  </conditionalFormatting>
  <conditionalFormatting sqref="H30">
    <cfRule type="cellIs" dxfId="183" priority="2" operator="greaterThan">
      <formula>0</formula>
    </cfRule>
  </conditionalFormatting>
  <conditionalFormatting sqref="H34">
    <cfRule type="cellIs" dxfId="18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35"/>
  <sheetViews>
    <sheetView workbookViewId="0">
      <pane ySplit="1" topLeftCell="A2" activePane="bottomLeft" state="frozen"/>
      <selection pane="bottomLeft" activeCell="H20" sqref="H20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88</v>
      </c>
      <c r="C1" s="71" t="s">
        <v>27</v>
      </c>
      <c r="D1" s="8" t="s">
        <v>28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4.0000000000000008E-2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0.76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4.0000000000000008E-2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0.76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81" priority="10" operator="greaterThan">
      <formula>0</formula>
    </cfRule>
  </conditionalFormatting>
  <conditionalFormatting sqref="H5">
    <cfRule type="cellIs" dxfId="180" priority="9" operator="greaterThan">
      <formula>0</formula>
    </cfRule>
  </conditionalFormatting>
  <conditionalFormatting sqref="H9">
    <cfRule type="cellIs" dxfId="179" priority="8" operator="greaterThan">
      <formula>0</formula>
    </cfRule>
  </conditionalFormatting>
  <conditionalFormatting sqref="H13">
    <cfRule type="cellIs" dxfId="178" priority="7" operator="greaterThan">
      <formula>0</formula>
    </cfRule>
  </conditionalFormatting>
  <conditionalFormatting sqref="H17">
    <cfRule type="cellIs" dxfId="177" priority="6" operator="greaterThan">
      <formula>0</formula>
    </cfRule>
  </conditionalFormatting>
  <conditionalFormatting sqref="H20">
    <cfRule type="cellIs" dxfId="176" priority="5" operator="greaterThan">
      <formula>0</formula>
    </cfRule>
  </conditionalFormatting>
  <conditionalFormatting sqref="H22">
    <cfRule type="cellIs" dxfId="175" priority="4" operator="greaterThan">
      <formula>0</formula>
    </cfRule>
  </conditionalFormatting>
  <conditionalFormatting sqref="H26">
    <cfRule type="cellIs" dxfId="174" priority="3" operator="greaterThan">
      <formula>0</formula>
    </cfRule>
  </conditionalFormatting>
  <conditionalFormatting sqref="H30">
    <cfRule type="cellIs" dxfId="173" priority="2" operator="greaterThan">
      <formula>0</formula>
    </cfRule>
  </conditionalFormatting>
  <conditionalFormatting sqref="H34">
    <cfRule type="cellIs" dxfId="17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57"/>
  <sheetViews>
    <sheetView topLeftCell="E1" workbookViewId="0">
      <pane ySplit="1" topLeftCell="A11" activePane="bottomLeft" state="frozen"/>
      <selection pane="bottomLeft" activeCell="R48" sqref="R48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25</v>
      </c>
      <c r="C1" s="118" t="s">
        <v>27</v>
      </c>
      <c r="D1" s="118" t="s">
        <v>29</v>
      </c>
      <c r="E1" s="119" t="s">
        <v>128</v>
      </c>
      <c r="F1" s="120"/>
      <c r="G1" s="105" t="s">
        <v>30</v>
      </c>
      <c r="H1" s="105" t="s">
        <v>15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123</v>
      </c>
      <c r="H3" s="75">
        <f>D4</f>
        <v>0.2</v>
      </c>
      <c r="I3" s="56"/>
    </row>
    <row r="4" spans="2:9" x14ac:dyDescent="0.3">
      <c r="B4" s="54"/>
      <c r="C4" s="39" t="s">
        <v>34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38</v>
      </c>
      <c r="D7" s="18">
        <v>0.8</v>
      </c>
      <c r="E7" s="54"/>
      <c r="F7" s="55"/>
      <c r="G7" s="54" t="s">
        <v>87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129</v>
      </c>
      <c r="F8" s="122">
        <v>0.6</v>
      </c>
      <c r="G8" s="58"/>
      <c r="H8" s="59"/>
      <c r="I8" s="56"/>
    </row>
    <row r="9" spans="2:9" x14ac:dyDescent="0.3">
      <c r="B9" s="39" t="s">
        <v>36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124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130</v>
      </c>
      <c r="F11" s="125">
        <v>0.4</v>
      </c>
      <c r="G11" s="60" t="s">
        <v>46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125</v>
      </c>
      <c r="E13" s="63"/>
      <c r="F13" s="108"/>
      <c r="G13" s="60" t="s">
        <v>39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42</v>
      </c>
      <c r="C16" s="61"/>
      <c r="D16" s="54"/>
      <c r="E16" s="121"/>
      <c r="F16" s="108"/>
      <c r="G16" s="109" t="s">
        <v>123</v>
      </c>
      <c r="H16" s="75">
        <f>D17</f>
        <v>3.5000000000000003E-2</v>
      </c>
      <c r="I16" s="56"/>
    </row>
    <row r="17" spans="2:9" x14ac:dyDescent="0.3">
      <c r="B17" s="54"/>
      <c r="C17" s="62" t="s">
        <v>131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132</v>
      </c>
      <c r="D20" s="18">
        <v>0.96499999999999997</v>
      </c>
      <c r="E20" s="54"/>
      <c r="F20" s="55"/>
      <c r="G20" s="54" t="s">
        <v>87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124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126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125</v>
      </c>
      <c r="F24" s="125">
        <v>0.76</v>
      </c>
      <c r="G24" s="60" t="s">
        <v>46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127</v>
      </c>
      <c r="E26" s="63"/>
      <c r="F26" s="108"/>
      <c r="G26" s="60" t="s">
        <v>39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ht="42" x14ac:dyDescent="0.3">
      <c r="B32" s="104" t="s">
        <v>25</v>
      </c>
      <c r="C32" s="118" t="s">
        <v>27</v>
      </c>
      <c r="D32" s="118" t="s">
        <v>29</v>
      </c>
      <c r="E32" s="119" t="s">
        <v>128</v>
      </c>
      <c r="F32" s="120"/>
      <c r="G32" s="105" t="s">
        <v>30</v>
      </c>
      <c r="H32" s="105" t="s">
        <v>15</v>
      </c>
    </row>
    <row r="33" spans="2:8" x14ac:dyDescent="0.3">
      <c r="B33" s="54"/>
      <c r="C33" s="54"/>
      <c r="D33" s="54"/>
      <c r="E33" s="54"/>
      <c r="F33" s="55"/>
      <c r="G33" s="54"/>
      <c r="H33" s="55"/>
    </row>
    <row r="34" spans="2:8" x14ac:dyDescent="0.3">
      <c r="B34" s="54"/>
      <c r="C34" s="54"/>
      <c r="D34" s="54"/>
      <c r="E34" s="121"/>
      <c r="F34" s="108"/>
      <c r="G34" s="109" t="s">
        <v>123</v>
      </c>
      <c r="H34" s="75">
        <f>D35</f>
        <v>0.2</v>
      </c>
    </row>
    <row r="35" spans="2:8" x14ac:dyDescent="0.3">
      <c r="B35" s="54"/>
      <c r="C35" s="39" t="s">
        <v>34</v>
      </c>
      <c r="D35" s="13">
        <v>0.2</v>
      </c>
      <c r="E35" s="54"/>
      <c r="F35" s="55"/>
      <c r="G35" s="54"/>
      <c r="H35" s="59"/>
    </row>
    <row r="36" spans="2:8" x14ac:dyDescent="0.3">
      <c r="B36" s="54"/>
      <c r="C36" s="60"/>
      <c r="D36" s="61"/>
      <c r="E36" s="54"/>
      <c r="F36" s="55"/>
      <c r="G36" s="54"/>
      <c r="H36" s="110"/>
    </row>
    <row r="37" spans="2:8" x14ac:dyDescent="0.3">
      <c r="B37" s="54"/>
      <c r="C37" s="111"/>
      <c r="D37" s="61"/>
      <c r="E37" s="54"/>
      <c r="F37" s="55"/>
      <c r="G37" s="54"/>
      <c r="H37" s="59"/>
    </row>
    <row r="38" spans="2:8" x14ac:dyDescent="0.3">
      <c r="B38" s="54"/>
      <c r="C38" s="62" t="s">
        <v>38</v>
      </c>
      <c r="D38" s="18">
        <v>0.8</v>
      </c>
      <c r="E38" s="54"/>
      <c r="F38" s="55"/>
      <c r="G38" s="54" t="s">
        <v>87</v>
      </c>
      <c r="H38" s="75">
        <f>F39*E41*D38</f>
        <v>0.1152</v>
      </c>
    </row>
    <row r="39" spans="2:8" x14ac:dyDescent="0.3">
      <c r="B39" s="54"/>
      <c r="C39" s="61"/>
      <c r="D39" s="61"/>
      <c r="E39" s="39" t="s">
        <v>129</v>
      </c>
      <c r="F39" s="122">
        <v>0.6</v>
      </c>
      <c r="G39" s="58"/>
      <c r="H39" s="59"/>
    </row>
    <row r="40" spans="2:8" x14ac:dyDescent="0.3">
      <c r="B40" s="39" t="s">
        <v>36</v>
      </c>
      <c r="C40" s="61"/>
      <c r="D40" s="61"/>
      <c r="E40" s="39"/>
      <c r="F40" s="123"/>
      <c r="G40" s="54"/>
      <c r="H40" s="110"/>
    </row>
    <row r="41" spans="2:8" x14ac:dyDescent="0.3">
      <c r="B41" s="54"/>
      <c r="C41" s="61"/>
      <c r="D41" s="62" t="s">
        <v>124</v>
      </c>
      <c r="E41" s="13">
        <v>0.24</v>
      </c>
      <c r="F41" s="123"/>
      <c r="G41" s="54"/>
      <c r="H41" s="59"/>
    </row>
    <row r="42" spans="2:8" x14ac:dyDescent="0.3">
      <c r="B42" s="54"/>
      <c r="C42" s="61"/>
      <c r="D42" s="124"/>
      <c r="E42" s="62" t="s">
        <v>130</v>
      </c>
      <c r="F42" s="125">
        <v>0.4</v>
      </c>
      <c r="G42" s="60" t="s">
        <v>335</v>
      </c>
      <c r="H42" s="75">
        <f>F42*E41*D38</f>
        <v>7.6800000000000007E-2</v>
      </c>
    </row>
    <row r="43" spans="2:8" x14ac:dyDescent="0.3">
      <c r="B43" s="54"/>
      <c r="C43" s="61"/>
      <c r="D43" s="112"/>
      <c r="E43" s="18">
        <v>0.76</v>
      </c>
      <c r="F43" s="55"/>
      <c r="G43" s="54"/>
      <c r="H43" s="59"/>
    </row>
    <row r="44" spans="2:8" x14ac:dyDescent="0.3">
      <c r="B44" s="54"/>
      <c r="C44" s="61"/>
      <c r="D44" s="39" t="s">
        <v>125</v>
      </c>
      <c r="E44" s="63"/>
      <c r="F44" s="108"/>
      <c r="G44" s="60" t="s">
        <v>39</v>
      </c>
      <c r="H44" s="75">
        <f>E43*D38</f>
        <v>0.6080000000000001</v>
      </c>
    </row>
    <row r="45" spans="2:8" x14ac:dyDescent="0.3">
      <c r="B45" s="101"/>
      <c r="C45" s="61"/>
      <c r="D45" s="54"/>
      <c r="E45" s="54"/>
      <c r="F45" s="55"/>
      <c r="G45" s="54"/>
      <c r="H45" s="59"/>
    </row>
    <row r="46" spans="2:8" x14ac:dyDescent="0.3">
      <c r="B46" s="113"/>
      <c r="C46" s="61"/>
      <c r="D46" s="54"/>
      <c r="E46" s="54"/>
      <c r="F46" s="55"/>
      <c r="G46" s="54"/>
      <c r="H46" s="55"/>
    </row>
    <row r="47" spans="2:8" x14ac:dyDescent="0.3">
      <c r="B47" s="39" t="s">
        <v>42</v>
      </c>
      <c r="C47" s="61"/>
      <c r="D47" s="54"/>
      <c r="E47" s="121"/>
      <c r="F47" s="108"/>
      <c r="G47" s="109" t="s">
        <v>123</v>
      </c>
      <c r="H47" s="75">
        <f>D48</f>
        <v>3.5000000000000003E-2</v>
      </c>
    </row>
    <row r="48" spans="2:8" x14ac:dyDescent="0.3">
      <c r="B48" s="54"/>
      <c r="C48" s="62" t="s">
        <v>131</v>
      </c>
      <c r="D48" s="13">
        <v>3.5000000000000003E-2</v>
      </c>
      <c r="E48" s="54"/>
      <c r="F48" s="55"/>
      <c r="G48" s="54"/>
      <c r="H48" s="59"/>
    </row>
    <row r="49" spans="2:8" x14ac:dyDescent="0.3">
      <c r="B49" s="54"/>
      <c r="C49" s="64"/>
      <c r="D49" s="61"/>
      <c r="E49" s="54"/>
      <c r="F49" s="55"/>
      <c r="G49" s="54"/>
      <c r="H49" s="110"/>
    </row>
    <row r="50" spans="2:8" x14ac:dyDescent="0.3">
      <c r="B50" s="54"/>
      <c r="C50" s="58"/>
      <c r="D50" s="61"/>
      <c r="E50" s="54"/>
      <c r="F50" s="55"/>
      <c r="G50" s="54"/>
      <c r="H50" s="59"/>
    </row>
    <row r="51" spans="2:8" x14ac:dyDescent="0.3">
      <c r="B51" s="54"/>
      <c r="C51" s="39" t="s">
        <v>132</v>
      </c>
      <c r="D51" s="18">
        <v>0.96499999999999997</v>
      </c>
      <c r="E51" s="54"/>
      <c r="F51" s="55"/>
      <c r="G51" s="54" t="s">
        <v>87</v>
      </c>
      <c r="H51" s="75">
        <f>F52*E54*D51</f>
        <v>8.3375999999999988E-3</v>
      </c>
    </row>
    <row r="52" spans="2:8" x14ac:dyDescent="0.3">
      <c r="B52" s="54"/>
      <c r="C52" s="54"/>
      <c r="D52" s="61"/>
      <c r="E52" s="39" t="s">
        <v>124</v>
      </c>
      <c r="F52" s="122">
        <v>0.24</v>
      </c>
      <c r="G52" s="58"/>
      <c r="H52" s="59"/>
    </row>
    <row r="53" spans="2:8" x14ac:dyDescent="0.3">
      <c r="B53" s="39"/>
      <c r="C53" s="54"/>
      <c r="D53" s="61"/>
      <c r="E53" s="39"/>
      <c r="F53" s="123"/>
      <c r="G53" s="54"/>
      <c r="H53" s="110"/>
    </row>
    <row r="54" spans="2:8" x14ac:dyDescent="0.3">
      <c r="B54" s="54"/>
      <c r="C54" s="54"/>
      <c r="D54" s="62" t="s">
        <v>126</v>
      </c>
      <c r="E54" s="13">
        <v>3.5999999999999997E-2</v>
      </c>
      <c r="F54" s="123"/>
      <c r="G54" s="54"/>
      <c r="H54" s="59"/>
    </row>
    <row r="55" spans="2:8" x14ac:dyDescent="0.3">
      <c r="B55" s="54"/>
      <c r="C55" s="54"/>
      <c r="D55" s="124"/>
      <c r="E55" s="62" t="s">
        <v>125</v>
      </c>
      <c r="F55" s="125">
        <v>0.76</v>
      </c>
      <c r="G55" s="60" t="s">
        <v>46</v>
      </c>
      <c r="H55" s="75">
        <f>F55*E54*D51</f>
        <v>2.6402399999999999E-2</v>
      </c>
    </row>
    <row r="56" spans="2:8" x14ac:dyDescent="0.3">
      <c r="B56" s="54"/>
      <c r="C56" s="54"/>
      <c r="D56" s="112"/>
      <c r="E56" s="18">
        <v>0.96399999999999997</v>
      </c>
      <c r="F56" s="55"/>
      <c r="G56" s="54"/>
      <c r="H56" s="59"/>
    </row>
    <row r="57" spans="2:8" x14ac:dyDescent="0.3">
      <c r="B57" s="54"/>
      <c r="C57" s="54"/>
      <c r="D57" s="39" t="s">
        <v>127</v>
      </c>
      <c r="E57" s="63"/>
      <c r="F57" s="108"/>
      <c r="G57" s="60" t="s">
        <v>39</v>
      </c>
      <c r="H57" s="75">
        <f>E56*D51</f>
        <v>0.93025999999999998</v>
      </c>
    </row>
  </sheetData>
  <conditionalFormatting sqref="H3">
    <cfRule type="cellIs" dxfId="171" priority="16" operator="greaterThan">
      <formula>0</formula>
    </cfRule>
  </conditionalFormatting>
  <conditionalFormatting sqref="H7">
    <cfRule type="cellIs" dxfId="170" priority="15" operator="greaterThan">
      <formula>0</formula>
    </cfRule>
  </conditionalFormatting>
  <conditionalFormatting sqref="H11">
    <cfRule type="cellIs" dxfId="169" priority="14" operator="greaterThan">
      <formula>0</formula>
    </cfRule>
  </conditionalFormatting>
  <conditionalFormatting sqref="H13">
    <cfRule type="cellIs" dxfId="168" priority="13" operator="greaterThan">
      <formula>0</formula>
    </cfRule>
  </conditionalFormatting>
  <conditionalFormatting sqref="H16">
    <cfRule type="cellIs" dxfId="167" priority="12" operator="greaterThan">
      <formula>0</formula>
    </cfRule>
  </conditionalFormatting>
  <conditionalFormatting sqref="H20">
    <cfRule type="cellIs" dxfId="166" priority="11" operator="greaterThan">
      <formula>0</formula>
    </cfRule>
  </conditionalFormatting>
  <conditionalFormatting sqref="H24">
    <cfRule type="cellIs" dxfId="165" priority="10" operator="greaterThan">
      <formula>0</formula>
    </cfRule>
  </conditionalFormatting>
  <conditionalFormatting sqref="H26">
    <cfRule type="cellIs" dxfId="164" priority="9" operator="greaterThan">
      <formula>0</formula>
    </cfRule>
  </conditionalFormatting>
  <conditionalFormatting sqref="H34">
    <cfRule type="cellIs" dxfId="163" priority="8" operator="greaterThan">
      <formula>0</formula>
    </cfRule>
  </conditionalFormatting>
  <conditionalFormatting sqref="H38">
    <cfRule type="cellIs" dxfId="162" priority="7" operator="greaterThan">
      <formula>0</formula>
    </cfRule>
  </conditionalFormatting>
  <conditionalFormatting sqref="H42">
    <cfRule type="cellIs" dxfId="161" priority="6" operator="greaterThan">
      <formula>0</formula>
    </cfRule>
  </conditionalFormatting>
  <conditionalFormatting sqref="H44">
    <cfRule type="cellIs" dxfId="160" priority="5" operator="greaterThan">
      <formula>0</formula>
    </cfRule>
  </conditionalFormatting>
  <conditionalFormatting sqref="H47">
    <cfRule type="cellIs" dxfId="159" priority="4" operator="greaterThan">
      <formula>0</formula>
    </cfRule>
  </conditionalFormatting>
  <conditionalFormatting sqref="H51">
    <cfRule type="cellIs" dxfId="158" priority="3" operator="greaterThan">
      <formula>0</formula>
    </cfRule>
  </conditionalFormatting>
  <conditionalFormatting sqref="H55">
    <cfRule type="cellIs" dxfId="157" priority="2" operator="greaterThan">
      <formula>0</formula>
    </cfRule>
  </conditionalFormatting>
  <conditionalFormatting sqref="H57">
    <cfRule type="cellIs" dxfId="15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58"/>
  <sheetViews>
    <sheetView workbookViewId="0">
      <pane ySplit="1" topLeftCell="A17" activePane="bottomLeft" state="frozen"/>
      <selection pane="bottomLeft" activeCell="K41" sqref="K41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25</v>
      </c>
      <c r="C1" s="118" t="s">
        <v>27</v>
      </c>
      <c r="D1" s="118" t="s">
        <v>29</v>
      </c>
      <c r="E1" s="119" t="s">
        <v>128</v>
      </c>
      <c r="F1" s="120"/>
      <c r="G1" s="105" t="s">
        <v>30</v>
      </c>
      <c r="H1" s="105" t="s">
        <v>15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123</v>
      </c>
      <c r="H3" s="75">
        <f>D4</f>
        <v>0.2</v>
      </c>
      <c r="I3" s="56"/>
    </row>
    <row r="4" spans="2:9" x14ac:dyDescent="0.3">
      <c r="B4" s="54"/>
      <c r="C4" s="39" t="s">
        <v>34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38</v>
      </c>
      <c r="D7" s="18">
        <v>0.8</v>
      </c>
      <c r="E7" s="54"/>
      <c r="F7" s="55"/>
      <c r="G7" s="54" t="s">
        <v>87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129</v>
      </c>
      <c r="F8" s="122">
        <v>0.6</v>
      </c>
      <c r="G8" s="58"/>
      <c r="H8" s="59"/>
      <c r="I8" s="56"/>
    </row>
    <row r="9" spans="2:9" x14ac:dyDescent="0.3">
      <c r="B9" s="39" t="s">
        <v>36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124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130</v>
      </c>
      <c r="F11" s="125">
        <v>0.4</v>
      </c>
      <c r="G11" s="60" t="s">
        <v>46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125</v>
      </c>
      <c r="E13" s="63"/>
      <c r="F13" s="108"/>
      <c r="G13" s="60" t="s">
        <v>119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42</v>
      </c>
      <c r="C16" s="61"/>
      <c r="D16" s="54"/>
      <c r="E16" s="121"/>
      <c r="F16" s="108"/>
      <c r="G16" s="109" t="s">
        <v>123</v>
      </c>
      <c r="H16" s="75">
        <f>D17</f>
        <v>3.5000000000000003E-2</v>
      </c>
      <c r="I16" s="56"/>
    </row>
    <row r="17" spans="2:9" x14ac:dyDescent="0.3">
      <c r="B17" s="54"/>
      <c r="C17" s="62" t="s">
        <v>131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132</v>
      </c>
      <c r="D20" s="18">
        <v>0.96499999999999997</v>
      </c>
      <c r="E20" s="54"/>
      <c r="F20" s="55"/>
      <c r="G20" s="54" t="s">
        <v>87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124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126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125</v>
      </c>
      <c r="F24" s="125">
        <v>0.76</v>
      </c>
      <c r="G24" s="60" t="s">
        <v>46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127</v>
      </c>
      <c r="E26" s="63"/>
      <c r="F26" s="108"/>
      <c r="G26" s="60" t="s">
        <v>119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ht="42" x14ac:dyDescent="0.3">
      <c r="B31" s="104" t="s">
        <v>25</v>
      </c>
      <c r="C31" s="118" t="s">
        <v>27</v>
      </c>
      <c r="D31" s="118" t="s">
        <v>29</v>
      </c>
      <c r="E31" s="119" t="s">
        <v>128</v>
      </c>
      <c r="F31" s="120"/>
      <c r="G31" s="105" t="s">
        <v>30</v>
      </c>
      <c r="H31" s="105" t="s">
        <v>15</v>
      </c>
    </row>
    <row r="32" spans="2:9" x14ac:dyDescent="0.3">
      <c r="B32" s="54"/>
      <c r="C32" s="54"/>
      <c r="D32" s="54"/>
      <c r="E32" s="54"/>
      <c r="F32" s="55"/>
      <c r="G32" s="54"/>
      <c r="H32" s="55"/>
    </row>
    <row r="33" spans="2:8" x14ac:dyDescent="0.3">
      <c r="B33" s="54"/>
      <c r="C33" s="54"/>
      <c r="D33" s="54"/>
      <c r="E33" s="121"/>
      <c r="F33" s="108"/>
      <c r="G33" s="109" t="s">
        <v>123</v>
      </c>
      <c r="H33" s="75">
        <f>D34</f>
        <v>0.2</v>
      </c>
    </row>
    <row r="34" spans="2:8" x14ac:dyDescent="0.3">
      <c r="B34" s="54"/>
      <c r="C34" s="39" t="s">
        <v>34</v>
      </c>
      <c r="D34" s="13">
        <v>0.2</v>
      </c>
      <c r="E34" s="54"/>
      <c r="F34" s="55"/>
      <c r="G34" s="54"/>
      <c r="H34" s="59"/>
    </row>
    <row r="35" spans="2:8" x14ac:dyDescent="0.3">
      <c r="B35" s="54"/>
      <c r="C35" s="60"/>
      <c r="D35" s="61"/>
      <c r="E35" s="54"/>
      <c r="F35" s="55"/>
      <c r="G35" s="54"/>
      <c r="H35" s="110"/>
    </row>
    <row r="36" spans="2:8" x14ac:dyDescent="0.3">
      <c r="B36" s="54"/>
      <c r="C36" s="111"/>
      <c r="D36" s="61"/>
      <c r="E36" s="54"/>
      <c r="F36" s="55"/>
      <c r="G36" s="54"/>
      <c r="H36" s="59"/>
    </row>
    <row r="37" spans="2:8" x14ac:dyDescent="0.3">
      <c r="B37" s="54"/>
      <c r="C37" s="62" t="s">
        <v>38</v>
      </c>
      <c r="D37" s="18">
        <v>0.8</v>
      </c>
      <c r="E37" s="54"/>
      <c r="F37" s="55"/>
      <c r="G37" s="54" t="s">
        <v>87</v>
      </c>
      <c r="H37" s="75">
        <f>F38*E40*D37</f>
        <v>0.1152</v>
      </c>
    </row>
    <row r="38" spans="2:8" x14ac:dyDescent="0.3">
      <c r="B38" s="54"/>
      <c r="C38" s="61"/>
      <c r="D38" s="61"/>
      <c r="E38" s="39" t="s">
        <v>129</v>
      </c>
      <c r="F38" s="122">
        <v>0.6</v>
      </c>
      <c r="G38" s="58"/>
      <c r="H38" s="59"/>
    </row>
    <row r="39" spans="2:8" x14ac:dyDescent="0.3">
      <c r="B39" s="39" t="s">
        <v>36</v>
      </c>
      <c r="C39" s="61"/>
      <c r="D39" s="61"/>
      <c r="E39" s="39"/>
      <c r="F39" s="123"/>
      <c r="G39" s="54"/>
      <c r="H39" s="110"/>
    </row>
    <row r="40" spans="2:8" x14ac:dyDescent="0.3">
      <c r="B40" s="54"/>
      <c r="C40" s="61"/>
      <c r="D40" s="62" t="s">
        <v>124</v>
      </c>
      <c r="E40" s="13">
        <v>0.24</v>
      </c>
      <c r="F40" s="123"/>
      <c r="G40" s="54"/>
      <c r="H40" s="59"/>
    </row>
    <row r="41" spans="2:8" x14ac:dyDescent="0.3">
      <c r="B41" s="54"/>
      <c r="C41" s="61"/>
      <c r="D41" s="124"/>
      <c r="E41" s="62" t="s">
        <v>130</v>
      </c>
      <c r="F41" s="125">
        <v>0.4</v>
      </c>
      <c r="G41" s="60" t="s">
        <v>335</v>
      </c>
      <c r="H41" s="75">
        <f>F41*E40*D37</f>
        <v>7.6800000000000007E-2</v>
      </c>
    </row>
    <row r="42" spans="2:8" x14ac:dyDescent="0.3">
      <c r="B42" s="54"/>
      <c r="C42" s="61"/>
      <c r="D42" s="112"/>
      <c r="E42" s="18">
        <v>0.76</v>
      </c>
      <c r="F42" s="55"/>
      <c r="G42" s="54"/>
      <c r="H42" s="59"/>
    </row>
    <row r="43" spans="2:8" x14ac:dyDescent="0.3">
      <c r="B43" s="54"/>
      <c r="C43" s="61"/>
      <c r="D43" s="39" t="s">
        <v>125</v>
      </c>
      <c r="E43" s="63"/>
      <c r="F43" s="108"/>
      <c r="G43" s="60" t="s">
        <v>119</v>
      </c>
      <c r="H43" s="75">
        <f>E42*D37</f>
        <v>0.6080000000000001</v>
      </c>
    </row>
    <row r="44" spans="2:8" x14ac:dyDescent="0.3">
      <c r="B44" s="101"/>
      <c r="C44" s="61"/>
      <c r="D44" s="54"/>
      <c r="E44" s="54"/>
      <c r="F44" s="55"/>
      <c r="G44" s="54"/>
      <c r="H44" s="59"/>
    </row>
    <row r="45" spans="2:8" x14ac:dyDescent="0.3">
      <c r="B45" s="113"/>
      <c r="C45" s="61"/>
      <c r="D45" s="54"/>
      <c r="E45" s="54"/>
      <c r="F45" s="55"/>
      <c r="G45" s="54"/>
      <c r="H45" s="55"/>
    </row>
    <row r="46" spans="2:8" x14ac:dyDescent="0.3">
      <c r="B46" s="39" t="s">
        <v>42</v>
      </c>
      <c r="C46" s="61"/>
      <c r="D46" s="54"/>
      <c r="E46" s="121"/>
      <c r="F46" s="108"/>
      <c r="G46" s="109" t="s">
        <v>123</v>
      </c>
      <c r="H46" s="75">
        <f>D47</f>
        <v>3.5000000000000003E-2</v>
      </c>
    </row>
    <row r="47" spans="2:8" x14ac:dyDescent="0.3">
      <c r="B47" s="54"/>
      <c r="C47" s="62" t="s">
        <v>131</v>
      </c>
      <c r="D47" s="13">
        <v>3.5000000000000003E-2</v>
      </c>
      <c r="E47" s="54"/>
      <c r="F47" s="55"/>
      <c r="G47" s="54"/>
      <c r="H47" s="59"/>
    </row>
    <row r="48" spans="2:8" x14ac:dyDescent="0.3">
      <c r="B48" s="54"/>
      <c r="C48" s="64"/>
      <c r="D48" s="61"/>
      <c r="E48" s="54"/>
      <c r="F48" s="55"/>
      <c r="G48" s="54"/>
      <c r="H48" s="110"/>
    </row>
    <row r="49" spans="2:8" x14ac:dyDescent="0.3">
      <c r="B49" s="54"/>
      <c r="C49" s="58"/>
      <c r="D49" s="61"/>
      <c r="E49" s="54"/>
      <c r="F49" s="55"/>
      <c r="G49" s="54"/>
      <c r="H49" s="59"/>
    </row>
    <row r="50" spans="2:8" x14ac:dyDescent="0.3">
      <c r="B50" s="54"/>
      <c r="C50" s="39" t="s">
        <v>132</v>
      </c>
      <c r="D50" s="18">
        <v>0.96499999999999997</v>
      </c>
      <c r="E50" s="54"/>
      <c r="F50" s="55"/>
      <c r="G50" s="54" t="s">
        <v>87</v>
      </c>
      <c r="H50" s="75">
        <f>F51*E53*D50</f>
        <v>8.3375999999999988E-3</v>
      </c>
    </row>
    <row r="51" spans="2:8" x14ac:dyDescent="0.3">
      <c r="B51" s="54"/>
      <c r="C51" s="54"/>
      <c r="D51" s="61"/>
      <c r="E51" s="39" t="s">
        <v>124</v>
      </c>
      <c r="F51" s="122">
        <v>0.24</v>
      </c>
      <c r="G51" s="58"/>
      <c r="H51" s="59"/>
    </row>
    <row r="52" spans="2:8" x14ac:dyDescent="0.3">
      <c r="B52" s="39"/>
      <c r="C52" s="54"/>
      <c r="D52" s="61"/>
      <c r="E52" s="39"/>
      <c r="F52" s="123"/>
      <c r="G52" s="54"/>
      <c r="H52" s="110"/>
    </row>
    <row r="53" spans="2:8" x14ac:dyDescent="0.3">
      <c r="B53" s="54"/>
      <c r="C53" s="54"/>
      <c r="D53" s="62" t="s">
        <v>126</v>
      </c>
      <c r="E53" s="13">
        <v>3.5999999999999997E-2</v>
      </c>
      <c r="F53" s="123"/>
      <c r="G53" s="54"/>
      <c r="H53" s="59"/>
    </row>
    <row r="54" spans="2:8" x14ac:dyDescent="0.3">
      <c r="B54" s="54"/>
      <c r="C54" s="54"/>
      <c r="D54" s="124"/>
      <c r="E54" s="62" t="s">
        <v>125</v>
      </c>
      <c r="F54" s="125">
        <v>0.76</v>
      </c>
      <c r="G54" s="60" t="s">
        <v>46</v>
      </c>
      <c r="H54" s="75">
        <f>F54*E53*D50</f>
        <v>2.6402399999999999E-2</v>
      </c>
    </row>
    <row r="55" spans="2:8" x14ac:dyDescent="0.3">
      <c r="B55" s="54"/>
      <c r="C55" s="54"/>
      <c r="D55" s="112"/>
      <c r="E55" s="18">
        <v>0.96399999999999997</v>
      </c>
      <c r="F55" s="55"/>
      <c r="G55" s="54"/>
      <c r="H55" s="59"/>
    </row>
    <row r="56" spans="2:8" x14ac:dyDescent="0.3">
      <c r="B56" s="54"/>
      <c r="C56" s="54"/>
      <c r="D56" s="39" t="s">
        <v>127</v>
      </c>
      <c r="E56" s="63"/>
      <c r="F56" s="108"/>
      <c r="G56" s="60" t="s">
        <v>119</v>
      </c>
      <c r="H56" s="75">
        <f>E55*D50</f>
        <v>0.93025999999999998</v>
      </c>
    </row>
    <row r="57" spans="2:8" x14ac:dyDescent="0.3">
      <c r="B57" s="113"/>
      <c r="C57" s="54"/>
      <c r="D57" s="54"/>
      <c r="E57" s="54"/>
      <c r="F57" s="55"/>
      <c r="G57" s="54"/>
      <c r="H57" s="59"/>
    </row>
    <row r="58" spans="2:8" x14ac:dyDescent="0.3">
      <c r="B58" s="54"/>
      <c r="C58" s="54"/>
      <c r="D58" s="54"/>
      <c r="E58" s="39"/>
      <c r="F58" s="55"/>
      <c r="G58" s="54"/>
      <c r="H58" s="59"/>
    </row>
  </sheetData>
  <conditionalFormatting sqref="H3">
    <cfRule type="cellIs" dxfId="155" priority="16" operator="greaterThan">
      <formula>0</formula>
    </cfRule>
  </conditionalFormatting>
  <conditionalFormatting sqref="H7">
    <cfRule type="cellIs" dxfId="154" priority="15" operator="greaterThan">
      <formula>0</formula>
    </cfRule>
  </conditionalFormatting>
  <conditionalFormatting sqref="H11">
    <cfRule type="cellIs" dxfId="153" priority="14" operator="greaterThan">
      <formula>0</formula>
    </cfRule>
  </conditionalFormatting>
  <conditionalFormatting sqref="H13">
    <cfRule type="cellIs" dxfId="152" priority="13" operator="greaterThan">
      <formula>0</formula>
    </cfRule>
  </conditionalFormatting>
  <conditionalFormatting sqref="H16">
    <cfRule type="cellIs" dxfId="151" priority="12" operator="greaterThan">
      <formula>0</formula>
    </cfRule>
  </conditionalFormatting>
  <conditionalFormatting sqref="H20">
    <cfRule type="cellIs" dxfId="150" priority="11" operator="greaterThan">
      <formula>0</formula>
    </cfRule>
  </conditionalFormatting>
  <conditionalFormatting sqref="H24">
    <cfRule type="cellIs" dxfId="149" priority="10" operator="greaterThan">
      <formula>0</formula>
    </cfRule>
  </conditionalFormatting>
  <conditionalFormatting sqref="H26">
    <cfRule type="cellIs" dxfId="148" priority="9" operator="greaterThan">
      <formula>0</formula>
    </cfRule>
  </conditionalFormatting>
  <conditionalFormatting sqref="H33">
    <cfRule type="cellIs" dxfId="147" priority="8" operator="greaterThan">
      <formula>0</formula>
    </cfRule>
  </conditionalFormatting>
  <conditionalFormatting sqref="H37">
    <cfRule type="cellIs" dxfId="146" priority="7" operator="greaterThan">
      <formula>0</formula>
    </cfRule>
  </conditionalFormatting>
  <conditionalFormatting sqref="H41">
    <cfRule type="cellIs" dxfId="145" priority="6" operator="greaterThan">
      <formula>0</formula>
    </cfRule>
  </conditionalFormatting>
  <conditionalFormatting sqref="H43">
    <cfRule type="cellIs" dxfId="144" priority="5" operator="greaterThan">
      <formula>0</formula>
    </cfRule>
  </conditionalFormatting>
  <conditionalFormatting sqref="H46">
    <cfRule type="cellIs" dxfId="143" priority="4" operator="greaterThan">
      <formula>0</formula>
    </cfRule>
  </conditionalFormatting>
  <conditionalFormatting sqref="H50">
    <cfRule type="cellIs" dxfId="142" priority="3" operator="greaterThan">
      <formula>0</formula>
    </cfRule>
  </conditionalFormatting>
  <conditionalFormatting sqref="H54">
    <cfRule type="cellIs" dxfId="141" priority="2" operator="greaterThan">
      <formula>0</formula>
    </cfRule>
  </conditionalFormatting>
  <conditionalFormatting sqref="H56">
    <cfRule type="cellIs" dxfId="1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2" activePane="bottomLeft" state="frozen"/>
      <selection pane="bottomLeft" activeCell="J29" sqref="J2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39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39" priority="10" operator="greaterThan">
      <formula>0</formula>
    </cfRule>
  </conditionalFormatting>
  <conditionalFormatting sqref="H5">
    <cfRule type="cellIs" dxfId="138" priority="9" operator="greaterThan">
      <formula>0</formula>
    </cfRule>
  </conditionalFormatting>
  <conditionalFormatting sqref="H9">
    <cfRule type="cellIs" dxfId="137" priority="8" operator="greaterThan">
      <formula>0</formula>
    </cfRule>
  </conditionalFormatting>
  <conditionalFormatting sqref="H13">
    <cfRule type="cellIs" dxfId="136" priority="7" operator="greaterThan">
      <formula>0</formula>
    </cfRule>
  </conditionalFormatting>
  <conditionalFormatting sqref="H17">
    <cfRule type="cellIs" dxfId="135" priority="6" operator="greaterThan">
      <formula>0</formula>
    </cfRule>
  </conditionalFormatting>
  <conditionalFormatting sqref="H20">
    <cfRule type="cellIs" dxfId="134" priority="5" operator="greaterThan">
      <formula>0</formula>
    </cfRule>
  </conditionalFormatting>
  <conditionalFormatting sqref="H22">
    <cfRule type="cellIs" dxfId="133" priority="4" operator="greaterThan">
      <formula>0</formula>
    </cfRule>
  </conditionalFormatting>
  <conditionalFormatting sqref="H26">
    <cfRule type="cellIs" dxfId="132" priority="3" operator="greaterThan">
      <formula>0</formula>
    </cfRule>
  </conditionalFormatting>
  <conditionalFormatting sqref="H30">
    <cfRule type="cellIs" dxfId="131" priority="2" operator="greaterThan">
      <formula>0</formula>
    </cfRule>
  </conditionalFormatting>
  <conditionalFormatting sqref="H34">
    <cfRule type="cellIs" dxfId="1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2" activePane="bottomLeft" state="frozen"/>
      <selection pane="bottomLeft" activeCell="D19" sqref="D1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3.332031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120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119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119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29" priority="10" operator="greaterThan">
      <formula>0</formula>
    </cfRule>
  </conditionalFormatting>
  <conditionalFormatting sqref="H5">
    <cfRule type="cellIs" dxfId="128" priority="9" operator="greaterThan">
      <formula>0</formula>
    </cfRule>
  </conditionalFormatting>
  <conditionalFormatting sqref="H9">
    <cfRule type="cellIs" dxfId="127" priority="8" operator="greaterThan">
      <formula>0</formula>
    </cfRule>
  </conditionalFormatting>
  <conditionalFormatting sqref="H13">
    <cfRule type="cellIs" dxfId="126" priority="7" operator="greaterThan">
      <formula>0</formula>
    </cfRule>
  </conditionalFormatting>
  <conditionalFormatting sqref="H17">
    <cfRule type="cellIs" dxfId="125" priority="6" operator="greaterThan">
      <formula>0</formula>
    </cfRule>
  </conditionalFormatting>
  <conditionalFormatting sqref="H20">
    <cfRule type="cellIs" dxfId="124" priority="5" operator="greaterThan">
      <formula>0</formula>
    </cfRule>
  </conditionalFormatting>
  <conditionalFormatting sqref="H22">
    <cfRule type="cellIs" dxfId="123" priority="4" operator="greaterThan">
      <formula>0</formula>
    </cfRule>
  </conditionalFormatting>
  <conditionalFormatting sqref="H26">
    <cfRule type="cellIs" dxfId="122" priority="3" operator="greaterThan">
      <formula>0</formula>
    </cfRule>
  </conditionalFormatting>
  <conditionalFormatting sqref="H30">
    <cfRule type="cellIs" dxfId="121" priority="2" operator="greaterThan">
      <formula>0</formula>
    </cfRule>
  </conditionalFormatting>
  <conditionalFormatting sqref="H34">
    <cfRule type="cellIs" dxfId="1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5" activePane="bottomLeft" state="frozen"/>
      <selection pane="bottomLeft" activeCell="H13" sqref="H1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4.7500000000000001E-2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0.90249999999999997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4.7500000000000001E-2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0.90249999999999997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19" priority="10" operator="greaterThan">
      <formula>0</formula>
    </cfRule>
  </conditionalFormatting>
  <conditionalFormatting sqref="H5">
    <cfRule type="cellIs" dxfId="118" priority="9" operator="greaterThan">
      <formula>0</formula>
    </cfRule>
  </conditionalFormatting>
  <conditionalFormatting sqref="H9">
    <cfRule type="cellIs" dxfId="117" priority="8" operator="greaterThan">
      <formula>0</formula>
    </cfRule>
  </conditionalFormatting>
  <conditionalFormatting sqref="H13">
    <cfRule type="cellIs" dxfId="116" priority="7" operator="greaterThan">
      <formula>0</formula>
    </cfRule>
  </conditionalFormatting>
  <conditionalFormatting sqref="H17">
    <cfRule type="cellIs" dxfId="115" priority="6" operator="greaterThan">
      <formula>0</formula>
    </cfRule>
  </conditionalFormatting>
  <conditionalFormatting sqref="H20">
    <cfRule type="cellIs" dxfId="114" priority="5" operator="greaterThan">
      <formula>0</formula>
    </cfRule>
  </conditionalFormatting>
  <conditionalFormatting sqref="H22">
    <cfRule type="cellIs" dxfId="113" priority="4" operator="greaterThan">
      <formula>0</formula>
    </cfRule>
  </conditionalFormatting>
  <conditionalFormatting sqref="H26">
    <cfRule type="cellIs" dxfId="112" priority="3" operator="greaterThan">
      <formula>0</formula>
    </cfRule>
  </conditionalFormatting>
  <conditionalFormatting sqref="H30">
    <cfRule type="cellIs" dxfId="111" priority="2" operator="greaterThan">
      <formula>0</formula>
    </cfRule>
  </conditionalFormatting>
  <conditionalFormatting sqref="H34">
    <cfRule type="cellIs" dxfId="1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РВС оригинал</vt:lpstr>
      <vt:lpstr>Тр-д ЛВЖ</vt:lpstr>
      <vt:lpstr>Тр-д ЛВЖ+токси</vt:lpstr>
      <vt:lpstr>Тр-д ГЖ</vt:lpstr>
      <vt:lpstr>Тр-д газ+СУГ</vt:lpstr>
      <vt:lpstr>Тр-д газ (+СУГ) + токси</vt:lpstr>
      <vt:lpstr>А-ц ЛВЖ</vt:lpstr>
      <vt:lpstr>А-ц ЛВЖ+токси</vt:lpstr>
      <vt:lpstr>А-ц ГЖ</vt:lpstr>
      <vt:lpstr>Насос ЛВЖ</vt:lpstr>
      <vt:lpstr>Насос ЛВЖ+токси</vt:lpstr>
      <vt:lpstr>Насос ГЖ</vt:lpstr>
      <vt:lpstr>РВС ЛВЖ</vt:lpstr>
      <vt:lpstr>РВС ЛВЖ +токси</vt:lpstr>
      <vt:lpstr>РВС ГЖ</vt:lpstr>
      <vt:lpstr>Емк dP ЛВЖ</vt:lpstr>
      <vt:lpstr>Емк dP ЛВЖ +токси</vt:lpstr>
      <vt:lpstr>Емк подземная ЛВЖ+ГЖ</vt:lpstr>
      <vt:lpstr>Оборудование СУГ</vt:lpstr>
      <vt:lpstr>Оборудование СУГ +токси</vt:lpstr>
      <vt:lpstr>Масса ОВ</vt:lpstr>
      <vt:lpstr>Масса исп.</vt:lpstr>
      <vt:lpstr>Сценарии</vt:lpstr>
      <vt:lpstr>дБR, ppm</vt:lpstr>
      <vt:lpstr>FN_FG</vt:lpstr>
      <vt:lpstr>DB</vt:lpstr>
      <vt:lpstr>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2023-05-30T04:30:41Z</dcterms:created>
  <dcterms:modified xsi:type="dcterms:W3CDTF">2024-03-17T18:36:39Z</dcterms:modified>
</cp:coreProperties>
</file>